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Chae Kim\Documents\Projects\Digital Advertising\"/>
    </mc:Choice>
  </mc:AlternateContent>
  <xr:revisionPtr revIDLastSave="0" documentId="13_ncr:1_{A2350701-4D15-4AFB-8D9F-676FFA45F266}" xr6:coauthVersionLast="47" xr6:coauthVersionMax="47" xr10:uidLastSave="{00000000-0000-0000-0000-000000000000}"/>
  <bookViews>
    <workbookView xWindow="-120" yWindow="-120" windowWidth="29040" windowHeight="15840" tabRatio="907" xr2:uid="{00000000-000D-0000-FFFF-FFFF00000000}"/>
  </bookViews>
  <sheets>
    <sheet name="Dashboard" sheetId="23" r:id="rId1"/>
    <sheet name="2019 forecast" sheetId="24" r:id="rId2"/>
    <sheet name="Pivot Tables" sheetId="22" r:id="rId3"/>
    <sheet name="Worksheet - Raw Data" sheetId="1" r:id="rId4"/>
  </sheets>
  <definedNames>
    <definedName name="_xlnm._FilterDatabase" localSheetId="1" hidden="1">'2019 forecast'!$F$1:$F$37</definedName>
    <definedName name="_xlnm._FilterDatabase" localSheetId="3" hidden="1">'Worksheet - Raw Data'!$A$1:$Q$142</definedName>
    <definedName name="Slicer_Channel">#N/A</definedName>
    <definedName name="Slicer_Year">#N/A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28" i="22" l="1"/>
  <c r="K328" i="22"/>
  <c r="L330" i="22"/>
  <c r="K330" i="22"/>
  <c r="J330" i="22"/>
  <c r="L329" i="22"/>
  <c r="K329" i="22"/>
  <c r="J329" i="22"/>
  <c r="J328" i="22"/>
  <c r="L319" i="22"/>
  <c r="K319" i="22"/>
  <c r="J319" i="22"/>
  <c r="L318" i="22"/>
  <c r="K318" i="22"/>
  <c r="J318" i="22"/>
  <c r="L317" i="22"/>
  <c r="K317" i="22"/>
  <c r="J317" i="22"/>
  <c r="L316" i="22"/>
  <c r="K316" i="22"/>
  <c r="J316" i="22"/>
  <c r="L343" i="22"/>
  <c r="K343" i="22"/>
  <c r="J343" i="22"/>
  <c r="L342" i="22"/>
  <c r="K342" i="22"/>
  <c r="J342" i="22"/>
  <c r="L341" i="22"/>
  <c r="K341" i="22"/>
  <c r="J341" i="22"/>
  <c r="L340" i="22"/>
  <c r="K340" i="22"/>
  <c r="J340" i="22"/>
  <c r="L365" i="22"/>
  <c r="K365" i="22"/>
  <c r="J365" i="22"/>
  <c r="L364" i="22"/>
  <c r="K364" i="22"/>
  <c r="J364" i="22"/>
  <c r="L363" i="22"/>
  <c r="K363" i="22"/>
  <c r="J363" i="22"/>
  <c r="L362" i="22"/>
  <c r="K362" i="22"/>
  <c r="J362" i="22"/>
  <c r="F378" i="22" s="1"/>
  <c r="L308" i="22"/>
  <c r="Z118" i="1"/>
  <c r="Z79" i="1"/>
  <c r="Z40" i="1"/>
  <c r="W118" i="1"/>
  <c r="W79" i="1"/>
  <c r="W40"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2" i="1"/>
  <c r="J288" i="22"/>
  <c r="J289" i="22"/>
  <c r="J290" i="22"/>
  <c r="J351" i="22"/>
  <c r="J352" i="22"/>
  <c r="F386" i="22" s="1"/>
  <c r="J353" i="22"/>
  <c r="F387" i="22" s="1"/>
  <c r="J354" i="22"/>
  <c r="F388" i="22" s="1"/>
  <c r="J297" i="22"/>
  <c r="J298" i="22"/>
  <c r="J299" i="22"/>
  <c r="J300" i="22"/>
  <c r="J306" i="22"/>
  <c r="J307" i="22"/>
  <c r="J308" i="22"/>
  <c r="J309" i="22"/>
  <c r="J287" i="22"/>
  <c r="L351" i="22"/>
  <c r="L352" i="22"/>
  <c r="L353" i="22"/>
  <c r="L354" i="22"/>
  <c r="L297" i="22"/>
  <c r="L298" i="22"/>
  <c r="L299" i="22"/>
  <c r="L300" i="22"/>
  <c r="L306" i="22"/>
  <c r="L307" i="22"/>
  <c r="L309" i="22"/>
  <c r="K351" i="22"/>
  <c r="K352" i="22"/>
  <c r="K353" i="22"/>
  <c r="K354" i="22"/>
  <c r="K297" i="22"/>
  <c r="K298" i="22"/>
  <c r="K299" i="22"/>
  <c r="K300" i="22"/>
  <c r="K306" i="22"/>
  <c r="K307" i="22"/>
  <c r="K308" i="22"/>
  <c r="K309" i="22"/>
  <c r="L287" i="22"/>
  <c r="L288" i="22"/>
  <c r="L289" i="22"/>
  <c r="L290" i="22"/>
  <c r="K287" i="22"/>
  <c r="K288" i="22"/>
  <c r="K289" i="22"/>
  <c r="K290" i="22"/>
  <c r="C278" i="22"/>
  <c r="B278" i="22"/>
  <c r="T118" i="1"/>
  <c r="T40" i="1"/>
  <c r="T79" i="1"/>
  <c r="F2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AC120" i="1"/>
  <c r="AC132" i="1"/>
  <c r="AC121" i="1"/>
  <c r="AC133" i="1"/>
  <c r="AC122" i="1"/>
  <c r="AC134" i="1"/>
  <c r="AC123" i="1"/>
  <c r="AC135" i="1"/>
  <c r="AC124" i="1"/>
  <c r="AC136" i="1"/>
  <c r="AC125" i="1"/>
  <c r="AC137" i="1"/>
  <c r="AC126" i="1"/>
  <c r="AC138" i="1"/>
  <c r="AC127" i="1"/>
  <c r="AC139" i="1"/>
  <c r="AC131" i="1"/>
  <c r="AC128" i="1"/>
  <c r="AC140" i="1"/>
  <c r="AC129" i="1"/>
  <c r="AC141" i="1"/>
  <c r="AC130" i="1"/>
  <c r="AC142" i="1"/>
  <c r="AC119" i="1"/>
  <c r="X137" i="1"/>
  <c r="X122" i="1"/>
  <c r="U120" i="1"/>
  <c r="S125" i="1"/>
  <c r="Y129" i="1"/>
  <c r="Y130" i="1"/>
  <c r="Y142" i="1"/>
  <c r="V141" i="1"/>
  <c r="V120" i="1"/>
  <c r="Y127" i="1"/>
  <c r="U132" i="1"/>
  <c r="S134" i="1"/>
  <c r="X120" i="1"/>
  <c r="Y128" i="1"/>
  <c r="U130" i="1"/>
  <c r="S132" i="1"/>
  <c r="U121" i="1"/>
  <c r="S126" i="1"/>
  <c r="X140" i="1"/>
  <c r="V135" i="1"/>
  <c r="V125" i="1"/>
  <c r="S139" i="1"/>
  <c r="U122" i="1"/>
  <c r="Y119" i="1"/>
  <c r="S133" i="1"/>
  <c r="X132" i="1"/>
  <c r="X141" i="1"/>
  <c r="V139" i="1"/>
  <c r="S137" i="1"/>
  <c r="X125" i="1"/>
  <c r="Y123" i="1"/>
  <c r="V122" i="1"/>
  <c r="U127" i="1"/>
  <c r="U129" i="1"/>
  <c r="U137" i="1"/>
  <c r="Y122" i="1"/>
  <c r="V138" i="1"/>
  <c r="X134" i="1"/>
  <c r="X126" i="1"/>
  <c r="S142" i="1"/>
  <c r="Y136" i="1"/>
  <c r="X127" i="1"/>
  <c r="S128" i="1"/>
  <c r="V142" i="1"/>
  <c r="V130" i="1"/>
  <c r="X129" i="1"/>
  <c r="V119" i="1"/>
  <c r="X135" i="1"/>
  <c r="U134" i="1"/>
  <c r="V136" i="1"/>
  <c r="V124" i="1"/>
  <c r="S129" i="1"/>
  <c r="S120" i="1"/>
  <c r="Y132" i="1"/>
  <c r="V128" i="1"/>
  <c r="X121" i="1"/>
  <c r="Y126" i="1"/>
  <c r="Y137" i="1"/>
  <c r="S138" i="1"/>
  <c r="Y120" i="1"/>
  <c r="Y140" i="1"/>
  <c r="Y133" i="1"/>
  <c r="V127" i="1"/>
  <c r="U133" i="1"/>
  <c r="U140" i="1"/>
  <c r="Y138" i="1"/>
  <c r="Y124" i="1"/>
  <c r="S130" i="1"/>
  <c r="X136" i="1"/>
  <c r="Y135" i="1"/>
  <c r="X139" i="1"/>
  <c r="U136" i="1"/>
  <c r="X138" i="1"/>
  <c r="S131" i="1"/>
  <c r="V131" i="1"/>
  <c r="X131" i="1"/>
  <c r="S124" i="1"/>
  <c r="U139" i="1"/>
  <c r="Y141" i="1"/>
  <c r="Y139" i="1"/>
  <c r="Y125" i="1"/>
  <c r="S135" i="1"/>
  <c r="U126" i="1"/>
  <c r="S122" i="1"/>
  <c r="V133" i="1"/>
  <c r="U123" i="1"/>
  <c r="V140" i="1"/>
  <c r="U142" i="1"/>
  <c r="X124" i="1"/>
  <c r="U131" i="1"/>
  <c r="Y131" i="1"/>
  <c r="X119" i="1"/>
  <c r="Y134" i="1"/>
  <c r="V129" i="1"/>
  <c r="U124" i="1"/>
  <c r="V123" i="1"/>
  <c r="S141" i="1"/>
  <c r="X123" i="1"/>
  <c r="U119" i="1"/>
  <c r="V121" i="1"/>
  <c r="S119" i="1"/>
  <c r="U141" i="1"/>
  <c r="S123" i="1"/>
  <c r="X133" i="1"/>
  <c r="V137" i="1"/>
  <c r="S127" i="1"/>
  <c r="U128" i="1"/>
  <c r="Y121" i="1"/>
  <c r="S140" i="1"/>
  <c r="S121" i="1"/>
  <c r="S136" i="1"/>
  <c r="V134" i="1"/>
  <c r="X128" i="1"/>
  <c r="U138" i="1"/>
  <c r="V132" i="1"/>
  <c r="U125" i="1"/>
  <c r="U135" i="1"/>
  <c r="X142" i="1"/>
  <c r="X130" i="1"/>
  <c r="V126" i="1"/>
  <c r="F379" i="22" l="1"/>
  <c r="F380" i="22"/>
  <c r="F385" i="22"/>
  <c r="F381" i="22"/>
  <c r="AD79" i="1"/>
  <c r="AE79" i="1" s="1"/>
  <c r="AF79" i="1" s="1"/>
  <c r="AD40" i="1"/>
  <c r="AE40" i="1" s="1"/>
  <c r="AF40" i="1" s="1"/>
  <c r="Z127" i="1"/>
  <c r="W126" i="1"/>
  <c r="W137" i="1"/>
  <c r="W131" i="1"/>
  <c r="Z133" i="1"/>
  <c r="W139" i="1"/>
  <c r="W120" i="1"/>
  <c r="Z134" i="1"/>
  <c r="Z131" i="1"/>
  <c r="W127" i="1"/>
  <c r="Z140" i="1"/>
  <c r="W119" i="1"/>
  <c r="Z120" i="1"/>
  <c r="W141" i="1"/>
  <c r="W130" i="1"/>
  <c r="W125" i="1"/>
  <c r="Z142" i="1"/>
  <c r="W122" i="1"/>
  <c r="W140" i="1"/>
  <c r="Z135" i="1"/>
  <c r="Z137" i="1"/>
  <c r="Z130" i="1"/>
  <c r="W124" i="1"/>
  <c r="Z121" i="1"/>
  <c r="W121" i="1"/>
  <c r="Z126" i="1"/>
  <c r="W142" i="1"/>
  <c r="W138" i="1"/>
  <c r="W135" i="1"/>
  <c r="Z141" i="1"/>
  <c r="W132" i="1"/>
  <c r="W133" i="1"/>
  <c r="Z119" i="1"/>
  <c r="Z129" i="1"/>
  <c r="W128" i="1"/>
  <c r="Z122" i="1"/>
  <c r="Z123" i="1"/>
  <c r="W134" i="1"/>
  <c r="W123" i="1"/>
  <c r="Z132" i="1"/>
  <c r="Z136" i="1"/>
  <c r="Z125" i="1"/>
  <c r="Z124" i="1"/>
  <c r="W136" i="1"/>
  <c r="W129" i="1"/>
  <c r="Z139" i="1"/>
  <c r="Z138" i="1"/>
  <c r="Z128" i="1"/>
  <c r="T119" i="1"/>
  <c r="T126" i="1"/>
  <c r="T125" i="1"/>
  <c r="T124" i="1"/>
  <c r="T122" i="1"/>
  <c r="T121" i="1"/>
  <c r="T123" i="1"/>
  <c r="T120" i="1"/>
  <c r="T135" i="1"/>
  <c r="T142" i="1"/>
  <c r="T141" i="1"/>
  <c r="T140" i="1"/>
  <c r="T139" i="1"/>
  <c r="T138" i="1"/>
  <c r="T137" i="1"/>
  <c r="T136" i="1"/>
  <c r="T127" i="1"/>
  <c r="T134" i="1"/>
  <c r="T133" i="1"/>
  <c r="T132" i="1"/>
  <c r="T131" i="1"/>
  <c r="T130" i="1"/>
  <c r="T129" i="1"/>
  <c r="T128" i="1"/>
  <c r="AA142" i="1"/>
  <c r="AA138" i="1"/>
  <c r="AB142" i="1"/>
  <c r="AD142" i="1" s="1"/>
  <c r="AB138" i="1"/>
  <c r="AD138" i="1" s="1"/>
  <c r="AA141" i="1"/>
  <c r="AA137" i="1"/>
  <c r="AB141" i="1"/>
  <c r="AD141" i="1" s="1"/>
  <c r="AB137" i="1"/>
  <c r="AD137" i="1" s="1"/>
  <c r="AA140" i="1"/>
  <c r="AA136" i="1"/>
  <c r="AB140" i="1"/>
  <c r="AD140" i="1" s="1"/>
  <c r="AB136" i="1"/>
  <c r="AD136" i="1" s="1"/>
  <c r="AA135" i="1"/>
  <c r="AA139" i="1"/>
  <c r="AB139" i="1"/>
  <c r="AD139" i="1" s="1"/>
  <c r="AB135" i="1"/>
  <c r="AD135" i="1" s="1"/>
  <c r="AA129" i="1"/>
  <c r="AA134" i="1"/>
  <c r="AA131" i="1"/>
  <c r="AA128" i="1"/>
  <c r="AA132" i="1"/>
  <c r="AA133" i="1"/>
  <c r="AA130" i="1"/>
  <c r="AB127" i="1"/>
  <c r="AD127" i="1" s="1"/>
  <c r="AB134" i="1"/>
  <c r="AD134" i="1" s="1"/>
  <c r="AB133" i="1"/>
  <c r="AD133" i="1" s="1"/>
  <c r="AB132" i="1"/>
  <c r="AD132" i="1" s="1"/>
  <c r="AB131" i="1"/>
  <c r="AD131" i="1" s="1"/>
  <c r="AB130" i="1"/>
  <c r="AD130" i="1" s="1"/>
  <c r="AB129" i="1"/>
  <c r="AD129" i="1" s="1"/>
  <c r="AB128" i="1"/>
  <c r="AD128" i="1" s="1"/>
  <c r="AA127" i="1"/>
  <c r="AB119" i="1"/>
  <c r="AD119" i="1" s="1"/>
  <c r="AB126" i="1"/>
  <c r="AD126" i="1" s="1"/>
  <c r="AB125" i="1"/>
  <c r="AD125" i="1" s="1"/>
  <c r="AB124" i="1"/>
  <c r="AD124" i="1" s="1"/>
  <c r="AB123" i="1"/>
  <c r="AD123" i="1" s="1"/>
  <c r="AB122" i="1"/>
  <c r="AD122" i="1" s="1"/>
  <c r="AB121" i="1"/>
  <c r="AD121" i="1" s="1"/>
  <c r="AB120" i="1"/>
  <c r="AD120" i="1" s="1"/>
  <c r="AA119" i="1"/>
  <c r="AA126" i="1"/>
  <c r="AA125" i="1"/>
  <c r="AA124" i="1"/>
  <c r="AA123" i="1"/>
  <c r="AA122" i="1"/>
  <c r="AA121" i="1"/>
  <c r="AA120" i="1"/>
  <c r="AE135" i="1" l="1"/>
  <c r="AF135" i="1" s="1"/>
  <c r="AE140" i="1"/>
  <c r="AF140" i="1" s="1"/>
  <c r="AE136" i="1"/>
  <c r="AF136" i="1" s="1"/>
  <c r="AE137" i="1"/>
  <c r="AF137" i="1" s="1"/>
  <c r="AE141" i="1"/>
  <c r="AF141" i="1" s="1"/>
  <c r="AE139" i="1"/>
  <c r="AF139" i="1" s="1"/>
  <c r="AE138" i="1"/>
  <c r="AF138" i="1" s="1"/>
  <c r="AE142" i="1"/>
  <c r="AF142" i="1" s="1"/>
  <c r="AE124" i="1"/>
  <c r="AF124" i="1" s="1"/>
  <c r="AE130" i="1"/>
  <c r="AF130" i="1" s="1"/>
  <c r="AE133" i="1"/>
  <c r="AF133" i="1" s="1"/>
  <c r="AE132" i="1"/>
  <c r="AF132" i="1" s="1"/>
  <c r="AE127" i="1"/>
  <c r="AF127" i="1" s="1"/>
  <c r="AE128" i="1"/>
  <c r="AF128" i="1" s="1"/>
  <c r="AE131" i="1"/>
  <c r="AF131" i="1" s="1"/>
  <c r="AE134" i="1"/>
  <c r="AF134" i="1" s="1"/>
  <c r="AE129" i="1"/>
  <c r="AF129" i="1" s="1"/>
  <c r="AE126" i="1"/>
  <c r="AF126" i="1" s="1"/>
  <c r="AE119" i="1"/>
  <c r="AF119" i="1" s="1"/>
  <c r="AE125" i="1"/>
  <c r="AF125" i="1" s="1"/>
  <c r="AE120" i="1"/>
  <c r="AF120" i="1" s="1"/>
  <c r="AE121" i="1"/>
  <c r="AF121" i="1" s="1"/>
  <c r="AE122" i="1"/>
  <c r="AF122" i="1" s="1"/>
  <c r="AE123" i="1"/>
  <c r="AF123" i="1" s="1"/>
  <c r="AD118" i="1" l="1"/>
  <c r="C119" i="1"/>
  <c r="D119" i="1"/>
  <c r="C120" i="1"/>
  <c r="D120" i="1"/>
  <c r="C121" i="1"/>
  <c r="D121" i="1"/>
  <c r="C122" i="1"/>
  <c r="D122" i="1"/>
  <c r="C123" i="1"/>
  <c r="D123" i="1"/>
  <c r="C124" i="1"/>
  <c r="D124" i="1"/>
  <c r="C125" i="1"/>
  <c r="D125" i="1"/>
  <c r="C126" i="1"/>
  <c r="D126" i="1"/>
  <c r="P118" i="1"/>
  <c r="Q118" i="1" s="1"/>
  <c r="R118" i="1" s="1"/>
  <c r="F118" i="1"/>
  <c r="D118" i="1"/>
  <c r="C118" i="1"/>
  <c r="P117" i="1"/>
  <c r="Q117" i="1" s="1"/>
  <c r="R117" i="1" s="1"/>
  <c r="F117" i="1"/>
  <c r="D117" i="1"/>
  <c r="C117" i="1"/>
  <c r="P116" i="1"/>
  <c r="Q116" i="1" s="1"/>
  <c r="R116" i="1" s="1"/>
  <c r="F116" i="1"/>
  <c r="D116" i="1"/>
  <c r="C116" i="1"/>
  <c r="P115" i="1"/>
  <c r="Q115" i="1" s="1"/>
  <c r="R115" i="1" s="1"/>
  <c r="F115" i="1"/>
  <c r="D115" i="1"/>
  <c r="C115" i="1"/>
  <c r="P114" i="1"/>
  <c r="Q114" i="1" s="1"/>
  <c r="R114" i="1" s="1"/>
  <c r="F114" i="1"/>
  <c r="D114" i="1"/>
  <c r="C114" i="1"/>
  <c r="P113" i="1"/>
  <c r="Q113" i="1" s="1"/>
  <c r="R113" i="1" s="1"/>
  <c r="F113" i="1"/>
  <c r="D113" i="1"/>
  <c r="C113" i="1"/>
  <c r="P112" i="1"/>
  <c r="Q112" i="1" s="1"/>
  <c r="R112" i="1" s="1"/>
  <c r="F112" i="1"/>
  <c r="D112" i="1"/>
  <c r="C112" i="1"/>
  <c r="P111" i="1"/>
  <c r="Q111" i="1" s="1"/>
  <c r="R111" i="1" s="1"/>
  <c r="F111" i="1"/>
  <c r="D111" i="1"/>
  <c r="C111" i="1"/>
  <c r="P110" i="1"/>
  <c r="Q110" i="1" s="1"/>
  <c r="R110" i="1" s="1"/>
  <c r="F110" i="1"/>
  <c r="D110" i="1"/>
  <c r="C110" i="1"/>
  <c r="P109" i="1"/>
  <c r="Q109" i="1" s="1"/>
  <c r="R109" i="1" s="1"/>
  <c r="F109" i="1"/>
  <c r="D109" i="1"/>
  <c r="C109" i="1"/>
  <c r="P108" i="1"/>
  <c r="Q108" i="1" s="1"/>
  <c r="R108" i="1" s="1"/>
  <c r="F108" i="1"/>
  <c r="D108" i="1"/>
  <c r="C108" i="1"/>
  <c r="P107" i="1"/>
  <c r="Q107" i="1" s="1"/>
  <c r="R107" i="1" s="1"/>
  <c r="F107" i="1"/>
  <c r="D107" i="1"/>
  <c r="C107" i="1"/>
  <c r="P106" i="1"/>
  <c r="Q106" i="1" s="1"/>
  <c r="R106" i="1" s="1"/>
  <c r="F106" i="1"/>
  <c r="D106" i="1"/>
  <c r="C106" i="1"/>
  <c r="P105" i="1"/>
  <c r="Q105" i="1" s="1"/>
  <c r="R105" i="1" s="1"/>
  <c r="F105" i="1"/>
  <c r="D105" i="1"/>
  <c r="C105" i="1"/>
  <c r="P104" i="1"/>
  <c r="Q104" i="1" s="1"/>
  <c r="R104" i="1" s="1"/>
  <c r="F104" i="1"/>
  <c r="D104" i="1"/>
  <c r="C104" i="1"/>
  <c r="P103" i="1"/>
  <c r="Q103" i="1" s="1"/>
  <c r="R103" i="1" s="1"/>
  <c r="F103" i="1"/>
  <c r="D103" i="1"/>
  <c r="C103" i="1"/>
  <c r="P102" i="1"/>
  <c r="Q102" i="1" s="1"/>
  <c r="R102" i="1" s="1"/>
  <c r="F102" i="1"/>
  <c r="D102" i="1"/>
  <c r="C102" i="1"/>
  <c r="P101" i="1"/>
  <c r="Q101" i="1" s="1"/>
  <c r="R101" i="1" s="1"/>
  <c r="F101" i="1"/>
  <c r="D101" i="1"/>
  <c r="C101" i="1"/>
  <c r="P100" i="1"/>
  <c r="Q100" i="1" s="1"/>
  <c r="R100" i="1" s="1"/>
  <c r="F100" i="1"/>
  <c r="D100" i="1"/>
  <c r="C100" i="1"/>
  <c r="P99" i="1"/>
  <c r="Q99" i="1" s="1"/>
  <c r="R99" i="1" s="1"/>
  <c r="F99" i="1"/>
  <c r="D99" i="1"/>
  <c r="C99" i="1"/>
  <c r="P98" i="1"/>
  <c r="Q98" i="1" s="1"/>
  <c r="R98" i="1" s="1"/>
  <c r="F98" i="1"/>
  <c r="D98" i="1"/>
  <c r="C98" i="1"/>
  <c r="P97" i="1"/>
  <c r="Q97" i="1" s="1"/>
  <c r="R97" i="1" s="1"/>
  <c r="F97" i="1"/>
  <c r="D97" i="1"/>
  <c r="C97" i="1"/>
  <c r="P96" i="1"/>
  <c r="Q96" i="1" s="1"/>
  <c r="R96" i="1" s="1"/>
  <c r="F96" i="1"/>
  <c r="D96" i="1"/>
  <c r="C96" i="1"/>
  <c r="P95" i="1"/>
  <c r="Q95" i="1" s="1"/>
  <c r="R95" i="1" s="1"/>
  <c r="F95" i="1"/>
  <c r="D95" i="1"/>
  <c r="C95" i="1"/>
  <c r="P94" i="1"/>
  <c r="Q94" i="1" s="1"/>
  <c r="R94" i="1" s="1"/>
  <c r="F94" i="1"/>
  <c r="D94" i="1"/>
  <c r="C94" i="1"/>
  <c r="P93" i="1"/>
  <c r="Q93" i="1" s="1"/>
  <c r="R93" i="1" s="1"/>
  <c r="F93" i="1"/>
  <c r="D93" i="1"/>
  <c r="C93" i="1"/>
  <c r="P92" i="1"/>
  <c r="Q92" i="1" s="1"/>
  <c r="R92" i="1" s="1"/>
  <c r="F92" i="1"/>
  <c r="D92" i="1"/>
  <c r="C92" i="1"/>
  <c r="P91" i="1"/>
  <c r="Q91" i="1" s="1"/>
  <c r="R91" i="1" s="1"/>
  <c r="F91" i="1"/>
  <c r="D91" i="1"/>
  <c r="C91" i="1"/>
  <c r="P90" i="1"/>
  <c r="Q90" i="1" s="1"/>
  <c r="R90" i="1" s="1"/>
  <c r="F90" i="1"/>
  <c r="D90" i="1"/>
  <c r="C90" i="1"/>
  <c r="P89" i="1"/>
  <c r="Q89" i="1" s="1"/>
  <c r="R89" i="1" s="1"/>
  <c r="F89" i="1"/>
  <c r="D89" i="1"/>
  <c r="C89" i="1"/>
  <c r="P88" i="1"/>
  <c r="Q88" i="1" s="1"/>
  <c r="R88" i="1" s="1"/>
  <c r="F88" i="1"/>
  <c r="D88" i="1"/>
  <c r="C88" i="1"/>
  <c r="P87" i="1"/>
  <c r="Q87" i="1" s="1"/>
  <c r="R87" i="1" s="1"/>
  <c r="F87" i="1"/>
  <c r="D87" i="1"/>
  <c r="C87" i="1"/>
  <c r="P86" i="1"/>
  <c r="Q86" i="1" s="1"/>
  <c r="R86" i="1" s="1"/>
  <c r="F86" i="1"/>
  <c r="D86" i="1"/>
  <c r="C86" i="1"/>
  <c r="P85" i="1"/>
  <c r="Q85" i="1" s="1"/>
  <c r="R85" i="1" s="1"/>
  <c r="F85" i="1"/>
  <c r="D85" i="1"/>
  <c r="C85" i="1"/>
  <c r="P84" i="1"/>
  <c r="Q84" i="1" s="1"/>
  <c r="R84" i="1" s="1"/>
  <c r="F84" i="1"/>
  <c r="D84" i="1"/>
  <c r="C84" i="1"/>
  <c r="P83" i="1"/>
  <c r="Q83" i="1" s="1"/>
  <c r="R83" i="1" s="1"/>
  <c r="F83" i="1"/>
  <c r="D83" i="1"/>
  <c r="C83" i="1"/>
  <c r="P82" i="1"/>
  <c r="Q82" i="1" s="1"/>
  <c r="R82" i="1" s="1"/>
  <c r="F82" i="1"/>
  <c r="D82" i="1"/>
  <c r="C82" i="1"/>
  <c r="P81" i="1"/>
  <c r="Q81" i="1" s="1"/>
  <c r="R81" i="1" s="1"/>
  <c r="F81" i="1"/>
  <c r="D81" i="1"/>
  <c r="C81" i="1"/>
  <c r="P80" i="1"/>
  <c r="Q80" i="1" s="1"/>
  <c r="R80" i="1" s="1"/>
  <c r="F80" i="1"/>
  <c r="D80" i="1"/>
  <c r="C80" i="1"/>
  <c r="P79" i="1"/>
  <c r="Q79" i="1" s="1"/>
  <c r="R79" i="1" s="1"/>
  <c r="F79" i="1"/>
  <c r="D79" i="1"/>
  <c r="C79" i="1"/>
  <c r="P78" i="1"/>
  <c r="Q78" i="1" s="1"/>
  <c r="R78" i="1" s="1"/>
  <c r="F78" i="1"/>
  <c r="D78" i="1"/>
  <c r="C78" i="1"/>
  <c r="P77" i="1"/>
  <c r="Q77" i="1" s="1"/>
  <c r="R77" i="1" s="1"/>
  <c r="F77" i="1"/>
  <c r="D77" i="1"/>
  <c r="C77" i="1"/>
  <c r="P76" i="1"/>
  <c r="Q76" i="1" s="1"/>
  <c r="R76" i="1" s="1"/>
  <c r="F76" i="1"/>
  <c r="D76" i="1"/>
  <c r="C76" i="1"/>
  <c r="P75" i="1"/>
  <c r="Q75" i="1" s="1"/>
  <c r="R75" i="1" s="1"/>
  <c r="F75" i="1"/>
  <c r="D75" i="1"/>
  <c r="C75" i="1"/>
  <c r="P74" i="1"/>
  <c r="Q74" i="1" s="1"/>
  <c r="R74" i="1" s="1"/>
  <c r="F74" i="1"/>
  <c r="D74" i="1"/>
  <c r="C74" i="1"/>
  <c r="P73" i="1"/>
  <c r="Q73" i="1" s="1"/>
  <c r="R73" i="1" s="1"/>
  <c r="F73" i="1"/>
  <c r="D73" i="1"/>
  <c r="C73" i="1"/>
  <c r="P72" i="1"/>
  <c r="Q72" i="1" s="1"/>
  <c r="R72" i="1" s="1"/>
  <c r="F72" i="1"/>
  <c r="D72" i="1"/>
  <c r="C72" i="1"/>
  <c r="P71" i="1"/>
  <c r="Q71" i="1" s="1"/>
  <c r="R71" i="1" s="1"/>
  <c r="F71" i="1"/>
  <c r="D71" i="1"/>
  <c r="C71" i="1"/>
  <c r="P70" i="1"/>
  <c r="Q70" i="1" s="1"/>
  <c r="R70" i="1" s="1"/>
  <c r="F70" i="1"/>
  <c r="D70" i="1"/>
  <c r="C70" i="1"/>
  <c r="P69" i="1"/>
  <c r="Q69" i="1" s="1"/>
  <c r="R69" i="1" s="1"/>
  <c r="F69" i="1"/>
  <c r="D69" i="1"/>
  <c r="C69" i="1"/>
  <c r="P68" i="1"/>
  <c r="Q68" i="1" s="1"/>
  <c r="R68" i="1" s="1"/>
  <c r="F68" i="1"/>
  <c r="D68" i="1"/>
  <c r="C68" i="1"/>
  <c r="P67" i="1"/>
  <c r="Q67" i="1" s="1"/>
  <c r="R67" i="1" s="1"/>
  <c r="F67" i="1"/>
  <c r="D67" i="1"/>
  <c r="C67" i="1"/>
  <c r="P66" i="1"/>
  <c r="Q66" i="1" s="1"/>
  <c r="R66" i="1" s="1"/>
  <c r="F66" i="1"/>
  <c r="D66" i="1"/>
  <c r="C66" i="1"/>
  <c r="P65" i="1"/>
  <c r="Q65" i="1" s="1"/>
  <c r="R65" i="1" s="1"/>
  <c r="F65" i="1"/>
  <c r="D65" i="1"/>
  <c r="C65" i="1"/>
  <c r="P64" i="1"/>
  <c r="Q64" i="1" s="1"/>
  <c r="R64" i="1" s="1"/>
  <c r="F64" i="1"/>
  <c r="D64" i="1"/>
  <c r="C64" i="1"/>
  <c r="P63" i="1"/>
  <c r="Q63" i="1" s="1"/>
  <c r="R63" i="1" s="1"/>
  <c r="F63" i="1"/>
  <c r="D63" i="1"/>
  <c r="C63" i="1"/>
  <c r="P62" i="1"/>
  <c r="Q62" i="1" s="1"/>
  <c r="R62" i="1" s="1"/>
  <c r="F62" i="1"/>
  <c r="D62" i="1"/>
  <c r="C62" i="1"/>
  <c r="P61" i="1"/>
  <c r="Q61" i="1" s="1"/>
  <c r="R61" i="1" s="1"/>
  <c r="F61" i="1"/>
  <c r="D61" i="1"/>
  <c r="C61" i="1"/>
  <c r="P60" i="1"/>
  <c r="Q60" i="1" s="1"/>
  <c r="R60" i="1" s="1"/>
  <c r="F60" i="1"/>
  <c r="D60" i="1"/>
  <c r="C60" i="1"/>
  <c r="P59" i="1"/>
  <c r="Q59" i="1" s="1"/>
  <c r="R59" i="1" s="1"/>
  <c r="F59" i="1"/>
  <c r="D59" i="1"/>
  <c r="C59" i="1"/>
  <c r="P58" i="1"/>
  <c r="Q58" i="1" s="1"/>
  <c r="R58" i="1" s="1"/>
  <c r="F58" i="1"/>
  <c r="D58" i="1"/>
  <c r="C58" i="1"/>
  <c r="P57" i="1"/>
  <c r="Q57" i="1" s="1"/>
  <c r="R57" i="1" s="1"/>
  <c r="F57" i="1"/>
  <c r="D57" i="1"/>
  <c r="C57" i="1"/>
  <c r="P56" i="1"/>
  <c r="Q56" i="1" s="1"/>
  <c r="R56" i="1" s="1"/>
  <c r="F56" i="1"/>
  <c r="D56" i="1"/>
  <c r="C56" i="1"/>
  <c r="P55" i="1"/>
  <c r="Q55" i="1" s="1"/>
  <c r="R55" i="1" s="1"/>
  <c r="F55" i="1"/>
  <c r="D55" i="1"/>
  <c r="C55" i="1"/>
  <c r="P54" i="1"/>
  <c r="Q54" i="1" s="1"/>
  <c r="R54" i="1" s="1"/>
  <c r="F54" i="1"/>
  <c r="D54" i="1"/>
  <c r="C54" i="1"/>
  <c r="P53" i="1"/>
  <c r="Q53" i="1" s="1"/>
  <c r="R53" i="1" s="1"/>
  <c r="F53" i="1"/>
  <c r="D53" i="1"/>
  <c r="C53" i="1"/>
  <c r="P52" i="1"/>
  <c r="Q52" i="1" s="1"/>
  <c r="R52" i="1" s="1"/>
  <c r="F52" i="1"/>
  <c r="D52" i="1"/>
  <c r="C52" i="1"/>
  <c r="P51" i="1"/>
  <c r="Q51" i="1" s="1"/>
  <c r="R51" i="1" s="1"/>
  <c r="F51" i="1"/>
  <c r="D51" i="1"/>
  <c r="C51" i="1"/>
  <c r="P50" i="1"/>
  <c r="Q50" i="1" s="1"/>
  <c r="R50" i="1" s="1"/>
  <c r="F50" i="1"/>
  <c r="D50" i="1"/>
  <c r="C50" i="1"/>
  <c r="P49" i="1"/>
  <c r="Q49" i="1" s="1"/>
  <c r="R49" i="1" s="1"/>
  <c r="F49" i="1"/>
  <c r="D49" i="1"/>
  <c r="C49" i="1"/>
  <c r="P48" i="1"/>
  <c r="Q48" i="1" s="1"/>
  <c r="R48" i="1" s="1"/>
  <c r="F48" i="1"/>
  <c r="D48" i="1"/>
  <c r="C48" i="1"/>
  <c r="P47" i="1"/>
  <c r="Q47" i="1" s="1"/>
  <c r="R47" i="1" s="1"/>
  <c r="F47" i="1"/>
  <c r="D47" i="1"/>
  <c r="C47" i="1"/>
  <c r="P46" i="1"/>
  <c r="Q46" i="1" s="1"/>
  <c r="R46" i="1" s="1"/>
  <c r="F46" i="1"/>
  <c r="D46" i="1"/>
  <c r="C46" i="1"/>
  <c r="P45" i="1"/>
  <c r="Q45" i="1" s="1"/>
  <c r="R45" i="1" s="1"/>
  <c r="F45" i="1"/>
  <c r="D45" i="1"/>
  <c r="C45" i="1"/>
  <c r="P44" i="1"/>
  <c r="Q44" i="1" s="1"/>
  <c r="R44" i="1" s="1"/>
  <c r="F44" i="1"/>
  <c r="D44" i="1"/>
  <c r="C44" i="1"/>
  <c r="P43" i="1"/>
  <c r="Q43" i="1" s="1"/>
  <c r="R43" i="1" s="1"/>
  <c r="F43" i="1"/>
  <c r="D43" i="1"/>
  <c r="C43" i="1"/>
  <c r="P42" i="1"/>
  <c r="Q42" i="1" s="1"/>
  <c r="R42" i="1" s="1"/>
  <c r="F42" i="1"/>
  <c r="D42" i="1"/>
  <c r="C42" i="1"/>
  <c r="P41" i="1"/>
  <c r="Q41" i="1" s="1"/>
  <c r="R41" i="1" s="1"/>
  <c r="F41" i="1"/>
  <c r="D41" i="1"/>
  <c r="C41" i="1"/>
  <c r="P40" i="1"/>
  <c r="Q40" i="1" s="1"/>
  <c r="R40" i="1" s="1"/>
  <c r="F40" i="1"/>
  <c r="D40" i="1"/>
  <c r="C40" i="1"/>
  <c r="P39" i="1"/>
  <c r="Q39" i="1" s="1"/>
  <c r="R39" i="1" s="1"/>
  <c r="F39" i="1"/>
  <c r="D39" i="1"/>
  <c r="C39" i="1"/>
  <c r="P38" i="1"/>
  <c r="Q38" i="1" s="1"/>
  <c r="R38" i="1" s="1"/>
  <c r="F38" i="1"/>
  <c r="D38" i="1"/>
  <c r="C38" i="1"/>
  <c r="P37" i="1"/>
  <c r="Q37" i="1" s="1"/>
  <c r="R37" i="1" s="1"/>
  <c r="F37" i="1"/>
  <c r="D37" i="1"/>
  <c r="C37" i="1"/>
  <c r="P36" i="1"/>
  <c r="Q36" i="1" s="1"/>
  <c r="R36" i="1" s="1"/>
  <c r="F36" i="1"/>
  <c r="D36" i="1"/>
  <c r="C36" i="1"/>
  <c r="P35" i="1"/>
  <c r="Q35" i="1" s="1"/>
  <c r="R35" i="1" s="1"/>
  <c r="F35" i="1"/>
  <c r="D35" i="1"/>
  <c r="C35" i="1"/>
  <c r="P34" i="1"/>
  <c r="Q34" i="1" s="1"/>
  <c r="R34" i="1" s="1"/>
  <c r="F34" i="1"/>
  <c r="D34" i="1"/>
  <c r="C34" i="1"/>
  <c r="P33" i="1"/>
  <c r="Q33" i="1" s="1"/>
  <c r="R33" i="1" s="1"/>
  <c r="F33" i="1"/>
  <c r="D33" i="1"/>
  <c r="C33" i="1"/>
  <c r="P32" i="1"/>
  <c r="Q32" i="1" s="1"/>
  <c r="R32" i="1" s="1"/>
  <c r="F32" i="1"/>
  <c r="D32" i="1"/>
  <c r="C32" i="1"/>
  <c r="P31" i="1"/>
  <c r="Q31" i="1" s="1"/>
  <c r="R31" i="1" s="1"/>
  <c r="F31" i="1"/>
  <c r="D31" i="1"/>
  <c r="C31" i="1"/>
  <c r="P30" i="1"/>
  <c r="Q30" i="1" s="1"/>
  <c r="R30" i="1" s="1"/>
  <c r="F30" i="1"/>
  <c r="D30" i="1"/>
  <c r="C30" i="1"/>
  <c r="P29" i="1"/>
  <c r="Q29" i="1" s="1"/>
  <c r="R29" i="1" s="1"/>
  <c r="F29" i="1"/>
  <c r="D29" i="1"/>
  <c r="C29" i="1"/>
  <c r="P28" i="1"/>
  <c r="Q28" i="1" s="1"/>
  <c r="R28" i="1" s="1"/>
  <c r="F28" i="1"/>
  <c r="D28" i="1"/>
  <c r="C28" i="1"/>
  <c r="P27" i="1"/>
  <c r="Q27" i="1" s="1"/>
  <c r="R27" i="1" s="1"/>
  <c r="F27" i="1"/>
  <c r="D27" i="1"/>
  <c r="C27" i="1"/>
  <c r="P26" i="1"/>
  <c r="Q26" i="1" s="1"/>
  <c r="R26" i="1" s="1"/>
  <c r="F26" i="1"/>
  <c r="D26" i="1"/>
  <c r="C26" i="1"/>
  <c r="P25" i="1"/>
  <c r="Q25" i="1" s="1"/>
  <c r="R25" i="1" s="1"/>
  <c r="F25" i="1"/>
  <c r="D25" i="1"/>
  <c r="C25" i="1"/>
  <c r="P24" i="1"/>
  <c r="Q24" i="1" s="1"/>
  <c r="R24" i="1" s="1"/>
  <c r="F24" i="1"/>
  <c r="D24" i="1"/>
  <c r="C24" i="1"/>
  <c r="P23" i="1"/>
  <c r="Q23" i="1" s="1"/>
  <c r="R23" i="1" s="1"/>
  <c r="D23" i="1"/>
  <c r="C23" i="1"/>
  <c r="P22" i="1"/>
  <c r="Q22" i="1" s="1"/>
  <c r="R22" i="1" s="1"/>
  <c r="F22" i="1"/>
  <c r="D22" i="1"/>
  <c r="C22" i="1"/>
  <c r="P21" i="1"/>
  <c r="Q21" i="1" s="1"/>
  <c r="R21" i="1" s="1"/>
  <c r="F21" i="1"/>
  <c r="D21" i="1"/>
  <c r="C21" i="1"/>
  <c r="P20" i="1"/>
  <c r="Q20" i="1" s="1"/>
  <c r="R20" i="1" s="1"/>
  <c r="F20" i="1"/>
  <c r="D20" i="1"/>
  <c r="C20" i="1"/>
  <c r="P19" i="1"/>
  <c r="Q19" i="1" s="1"/>
  <c r="R19" i="1" s="1"/>
  <c r="F19" i="1"/>
  <c r="D19" i="1"/>
  <c r="C19" i="1"/>
  <c r="P18" i="1"/>
  <c r="Q18" i="1" s="1"/>
  <c r="R18" i="1" s="1"/>
  <c r="F18" i="1"/>
  <c r="D18" i="1"/>
  <c r="C18" i="1"/>
  <c r="P17" i="1"/>
  <c r="Q17" i="1" s="1"/>
  <c r="R17" i="1" s="1"/>
  <c r="F17" i="1"/>
  <c r="D17" i="1"/>
  <c r="C17" i="1"/>
  <c r="P16" i="1"/>
  <c r="Q16" i="1" s="1"/>
  <c r="R16" i="1" s="1"/>
  <c r="F16" i="1"/>
  <c r="D16" i="1"/>
  <c r="C16" i="1"/>
  <c r="P15" i="1"/>
  <c r="Q15" i="1" s="1"/>
  <c r="R15" i="1" s="1"/>
  <c r="F15" i="1"/>
  <c r="D15" i="1"/>
  <c r="C15" i="1"/>
  <c r="P14" i="1"/>
  <c r="Q14" i="1" s="1"/>
  <c r="R14" i="1" s="1"/>
  <c r="F14" i="1"/>
  <c r="D14" i="1"/>
  <c r="C14" i="1"/>
  <c r="P13" i="1"/>
  <c r="Q13" i="1" s="1"/>
  <c r="R13" i="1" s="1"/>
  <c r="F13" i="1"/>
  <c r="D13" i="1"/>
  <c r="C13" i="1"/>
  <c r="P12" i="1"/>
  <c r="Q12" i="1" s="1"/>
  <c r="R12" i="1" s="1"/>
  <c r="F12" i="1"/>
  <c r="D12" i="1"/>
  <c r="C12" i="1"/>
  <c r="P11" i="1"/>
  <c r="Q11" i="1" s="1"/>
  <c r="R11" i="1" s="1"/>
  <c r="F11" i="1"/>
  <c r="D11" i="1"/>
  <c r="C11" i="1"/>
  <c r="P10" i="1"/>
  <c r="Q10" i="1" s="1"/>
  <c r="R10" i="1" s="1"/>
  <c r="F10" i="1"/>
  <c r="D10" i="1"/>
  <c r="C10" i="1"/>
  <c r="P9" i="1"/>
  <c r="Q9" i="1" s="1"/>
  <c r="R9" i="1" s="1"/>
  <c r="F9" i="1"/>
  <c r="D9" i="1"/>
  <c r="C9" i="1"/>
  <c r="P8" i="1"/>
  <c r="Q8" i="1" s="1"/>
  <c r="R8" i="1" s="1"/>
  <c r="F8" i="1"/>
  <c r="D8" i="1"/>
  <c r="C8" i="1"/>
  <c r="P7" i="1"/>
  <c r="Q7" i="1" s="1"/>
  <c r="R7" i="1" s="1"/>
  <c r="F7" i="1"/>
  <c r="D7" i="1"/>
  <c r="C7" i="1"/>
  <c r="P6" i="1"/>
  <c r="Q6" i="1" s="1"/>
  <c r="R6" i="1" s="1"/>
  <c r="F6" i="1"/>
  <c r="D6" i="1"/>
  <c r="C6" i="1"/>
  <c r="P5" i="1"/>
  <c r="Q5" i="1" s="1"/>
  <c r="R5" i="1" s="1"/>
  <c r="F5" i="1"/>
  <c r="D5" i="1"/>
  <c r="C5" i="1"/>
  <c r="P4" i="1"/>
  <c r="Q4" i="1" s="1"/>
  <c r="R4" i="1" s="1"/>
  <c r="F4" i="1"/>
  <c r="D4" i="1"/>
  <c r="C4" i="1"/>
  <c r="P3" i="1"/>
  <c r="Q3" i="1" s="1"/>
  <c r="R3" i="1" s="1"/>
  <c r="F3" i="1"/>
  <c r="D3" i="1"/>
  <c r="C3" i="1"/>
  <c r="P2" i="1"/>
  <c r="Q2" i="1" s="1"/>
  <c r="R2" i="1" s="1"/>
  <c r="F2" i="1"/>
  <c r="D2" i="1"/>
  <c r="C2" i="1"/>
  <c r="AE118" i="1" l="1"/>
  <c r="AF118" i="1" s="1"/>
</calcChain>
</file>

<file path=xl/sharedStrings.xml><?xml version="1.0" encoding="utf-8"?>
<sst xmlns="http://schemas.openxmlformats.org/spreadsheetml/2006/main" count="506" uniqueCount="102">
  <si>
    <t>Channel</t>
  </si>
  <si>
    <t>Month</t>
  </si>
  <si>
    <t>Average Order Value</t>
  </si>
  <si>
    <t>Impressions</t>
  </si>
  <si>
    <t>Clicks</t>
  </si>
  <si>
    <t>CPC</t>
  </si>
  <si>
    <t>Conversions</t>
  </si>
  <si>
    <t>Revenue</t>
  </si>
  <si>
    <t>Advertising Costs</t>
  </si>
  <si>
    <t>Other Costs</t>
  </si>
  <si>
    <t>Google Ads</t>
  </si>
  <si>
    <t>Facebook Ads</t>
  </si>
  <si>
    <t>Twitter Ads</t>
  </si>
  <si>
    <t>Year</t>
  </si>
  <si>
    <t>M/Y</t>
  </si>
  <si>
    <t>Row Labels</t>
  </si>
  <si>
    <t>Sum of Impressions</t>
  </si>
  <si>
    <t>Sum of Clicks</t>
  </si>
  <si>
    <t>(All)</t>
  </si>
  <si>
    <t>Sum of Conversions</t>
  </si>
  <si>
    <t xml:space="preserve">Revenue </t>
  </si>
  <si>
    <t>Total Profit</t>
  </si>
  <si>
    <t>Sum of Total Profit</t>
  </si>
  <si>
    <t>Average Order Value Bracket</t>
  </si>
  <si>
    <t>Count of Average Order Value</t>
  </si>
  <si>
    <t>$40-$49</t>
  </si>
  <si>
    <t>$50-$59</t>
  </si>
  <si>
    <t>$60-$69</t>
  </si>
  <si>
    <t>$70-$79</t>
  </si>
  <si>
    <t>$80+</t>
  </si>
  <si>
    <t>$30-$39</t>
  </si>
  <si>
    <t>Forecast Average Order Value</t>
  </si>
  <si>
    <t>Forecast Impressions</t>
  </si>
  <si>
    <t>Forecast Clicks</t>
  </si>
  <si>
    <t>Forecast CPC</t>
  </si>
  <si>
    <t>Forecast Conversion</t>
  </si>
  <si>
    <t>Forecast Revenue</t>
  </si>
  <si>
    <t>Forecast Advertising Costs</t>
  </si>
  <si>
    <t>Forecast Other Costs</t>
  </si>
  <si>
    <t>Forecast Average Order Value Bracket</t>
  </si>
  <si>
    <t xml:space="preserve">Other Costs </t>
  </si>
  <si>
    <t xml:space="preserve">Advertising Costs </t>
  </si>
  <si>
    <t xml:space="preserve">Advertising Cast Forecast </t>
  </si>
  <si>
    <t xml:space="preserve">Revenue Forecast </t>
  </si>
  <si>
    <t xml:space="preserve">Other Costs Forecast </t>
  </si>
  <si>
    <t>Conversions Forecast</t>
  </si>
  <si>
    <t>Clicks Forecast</t>
  </si>
  <si>
    <t>Impressions Forecast</t>
  </si>
  <si>
    <t>Grand Total</t>
  </si>
  <si>
    <t>ROI</t>
  </si>
  <si>
    <t>Forecast ROI</t>
  </si>
  <si>
    <t>Sum of Revenue</t>
  </si>
  <si>
    <t>Sum of Advertising Costs</t>
  </si>
  <si>
    <t>Sum of Other Costs</t>
  </si>
  <si>
    <t xml:space="preserve">Net Profit </t>
  </si>
  <si>
    <t xml:space="preserve">Average CPC </t>
  </si>
  <si>
    <t xml:space="preserve">Net Revenue </t>
  </si>
  <si>
    <t xml:space="preserve">Average ROI </t>
  </si>
  <si>
    <t>Max</t>
  </si>
  <si>
    <t>Min</t>
  </si>
  <si>
    <t>Column Labels</t>
  </si>
  <si>
    <t>2018 v 2019</t>
  </si>
  <si>
    <t>Sum of Forecast Conversion</t>
  </si>
  <si>
    <t>2017 v 2018</t>
  </si>
  <si>
    <t>Sum of Forecast Revenue</t>
  </si>
  <si>
    <t>Sum of Forecast Impressions</t>
  </si>
  <si>
    <t>Sum of Forecast Clicks</t>
  </si>
  <si>
    <t>Impressions + Forecast</t>
  </si>
  <si>
    <t>Revenue + Forecast</t>
  </si>
  <si>
    <t>Conversion + Forecast</t>
  </si>
  <si>
    <t>Clicks + Forecast</t>
  </si>
  <si>
    <t>Advertising Cost + Forecast</t>
  </si>
  <si>
    <t>Other Cost + Forecast</t>
  </si>
  <si>
    <t>CTR</t>
  </si>
  <si>
    <t>Conversion Rate</t>
  </si>
  <si>
    <t>Forecast CTR</t>
  </si>
  <si>
    <t>Forecast Total Costs</t>
  </si>
  <si>
    <t>Total Costs</t>
  </si>
  <si>
    <t>Forecast Conversion Rate</t>
  </si>
  <si>
    <t>Sum of Total Costs</t>
  </si>
  <si>
    <t>Average of CTR</t>
  </si>
  <si>
    <t>Average Conversion Rate</t>
  </si>
  <si>
    <t>Average CTR</t>
  </si>
  <si>
    <t>Forecast Total Profit</t>
  </si>
  <si>
    <t>Total Sales</t>
  </si>
  <si>
    <t>Sum of Forecast Total Profit</t>
  </si>
  <si>
    <t>Profit + Forecast</t>
  </si>
  <si>
    <t>Sum of Forecast Total Costs</t>
  </si>
  <si>
    <t>Total Cost + Forecast</t>
  </si>
  <si>
    <t>Average of Conversion Rate</t>
  </si>
  <si>
    <t>February 2016 - April 2019</t>
  </si>
  <si>
    <t xml:space="preserve">Net Cost </t>
  </si>
  <si>
    <t>YOY Sales</t>
  </si>
  <si>
    <t>YOY advertisement performance</t>
  </si>
  <si>
    <t>ctr</t>
  </si>
  <si>
    <t>conversion rate</t>
  </si>
  <si>
    <t>Count of Average Order Value Bracket</t>
  </si>
  <si>
    <t>Sum of Forecast Other Costs</t>
  </si>
  <si>
    <t>Sum of Forecast Advertising Costs</t>
  </si>
  <si>
    <t xml:space="preserve">Advertising Cost </t>
  </si>
  <si>
    <t xml:space="preserve">Other Cost </t>
  </si>
  <si>
    <t>Digital Marketing Analysis: T-Shirt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</si>
</sst>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quot;$&quot;#,##0"/>
    <numFmt numFmtId="166" formatCode="[$-409]mmmm\-yy;@"/>
    <numFmt numFmtId="167" formatCode="0.0%"/>
  </numFmts>
  <fonts count="11" x14ac:knownFonts="1">
    <font>
      <sz val="10"/>
      <color rgb="FF000000"/>
      <name val="Arial"/>
    </font>
    <font>
      <sz val="11"/>
      <color rgb="FF000000"/>
      <name val="Arial"/>
      <family val="2"/>
    </font>
    <font>
      <sz val="10"/>
      <color rgb="FF000000"/>
      <name val="Arial"/>
      <family val="2"/>
    </font>
    <font>
      <sz val="11"/>
      <name val="Arial"/>
      <family val="2"/>
    </font>
    <font>
      <sz val="12"/>
      <color theme="2" tint="-0.749992370372631"/>
      <name val="Arial"/>
      <family val="2"/>
    </font>
    <font>
      <sz val="10"/>
      <color rgb="FF000000"/>
      <name val="Arial"/>
    </font>
    <font>
      <b/>
      <sz val="36"/>
      <color theme="2" tint="-0.749992370372631"/>
      <name val="Arial"/>
      <family val="2"/>
    </font>
    <font>
      <b/>
      <sz val="10"/>
      <color rgb="FF000000"/>
      <name val="Arial"/>
      <family val="2"/>
    </font>
    <font>
      <b/>
      <sz val="12"/>
      <color theme="2" tint="-0.749992370372631"/>
      <name val="Arial"/>
      <family val="2"/>
    </font>
    <font>
      <sz val="22"/>
      <color theme="2" tint="-0.749992370372631"/>
      <name val="Arial"/>
    </font>
    <font>
      <sz val="20"/>
      <color theme="2" tint="-0.749992370372631"/>
      <name val="Arial"/>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3">
    <xf numFmtId="0" fontId="0" fillId="0" borderId="0"/>
    <xf numFmtId="44" fontId="2" fillId="0" borderId="0" applyFont="0" applyFill="0" applyBorder="0" applyAlignment="0" applyProtection="0"/>
    <xf numFmtId="9" fontId="5" fillId="0" borderId="0" applyFont="0" applyFill="0" applyBorder="0" applyAlignment="0" applyProtection="0"/>
  </cellStyleXfs>
  <cellXfs count="61">
    <xf numFmtId="0" fontId="0" fillId="0" borderId="0" xfId="0"/>
    <xf numFmtId="0" fontId="1" fillId="0" borderId="0" xfId="0" applyFont="1" applyAlignment="1">
      <alignment horizontal="right"/>
    </xf>
    <xf numFmtId="166" fontId="1" fillId="0" borderId="0" xfId="0" applyNumberFormat="1" applyFont="1" applyAlignment="1">
      <alignment horizontal="right"/>
    </xf>
    <xf numFmtId="165" fontId="3" fillId="0" borderId="0" xfId="0" applyNumberFormat="1" applyFont="1"/>
    <xf numFmtId="1" fontId="3" fillId="0" borderId="0" xfId="0" applyNumberFormat="1" applyFont="1" applyAlignment="1">
      <alignment horizontal="right"/>
    </xf>
    <xf numFmtId="0" fontId="1" fillId="0" borderId="0" xfId="0" applyFont="1"/>
    <xf numFmtId="164" fontId="3" fillId="0" borderId="0" xfId="0" applyNumberFormat="1" applyFont="1"/>
    <xf numFmtId="0" fontId="3" fillId="0" borderId="0" xfId="0" applyFont="1"/>
    <xf numFmtId="0" fontId="1" fillId="0" borderId="1" xfId="0" applyFont="1" applyBorder="1" applyAlignment="1">
      <alignment horizontal="left"/>
    </xf>
    <xf numFmtId="166" fontId="1" fillId="0" borderId="0" xfId="0" applyNumberFormat="1" applyFont="1" applyAlignment="1">
      <alignment horizontal="left"/>
    </xf>
    <xf numFmtId="166" fontId="1" fillId="0" borderId="1" xfId="0" applyNumberFormat="1" applyFont="1" applyBorder="1" applyAlignment="1">
      <alignment horizontal="left"/>
    </xf>
    <xf numFmtId="0" fontId="3" fillId="0" borderId="1" xfId="0" applyFont="1" applyBorder="1" applyAlignment="1">
      <alignment horizontal="left"/>
    </xf>
    <xf numFmtId="165" fontId="3" fillId="0" borderId="1" xfId="0" applyNumberFormat="1" applyFont="1" applyBorder="1" applyAlignment="1">
      <alignment horizontal="left"/>
    </xf>
    <xf numFmtId="44" fontId="3" fillId="0" borderId="1" xfId="1" applyFont="1" applyBorder="1" applyAlignment="1">
      <alignment horizontal="left"/>
    </xf>
    <xf numFmtId="44" fontId="3" fillId="0" borderId="0" xfId="1" applyFont="1" applyBorder="1"/>
    <xf numFmtId="44" fontId="0" fillId="0" borderId="0" xfId="1" applyFont="1" applyBorder="1"/>
    <xf numFmtId="44" fontId="3" fillId="0" borderId="0" xfId="1" applyFont="1" applyBorder="1" applyAlignment="1">
      <alignment horizontal="left"/>
    </xf>
    <xf numFmtId="44" fontId="1" fillId="0" borderId="0" xfId="1" applyFont="1" applyBorder="1" applyAlignment="1">
      <alignment horizontal="left"/>
    </xf>
    <xf numFmtId="44" fontId="1" fillId="0" borderId="0" xfId="1" applyFont="1" applyBorder="1"/>
    <xf numFmtId="44" fontId="0" fillId="0" borderId="0" xfId="0" applyNumberFormat="1"/>
    <xf numFmtId="44" fontId="1" fillId="0" borderId="0" xfId="0" applyNumberFormat="1" applyFont="1"/>
    <xf numFmtId="1" fontId="1" fillId="0" borderId="0" xfId="0" applyNumberFormat="1" applyFont="1"/>
    <xf numFmtId="164" fontId="1" fillId="0" borderId="0" xfId="0" applyNumberFormat="1" applyFont="1"/>
    <xf numFmtId="166" fontId="1" fillId="0" borderId="0" xfId="0" applyNumberFormat="1" applyFont="1"/>
    <xf numFmtId="44" fontId="3"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44" fontId="1" fillId="0" borderId="1" xfId="0" applyNumberFormat="1" applyFont="1" applyBorder="1" applyAlignment="1">
      <alignment horizontal="left"/>
    </xf>
    <xf numFmtId="0" fontId="1" fillId="0" borderId="0" xfId="1" applyNumberFormat="1" applyFont="1" applyBorder="1" applyAlignment="1">
      <alignment horizontal="left"/>
    </xf>
    <xf numFmtId="0" fontId="1" fillId="0" borderId="0" xfId="1" applyNumberFormat="1" applyFont="1" applyBorder="1"/>
    <xf numFmtId="2" fontId="1" fillId="0" borderId="0" xfId="1" applyNumberFormat="1" applyFont="1" applyBorder="1"/>
    <xf numFmtId="2" fontId="1" fillId="0" borderId="0" xfId="0" applyNumberFormat="1" applyFont="1"/>
    <xf numFmtId="167" fontId="0" fillId="0" borderId="0" xfId="2" applyNumberFormat="1" applyFont="1"/>
    <xf numFmtId="167" fontId="7" fillId="0" borderId="0" xfId="2" applyNumberFormat="1" applyFont="1"/>
    <xf numFmtId="0" fontId="7" fillId="0" borderId="0" xfId="0" applyFont="1"/>
    <xf numFmtId="0" fontId="7" fillId="0" borderId="0" xfId="0" applyFont="1" applyAlignment="1">
      <alignment wrapText="1"/>
    </xf>
    <xf numFmtId="0" fontId="1" fillId="0" borderId="0" xfId="2" applyNumberFormat="1" applyFont="1"/>
    <xf numFmtId="0" fontId="3" fillId="0" borderId="1" xfId="2" applyNumberFormat="1" applyFont="1" applyBorder="1" applyAlignment="1">
      <alignment horizontal="left"/>
    </xf>
    <xf numFmtId="0" fontId="1" fillId="0" borderId="1" xfId="2" applyNumberFormat="1" applyFont="1" applyBorder="1" applyAlignment="1">
      <alignment horizontal="left"/>
    </xf>
    <xf numFmtId="167" fontId="0" fillId="0" borderId="0" xfId="0" applyNumberFormat="1"/>
    <xf numFmtId="10" fontId="0" fillId="0" borderId="0" xfId="0" applyNumberFormat="1"/>
    <xf numFmtId="0" fontId="2" fillId="0" borderId="0" xfId="0" applyFont="1"/>
    <xf numFmtId="0" fontId="7"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0" fontId="0" fillId="0" borderId="0" xfId="0" applyFill="1"/>
    <xf numFmtId="0" fontId="0" fillId="0" borderId="0" xfId="0" applyNumberFormat="1"/>
    <xf numFmtId="0" fontId="6" fillId="0" borderId="0" xfId="0" applyFont="1" applyFill="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xf numFmtId="0" fontId="9" fillId="0" borderId="2" xfId="0" applyFont="1" applyFill="1" applyBorder="1" applyAlignment="1">
      <alignment horizontal="center" vertical="center"/>
    </xf>
    <xf numFmtId="0" fontId="9" fillId="0" borderId="3" xfId="0" applyFont="1" applyFill="1" applyBorder="1" applyAlignment="1">
      <alignment horizontal="center"/>
    </xf>
    <xf numFmtId="0" fontId="9" fillId="0" borderId="3" xfId="0" applyFont="1" applyFill="1" applyBorder="1"/>
    <xf numFmtId="164" fontId="10" fillId="0" borderId="2" xfId="0" applyNumberFormat="1" applyFont="1" applyFill="1" applyBorder="1" applyAlignment="1">
      <alignment horizontal="center" vertical="center"/>
    </xf>
    <xf numFmtId="9" fontId="10" fillId="0" borderId="2" xfId="0" applyNumberFormat="1" applyFont="1" applyFill="1" applyBorder="1" applyAlignment="1">
      <alignment horizontal="center" vertical="center"/>
    </xf>
    <xf numFmtId="167" fontId="10" fillId="0" borderId="2" xfId="0" applyNumberFormat="1" applyFont="1" applyFill="1" applyBorder="1" applyAlignment="1">
      <alignment horizontal="center" vertical="center"/>
    </xf>
    <xf numFmtId="1" fontId="10" fillId="0" borderId="2" xfId="0" applyNumberFormat="1" applyFont="1" applyFill="1" applyBorder="1" applyAlignment="1">
      <alignment horizontal="center" vertical="center"/>
    </xf>
    <xf numFmtId="0" fontId="4" fillId="0" borderId="4" xfId="0" applyFont="1" applyFill="1" applyBorder="1"/>
    <xf numFmtId="0" fontId="4" fillId="0" borderId="0" xfId="0" applyFont="1" applyFill="1"/>
    <xf numFmtId="0" fontId="0" fillId="0" borderId="0" xfId="0" applyFill="1" applyAlignment="1">
      <alignment horizontal="center"/>
    </xf>
  </cellXfs>
  <cellStyles count="3">
    <cellStyle name="Currency" xfId="1" builtinId="4"/>
    <cellStyle name="Normal" xfId="0" builtinId="0"/>
    <cellStyle name="Percent" xfId="2" builtinId="5"/>
  </cellStyles>
  <dxfs count="1265">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none">
          <bgColor auto="1"/>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font>
        <sz val="24"/>
      </font>
    </dxf>
    <dxf>
      <numFmt numFmtId="2" formatCode="0.00"/>
    </dxf>
    <dxf>
      <alignment vertical="center"/>
    </dxf>
    <dxf>
      <alignment horizontal="center"/>
    </dxf>
    <dxf>
      <font>
        <sz val="18"/>
      </font>
    </dxf>
    <dxf>
      <alignment horizontal="center"/>
    </dxf>
    <dxf>
      <alignment wrapText="0"/>
    </dxf>
    <dxf>
      <font>
        <sz val="24"/>
      </font>
    </dxf>
    <dxf>
      <alignment vertical="center"/>
    </dxf>
    <dxf>
      <fill>
        <patternFill patternType="none">
          <bgColor auto="1"/>
        </patternFill>
      </fill>
    </dxf>
    <dxf>
      <fill>
        <patternFill patternType="none">
          <bgColor auto="1"/>
        </patternFill>
      </fill>
    </dxf>
    <dxf>
      <fill>
        <patternFill patternType="none">
          <bgColor auto="1"/>
        </patternFill>
      </fill>
    </dxf>
    <dxf>
      <alignment horizontal="center"/>
    </dxf>
    <dxf>
      <numFmt numFmtId="164" formatCode="&quot;$&quot;#,##0.00"/>
    </dxf>
    <dxf>
      <alignment vertical="center"/>
    </dxf>
    <dxf>
      <alignment horizontal="righ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4EBD0"/>
        </patternFill>
      </fill>
    </dxf>
    <dxf>
      <fill>
        <patternFill>
          <bgColor rgb="FFF4EBD0"/>
        </patternFill>
      </fill>
    </dxf>
    <dxf>
      <fill>
        <patternFill>
          <bgColor rgb="FFF4EBD0"/>
        </patternFill>
      </fill>
    </dxf>
    <dxf>
      <numFmt numFmtId="164" formatCode="&quot;$&quot;#,##0.00"/>
    </dxf>
    <dxf>
      <alignment horizontal="center"/>
    </dxf>
    <dxf>
      <font>
        <sz val="22"/>
      </font>
    </dxf>
    <dxf>
      <font>
        <sz val="20"/>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rgb="FFFCF0E0"/>
        </patternFill>
      </fill>
    </dxf>
    <dxf>
      <fill>
        <patternFill>
          <bgColor rgb="FFFCF0E0"/>
        </patternFill>
      </fill>
    </dxf>
    <dxf>
      <fill>
        <patternFill>
          <bgColor rgb="FFFCF0E0"/>
        </patternFill>
      </fill>
    </dxf>
    <dxf>
      <font>
        <sz val="22"/>
      </font>
    </dxf>
    <dxf>
      <numFmt numFmtId="167" formatCode="0.0%"/>
    </dxf>
    <dxf>
      <alignment horizontal="center"/>
    </dxf>
    <dxf>
      <alignment horizontal="center"/>
    </dxf>
    <dxf>
      <fill>
        <patternFill>
          <bgColor rgb="FFFCF0E0"/>
        </patternFill>
      </fill>
    </dxf>
    <dxf>
      <fill>
        <patternFill>
          <bgColor rgb="FFFCF0E0"/>
        </patternFill>
      </fill>
    </dxf>
    <dxf>
      <numFmt numFmtId="167" formatCode="0.0%"/>
    </dxf>
    <dxf>
      <font>
        <sz val="22"/>
      </font>
    </dxf>
    <dxf>
      <numFmt numFmtId="1" formatCode="0"/>
    </dxf>
    <dxf>
      <numFmt numFmtId="13" formatCode="0%"/>
    </dxf>
    <dxf>
      <fill>
        <patternFill>
          <bgColor theme="0" tint="-4.9989318521683403E-2"/>
        </patternFill>
      </fill>
    </dxf>
    <dxf>
      <fill>
        <patternFill>
          <bgColor theme="0" tint="-4.9989318521683403E-2"/>
        </patternFill>
      </fill>
    </dxf>
    <dxf>
      <fill>
        <patternFill>
          <bgColor theme="0" tint="-4.9989318521683403E-2"/>
        </patternFill>
      </fill>
    </dxf>
    <dxf>
      <numFmt numFmtId="167" formatCode="0.0%"/>
    </dxf>
    <dxf>
      <numFmt numFmtId="167" formatCode="0.0%"/>
    </dxf>
    <dxf>
      <numFmt numFmtId="13" formatCode="0%"/>
    </dxf>
    <dxf>
      <numFmt numFmtId="1" formatCode="0"/>
    </dxf>
    <dxf>
      <font>
        <sz val="22"/>
      </font>
    </dxf>
    <dxf>
      <numFmt numFmtId="167" formatCode="0.0%"/>
    </dxf>
    <dxf>
      <fill>
        <patternFill>
          <bgColor rgb="FFFCF0E0"/>
        </patternFill>
      </fill>
    </dxf>
    <dxf>
      <fill>
        <patternFill>
          <bgColor rgb="FFFCF0E0"/>
        </patternFill>
      </fill>
    </dxf>
    <dxf>
      <alignment horizontal="center"/>
    </dxf>
    <dxf>
      <alignment horizontal="center"/>
    </dxf>
    <dxf>
      <numFmt numFmtId="167" formatCode="0.0%"/>
    </dxf>
    <dxf>
      <font>
        <sz val="22"/>
      </font>
    </dxf>
    <dxf>
      <fill>
        <patternFill>
          <bgColor rgb="FFFCF0E0"/>
        </patternFill>
      </fill>
    </dxf>
    <dxf>
      <fill>
        <patternFill>
          <bgColor rgb="FFFCF0E0"/>
        </patternFill>
      </fill>
    </dxf>
    <dxf>
      <fill>
        <patternFill>
          <bgColor rgb="FFFCF0E0"/>
        </patternFill>
      </fill>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ont>
        <color theme="2" tint="-0.749992370372631"/>
      </font>
    </dxf>
    <dxf>
      <font>
        <color theme="2" tint="-0.749992370372631"/>
      </font>
    </dxf>
    <dxf>
      <font>
        <color theme="2" tint="-0.749992370372631"/>
      </font>
    </dxf>
    <dxf>
      <font>
        <sz val="20"/>
      </font>
    </dxf>
    <dxf>
      <font>
        <sz val="22"/>
      </font>
    </dxf>
    <dxf>
      <alignment horizontal="center"/>
    </dxf>
    <dxf>
      <numFmt numFmtId="164" formatCode="&quot;$&quot;#,##0.00"/>
    </dxf>
    <dxf>
      <fill>
        <patternFill>
          <bgColor rgb="FFF4EBD0"/>
        </patternFill>
      </fill>
    </dxf>
    <dxf>
      <fill>
        <patternFill>
          <bgColor rgb="FFF4EBD0"/>
        </patternFill>
      </fill>
    </dxf>
    <dxf>
      <fill>
        <patternFill>
          <bgColor rgb="FFF4EBD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right"/>
    </dxf>
    <dxf>
      <alignment vertical="center"/>
    </dxf>
    <dxf>
      <numFmt numFmtId="164" formatCode="&quot;$&quot;#,##0.00"/>
    </dxf>
    <dxf>
      <alignment horizontal="center"/>
    </dxf>
    <dxf>
      <fill>
        <patternFill patternType="none">
          <bgColor auto="1"/>
        </patternFill>
      </fill>
    </dxf>
    <dxf>
      <fill>
        <patternFill patternType="none">
          <bgColor auto="1"/>
        </patternFill>
      </fill>
    </dxf>
    <dxf>
      <fill>
        <patternFill patternType="none">
          <bgColor auto="1"/>
        </patternFill>
      </fill>
    </dxf>
    <dxf>
      <alignment vertical="center"/>
    </dxf>
    <dxf>
      <font>
        <sz val="24"/>
      </font>
    </dxf>
    <dxf>
      <alignment wrapText="0"/>
    </dxf>
    <dxf>
      <alignment horizontal="center"/>
    </dxf>
    <dxf>
      <font>
        <sz val="18"/>
      </font>
    </dxf>
    <dxf>
      <alignment horizontal="center"/>
    </dxf>
    <dxf>
      <alignment vertical="center"/>
    </dxf>
    <dxf>
      <numFmt numFmtId="2" formatCode="0.00"/>
    </dxf>
    <dxf>
      <font>
        <sz val="24"/>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264"/>
      <tableStyleElement type="headerRow" dxfId="1263"/>
      <tableStyleElement type="totalRow" dxfId="1262"/>
      <tableStyleElement type="firstSubtotalRow" dxfId="1261"/>
      <tableStyleElement type="secondSubtotalRow" dxfId="1260"/>
      <tableStyleElement type="thirdSubtotalRow" dxfId="1259"/>
      <tableStyleElement type="firstColumnSubheading" dxfId="1258"/>
      <tableStyleElement type="secondColumnSubheading" dxfId="1257"/>
      <tableStyleElement type="thirdColumnSubheading" dxfId="1256"/>
      <tableStyleElement type="firstRowSubheading" dxfId="1255"/>
      <tableStyleElement type="secondRowSubheading" dxfId="1254"/>
      <tableStyleElement type="thirdRowSubheading" dxfId="1253"/>
    </tableStyle>
  </tableStyles>
  <colors>
    <mruColors>
      <color rgb="FFFECACA"/>
      <color rgb="FFFFF2C9"/>
      <color rgb="FFEDDCF6"/>
      <color rgb="FFD7DBD3"/>
      <color rgb="FFBFC6B8"/>
      <color rgb="FFFCF0E0"/>
      <color rgb="FFF4EBD0"/>
      <color rgb="FF122620"/>
      <color rgb="FFDAD3B8"/>
      <color rgb="FFD6AD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Tables!PivotTable4</c:name>
    <c:fmtId val="7"/>
  </c:pivotSource>
  <c:chart>
    <c:title>
      <c:tx>
        <c:rich>
          <a:bodyPr/>
          <a:lstStyle/>
          <a:p>
            <a:pPr>
              <a:defRPr sz="1400" b="0"/>
            </a:pPr>
            <a:r>
              <a:rPr lang="en-US" sz="1400" b="0">
                <a:solidFill>
                  <a:schemeClr val="bg2">
                    <a:lumMod val="25000"/>
                  </a:schemeClr>
                </a:solidFill>
                <a:latin typeface="+mn-lt"/>
              </a:rPr>
              <a:t>YOY Revenue,</a:t>
            </a:r>
            <a:r>
              <a:rPr lang="en-US" sz="1400" b="0" baseline="0">
                <a:solidFill>
                  <a:schemeClr val="bg2">
                    <a:lumMod val="25000"/>
                  </a:schemeClr>
                </a:solidFill>
                <a:latin typeface="+mn-lt"/>
              </a:rPr>
              <a:t> Advertising Costs, Other Costs</a:t>
            </a:r>
          </a:p>
          <a:p>
            <a:pPr>
              <a:defRPr sz="1400" b="0"/>
            </a:pPr>
            <a:endParaRPr lang="en-US" sz="1400" b="0" baseline="0">
              <a:solidFill>
                <a:schemeClr val="bg2">
                  <a:lumMod val="25000"/>
                </a:schemeClr>
              </a:solidFill>
              <a:latin typeface="+mn-lt"/>
            </a:endParaRP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9"/>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30"/>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tx2">
                <a:lumMod val="40000"/>
                <a:lumOff val="60000"/>
              </a:schemeClr>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rgbClr val="FECACA"/>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chemeClr val="accent4">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4">
                <a:lumMod val="60000"/>
                <a:lumOff val="40000"/>
              </a:schemeClr>
            </a:solidFill>
            <a:prstDash val="dash"/>
            <a:round/>
          </a:ln>
          <a:effectLst/>
        </c:spPr>
        <c:marker>
          <c:symbol val="none"/>
        </c:marker>
        <c:dLbl>
          <c:idx val="0"/>
          <c:delete val="1"/>
          <c:extLst>
            <c:ext xmlns:c15="http://schemas.microsoft.com/office/drawing/2012/chart" uri="{CE6537A1-D6FC-4f65-9D91-7224C49458BB}"/>
          </c:extLst>
        </c:dLbl>
      </c:pivotFmt>
      <c:pivotFmt>
        <c:idx val="35"/>
        <c:spPr>
          <a:ln w="28575" cap="rnd">
            <a:solidFill>
              <a:srgbClr val="FECACA"/>
            </a:solidFill>
            <a:prstDash val="dash"/>
            <a:round/>
          </a:ln>
          <a:effectLst/>
        </c:spPr>
        <c:marker>
          <c:symbol val="none"/>
        </c:marker>
        <c:dLbl>
          <c:idx val="0"/>
          <c:delete val="1"/>
          <c:extLst>
            <c:ext xmlns:c15="http://schemas.microsoft.com/office/drawing/2012/chart" uri="{CE6537A1-D6FC-4f65-9D91-7224C49458BB}"/>
          </c:extLst>
        </c:dLbl>
      </c:pivotFmt>
      <c:pivotFmt>
        <c:idx val="36"/>
        <c:spPr>
          <a:ln w="28575" cap="rnd">
            <a:solidFill>
              <a:schemeClr val="tx2">
                <a:lumMod val="60000"/>
                <a:lumOff val="40000"/>
              </a:schemeClr>
            </a:solidFill>
            <a:prstDash val="dash"/>
            <a:round/>
          </a:ln>
          <a:effectLst/>
        </c:spPr>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08810199270055E-2"/>
          <c:y val="0.23220564243575412"/>
          <c:w val="0.95251625984470822"/>
          <c:h val="0.5665408762582349"/>
        </c:manualLayout>
      </c:layout>
      <c:lineChart>
        <c:grouping val="standard"/>
        <c:varyColors val="0"/>
        <c:ser>
          <c:idx val="0"/>
          <c:order val="0"/>
          <c:tx>
            <c:strRef>
              <c:f>'Pivot Tables'!$B$29</c:f>
              <c:strCache>
                <c:ptCount val="1"/>
                <c:pt idx="0">
                  <c:v>Revenue </c:v>
                </c:pt>
              </c:strCache>
            </c:strRef>
          </c:tx>
          <c:spPr>
            <a:ln w="28575" cap="rnd">
              <a:solidFill>
                <a:schemeClr val="tx2">
                  <a:lumMod val="40000"/>
                  <a:lumOff val="60000"/>
                </a:schemeClr>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Tables'!$B$30:$B$80</c:f>
              <c:numCache>
                <c:formatCode>General</c:formatCode>
                <c:ptCount val="47"/>
                <c:pt idx="0">
                  <c:v>11697.99</c:v>
                </c:pt>
                <c:pt idx="1">
                  <c:v>18697.289999999997</c:v>
                </c:pt>
                <c:pt idx="2">
                  <c:v>12424.99</c:v>
                </c:pt>
                <c:pt idx="3">
                  <c:v>17397.12</c:v>
                </c:pt>
                <c:pt idx="4">
                  <c:v>22778.870000000003</c:v>
                </c:pt>
                <c:pt idx="5">
                  <c:v>21809.4</c:v>
                </c:pt>
                <c:pt idx="6">
                  <c:v>24158.85</c:v>
                </c:pt>
                <c:pt idx="7">
                  <c:v>27608.089999999997</c:v>
                </c:pt>
                <c:pt idx="8">
                  <c:v>18972.86</c:v>
                </c:pt>
                <c:pt idx="9">
                  <c:v>12572.18</c:v>
                </c:pt>
                <c:pt idx="10">
                  <c:v>16934.55</c:v>
                </c:pt>
                <c:pt idx="11">
                  <c:v>11174.66</c:v>
                </c:pt>
                <c:pt idx="12">
                  <c:v>15079.869999999999</c:v>
                </c:pt>
                <c:pt idx="13">
                  <c:v>14352.57</c:v>
                </c:pt>
                <c:pt idx="14">
                  <c:v>12495.82</c:v>
                </c:pt>
                <c:pt idx="15">
                  <c:v>17192.399999999998</c:v>
                </c:pt>
                <c:pt idx="16">
                  <c:v>16276.279999999999</c:v>
                </c:pt>
                <c:pt idx="17">
                  <c:v>24396.41</c:v>
                </c:pt>
                <c:pt idx="18">
                  <c:v>16898.020000000004</c:v>
                </c:pt>
                <c:pt idx="19">
                  <c:v>27513.41</c:v>
                </c:pt>
                <c:pt idx="20">
                  <c:v>16061.31</c:v>
                </c:pt>
                <c:pt idx="21">
                  <c:v>14259.15</c:v>
                </c:pt>
                <c:pt idx="22">
                  <c:v>12531.43</c:v>
                </c:pt>
                <c:pt idx="23">
                  <c:v>11042.52</c:v>
                </c:pt>
                <c:pt idx="24">
                  <c:v>12736.650000000001</c:v>
                </c:pt>
                <c:pt idx="25">
                  <c:v>12895.77</c:v>
                </c:pt>
                <c:pt idx="26">
                  <c:v>13272.509999999998</c:v>
                </c:pt>
                <c:pt idx="27">
                  <c:v>13581.98</c:v>
                </c:pt>
                <c:pt idx="28">
                  <c:v>15944.070000000002</c:v>
                </c:pt>
                <c:pt idx="29">
                  <c:v>16658.149999999998</c:v>
                </c:pt>
                <c:pt idx="30">
                  <c:v>16834.740000000002</c:v>
                </c:pt>
                <c:pt idx="31">
                  <c:v>19134.240000000002</c:v>
                </c:pt>
                <c:pt idx="32">
                  <c:v>18435.129999999997</c:v>
                </c:pt>
                <c:pt idx="33">
                  <c:v>15110.189999999999</c:v>
                </c:pt>
                <c:pt idx="34">
                  <c:v>12300.73</c:v>
                </c:pt>
                <c:pt idx="35">
                  <c:v>9417</c:v>
                </c:pt>
                <c:pt idx="36">
                  <c:v>9223.4500000000007</c:v>
                </c:pt>
                <c:pt idx="37">
                  <c:v>13555.599999999999</c:v>
                </c:pt>
                <c:pt idx="38">
                  <c:v>10490.89</c:v>
                </c:pt>
              </c:numCache>
            </c:numRef>
          </c:val>
          <c:smooth val="0"/>
          <c:extLst>
            <c:ext xmlns:c16="http://schemas.microsoft.com/office/drawing/2014/chart" uri="{C3380CC4-5D6E-409C-BE32-E72D297353CC}">
              <c16:uniqueId val="{00000000-0F4F-4323-B2F6-DBEA9631DBE3}"/>
            </c:ext>
          </c:extLst>
        </c:ser>
        <c:ser>
          <c:idx val="1"/>
          <c:order val="1"/>
          <c:tx>
            <c:strRef>
              <c:f>'Pivot Tables'!$C$29</c:f>
              <c:strCache>
                <c:ptCount val="1"/>
                <c:pt idx="0">
                  <c:v>Advertising Costs </c:v>
                </c:pt>
              </c:strCache>
            </c:strRef>
          </c:tx>
          <c:spPr>
            <a:ln w="28575" cap="rnd">
              <a:solidFill>
                <a:srgbClr val="FECACA"/>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Tables'!$C$30:$C$80</c:f>
              <c:numCache>
                <c:formatCode>General</c:formatCode>
                <c:ptCount val="47"/>
                <c:pt idx="0">
                  <c:v>3226.674</c:v>
                </c:pt>
                <c:pt idx="1">
                  <c:v>4826.4800000000005</c:v>
                </c:pt>
                <c:pt idx="2">
                  <c:v>4276.2839999999997</c:v>
                </c:pt>
                <c:pt idx="3">
                  <c:v>5491.6259999999993</c:v>
                </c:pt>
                <c:pt idx="4">
                  <c:v>6913.9419999999991</c:v>
                </c:pt>
                <c:pt idx="5">
                  <c:v>8673.48</c:v>
                </c:pt>
                <c:pt idx="6">
                  <c:v>10501.663999999999</c:v>
                </c:pt>
                <c:pt idx="7">
                  <c:v>11722.356000000002</c:v>
                </c:pt>
                <c:pt idx="8">
                  <c:v>13123.64</c:v>
                </c:pt>
                <c:pt idx="9">
                  <c:v>7966.6920000000009</c:v>
                </c:pt>
                <c:pt idx="10">
                  <c:v>5000.7020000000002</c:v>
                </c:pt>
                <c:pt idx="11">
                  <c:v>4155.8879999999999</c:v>
                </c:pt>
                <c:pt idx="12">
                  <c:v>3067.66</c:v>
                </c:pt>
                <c:pt idx="13">
                  <c:v>4540.7400000000007</c:v>
                </c:pt>
                <c:pt idx="14">
                  <c:v>5163.96</c:v>
                </c:pt>
                <c:pt idx="15">
                  <c:v>5802.348</c:v>
                </c:pt>
                <c:pt idx="16">
                  <c:v>6214.1100000000006</c:v>
                </c:pt>
                <c:pt idx="17">
                  <c:v>8589.5550000000003</c:v>
                </c:pt>
                <c:pt idx="18">
                  <c:v>9862.9760000000006</c:v>
                </c:pt>
                <c:pt idx="19">
                  <c:v>11466.108000000002</c:v>
                </c:pt>
                <c:pt idx="20">
                  <c:v>11278.28</c:v>
                </c:pt>
                <c:pt idx="21">
                  <c:v>8816.9760000000006</c:v>
                </c:pt>
                <c:pt idx="22">
                  <c:v>5220.152</c:v>
                </c:pt>
                <c:pt idx="23">
                  <c:v>3678.4799999999996</c:v>
                </c:pt>
                <c:pt idx="24">
                  <c:v>3302.91</c:v>
                </c:pt>
                <c:pt idx="25">
                  <c:v>3562.2000000000003</c:v>
                </c:pt>
                <c:pt idx="26">
                  <c:v>4724.076</c:v>
                </c:pt>
                <c:pt idx="27">
                  <c:v>5104.8119999999999</c:v>
                </c:pt>
                <c:pt idx="28">
                  <c:v>6371.5680000000002</c:v>
                </c:pt>
                <c:pt idx="29">
                  <c:v>7565.49</c:v>
                </c:pt>
                <c:pt idx="30">
                  <c:v>8531.9679999999989</c:v>
                </c:pt>
                <c:pt idx="31">
                  <c:v>10150.092000000001</c:v>
                </c:pt>
                <c:pt idx="32">
                  <c:v>11605.74</c:v>
                </c:pt>
                <c:pt idx="33">
                  <c:v>7950.8520000000008</c:v>
                </c:pt>
                <c:pt idx="34">
                  <c:v>4656.5680000000002</c:v>
                </c:pt>
                <c:pt idx="35">
                  <c:v>3705.288</c:v>
                </c:pt>
                <c:pt idx="36">
                  <c:v>2720.38</c:v>
                </c:pt>
                <c:pt idx="37">
                  <c:v>3969.2</c:v>
                </c:pt>
                <c:pt idx="38">
                  <c:v>4194.5039999999999</c:v>
                </c:pt>
              </c:numCache>
            </c:numRef>
          </c:val>
          <c:smooth val="0"/>
          <c:extLst>
            <c:ext xmlns:c16="http://schemas.microsoft.com/office/drawing/2014/chart" uri="{C3380CC4-5D6E-409C-BE32-E72D297353CC}">
              <c16:uniqueId val="{00000001-0F4F-4323-B2F6-DBEA9631DBE3}"/>
            </c:ext>
          </c:extLst>
        </c:ser>
        <c:ser>
          <c:idx val="2"/>
          <c:order val="2"/>
          <c:tx>
            <c:strRef>
              <c:f>'Pivot Tables'!$D$29</c:f>
              <c:strCache>
                <c:ptCount val="1"/>
                <c:pt idx="0">
                  <c:v>Other Costs </c:v>
                </c:pt>
              </c:strCache>
            </c:strRef>
          </c:tx>
          <c:spPr>
            <a:ln w="28575" cap="rnd">
              <a:solidFill>
                <a:schemeClr val="accent4">
                  <a:lumMod val="60000"/>
                  <a:lumOff val="40000"/>
                </a:schemeClr>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Tables'!$D$30:$D$80</c:f>
              <c:numCache>
                <c:formatCode>General</c:formatCode>
                <c:ptCount val="47"/>
                <c:pt idx="0">
                  <c:v>1754.6984999999997</c:v>
                </c:pt>
                <c:pt idx="1">
                  <c:v>2804.5934999999999</c:v>
                </c:pt>
                <c:pt idx="2">
                  <c:v>1863.7484999999999</c:v>
                </c:pt>
                <c:pt idx="3">
                  <c:v>2609.5679999999998</c:v>
                </c:pt>
                <c:pt idx="4">
                  <c:v>3416.8304999999996</c:v>
                </c:pt>
                <c:pt idx="5">
                  <c:v>3271.4100000000003</c:v>
                </c:pt>
                <c:pt idx="6">
                  <c:v>3623.8274999999999</c:v>
                </c:pt>
                <c:pt idx="7">
                  <c:v>4141.2134999999998</c:v>
                </c:pt>
                <c:pt idx="8">
                  <c:v>2845.9289999999996</c:v>
                </c:pt>
                <c:pt idx="9">
                  <c:v>1885.8269999999998</c:v>
                </c:pt>
                <c:pt idx="10">
                  <c:v>2540.1824999999999</c:v>
                </c:pt>
                <c:pt idx="11">
                  <c:v>1676.1990000000001</c:v>
                </c:pt>
                <c:pt idx="12">
                  <c:v>2261.9805000000001</c:v>
                </c:pt>
                <c:pt idx="13">
                  <c:v>2152.8854999999999</c:v>
                </c:pt>
                <c:pt idx="14">
                  <c:v>1874.373</c:v>
                </c:pt>
                <c:pt idx="15">
                  <c:v>2578.8599999999997</c:v>
                </c:pt>
                <c:pt idx="16">
                  <c:v>2441.442</c:v>
                </c:pt>
                <c:pt idx="17">
                  <c:v>3659.4614999999999</c:v>
                </c:pt>
                <c:pt idx="18">
                  <c:v>2534.703</c:v>
                </c:pt>
                <c:pt idx="19">
                  <c:v>4127.0115000000005</c:v>
                </c:pt>
                <c:pt idx="20">
                  <c:v>2409.1965</c:v>
                </c:pt>
                <c:pt idx="21">
                  <c:v>2138.8724999999995</c:v>
                </c:pt>
                <c:pt idx="22">
                  <c:v>1879.7144999999998</c:v>
                </c:pt>
                <c:pt idx="23">
                  <c:v>1656.3779999999999</c:v>
                </c:pt>
                <c:pt idx="24">
                  <c:v>1910.4974999999999</c:v>
                </c:pt>
                <c:pt idx="25">
                  <c:v>1934.3654999999999</c:v>
                </c:pt>
                <c:pt idx="26">
                  <c:v>1990.8764999999999</c:v>
                </c:pt>
                <c:pt idx="27">
                  <c:v>2037.2969999999998</c:v>
                </c:pt>
                <c:pt idx="28">
                  <c:v>2391.6104999999998</c:v>
                </c:pt>
                <c:pt idx="29">
                  <c:v>2498.7224999999999</c:v>
                </c:pt>
                <c:pt idx="30">
                  <c:v>2525.2110000000002</c:v>
                </c:pt>
                <c:pt idx="31">
                  <c:v>2870.136</c:v>
                </c:pt>
                <c:pt idx="32">
                  <c:v>2765.2694999999994</c:v>
                </c:pt>
                <c:pt idx="33">
                  <c:v>2266.5284999999999</c:v>
                </c:pt>
                <c:pt idx="34">
                  <c:v>1845.1095</c:v>
                </c:pt>
                <c:pt idx="35">
                  <c:v>1412.55</c:v>
                </c:pt>
                <c:pt idx="36">
                  <c:v>1383.5174999999999</c:v>
                </c:pt>
                <c:pt idx="37">
                  <c:v>2033.34</c:v>
                </c:pt>
                <c:pt idx="38">
                  <c:v>1573.6334999999999</c:v>
                </c:pt>
              </c:numCache>
            </c:numRef>
          </c:val>
          <c:smooth val="0"/>
          <c:extLst>
            <c:ext xmlns:c16="http://schemas.microsoft.com/office/drawing/2014/chart" uri="{C3380CC4-5D6E-409C-BE32-E72D297353CC}">
              <c16:uniqueId val="{00000002-0F4F-4323-B2F6-DBEA9631DBE3}"/>
            </c:ext>
          </c:extLst>
        </c:ser>
        <c:ser>
          <c:idx val="3"/>
          <c:order val="3"/>
          <c:tx>
            <c:strRef>
              <c:f>'Pivot Tables'!$E$29</c:f>
              <c:strCache>
                <c:ptCount val="1"/>
                <c:pt idx="0">
                  <c:v>Revenue Forecast </c:v>
                </c:pt>
              </c:strCache>
            </c:strRef>
          </c:tx>
          <c:spPr>
            <a:ln w="28575" cap="rnd">
              <a:solidFill>
                <a:schemeClr val="tx2">
                  <a:lumMod val="60000"/>
                  <a:lumOff val="40000"/>
                </a:schemeClr>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Tables'!$E$30:$E$80</c:f>
              <c:numCache>
                <c:formatCode>General</c:formatCode>
                <c:ptCount val="47"/>
                <c:pt idx="38">
                  <c:v>10490.89</c:v>
                </c:pt>
                <c:pt idx="39">
                  <c:v>10702.334333971923</c:v>
                </c:pt>
                <c:pt idx="40">
                  <c:v>11566.364046835986</c:v>
                </c:pt>
                <c:pt idx="41">
                  <c:v>13171.388376754072</c:v>
                </c:pt>
                <c:pt idx="42">
                  <c:v>12377.583388102847</c:v>
                </c:pt>
                <c:pt idx="43">
                  <c:v>14685.01124526843</c:v>
                </c:pt>
                <c:pt idx="44">
                  <c:v>13442.928816956342</c:v>
                </c:pt>
                <c:pt idx="45">
                  <c:v>13875.160527418688</c:v>
                </c:pt>
                <c:pt idx="46">
                  <c:v>13204.743272418606</c:v>
                </c:pt>
              </c:numCache>
            </c:numRef>
          </c:val>
          <c:smooth val="0"/>
          <c:extLst>
            <c:ext xmlns:c16="http://schemas.microsoft.com/office/drawing/2014/chart" uri="{C3380CC4-5D6E-409C-BE32-E72D297353CC}">
              <c16:uniqueId val="{00000003-0F4F-4323-B2F6-DBEA9631DBE3}"/>
            </c:ext>
          </c:extLst>
        </c:ser>
        <c:ser>
          <c:idx val="4"/>
          <c:order val="4"/>
          <c:tx>
            <c:strRef>
              <c:f>'Pivot Tables'!$F$29</c:f>
              <c:strCache>
                <c:ptCount val="1"/>
                <c:pt idx="0">
                  <c:v>Advertising Cast Forecast </c:v>
                </c:pt>
              </c:strCache>
            </c:strRef>
          </c:tx>
          <c:spPr>
            <a:ln w="28575" cap="rnd">
              <a:solidFill>
                <a:srgbClr val="FECACA"/>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Tables'!$F$30:$F$80</c:f>
              <c:numCache>
                <c:formatCode>General</c:formatCode>
                <c:ptCount val="47"/>
                <c:pt idx="38">
                  <c:v>4194.5039999999999</c:v>
                </c:pt>
                <c:pt idx="39">
                  <c:v>5000.7365196849532</c:v>
                </c:pt>
                <c:pt idx="40">
                  <c:v>5488.1198181846339</c:v>
                </c:pt>
                <c:pt idx="41">
                  <c:v>7378.3848711285164</c:v>
                </c:pt>
                <c:pt idx="42">
                  <c:v>9095.7915307886069</c:v>
                </c:pt>
                <c:pt idx="43">
                  <c:v>10314.953992916826</c:v>
                </c:pt>
                <c:pt idx="44">
                  <c:v>10999.721904327527</c:v>
                </c:pt>
                <c:pt idx="45">
                  <c:v>7198.2776885508783</c:v>
                </c:pt>
                <c:pt idx="46">
                  <c:v>4298.9700893241825</c:v>
                </c:pt>
              </c:numCache>
            </c:numRef>
          </c:val>
          <c:smooth val="0"/>
          <c:extLst>
            <c:ext xmlns:c16="http://schemas.microsoft.com/office/drawing/2014/chart" uri="{C3380CC4-5D6E-409C-BE32-E72D297353CC}">
              <c16:uniqueId val="{00000004-0F4F-4323-B2F6-DBEA9631DBE3}"/>
            </c:ext>
          </c:extLst>
        </c:ser>
        <c:ser>
          <c:idx val="5"/>
          <c:order val="5"/>
          <c:tx>
            <c:strRef>
              <c:f>'Pivot Tables'!$G$29</c:f>
              <c:strCache>
                <c:ptCount val="1"/>
                <c:pt idx="0">
                  <c:v>Other Costs Forecast </c:v>
                </c:pt>
              </c:strCache>
            </c:strRef>
          </c:tx>
          <c:spPr>
            <a:ln w="28575" cap="rnd">
              <a:solidFill>
                <a:schemeClr val="accent4">
                  <a:lumMod val="60000"/>
                  <a:lumOff val="40000"/>
                </a:schemeClr>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Tables'!$G$30:$G$80</c:f>
              <c:numCache>
                <c:formatCode>General</c:formatCode>
                <c:ptCount val="47"/>
                <c:pt idx="38">
                  <c:v>1573.6334999999999</c:v>
                </c:pt>
                <c:pt idx="39">
                  <c:v>216.85347235665375</c:v>
                </c:pt>
                <c:pt idx="40">
                  <c:v>386.86765398220899</c:v>
                </c:pt>
                <c:pt idx="41">
                  <c:v>378.12951838129277</c:v>
                </c:pt>
                <c:pt idx="42">
                  <c:v>408.25404068014387</c:v>
                </c:pt>
                <c:pt idx="43">
                  <c:v>604.0110639105925</c:v>
                </c:pt>
                <c:pt idx="44">
                  <c:v>311.56464103246617</c:v>
                </c:pt>
                <c:pt idx="45">
                  <c:v>202.48848872981654</c:v>
                </c:pt>
                <c:pt idx="46">
                  <c:v>148.58836008170644</c:v>
                </c:pt>
              </c:numCache>
            </c:numRef>
          </c:val>
          <c:smooth val="0"/>
          <c:extLst>
            <c:ext xmlns:c16="http://schemas.microsoft.com/office/drawing/2014/chart" uri="{C3380CC4-5D6E-409C-BE32-E72D297353CC}">
              <c16:uniqueId val="{00000005-0F4F-4323-B2F6-DBEA9631DBE3}"/>
            </c:ext>
          </c:extLst>
        </c:ser>
        <c:dLbls>
          <c:showLegendKey val="0"/>
          <c:showVal val="0"/>
          <c:showCatName val="0"/>
          <c:showSerName val="0"/>
          <c:showPercent val="0"/>
          <c:showBubbleSize val="0"/>
        </c:dLbls>
        <c:smooth val="0"/>
        <c:axId val="1023390975"/>
        <c:axId val="639551167"/>
      </c:lineChart>
      <c:catAx>
        <c:axId val="1023390975"/>
        <c:scaling>
          <c:orientation val="minMax"/>
        </c:scaling>
        <c:delete val="0"/>
        <c:axPos val="b"/>
        <c:title>
          <c:tx>
            <c:rich>
              <a:bodyPr/>
              <a:lstStyle/>
              <a:p>
                <a:pPr>
                  <a:defRPr/>
                </a:pPr>
                <a:r>
                  <a:rPr lang="en-US" b="0">
                    <a:latin typeface="+mn-lt"/>
                    <a:cs typeface="Arial" panose="020B0604020202020204" pitchFamily="34" charset="0"/>
                  </a:rPr>
                  <a:t>Month</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167"/>
        <c:crosses val="autoZero"/>
        <c:auto val="1"/>
        <c:lblAlgn val="ctr"/>
        <c:lblOffset val="100"/>
        <c:noMultiLvlLbl val="0"/>
      </c:catAx>
      <c:valAx>
        <c:axId val="639551167"/>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0975"/>
        <c:crosses val="autoZero"/>
        <c:crossBetween val="between"/>
      </c:valAx>
    </c:plotArea>
    <c:legend>
      <c:legendPos val="t"/>
      <c:layout>
        <c:manualLayout>
          <c:xMode val="edge"/>
          <c:yMode val="edge"/>
          <c:x val="0.13436029965900301"/>
          <c:y val="6.3425407299941297E-2"/>
          <c:w val="0.71989586705770303"/>
          <c:h val="0.1330361307000647"/>
        </c:manualLayout>
      </c:layout>
      <c:overlay val="0"/>
      <c:txPr>
        <a:bodyPr/>
        <a:lstStyle/>
        <a:p>
          <a:pPr>
            <a:defRPr sz="1100" baseline="0"/>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Clicks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Tables'!$B$168</c:f>
              <c:strCache>
                <c:ptCount val="1"/>
                <c:pt idx="0">
                  <c:v>Sum of Clicks</c:v>
                </c:pt>
              </c:strCache>
            </c:strRef>
          </c:tx>
          <c:spPr>
            <a:ln w="28575" cap="rnd">
              <a:solidFill>
                <a:schemeClr val="tx1"/>
              </a:solidFill>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Tables'!$B$169:$B$219</c:f>
              <c:numCache>
                <c:formatCode>General</c:formatCode>
                <c:ptCount val="47"/>
                <c:pt idx="0">
                  <c:v>5252</c:v>
                </c:pt>
                <c:pt idx="1">
                  <c:v>7208</c:v>
                </c:pt>
                <c:pt idx="2">
                  <c:v>6456</c:v>
                </c:pt>
                <c:pt idx="3">
                  <c:v>6471</c:v>
                </c:pt>
                <c:pt idx="4">
                  <c:v>8219</c:v>
                </c:pt>
                <c:pt idx="5">
                  <c:v>8862</c:v>
                </c:pt>
                <c:pt idx="6">
                  <c:v>10593</c:v>
                </c:pt>
                <c:pt idx="7">
                  <c:v>11202</c:v>
                </c:pt>
                <c:pt idx="8">
                  <c:v>10076</c:v>
                </c:pt>
                <c:pt idx="9">
                  <c:v>7503</c:v>
                </c:pt>
                <c:pt idx="10">
                  <c:v>6411</c:v>
                </c:pt>
                <c:pt idx="11">
                  <c:v>5658</c:v>
                </c:pt>
                <c:pt idx="12">
                  <c:v>5284</c:v>
                </c:pt>
                <c:pt idx="13">
                  <c:v>6827</c:v>
                </c:pt>
                <c:pt idx="14">
                  <c:v>6802</c:v>
                </c:pt>
                <c:pt idx="15">
                  <c:v>7665</c:v>
                </c:pt>
                <c:pt idx="16">
                  <c:v>7647</c:v>
                </c:pt>
                <c:pt idx="17">
                  <c:v>9259</c:v>
                </c:pt>
                <c:pt idx="18">
                  <c:v>9658</c:v>
                </c:pt>
                <c:pt idx="19">
                  <c:v>10600</c:v>
                </c:pt>
                <c:pt idx="20">
                  <c:v>9002</c:v>
                </c:pt>
                <c:pt idx="21">
                  <c:v>7851</c:v>
                </c:pt>
                <c:pt idx="22">
                  <c:v>6263</c:v>
                </c:pt>
                <c:pt idx="23">
                  <c:v>5493</c:v>
                </c:pt>
                <c:pt idx="24">
                  <c:v>5599</c:v>
                </c:pt>
                <c:pt idx="25">
                  <c:v>6206</c:v>
                </c:pt>
                <c:pt idx="26">
                  <c:v>6585</c:v>
                </c:pt>
                <c:pt idx="27">
                  <c:v>6919</c:v>
                </c:pt>
                <c:pt idx="28">
                  <c:v>7822</c:v>
                </c:pt>
                <c:pt idx="29">
                  <c:v>8501</c:v>
                </c:pt>
                <c:pt idx="30">
                  <c:v>9041</c:v>
                </c:pt>
                <c:pt idx="31">
                  <c:v>9677</c:v>
                </c:pt>
                <c:pt idx="32">
                  <c:v>9171</c:v>
                </c:pt>
                <c:pt idx="33">
                  <c:v>7782</c:v>
                </c:pt>
                <c:pt idx="34">
                  <c:v>5868</c:v>
                </c:pt>
                <c:pt idx="35">
                  <c:v>5001</c:v>
                </c:pt>
                <c:pt idx="36">
                  <c:v>4919</c:v>
                </c:pt>
                <c:pt idx="37">
                  <c:v>6325</c:v>
                </c:pt>
                <c:pt idx="38">
                  <c:v>5877</c:v>
                </c:pt>
              </c:numCache>
            </c:numRef>
          </c:val>
          <c:smooth val="0"/>
          <c:extLst>
            <c:ext xmlns:c16="http://schemas.microsoft.com/office/drawing/2014/chart" uri="{C3380CC4-5D6E-409C-BE32-E72D297353CC}">
              <c16:uniqueId val="{00000000-CA42-454D-ADCC-B37D6C049976}"/>
            </c:ext>
          </c:extLst>
        </c:ser>
        <c:ser>
          <c:idx val="1"/>
          <c:order val="1"/>
          <c:tx>
            <c:strRef>
              <c:f>'Pivot Tables'!$C$168</c:f>
              <c:strCache>
                <c:ptCount val="1"/>
                <c:pt idx="0">
                  <c:v>Clicks Forecast</c:v>
                </c:pt>
              </c:strCache>
            </c:strRef>
          </c:tx>
          <c:spPr>
            <a:ln w="28575" cap="rnd">
              <a:solidFill>
                <a:schemeClr val="tx1"/>
              </a:solidFill>
              <a:prstDash val="dash"/>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Tables'!$C$169:$C$219</c:f>
              <c:numCache>
                <c:formatCode>General</c:formatCode>
                <c:ptCount val="47"/>
                <c:pt idx="38">
                  <c:v>5877</c:v>
                </c:pt>
                <c:pt idx="39">
                  <c:v>6711.5035864553247</c:v>
                </c:pt>
                <c:pt idx="40">
                  <c:v>6972.0863376679936</c:v>
                </c:pt>
                <c:pt idx="41">
                  <c:v>8105.614712427956</c:v>
                </c:pt>
                <c:pt idx="42">
                  <c:v>9336.2208101680917</c:v>
                </c:pt>
                <c:pt idx="43">
                  <c:v>9952.3471095740351</c:v>
                </c:pt>
                <c:pt idx="44">
                  <c:v>8829.062703185582</c:v>
                </c:pt>
                <c:pt idx="45">
                  <c:v>6837.5745801818193</c:v>
                </c:pt>
                <c:pt idx="46">
                  <c:v>5511.4225243281126</c:v>
                </c:pt>
              </c:numCache>
            </c:numRef>
          </c:val>
          <c:smooth val="0"/>
          <c:extLst>
            <c:ext xmlns:c16="http://schemas.microsoft.com/office/drawing/2014/chart" uri="{C3380CC4-5D6E-409C-BE32-E72D297353CC}">
              <c16:uniqueId val="{00000001-CA42-454D-ADCC-B37D6C049976}"/>
            </c:ext>
          </c:extLst>
        </c:ser>
        <c:dLbls>
          <c:showLegendKey val="0"/>
          <c:showVal val="0"/>
          <c:showCatName val="0"/>
          <c:showSerName val="0"/>
          <c:showPercent val="0"/>
          <c:showBubbleSize val="0"/>
        </c:dLbls>
        <c:smooth val="0"/>
        <c:axId val="644774495"/>
        <c:axId val="639551647"/>
      </c:lineChart>
      <c:catAx>
        <c:axId val="64477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647"/>
        <c:crosses val="autoZero"/>
        <c:auto val="1"/>
        <c:lblAlgn val="ctr"/>
        <c:lblOffset val="100"/>
        <c:noMultiLvlLbl val="0"/>
      </c:catAx>
      <c:valAx>
        <c:axId val="63955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Tables'!$B$223</c:f>
              <c:strCache>
                <c:ptCount val="1"/>
                <c:pt idx="0">
                  <c:v>Sum of Conversions</c:v>
                </c:pt>
              </c:strCache>
            </c:strRef>
          </c:tx>
          <c:spPr>
            <a:ln w="28575" cap="rnd">
              <a:solidFill>
                <a:schemeClr val="tx1"/>
              </a:solidFill>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Tables'!$B$224:$B$274</c:f>
              <c:numCache>
                <c:formatCode>General</c:formatCode>
                <c:ptCount val="47"/>
                <c:pt idx="0">
                  <c:v>147</c:v>
                </c:pt>
                <c:pt idx="1">
                  <c:v>245</c:v>
                </c:pt>
                <c:pt idx="2">
                  <c:v>182</c:v>
                </c:pt>
                <c:pt idx="3">
                  <c:v>237</c:v>
                </c:pt>
                <c:pt idx="4">
                  <c:v>283</c:v>
                </c:pt>
                <c:pt idx="5">
                  <c:v>298</c:v>
                </c:pt>
                <c:pt idx="6">
                  <c:v>303</c:v>
                </c:pt>
                <c:pt idx="7">
                  <c:v>386</c:v>
                </c:pt>
                <c:pt idx="8">
                  <c:v>278</c:v>
                </c:pt>
                <c:pt idx="9">
                  <c:v>201</c:v>
                </c:pt>
                <c:pt idx="10">
                  <c:v>218</c:v>
                </c:pt>
                <c:pt idx="11">
                  <c:v>158</c:v>
                </c:pt>
                <c:pt idx="12">
                  <c:v>186</c:v>
                </c:pt>
                <c:pt idx="13">
                  <c:v>192</c:v>
                </c:pt>
                <c:pt idx="14">
                  <c:v>182</c:v>
                </c:pt>
                <c:pt idx="15">
                  <c:v>253</c:v>
                </c:pt>
                <c:pt idx="16">
                  <c:v>210</c:v>
                </c:pt>
                <c:pt idx="17">
                  <c:v>309</c:v>
                </c:pt>
                <c:pt idx="18">
                  <c:v>264</c:v>
                </c:pt>
                <c:pt idx="19">
                  <c:v>345</c:v>
                </c:pt>
                <c:pt idx="20">
                  <c:v>244</c:v>
                </c:pt>
                <c:pt idx="21">
                  <c:v>287</c:v>
                </c:pt>
                <c:pt idx="22">
                  <c:v>243</c:v>
                </c:pt>
                <c:pt idx="23">
                  <c:v>205</c:v>
                </c:pt>
                <c:pt idx="24">
                  <c:v>222</c:v>
                </c:pt>
                <c:pt idx="25">
                  <c:v>242</c:v>
                </c:pt>
                <c:pt idx="26">
                  <c:v>249</c:v>
                </c:pt>
                <c:pt idx="27">
                  <c:v>263</c:v>
                </c:pt>
                <c:pt idx="28">
                  <c:v>295</c:v>
                </c:pt>
                <c:pt idx="29">
                  <c:v>319</c:v>
                </c:pt>
                <c:pt idx="30">
                  <c:v>353</c:v>
                </c:pt>
                <c:pt idx="31">
                  <c:v>360</c:v>
                </c:pt>
                <c:pt idx="32">
                  <c:v>346</c:v>
                </c:pt>
                <c:pt idx="33">
                  <c:v>305</c:v>
                </c:pt>
                <c:pt idx="34">
                  <c:v>216</c:v>
                </c:pt>
                <c:pt idx="35">
                  <c:v>174</c:v>
                </c:pt>
                <c:pt idx="36">
                  <c:v>183</c:v>
                </c:pt>
                <c:pt idx="37">
                  <c:v>242</c:v>
                </c:pt>
                <c:pt idx="38">
                  <c:v>202</c:v>
                </c:pt>
              </c:numCache>
            </c:numRef>
          </c:val>
          <c:smooth val="0"/>
          <c:extLst>
            <c:ext xmlns:c16="http://schemas.microsoft.com/office/drawing/2014/chart" uri="{C3380CC4-5D6E-409C-BE32-E72D297353CC}">
              <c16:uniqueId val="{00000000-9ADA-4365-94EF-DAD9F718436C}"/>
            </c:ext>
          </c:extLst>
        </c:ser>
        <c:ser>
          <c:idx val="1"/>
          <c:order val="1"/>
          <c:tx>
            <c:strRef>
              <c:f>'Pivot Tables'!$C$223</c:f>
              <c:strCache>
                <c:ptCount val="1"/>
                <c:pt idx="0">
                  <c:v>Conversions Forecast</c:v>
                </c:pt>
              </c:strCache>
            </c:strRef>
          </c:tx>
          <c:spPr>
            <a:ln w="28575" cap="rnd">
              <a:solidFill>
                <a:schemeClr val="tx1"/>
              </a:solidFill>
              <a:prstDash val="dash"/>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Tables'!$C$224:$C$274</c:f>
              <c:numCache>
                <c:formatCode>General</c:formatCode>
                <c:ptCount val="47"/>
                <c:pt idx="38">
                  <c:v>202</c:v>
                </c:pt>
                <c:pt idx="39">
                  <c:v>224.00534947901915</c:v>
                </c:pt>
                <c:pt idx="40">
                  <c:v>246.67443199984231</c:v>
                </c:pt>
                <c:pt idx="41">
                  <c:v>284.63684677322874</c:v>
                </c:pt>
                <c:pt idx="42">
                  <c:v>273.53001992053004</c:v>
                </c:pt>
                <c:pt idx="43">
                  <c:v>329.92858408307654</c:v>
                </c:pt>
                <c:pt idx="44">
                  <c:v>306.40167215879956</c:v>
                </c:pt>
                <c:pt idx="45">
                  <c:v>321.36125326023114</c:v>
                </c:pt>
                <c:pt idx="46">
                  <c:v>311.22543854194805</c:v>
                </c:pt>
              </c:numCache>
            </c:numRef>
          </c:val>
          <c:smooth val="0"/>
          <c:extLst>
            <c:ext xmlns:c16="http://schemas.microsoft.com/office/drawing/2014/chart" uri="{C3380CC4-5D6E-409C-BE32-E72D297353CC}">
              <c16:uniqueId val="{00000001-9ADA-4365-94EF-DAD9F718436C}"/>
            </c:ext>
          </c:extLst>
        </c:ser>
        <c:dLbls>
          <c:showLegendKey val="0"/>
          <c:showVal val="0"/>
          <c:showCatName val="0"/>
          <c:showSerName val="0"/>
          <c:showPercent val="0"/>
          <c:showBubbleSize val="0"/>
        </c:dLbls>
        <c:smooth val="0"/>
        <c:axId val="854297439"/>
        <c:axId val="639546367"/>
      </c:lineChart>
      <c:catAx>
        <c:axId val="85429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6367"/>
        <c:crosses val="autoZero"/>
        <c:auto val="1"/>
        <c:lblAlgn val="ctr"/>
        <c:lblOffset val="100"/>
        <c:noMultiLvlLbl val="0"/>
      </c:catAx>
      <c:valAx>
        <c:axId val="63954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9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Tables!PivotTable4</c:name>
    <c:fmtId val="10"/>
  </c:pivotSource>
  <c:chart>
    <c:title>
      <c:tx>
        <c:rich>
          <a:bodyPr/>
          <a:lstStyle/>
          <a:p>
            <a:pPr>
              <a:defRPr sz="1400" b="0"/>
            </a:pPr>
            <a:r>
              <a:rPr lang="en-US" sz="1400" b="0"/>
              <a:t>Financial</a:t>
            </a:r>
            <a:r>
              <a:rPr lang="en-US" sz="1400" b="0" baseline="0"/>
              <a:t> Trend</a:t>
            </a: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prstDash val="dash"/>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29"/>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30"/>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35"/>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36"/>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39"/>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40"/>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41"/>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rgbClr val="0070C0"/>
            </a:solidFill>
            <a:prstDash val="dash"/>
            <a:round/>
          </a:ln>
          <a:effectLst/>
        </c:spPr>
        <c:marker>
          <c:symbol val="none"/>
        </c:marker>
        <c:dLbl>
          <c:idx val="0"/>
          <c:delete val="1"/>
          <c:extLst>
            <c:ext xmlns:c15="http://schemas.microsoft.com/office/drawing/2012/chart" uri="{CE6537A1-D6FC-4f65-9D91-7224C49458BB}"/>
          </c:extLst>
        </c:dLbl>
      </c:pivotFmt>
      <c:pivotFmt>
        <c:idx val="47"/>
        <c:spPr>
          <a:ln w="28575" cap="rnd">
            <a:solidFill>
              <a:srgbClr val="FF0000"/>
            </a:solidFill>
            <a:prstDash val="dash"/>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4"/>
            </a:solidFill>
            <a:prstDash val="dash"/>
            <a:round/>
          </a:ln>
          <a:effectLst/>
        </c:spPr>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Tables'!$B$29</c:f>
              <c:strCache>
                <c:ptCount val="1"/>
                <c:pt idx="0">
                  <c:v>Revenue </c:v>
                </c:pt>
              </c:strCache>
            </c:strRef>
          </c:tx>
          <c:spPr>
            <a:ln w="28575" cap="rnd">
              <a:solidFill>
                <a:schemeClr val="accent1"/>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Tables'!$B$30:$B$80</c:f>
              <c:numCache>
                <c:formatCode>General</c:formatCode>
                <c:ptCount val="47"/>
                <c:pt idx="0">
                  <c:v>11697.99</c:v>
                </c:pt>
                <c:pt idx="1">
                  <c:v>18697.289999999997</c:v>
                </c:pt>
                <c:pt idx="2">
                  <c:v>12424.99</c:v>
                </c:pt>
                <c:pt idx="3">
                  <c:v>17397.12</c:v>
                </c:pt>
                <c:pt idx="4">
                  <c:v>22778.870000000003</c:v>
                </c:pt>
                <c:pt idx="5">
                  <c:v>21809.4</c:v>
                </c:pt>
                <c:pt idx="6">
                  <c:v>24158.85</c:v>
                </c:pt>
                <c:pt idx="7">
                  <c:v>27608.089999999997</c:v>
                </c:pt>
                <c:pt idx="8">
                  <c:v>18972.86</c:v>
                </c:pt>
                <c:pt idx="9">
                  <c:v>12572.18</c:v>
                </c:pt>
                <c:pt idx="10">
                  <c:v>16934.55</c:v>
                </c:pt>
                <c:pt idx="11">
                  <c:v>11174.66</c:v>
                </c:pt>
                <c:pt idx="12">
                  <c:v>15079.869999999999</c:v>
                </c:pt>
                <c:pt idx="13">
                  <c:v>14352.57</c:v>
                </c:pt>
                <c:pt idx="14">
                  <c:v>12495.82</c:v>
                </c:pt>
                <c:pt idx="15">
                  <c:v>17192.399999999998</c:v>
                </c:pt>
                <c:pt idx="16">
                  <c:v>16276.279999999999</c:v>
                </c:pt>
                <c:pt idx="17">
                  <c:v>24396.41</c:v>
                </c:pt>
                <c:pt idx="18">
                  <c:v>16898.020000000004</c:v>
                </c:pt>
                <c:pt idx="19">
                  <c:v>27513.41</c:v>
                </c:pt>
                <c:pt idx="20">
                  <c:v>16061.31</c:v>
                </c:pt>
                <c:pt idx="21">
                  <c:v>14259.15</c:v>
                </c:pt>
                <c:pt idx="22">
                  <c:v>12531.43</c:v>
                </c:pt>
                <c:pt idx="23">
                  <c:v>11042.52</c:v>
                </c:pt>
                <c:pt idx="24">
                  <c:v>12736.650000000001</c:v>
                </c:pt>
                <c:pt idx="25">
                  <c:v>12895.77</c:v>
                </c:pt>
                <c:pt idx="26">
                  <c:v>13272.509999999998</c:v>
                </c:pt>
                <c:pt idx="27">
                  <c:v>13581.98</c:v>
                </c:pt>
                <c:pt idx="28">
                  <c:v>15944.070000000002</c:v>
                </c:pt>
                <c:pt idx="29">
                  <c:v>16658.149999999998</c:v>
                </c:pt>
                <c:pt idx="30">
                  <c:v>16834.740000000002</c:v>
                </c:pt>
                <c:pt idx="31">
                  <c:v>19134.240000000002</c:v>
                </c:pt>
                <c:pt idx="32">
                  <c:v>18435.129999999997</c:v>
                </c:pt>
                <c:pt idx="33">
                  <c:v>15110.189999999999</c:v>
                </c:pt>
                <c:pt idx="34">
                  <c:v>12300.73</c:v>
                </c:pt>
                <c:pt idx="35">
                  <c:v>9417</c:v>
                </c:pt>
                <c:pt idx="36">
                  <c:v>9223.4500000000007</c:v>
                </c:pt>
                <c:pt idx="37">
                  <c:v>13555.599999999999</c:v>
                </c:pt>
                <c:pt idx="38">
                  <c:v>10490.89</c:v>
                </c:pt>
              </c:numCache>
            </c:numRef>
          </c:val>
          <c:smooth val="0"/>
          <c:extLst>
            <c:ext xmlns:c16="http://schemas.microsoft.com/office/drawing/2014/chart" uri="{C3380CC4-5D6E-409C-BE32-E72D297353CC}">
              <c16:uniqueId val="{00000000-DD0D-434F-A46C-AC1BBD484AD1}"/>
            </c:ext>
          </c:extLst>
        </c:ser>
        <c:ser>
          <c:idx val="1"/>
          <c:order val="1"/>
          <c:tx>
            <c:strRef>
              <c:f>'Pivot Tables'!$C$29</c:f>
              <c:strCache>
                <c:ptCount val="1"/>
                <c:pt idx="0">
                  <c:v>Advertising Costs </c:v>
                </c:pt>
              </c:strCache>
            </c:strRef>
          </c:tx>
          <c:spPr>
            <a:ln w="28575" cap="rnd">
              <a:solidFill>
                <a:srgbClr val="FF0000"/>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Tables'!$C$30:$C$80</c:f>
              <c:numCache>
                <c:formatCode>General</c:formatCode>
                <c:ptCount val="47"/>
                <c:pt idx="0">
                  <c:v>3226.674</c:v>
                </c:pt>
                <c:pt idx="1">
                  <c:v>4826.4800000000005</c:v>
                </c:pt>
                <c:pt idx="2">
                  <c:v>4276.2839999999997</c:v>
                </c:pt>
                <c:pt idx="3">
                  <c:v>5491.6259999999993</c:v>
                </c:pt>
                <c:pt idx="4">
                  <c:v>6913.9419999999991</c:v>
                </c:pt>
                <c:pt idx="5">
                  <c:v>8673.48</c:v>
                </c:pt>
                <c:pt idx="6">
                  <c:v>10501.663999999999</c:v>
                </c:pt>
                <c:pt idx="7">
                  <c:v>11722.356000000002</c:v>
                </c:pt>
                <c:pt idx="8">
                  <c:v>13123.64</c:v>
                </c:pt>
                <c:pt idx="9">
                  <c:v>7966.6920000000009</c:v>
                </c:pt>
                <c:pt idx="10">
                  <c:v>5000.7020000000002</c:v>
                </c:pt>
                <c:pt idx="11">
                  <c:v>4155.8879999999999</c:v>
                </c:pt>
                <c:pt idx="12">
                  <c:v>3067.66</c:v>
                </c:pt>
                <c:pt idx="13">
                  <c:v>4540.7400000000007</c:v>
                </c:pt>
                <c:pt idx="14">
                  <c:v>5163.96</c:v>
                </c:pt>
                <c:pt idx="15">
                  <c:v>5802.348</c:v>
                </c:pt>
                <c:pt idx="16">
                  <c:v>6214.1100000000006</c:v>
                </c:pt>
                <c:pt idx="17">
                  <c:v>8589.5550000000003</c:v>
                </c:pt>
                <c:pt idx="18">
                  <c:v>9862.9760000000006</c:v>
                </c:pt>
                <c:pt idx="19">
                  <c:v>11466.108000000002</c:v>
                </c:pt>
                <c:pt idx="20">
                  <c:v>11278.28</c:v>
                </c:pt>
                <c:pt idx="21">
                  <c:v>8816.9760000000006</c:v>
                </c:pt>
                <c:pt idx="22">
                  <c:v>5220.152</c:v>
                </c:pt>
                <c:pt idx="23">
                  <c:v>3678.4799999999996</c:v>
                </c:pt>
                <c:pt idx="24">
                  <c:v>3302.91</c:v>
                </c:pt>
                <c:pt idx="25">
                  <c:v>3562.2000000000003</c:v>
                </c:pt>
                <c:pt idx="26">
                  <c:v>4724.076</c:v>
                </c:pt>
                <c:pt idx="27">
                  <c:v>5104.8119999999999</c:v>
                </c:pt>
                <c:pt idx="28">
                  <c:v>6371.5680000000002</c:v>
                </c:pt>
                <c:pt idx="29">
                  <c:v>7565.49</c:v>
                </c:pt>
                <c:pt idx="30">
                  <c:v>8531.9679999999989</c:v>
                </c:pt>
                <c:pt idx="31">
                  <c:v>10150.092000000001</c:v>
                </c:pt>
                <c:pt idx="32">
                  <c:v>11605.74</c:v>
                </c:pt>
                <c:pt idx="33">
                  <c:v>7950.8520000000008</c:v>
                </c:pt>
                <c:pt idx="34">
                  <c:v>4656.5680000000002</c:v>
                </c:pt>
                <c:pt idx="35">
                  <c:v>3705.288</c:v>
                </c:pt>
                <c:pt idx="36">
                  <c:v>2720.38</c:v>
                </c:pt>
                <c:pt idx="37">
                  <c:v>3969.2</c:v>
                </c:pt>
                <c:pt idx="38">
                  <c:v>4194.5039999999999</c:v>
                </c:pt>
              </c:numCache>
            </c:numRef>
          </c:val>
          <c:smooth val="0"/>
          <c:extLst>
            <c:ext xmlns:c16="http://schemas.microsoft.com/office/drawing/2014/chart" uri="{C3380CC4-5D6E-409C-BE32-E72D297353CC}">
              <c16:uniqueId val="{00000001-DD0D-434F-A46C-AC1BBD484AD1}"/>
            </c:ext>
          </c:extLst>
        </c:ser>
        <c:ser>
          <c:idx val="2"/>
          <c:order val="2"/>
          <c:tx>
            <c:strRef>
              <c:f>'Pivot Tables'!$D$29</c:f>
              <c:strCache>
                <c:ptCount val="1"/>
                <c:pt idx="0">
                  <c:v>Other Costs </c:v>
                </c:pt>
              </c:strCache>
            </c:strRef>
          </c:tx>
          <c:spPr>
            <a:ln w="28575" cap="rnd">
              <a:solidFill>
                <a:srgbClr val="FFC000"/>
              </a:solidFill>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Tables'!$D$30:$D$80</c:f>
              <c:numCache>
                <c:formatCode>General</c:formatCode>
                <c:ptCount val="47"/>
                <c:pt idx="0">
                  <c:v>1754.6984999999997</c:v>
                </c:pt>
                <c:pt idx="1">
                  <c:v>2804.5934999999999</c:v>
                </c:pt>
                <c:pt idx="2">
                  <c:v>1863.7484999999999</c:v>
                </c:pt>
                <c:pt idx="3">
                  <c:v>2609.5679999999998</c:v>
                </c:pt>
                <c:pt idx="4">
                  <c:v>3416.8304999999996</c:v>
                </c:pt>
                <c:pt idx="5">
                  <c:v>3271.4100000000003</c:v>
                </c:pt>
                <c:pt idx="6">
                  <c:v>3623.8274999999999</c:v>
                </c:pt>
                <c:pt idx="7">
                  <c:v>4141.2134999999998</c:v>
                </c:pt>
                <c:pt idx="8">
                  <c:v>2845.9289999999996</c:v>
                </c:pt>
                <c:pt idx="9">
                  <c:v>1885.8269999999998</c:v>
                </c:pt>
                <c:pt idx="10">
                  <c:v>2540.1824999999999</c:v>
                </c:pt>
                <c:pt idx="11">
                  <c:v>1676.1990000000001</c:v>
                </c:pt>
                <c:pt idx="12">
                  <c:v>2261.9805000000001</c:v>
                </c:pt>
                <c:pt idx="13">
                  <c:v>2152.8854999999999</c:v>
                </c:pt>
                <c:pt idx="14">
                  <c:v>1874.373</c:v>
                </c:pt>
                <c:pt idx="15">
                  <c:v>2578.8599999999997</c:v>
                </c:pt>
                <c:pt idx="16">
                  <c:v>2441.442</c:v>
                </c:pt>
                <c:pt idx="17">
                  <c:v>3659.4614999999999</c:v>
                </c:pt>
                <c:pt idx="18">
                  <c:v>2534.703</c:v>
                </c:pt>
                <c:pt idx="19">
                  <c:v>4127.0115000000005</c:v>
                </c:pt>
                <c:pt idx="20">
                  <c:v>2409.1965</c:v>
                </c:pt>
                <c:pt idx="21">
                  <c:v>2138.8724999999995</c:v>
                </c:pt>
                <c:pt idx="22">
                  <c:v>1879.7144999999998</c:v>
                </c:pt>
                <c:pt idx="23">
                  <c:v>1656.3779999999999</c:v>
                </c:pt>
                <c:pt idx="24">
                  <c:v>1910.4974999999999</c:v>
                </c:pt>
                <c:pt idx="25">
                  <c:v>1934.3654999999999</c:v>
                </c:pt>
                <c:pt idx="26">
                  <c:v>1990.8764999999999</c:v>
                </c:pt>
                <c:pt idx="27">
                  <c:v>2037.2969999999998</c:v>
                </c:pt>
                <c:pt idx="28">
                  <c:v>2391.6104999999998</c:v>
                </c:pt>
                <c:pt idx="29">
                  <c:v>2498.7224999999999</c:v>
                </c:pt>
                <c:pt idx="30">
                  <c:v>2525.2110000000002</c:v>
                </c:pt>
                <c:pt idx="31">
                  <c:v>2870.136</c:v>
                </c:pt>
                <c:pt idx="32">
                  <c:v>2765.2694999999994</c:v>
                </c:pt>
                <c:pt idx="33">
                  <c:v>2266.5284999999999</c:v>
                </c:pt>
                <c:pt idx="34">
                  <c:v>1845.1095</c:v>
                </c:pt>
                <c:pt idx="35">
                  <c:v>1412.55</c:v>
                </c:pt>
                <c:pt idx="36">
                  <c:v>1383.5174999999999</c:v>
                </c:pt>
                <c:pt idx="37">
                  <c:v>2033.34</c:v>
                </c:pt>
                <c:pt idx="38">
                  <c:v>1573.6334999999999</c:v>
                </c:pt>
              </c:numCache>
            </c:numRef>
          </c:val>
          <c:smooth val="0"/>
          <c:extLst>
            <c:ext xmlns:c16="http://schemas.microsoft.com/office/drawing/2014/chart" uri="{C3380CC4-5D6E-409C-BE32-E72D297353CC}">
              <c16:uniqueId val="{00000002-DD0D-434F-A46C-AC1BBD484AD1}"/>
            </c:ext>
          </c:extLst>
        </c:ser>
        <c:ser>
          <c:idx val="3"/>
          <c:order val="3"/>
          <c:tx>
            <c:strRef>
              <c:f>'Pivot Tables'!$E$29</c:f>
              <c:strCache>
                <c:ptCount val="1"/>
                <c:pt idx="0">
                  <c:v>Revenue Forecast </c:v>
                </c:pt>
              </c:strCache>
            </c:strRef>
          </c:tx>
          <c:spPr>
            <a:ln w="28575" cap="rnd">
              <a:solidFill>
                <a:srgbClr val="0070C0"/>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Tables'!$E$30:$E$80</c:f>
              <c:numCache>
                <c:formatCode>General</c:formatCode>
                <c:ptCount val="47"/>
                <c:pt idx="38">
                  <c:v>10490.89</c:v>
                </c:pt>
                <c:pt idx="39">
                  <c:v>10702.334333971923</c:v>
                </c:pt>
                <c:pt idx="40">
                  <c:v>11566.364046835986</c:v>
                </c:pt>
                <c:pt idx="41">
                  <c:v>13171.388376754072</c:v>
                </c:pt>
                <c:pt idx="42">
                  <c:v>12377.583388102847</c:v>
                </c:pt>
                <c:pt idx="43">
                  <c:v>14685.01124526843</c:v>
                </c:pt>
                <c:pt idx="44">
                  <c:v>13442.928816956342</c:v>
                </c:pt>
                <c:pt idx="45">
                  <c:v>13875.160527418688</c:v>
                </c:pt>
                <c:pt idx="46">
                  <c:v>13204.743272418606</c:v>
                </c:pt>
              </c:numCache>
            </c:numRef>
          </c:val>
          <c:smooth val="0"/>
          <c:extLst>
            <c:ext xmlns:c16="http://schemas.microsoft.com/office/drawing/2014/chart" uri="{C3380CC4-5D6E-409C-BE32-E72D297353CC}">
              <c16:uniqueId val="{00000003-DD0D-434F-A46C-AC1BBD484AD1}"/>
            </c:ext>
          </c:extLst>
        </c:ser>
        <c:ser>
          <c:idx val="4"/>
          <c:order val="4"/>
          <c:tx>
            <c:strRef>
              <c:f>'Pivot Tables'!$F$29</c:f>
              <c:strCache>
                <c:ptCount val="1"/>
                <c:pt idx="0">
                  <c:v>Advertising Cast Forecast </c:v>
                </c:pt>
              </c:strCache>
            </c:strRef>
          </c:tx>
          <c:spPr>
            <a:ln w="28575" cap="rnd">
              <a:solidFill>
                <a:srgbClr val="FF0000"/>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Tables'!$F$30:$F$80</c:f>
              <c:numCache>
                <c:formatCode>General</c:formatCode>
                <c:ptCount val="47"/>
                <c:pt idx="38">
                  <c:v>4194.5039999999999</c:v>
                </c:pt>
                <c:pt idx="39">
                  <c:v>5000.7365196849532</c:v>
                </c:pt>
                <c:pt idx="40">
                  <c:v>5488.1198181846339</c:v>
                </c:pt>
                <c:pt idx="41">
                  <c:v>7378.3848711285164</c:v>
                </c:pt>
                <c:pt idx="42">
                  <c:v>9095.7915307886069</c:v>
                </c:pt>
                <c:pt idx="43">
                  <c:v>10314.953992916826</c:v>
                </c:pt>
                <c:pt idx="44">
                  <c:v>10999.721904327527</c:v>
                </c:pt>
                <c:pt idx="45">
                  <c:v>7198.2776885508783</c:v>
                </c:pt>
                <c:pt idx="46">
                  <c:v>4298.9700893241825</c:v>
                </c:pt>
              </c:numCache>
            </c:numRef>
          </c:val>
          <c:smooth val="0"/>
          <c:extLst>
            <c:ext xmlns:c16="http://schemas.microsoft.com/office/drawing/2014/chart" uri="{C3380CC4-5D6E-409C-BE32-E72D297353CC}">
              <c16:uniqueId val="{00000004-DD0D-434F-A46C-AC1BBD484AD1}"/>
            </c:ext>
          </c:extLst>
        </c:ser>
        <c:ser>
          <c:idx val="5"/>
          <c:order val="5"/>
          <c:tx>
            <c:strRef>
              <c:f>'Pivot Tables'!$G$29</c:f>
              <c:strCache>
                <c:ptCount val="1"/>
                <c:pt idx="0">
                  <c:v>Other Costs Forecast </c:v>
                </c:pt>
              </c:strCache>
            </c:strRef>
          </c:tx>
          <c:spPr>
            <a:ln w="28575" cap="rnd">
              <a:solidFill>
                <a:schemeClr val="accent4"/>
              </a:solidFill>
              <a:prstDash val="dash"/>
              <a:round/>
            </a:ln>
            <a:effectLst/>
          </c:spPr>
          <c:marker>
            <c:symbol val="none"/>
          </c:marker>
          <c:cat>
            <c:multiLvlStrRef>
              <c:f>'Pivot Tables'!$A$30:$A$80</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Tables'!$G$30:$G$80</c:f>
              <c:numCache>
                <c:formatCode>General</c:formatCode>
                <c:ptCount val="47"/>
                <c:pt idx="38">
                  <c:v>1573.6334999999999</c:v>
                </c:pt>
                <c:pt idx="39">
                  <c:v>216.85347235665375</c:v>
                </c:pt>
                <c:pt idx="40">
                  <c:v>386.86765398220899</c:v>
                </c:pt>
                <c:pt idx="41">
                  <c:v>378.12951838129277</c:v>
                </c:pt>
                <c:pt idx="42">
                  <c:v>408.25404068014387</c:v>
                </c:pt>
                <c:pt idx="43">
                  <c:v>604.0110639105925</c:v>
                </c:pt>
                <c:pt idx="44">
                  <c:v>311.56464103246617</c:v>
                </c:pt>
                <c:pt idx="45">
                  <c:v>202.48848872981654</c:v>
                </c:pt>
                <c:pt idx="46">
                  <c:v>148.58836008170644</c:v>
                </c:pt>
              </c:numCache>
            </c:numRef>
          </c:val>
          <c:smooth val="0"/>
          <c:extLst>
            <c:ext xmlns:c16="http://schemas.microsoft.com/office/drawing/2014/chart" uri="{C3380CC4-5D6E-409C-BE32-E72D297353CC}">
              <c16:uniqueId val="{00000005-DD0D-434F-A46C-AC1BBD484AD1}"/>
            </c:ext>
          </c:extLst>
        </c:ser>
        <c:dLbls>
          <c:showLegendKey val="0"/>
          <c:showVal val="0"/>
          <c:showCatName val="0"/>
          <c:showSerName val="0"/>
          <c:showPercent val="0"/>
          <c:showBubbleSize val="0"/>
        </c:dLbls>
        <c:smooth val="0"/>
        <c:axId val="1023390975"/>
        <c:axId val="639551167"/>
      </c:lineChart>
      <c:catAx>
        <c:axId val="102339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167"/>
        <c:crosses val="autoZero"/>
        <c:auto val="1"/>
        <c:lblAlgn val="ctr"/>
        <c:lblOffset val="100"/>
        <c:noMultiLvlLbl val="0"/>
      </c:catAx>
      <c:valAx>
        <c:axId val="639551167"/>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0975"/>
        <c:crosses val="autoZero"/>
        <c:crossBetween val="between"/>
      </c:valAx>
    </c:plotArea>
    <c:legend>
      <c:legendPos val="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Tables'!$B$412</c:f>
              <c:strCache>
                <c:ptCount val="1"/>
                <c:pt idx="0">
                  <c:v>Total</c:v>
                </c:pt>
              </c:strCache>
            </c:strRef>
          </c:tx>
          <c:spPr>
            <a:solidFill>
              <a:schemeClr val="accent1"/>
            </a:solidFill>
            <a:ln>
              <a:noFill/>
            </a:ln>
            <a:effectLst/>
          </c:spPr>
          <c:invertIfNegative val="0"/>
          <c:cat>
            <c:strRef>
              <c:f>'Pivot Tables'!$A$413:$A$416</c:f>
              <c:strCache>
                <c:ptCount val="3"/>
                <c:pt idx="0">
                  <c:v>Facebook Ads</c:v>
                </c:pt>
                <c:pt idx="1">
                  <c:v>Google Ads</c:v>
                </c:pt>
                <c:pt idx="2">
                  <c:v>Twitter Ads</c:v>
                </c:pt>
              </c:strCache>
            </c:strRef>
          </c:cat>
          <c:val>
            <c:numRef>
              <c:f>'Pivot Tables'!$B$413:$B$416</c:f>
              <c:numCache>
                <c:formatCode>0.00%</c:formatCode>
                <c:ptCount val="3"/>
                <c:pt idx="0">
                  <c:v>0.2110511855093111</c:v>
                </c:pt>
                <c:pt idx="1">
                  <c:v>0.71435840032563347</c:v>
                </c:pt>
                <c:pt idx="2">
                  <c:v>7.4590414165055463E-2</c:v>
                </c:pt>
              </c:numCache>
            </c:numRef>
          </c:val>
          <c:extLst>
            <c:ext xmlns:c16="http://schemas.microsoft.com/office/drawing/2014/chart" uri="{C3380CC4-5D6E-409C-BE32-E72D297353CC}">
              <c16:uniqueId val="{00000000-98AD-445B-BF73-728DD0AFFA5C}"/>
            </c:ext>
          </c:extLst>
        </c:ser>
        <c:dLbls>
          <c:showLegendKey val="0"/>
          <c:showVal val="0"/>
          <c:showCatName val="0"/>
          <c:showSerName val="0"/>
          <c:showPercent val="0"/>
          <c:showBubbleSize val="0"/>
        </c:dLbls>
        <c:gapWidth val="219"/>
        <c:overlap val="-27"/>
        <c:axId val="1303499487"/>
        <c:axId val="1224434479"/>
      </c:barChart>
      <c:catAx>
        <c:axId val="13034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434479"/>
        <c:crosses val="autoZero"/>
        <c:auto val="1"/>
        <c:lblAlgn val="ctr"/>
        <c:lblOffset val="100"/>
        <c:noMultiLvlLbl val="0"/>
      </c:catAx>
      <c:valAx>
        <c:axId val="1224434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9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Tables'!$B$395</c:f>
              <c:strCache>
                <c:ptCount val="1"/>
                <c:pt idx="0">
                  <c:v>Net Cost </c:v>
                </c:pt>
              </c:strCache>
            </c:strRef>
          </c:tx>
          <c:spPr>
            <a:solidFill>
              <a:schemeClr val="accent1"/>
            </a:solidFill>
            <a:ln>
              <a:noFill/>
            </a:ln>
            <a:effectLst/>
          </c:spPr>
          <c:invertIfNegative val="0"/>
          <c:cat>
            <c:strRef>
              <c:f>'Pivot Tables'!$A$396:$A$399</c:f>
              <c:strCache>
                <c:ptCount val="3"/>
                <c:pt idx="0">
                  <c:v>Facebook Ads</c:v>
                </c:pt>
                <c:pt idx="1">
                  <c:v>Google Ads</c:v>
                </c:pt>
                <c:pt idx="2">
                  <c:v>Twitter Ads</c:v>
                </c:pt>
              </c:strCache>
            </c:strRef>
          </c:cat>
          <c:val>
            <c:numRef>
              <c:f>'Pivot Tables'!$B$396:$B$399</c:f>
              <c:numCache>
                <c:formatCode>General</c:formatCode>
                <c:ptCount val="3"/>
                <c:pt idx="0">
                  <c:v>25251.372734038901</c:v>
                </c:pt>
                <c:pt idx="1">
                  <c:v>53422.915258139066</c:v>
                </c:pt>
                <c:pt idx="2">
                  <c:v>4749.8386618830364</c:v>
                </c:pt>
              </c:numCache>
            </c:numRef>
          </c:val>
          <c:extLst>
            <c:ext xmlns:c16="http://schemas.microsoft.com/office/drawing/2014/chart" uri="{C3380CC4-5D6E-409C-BE32-E72D297353CC}">
              <c16:uniqueId val="{00000000-6EAD-4276-80DA-D2E80A4B1283}"/>
            </c:ext>
          </c:extLst>
        </c:ser>
        <c:ser>
          <c:idx val="1"/>
          <c:order val="1"/>
          <c:tx>
            <c:strRef>
              <c:f>'Pivot Tables'!$C$395</c:f>
              <c:strCache>
                <c:ptCount val="1"/>
                <c:pt idx="0">
                  <c:v>Revenue </c:v>
                </c:pt>
              </c:strCache>
            </c:strRef>
          </c:tx>
          <c:spPr>
            <a:solidFill>
              <a:schemeClr val="accent2"/>
            </a:solidFill>
            <a:ln>
              <a:noFill/>
            </a:ln>
            <a:effectLst/>
          </c:spPr>
          <c:invertIfNegative val="0"/>
          <c:cat>
            <c:strRef>
              <c:f>'Pivot Tables'!$A$396:$A$399</c:f>
              <c:strCache>
                <c:ptCount val="3"/>
                <c:pt idx="0">
                  <c:v>Facebook Ads</c:v>
                </c:pt>
                <c:pt idx="1">
                  <c:v>Google Ads</c:v>
                </c:pt>
                <c:pt idx="2">
                  <c:v>Twitter Ads</c:v>
                </c:pt>
              </c:strCache>
            </c:strRef>
          </c:cat>
          <c:val>
            <c:numRef>
              <c:f>'Pivot Tables'!$C$396:$C$399</c:f>
              <c:numCache>
                <c:formatCode>General</c:formatCode>
                <c:ptCount val="3"/>
                <c:pt idx="0">
                  <c:v>16689.055995133618</c:v>
                </c:pt>
                <c:pt idx="1">
                  <c:v>120709.94044218006</c:v>
                </c:pt>
                <c:pt idx="2">
                  <c:v>8313.4575704132039</c:v>
                </c:pt>
              </c:numCache>
            </c:numRef>
          </c:val>
          <c:extLst>
            <c:ext xmlns:c16="http://schemas.microsoft.com/office/drawing/2014/chart" uri="{C3380CC4-5D6E-409C-BE32-E72D297353CC}">
              <c16:uniqueId val="{00000001-6EAD-4276-80DA-D2E80A4B1283}"/>
            </c:ext>
          </c:extLst>
        </c:ser>
        <c:dLbls>
          <c:showLegendKey val="0"/>
          <c:showVal val="0"/>
          <c:showCatName val="0"/>
          <c:showSerName val="0"/>
          <c:showPercent val="0"/>
          <c:showBubbleSize val="0"/>
        </c:dLbls>
        <c:gapWidth val="219"/>
        <c:overlap val="-27"/>
        <c:axId val="1513537455"/>
        <c:axId val="1309698751"/>
      </c:barChart>
      <c:catAx>
        <c:axId val="151353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698751"/>
        <c:crosses val="autoZero"/>
        <c:auto val="1"/>
        <c:lblAlgn val="ctr"/>
        <c:lblOffset val="100"/>
        <c:noMultiLvlLbl val="0"/>
      </c:catAx>
      <c:valAx>
        <c:axId val="1309698751"/>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3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Order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s>
    <c:plotArea>
      <c:layout/>
      <c:barChart>
        <c:barDir val="col"/>
        <c:grouping val="clustered"/>
        <c:varyColors val="0"/>
        <c:ser>
          <c:idx val="0"/>
          <c:order val="0"/>
          <c:tx>
            <c:strRef>
              <c:f>'Pivot Tables'!$B$92</c:f>
              <c:strCache>
                <c:ptCount val="1"/>
                <c:pt idx="0">
                  <c:v>Total</c:v>
                </c:pt>
              </c:strCache>
            </c:strRef>
          </c:tx>
          <c:spPr>
            <a:solidFill>
              <a:schemeClr val="bg2">
                <a:lumMod val="50000"/>
              </a:schemeClr>
            </a:solidFill>
            <a:ln>
              <a:noFill/>
            </a:ln>
            <a:effectLst/>
          </c:spPr>
          <c:invertIfNegative val="0"/>
          <c:cat>
            <c:strRef>
              <c:f>'Pivot Tables'!$A$93:$A$98</c:f>
              <c:strCache>
                <c:ptCount val="6"/>
                <c:pt idx="0">
                  <c:v>$30-$39</c:v>
                </c:pt>
                <c:pt idx="1">
                  <c:v>$40-$49</c:v>
                </c:pt>
                <c:pt idx="2">
                  <c:v>$50-$59</c:v>
                </c:pt>
                <c:pt idx="3">
                  <c:v>$60-$69</c:v>
                </c:pt>
                <c:pt idx="4">
                  <c:v>$70-$79</c:v>
                </c:pt>
                <c:pt idx="5">
                  <c:v>$80+</c:v>
                </c:pt>
              </c:strCache>
            </c:strRef>
          </c:cat>
          <c:val>
            <c:numRef>
              <c:f>'Pivot Tables'!$B$93:$B$98</c:f>
              <c:numCache>
                <c:formatCode>0.00%</c:formatCode>
                <c:ptCount val="6"/>
                <c:pt idx="0">
                  <c:v>7.6923076923076927E-2</c:v>
                </c:pt>
                <c:pt idx="1">
                  <c:v>0.23931623931623933</c:v>
                </c:pt>
                <c:pt idx="2">
                  <c:v>0.30769230769230771</c:v>
                </c:pt>
                <c:pt idx="3">
                  <c:v>0.21367521367521367</c:v>
                </c:pt>
                <c:pt idx="4">
                  <c:v>7.6923076923076927E-2</c:v>
                </c:pt>
                <c:pt idx="5">
                  <c:v>8.5470085470085472E-2</c:v>
                </c:pt>
              </c:numCache>
            </c:numRef>
          </c:val>
          <c:extLst>
            <c:ext xmlns:c16="http://schemas.microsoft.com/office/drawing/2014/chart" uri="{C3380CC4-5D6E-409C-BE32-E72D297353CC}">
              <c16:uniqueId val="{00000000-07F1-4EF7-BC8A-BDEB04FD523A}"/>
            </c:ext>
          </c:extLst>
        </c:ser>
        <c:dLbls>
          <c:showLegendKey val="0"/>
          <c:showVal val="0"/>
          <c:showCatName val="0"/>
          <c:showSerName val="0"/>
          <c:showPercent val="0"/>
          <c:showBubbleSize val="0"/>
        </c:dLbls>
        <c:gapWidth val="54"/>
        <c:overlap val="-27"/>
        <c:axId val="967232351"/>
        <c:axId val="244886047"/>
      </c:barChart>
      <c:catAx>
        <c:axId val="9672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4886047"/>
        <c:crosses val="autoZero"/>
        <c:auto val="1"/>
        <c:lblAlgn val="ctr"/>
        <c:lblOffset val="100"/>
        <c:noMultiLvlLbl val="0"/>
      </c:catAx>
      <c:valAx>
        <c:axId val="24488604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723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950523425951"/>
          <c:y val="0.31010129760451954"/>
          <c:w val="0.86166395148882247"/>
          <c:h val="0.43441634671412915"/>
        </c:manualLayout>
      </c:layout>
      <c:lineChart>
        <c:grouping val="standard"/>
        <c:varyColors val="0"/>
        <c:ser>
          <c:idx val="0"/>
          <c:order val="0"/>
          <c:tx>
            <c:strRef>
              <c:f>'Pivot Tables'!$B$113</c:f>
              <c:strCache>
                <c:ptCount val="1"/>
                <c:pt idx="0">
                  <c:v>Sum of Impressions</c:v>
                </c:pt>
              </c:strCache>
            </c:strRef>
          </c:tx>
          <c:spPr>
            <a:ln w="28575" cap="rnd">
              <a:solidFill>
                <a:schemeClr val="bg2">
                  <a:lumMod val="50000"/>
                </a:schemeClr>
              </a:solidFill>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Tables'!$B$114:$B$164</c:f>
              <c:numCache>
                <c:formatCode>General</c:formatCode>
                <c:ptCount val="47"/>
                <c:pt idx="0">
                  <c:v>136988</c:v>
                </c:pt>
                <c:pt idx="1">
                  <c:v>180238</c:v>
                </c:pt>
                <c:pt idx="2">
                  <c:v>173286</c:v>
                </c:pt>
                <c:pt idx="3">
                  <c:v>146368</c:v>
                </c:pt>
                <c:pt idx="4">
                  <c:v>209692</c:v>
                </c:pt>
                <c:pt idx="5">
                  <c:v>236981</c:v>
                </c:pt>
                <c:pt idx="6">
                  <c:v>264159</c:v>
                </c:pt>
                <c:pt idx="7">
                  <c:v>286316</c:v>
                </c:pt>
                <c:pt idx="8">
                  <c:v>246543</c:v>
                </c:pt>
                <c:pt idx="9">
                  <c:v>208136</c:v>
                </c:pt>
                <c:pt idx="10">
                  <c:v>164811</c:v>
                </c:pt>
                <c:pt idx="11">
                  <c:v>143518</c:v>
                </c:pt>
                <c:pt idx="12">
                  <c:v>136988</c:v>
                </c:pt>
                <c:pt idx="13">
                  <c:v>180238</c:v>
                </c:pt>
                <c:pt idx="14">
                  <c:v>173286</c:v>
                </c:pt>
                <c:pt idx="15">
                  <c:v>195620</c:v>
                </c:pt>
                <c:pt idx="16">
                  <c:v>221001</c:v>
                </c:pt>
                <c:pt idx="17">
                  <c:v>238746</c:v>
                </c:pt>
                <c:pt idx="18">
                  <c:v>250128</c:v>
                </c:pt>
                <c:pt idx="19">
                  <c:v>290092</c:v>
                </c:pt>
                <c:pt idx="20">
                  <c:v>244930</c:v>
                </c:pt>
                <c:pt idx="21">
                  <c:v>205022</c:v>
                </c:pt>
                <c:pt idx="22">
                  <c:v>166530</c:v>
                </c:pt>
                <c:pt idx="23">
                  <c:v>150910</c:v>
                </c:pt>
                <c:pt idx="24">
                  <c:v>139364</c:v>
                </c:pt>
                <c:pt idx="25">
                  <c:v>168290</c:v>
                </c:pt>
                <c:pt idx="26">
                  <c:v>167574</c:v>
                </c:pt>
                <c:pt idx="27">
                  <c:v>193009</c:v>
                </c:pt>
                <c:pt idx="28">
                  <c:v>217384</c:v>
                </c:pt>
                <c:pt idx="29">
                  <c:v>224830</c:v>
                </c:pt>
                <c:pt idx="30">
                  <c:v>260526</c:v>
                </c:pt>
                <c:pt idx="31">
                  <c:v>271012</c:v>
                </c:pt>
                <c:pt idx="32">
                  <c:v>246219</c:v>
                </c:pt>
                <c:pt idx="33">
                  <c:v>212840</c:v>
                </c:pt>
                <c:pt idx="34">
                  <c:v>162000</c:v>
                </c:pt>
                <c:pt idx="35">
                  <c:v>139600</c:v>
                </c:pt>
                <c:pt idx="36">
                  <c:v>136572</c:v>
                </c:pt>
                <c:pt idx="37">
                  <c:v>163947</c:v>
                </c:pt>
                <c:pt idx="38">
                  <c:v>161082</c:v>
                </c:pt>
              </c:numCache>
            </c:numRef>
          </c:val>
          <c:smooth val="0"/>
          <c:extLst>
            <c:ext xmlns:c16="http://schemas.microsoft.com/office/drawing/2014/chart" uri="{C3380CC4-5D6E-409C-BE32-E72D297353CC}">
              <c16:uniqueId val="{00000000-01D4-44CA-B17D-B5AA617509C2}"/>
            </c:ext>
          </c:extLst>
        </c:ser>
        <c:ser>
          <c:idx val="1"/>
          <c:order val="1"/>
          <c:tx>
            <c:strRef>
              <c:f>'Pivot Tables'!$C$113</c:f>
              <c:strCache>
                <c:ptCount val="1"/>
                <c:pt idx="0">
                  <c:v>Impressions Forecast</c:v>
                </c:pt>
              </c:strCache>
            </c:strRef>
          </c:tx>
          <c:spPr>
            <a:ln w="28575" cap="rnd">
              <a:solidFill>
                <a:schemeClr val="bg2">
                  <a:lumMod val="50000"/>
                </a:schemeClr>
              </a:solidFill>
              <a:prstDash val="dash"/>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Tables'!$C$114:$C$164</c:f>
              <c:numCache>
                <c:formatCode>General</c:formatCode>
                <c:ptCount val="47"/>
                <c:pt idx="38">
                  <c:v>161082</c:v>
                </c:pt>
                <c:pt idx="39">
                  <c:v>184440.89079886361</c:v>
                </c:pt>
                <c:pt idx="40">
                  <c:v>213300.89861011881</c:v>
                </c:pt>
                <c:pt idx="41">
                  <c:v>230158.74599590251</c:v>
                </c:pt>
                <c:pt idx="42">
                  <c:v>251247.28176651141</c:v>
                </c:pt>
                <c:pt idx="43">
                  <c:v>280138.63907138101</c:v>
                </c:pt>
                <c:pt idx="44">
                  <c:v>239986.65392066882</c:v>
                </c:pt>
                <c:pt idx="45">
                  <c:v>201464.75236078587</c:v>
                </c:pt>
                <c:pt idx="46">
                  <c:v>159282.3712923401</c:v>
                </c:pt>
              </c:numCache>
            </c:numRef>
          </c:val>
          <c:smooth val="0"/>
          <c:extLst>
            <c:ext xmlns:c16="http://schemas.microsoft.com/office/drawing/2014/chart" uri="{C3380CC4-5D6E-409C-BE32-E72D297353CC}">
              <c16:uniqueId val="{00000001-01D4-44CA-B17D-B5AA617509C2}"/>
            </c:ext>
          </c:extLst>
        </c:ser>
        <c:dLbls>
          <c:showLegendKey val="0"/>
          <c:showVal val="0"/>
          <c:showCatName val="0"/>
          <c:showSerName val="0"/>
          <c:showPercent val="0"/>
          <c:showBubbleSize val="0"/>
        </c:dLbls>
        <c:smooth val="0"/>
        <c:axId val="1023405823"/>
        <c:axId val="958688703"/>
      </c:lineChart>
      <c:catAx>
        <c:axId val="102340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88703"/>
        <c:crosses val="autoZero"/>
        <c:auto val="1"/>
        <c:lblAlgn val="ctr"/>
        <c:lblOffset val="100"/>
        <c:noMultiLvlLbl val="0"/>
      </c:catAx>
      <c:valAx>
        <c:axId val="95868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05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50000"/>
              </a:schemeClr>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47231526367656E-2"/>
          <c:y val="0.31031661334836108"/>
          <c:w val="0.88144685175349458"/>
          <c:h val="0.43402363934414206"/>
        </c:manualLayout>
      </c:layout>
      <c:lineChart>
        <c:grouping val="standard"/>
        <c:varyColors val="0"/>
        <c:ser>
          <c:idx val="0"/>
          <c:order val="0"/>
          <c:tx>
            <c:strRef>
              <c:f>'Pivot Tables'!$B$168</c:f>
              <c:strCache>
                <c:ptCount val="1"/>
                <c:pt idx="0">
                  <c:v>Sum of Clicks</c:v>
                </c:pt>
              </c:strCache>
            </c:strRef>
          </c:tx>
          <c:spPr>
            <a:ln w="28575" cap="rnd">
              <a:solidFill>
                <a:schemeClr val="bg2">
                  <a:lumMod val="50000"/>
                </a:schemeClr>
              </a:solidFill>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Tables'!$B$169:$B$219</c:f>
              <c:numCache>
                <c:formatCode>General</c:formatCode>
                <c:ptCount val="47"/>
                <c:pt idx="0">
                  <c:v>5252</c:v>
                </c:pt>
                <c:pt idx="1">
                  <c:v>7208</c:v>
                </c:pt>
                <c:pt idx="2">
                  <c:v>6456</c:v>
                </c:pt>
                <c:pt idx="3">
                  <c:v>6471</c:v>
                </c:pt>
                <c:pt idx="4">
                  <c:v>8219</c:v>
                </c:pt>
                <c:pt idx="5">
                  <c:v>8862</c:v>
                </c:pt>
                <c:pt idx="6">
                  <c:v>10593</c:v>
                </c:pt>
                <c:pt idx="7">
                  <c:v>11202</c:v>
                </c:pt>
                <c:pt idx="8">
                  <c:v>10076</c:v>
                </c:pt>
                <c:pt idx="9">
                  <c:v>7503</c:v>
                </c:pt>
                <c:pt idx="10">
                  <c:v>6411</c:v>
                </c:pt>
                <c:pt idx="11">
                  <c:v>5658</c:v>
                </c:pt>
                <c:pt idx="12">
                  <c:v>5284</c:v>
                </c:pt>
                <c:pt idx="13">
                  <c:v>6827</c:v>
                </c:pt>
                <c:pt idx="14">
                  <c:v>6802</c:v>
                </c:pt>
                <c:pt idx="15">
                  <c:v>7665</c:v>
                </c:pt>
                <c:pt idx="16">
                  <c:v>7647</c:v>
                </c:pt>
                <c:pt idx="17">
                  <c:v>9259</c:v>
                </c:pt>
                <c:pt idx="18">
                  <c:v>9658</c:v>
                </c:pt>
                <c:pt idx="19">
                  <c:v>10600</c:v>
                </c:pt>
                <c:pt idx="20">
                  <c:v>9002</c:v>
                </c:pt>
                <c:pt idx="21">
                  <c:v>7851</c:v>
                </c:pt>
                <c:pt idx="22">
                  <c:v>6263</c:v>
                </c:pt>
                <c:pt idx="23">
                  <c:v>5493</c:v>
                </c:pt>
                <c:pt idx="24">
                  <c:v>5599</c:v>
                </c:pt>
                <c:pt idx="25">
                  <c:v>6206</c:v>
                </c:pt>
                <c:pt idx="26">
                  <c:v>6585</c:v>
                </c:pt>
                <c:pt idx="27">
                  <c:v>6919</c:v>
                </c:pt>
                <c:pt idx="28">
                  <c:v>7822</c:v>
                </c:pt>
                <c:pt idx="29">
                  <c:v>8501</c:v>
                </c:pt>
                <c:pt idx="30">
                  <c:v>9041</c:v>
                </c:pt>
                <c:pt idx="31">
                  <c:v>9677</c:v>
                </c:pt>
                <c:pt idx="32">
                  <c:v>9171</c:v>
                </c:pt>
                <c:pt idx="33">
                  <c:v>7782</c:v>
                </c:pt>
                <c:pt idx="34">
                  <c:v>5868</c:v>
                </c:pt>
                <c:pt idx="35">
                  <c:v>5001</c:v>
                </c:pt>
                <c:pt idx="36">
                  <c:v>4919</c:v>
                </c:pt>
                <c:pt idx="37">
                  <c:v>6325</c:v>
                </c:pt>
                <c:pt idx="38">
                  <c:v>5877</c:v>
                </c:pt>
              </c:numCache>
            </c:numRef>
          </c:val>
          <c:smooth val="0"/>
          <c:extLst>
            <c:ext xmlns:c16="http://schemas.microsoft.com/office/drawing/2014/chart" uri="{C3380CC4-5D6E-409C-BE32-E72D297353CC}">
              <c16:uniqueId val="{00000000-1600-45E2-8951-20D9A2220668}"/>
            </c:ext>
          </c:extLst>
        </c:ser>
        <c:ser>
          <c:idx val="1"/>
          <c:order val="1"/>
          <c:tx>
            <c:strRef>
              <c:f>'Pivot Tables'!$C$168</c:f>
              <c:strCache>
                <c:ptCount val="1"/>
                <c:pt idx="0">
                  <c:v>Clicks Forecast</c:v>
                </c:pt>
              </c:strCache>
            </c:strRef>
          </c:tx>
          <c:spPr>
            <a:ln w="28575" cap="rnd">
              <a:solidFill>
                <a:schemeClr val="bg2">
                  <a:lumMod val="50000"/>
                </a:schemeClr>
              </a:solidFill>
              <a:prstDash val="dash"/>
              <a:round/>
            </a:ln>
            <a:effectLst/>
          </c:spPr>
          <c:marker>
            <c:symbol val="none"/>
          </c:marker>
          <c:cat>
            <c:multiLvlStrRef>
              <c:f>'Pivot Tables'!$A$169:$A$219</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Tables'!$C$169:$C$219</c:f>
              <c:numCache>
                <c:formatCode>General</c:formatCode>
                <c:ptCount val="47"/>
                <c:pt idx="38">
                  <c:v>5877</c:v>
                </c:pt>
                <c:pt idx="39">
                  <c:v>6711.5035864553247</c:v>
                </c:pt>
                <c:pt idx="40">
                  <c:v>6972.0863376679936</c:v>
                </c:pt>
                <c:pt idx="41">
                  <c:v>8105.614712427956</c:v>
                </c:pt>
                <c:pt idx="42">
                  <c:v>9336.2208101680917</c:v>
                </c:pt>
                <c:pt idx="43">
                  <c:v>9952.3471095740351</c:v>
                </c:pt>
                <c:pt idx="44">
                  <c:v>8829.062703185582</c:v>
                </c:pt>
                <c:pt idx="45">
                  <c:v>6837.5745801818193</c:v>
                </c:pt>
                <c:pt idx="46">
                  <c:v>5511.4225243281126</c:v>
                </c:pt>
              </c:numCache>
            </c:numRef>
          </c:val>
          <c:smooth val="0"/>
          <c:extLst>
            <c:ext xmlns:c16="http://schemas.microsoft.com/office/drawing/2014/chart" uri="{C3380CC4-5D6E-409C-BE32-E72D297353CC}">
              <c16:uniqueId val="{00000001-1600-45E2-8951-20D9A2220668}"/>
            </c:ext>
          </c:extLst>
        </c:ser>
        <c:dLbls>
          <c:showLegendKey val="0"/>
          <c:showVal val="0"/>
          <c:showCatName val="0"/>
          <c:showSerName val="0"/>
          <c:showPercent val="0"/>
          <c:showBubbleSize val="0"/>
        </c:dLbls>
        <c:smooth val="0"/>
        <c:axId val="644774495"/>
        <c:axId val="639551647"/>
      </c:lineChart>
      <c:catAx>
        <c:axId val="6447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51647"/>
        <c:crosses val="autoZero"/>
        <c:auto val="1"/>
        <c:lblAlgn val="ctr"/>
        <c:lblOffset val="100"/>
        <c:noMultiLvlLbl val="0"/>
      </c:catAx>
      <c:valAx>
        <c:axId val="63955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74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50000"/>
              </a:schemeClr>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4511535153572E-2"/>
          <c:y val="0.30881577709508623"/>
          <c:w val="0.89387802754427059"/>
          <c:h val="0.42646111848230533"/>
        </c:manualLayout>
      </c:layout>
      <c:lineChart>
        <c:grouping val="standard"/>
        <c:varyColors val="0"/>
        <c:ser>
          <c:idx val="0"/>
          <c:order val="0"/>
          <c:tx>
            <c:strRef>
              <c:f>'Pivot Tables'!$B$223</c:f>
              <c:strCache>
                <c:ptCount val="1"/>
                <c:pt idx="0">
                  <c:v>Sum of Conversions</c:v>
                </c:pt>
              </c:strCache>
            </c:strRef>
          </c:tx>
          <c:spPr>
            <a:ln w="28575" cap="rnd">
              <a:solidFill>
                <a:schemeClr val="bg2">
                  <a:lumMod val="50000"/>
                </a:schemeClr>
              </a:solidFill>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Tables'!$B$224:$B$274</c:f>
              <c:numCache>
                <c:formatCode>General</c:formatCode>
                <c:ptCount val="47"/>
                <c:pt idx="0">
                  <c:v>147</c:v>
                </c:pt>
                <c:pt idx="1">
                  <c:v>245</c:v>
                </c:pt>
                <c:pt idx="2">
                  <c:v>182</c:v>
                </c:pt>
                <c:pt idx="3">
                  <c:v>237</c:v>
                </c:pt>
                <c:pt idx="4">
                  <c:v>283</c:v>
                </c:pt>
                <c:pt idx="5">
                  <c:v>298</c:v>
                </c:pt>
                <c:pt idx="6">
                  <c:v>303</c:v>
                </c:pt>
                <c:pt idx="7">
                  <c:v>386</c:v>
                </c:pt>
                <c:pt idx="8">
                  <c:v>278</c:v>
                </c:pt>
                <c:pt idx="9">
                  <c:v>201</c:v>
                </c:pt>
                <c:pt idx="10">
                  <c:v>218</c:v>
                </c:pt>
                <c:pt idx="11">
                  <c:v>158</c:v>
                </c:pt>
                <c:pt idx="12">
                  <c:v>186</c:v>
                </c:pt>
                <c:pt idx="13">
                  <c:v>192</c:v>
                </c:pt>
                <c:pt idx="14">
                  <c:v>182</c:v>
                </c:pt>
                <c:pt idx="15">
                  <c:v>253</c:v>
                </c:pt>
                <c:pt idx="16">
                  <c:v>210</c:v>
                </c:pt>
                <c:pt idx="17">
                  <c:v>309</c:v>
                </c:pt>
                <c:pt idx="18">
                  <c:v>264</c:v>
                </c:pt>
                <c:pt idx="19">
                  <c:v>345</c:v>
                </c:pt>
                <c:pt idx="20">
                  <c:v>244</c:v>
                </c:pt>
                <c:pt idx="21">
                  <c:v>287</c:v>
                </c:pt>
                <c:pt idx="22">
                  <c:v>243</c:v>
                </c:pt>
                <c:pt idx="23">
                  <c:v>205</c:v>
                </c:pt>
                <c:pt idx="24">
                  <c:v>222</c:v>
                </c:pt>
                <c:pt idx="25">
                  <c:v>242</c:v>
                </c:pt>
                <c:pt idx="26">
                  <c:v>249</c:v>
                </c:pt>
                <c:pt idx="27">
                  <c:v>263</c:v>
                </c:pt>
                <c:pt idx="28">
                  <c:v>295</c:v>
                </c:pt>
                <c:pt idx="29">
                  <c:v>319</c:v>
                </c:pt>
                <c:pt idx="30">
                  <c:v>353</c:v>
                </c:pt>
                <c:pt idx="31">
                  <c:v>360</c:v>
                </c:pt>
                <c:pt idx="32">
                  <c:v>346</c:v>
                </c:pt>
                <c:pt idx="33">
                  <c:v>305</c:v>
                </c:pt>
                <c:pt idx="34">
                  <c:v>216</c:v>
                </c:pt>
                <c:pt idx="35">
                  <c:v>174</c:v>
                </c:pt>
                <c:pt idx="36">
                  <c:v>183</c:v>
                </c:pt>
                <c:pt idx="37">
                  <c:v>242</c:v>
                </c:pt>
                <c:pt idx="38">
                  <c:v>202</c:v>
                </c:pt>
              </c:numCache>
            </c:numRef>
          </c:val>
          <c:smooth val="0"/>
          <c:extLst>
            <c:ext xmlns:c16="http://schemas.microsoft.com/office/drawing/2014/chart" uri="{C3380CC4-5D6E-409C-BE32-E72D297353CC}">
              <c16:uniqueId val="{00000000-06CC-4C17-8232-8788F3F6F232}"/>
            </c:ext>
          </c:extLst>
        </c:ser>
        <c:ser>
          <c:idx val="1"/>
          <c:order val="1"/>
          <c:tx>
            <c:strRef>
              <c:f>'Pivot Tables'!$C$223</c:f>
              <c:strCache>
                <c:ptCount val="1"/>
                <c:pt idx="0">
                  <c:v>Conversions Forecast</c:v>
                </c:pt>
              </c:strCache>
            </c:strRef>
          </c:tx>
          <c:spPr>
            <a:ln w="28575" cap="rnd">
              <a:solidFill>
                <a:schemeClr val="bg2">
                  <a:lumMod val="50000"/>
                </a:schemeClr>
              </a:solidFill>
              <a:prstDash val="dash"/>
              <a:round/>
            </a:ln>
            <a:effectLst/>
          </c:spPr>
          <c:marker>
            <c:symbol val="none"/>
          </c:marker>
          <c:cat>
            <c:multiLvlStrRef>
              <c:f>'Pivot Tables'!$A$224:$A$274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Tables'!$C$224:$C$274</c:f>
              <c:numCache>
                <c:formatCode>General</c:formatCode>
                <c:ptCount val="47"/>
                <c:pt idx="38">
                  <c:v>202</c:v>
                </c:pt>
                <c:pt idx="39">
                  <c:v>224.00534947901915</c:v>
                </c:pt>
                <c:pt idx="40">
                  <c:v>246.67443199984231</c:v>
                </c:pt>
                <c:pt idx="41">
                  <c:v>284.63684677322874</c:v>
                </c:pt>
                <c:pt idx="42">
                  <c:v>273.53001992053004</c:v>
                </c:pt>
                <c:pt idx="43">
                  <c:v>329.92858408307654</c:v>
                </c:pt>
                <c:pt idx="44">
                  <c:v>306.40167215879956</c:v>
                </c:pt>
                <c:pt idx="45">
                  <c:v>321.36125326023114</c:v>
                </c:pt>
                <c:pt idx="46">
                  <c:v>311.22543854194805</c:v>
                </c:pt>
              </c:numCache>
            </c:numRef>
          </c:val>
          <c:smooth val="0"/>
          <c:extLst>
            <c:ext xmlns:c16="http://schemas.microsoft.com/office/drawing/2014/chart" uri="{C3380CC4-5D6E-409C-BE32-E72D297353CC}">
              <c16:uniqueId val="{00000001-06CC-4C17-8232-8788F3F6F232}"/>
            </c:ext>
          </c:extLst>
        </c:ser>
        <c:dLbls>
          <c:showLegendKey val="0"/>
          <c:showVal val="0"/>
          <c:showCatName val="0"/>
          <c:showSerName val="0"/>
          <c:showPercent val="0"/>
          <c:showBubbleSize val="0"/>
        </c:dLbls>
        <c:smooth val="0"/>
        <c:axId val="854297439"/>
        <c:axId val="639546367"/>
      </c:lineChart>
      <c:catAx>
        <c:axId val="85429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6367"/>
        <c:crosses val="autoZero"/>
        <c:auto val="1"/>
        <c:lblAlgn val="ctr"/>
        <c:lblOffset val="100"/>
        <c:noMultiLvlLbl val="0"/>
      </c:catAx>
      <c:valAx>
        <c:axId val="63954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974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Advertising</a:t>
            </a:r>
            <a:r>
              <a:rPr lang="en-US" baseline="0"/>
              <a:t> Cost v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Net Cost </c:v>
                </c:pt>
              </c:strCache>
            </c:strRef>
          </c:tx>
          <c:spPr>
            <a:solidFill>
              <a:schemeClr val="accent1"/>
            </a:solidFill>
            <a:ln>
              <a:noFill/>
            </a:ln>
            <a:effectLst/>
          </c:spPr>
          <c:invertIfNegative val="0"/>
          <c:cat>
            <c:strRef>
              <c:f>'Pivot Tables'!$A$5:$A$8</c:f>
              <c:strCache>
                <c:ptCount val="3"/>
                <c:pt idx="0">
                  <c:v>Facebook Ads</c:v>
                </c:pt>
                <c:pt idx="1">
                  <c:v>Google Ads</c:v>
                </c:pt>
                <c:pt idx="2">
                  <c:v>Twitter Ads</c:v>
                </c:pt>
              </c:strCache>
            </c:strRef>
          </c:cat>
          <c:val>
            <c:numRef>
              <c:f>'Pivot Tables'!$B$5:$B$8</c:f>
              <c:numCache>
                <c:formatCode>0.00%</c:formatCode>
                <c:ptCount val="3"/>
                <c:pt idx="0">
                  <c:v>0.26827448914893914</c:v>
                </c:pt>
                <c:pt idx="1">
                  <c:v>0.6825849212052908</c:v>
                </c:pt>
                <c:pt idx="2">
                  <c:v>4.9140589645770158E-2</c:v>
                </c:pt>
              </c:numCache>
            </c:numRef>
          </c:val>
          <c:extLst>
            <c:ext xmlns:c16="http://schemas.microsoft.com/office/drawing/2014/chart" uri="{C3380CC4-5D6E-409C-BE32-E72D297353CC}">
              <c16:uniqueId val="{00000000-1753-4C3F-97A6-9A51D32F3522}"/>
            </c:ext>
          </c:extLst>
        </c:ser>
        <c:ser>
          <c:idx val="1"/>
          <c:order val="1"/>
          <c:tx>
            <c:strRef>
              <c:f>'Pivot Tables'!$C$4</c:f>
              <c:strCache>
                <c:ptCount val="1"/>
                <c:pt idx="0">
                  <c:v>Revenue </c:v>
                </c:pt>
              </c:strCache>
            </c:strRef>
          </c:tx>
          <c:spPr>
            <a:solidFill>
              <a:schemeClr val="accent2"/>
            </a:solidFill>
            <a:ln>
              <a:noFill/>
            </a:ln>
            <a:effectLst/>
          </c:spPr>
          <c:invertIfNegative val="0"/>
          <c:cat>
            <c:strRef>
              <c:f>'Pivot Tables'!$A$5:$A$8</c:f>
              <c:strCache>
                <c:ptCount val="3"/>
                <c:pt idx="0">
                  <c:v>Facebook Ads</c:v>
                </c:pt>
                <c:pt idx="1">
                  <c:v>Google Ads</c:v>
                </c:pt>
                <c:pt idx="2">
                  <c:v>Twitter Ads</c:v>
                </c:pt>
              </c:strCache>
            </c:strRef>
          </c:cat>
          <c:val>
            <c:numRef>
              <c:f>'Pivot Tables'!$C$5:$C$8</c:f>
              <c:numCache>
                <c:formatCode>0.00%</c:formatCode>
                <c:ptCount val="3"/>
                <c:pt idx="0">
                  <c:v>0.18248873560357712</c:v>
                </c:pt>
                <c:pt idx="1">
                  <c:v>0.7593166618246775</c:v>
                </c:pt>
                <c:pt idx="2">
                  <c:v>5.8194602571745357E-2</c:v>
                </c:pt>
              </c:numCache>
            </c:numRef>
          </c:val>
          <c:extLst>
            <c:ext xmlns:c16="http://schemas.microsoft.com/office/drawing/2014/chart" uri="{C3380CC4-5D6E-409C-BE32-E72D297353CC}">
              <c16:uniqueId val="{00000004-1753-4C3F-97A6-9A51D32F3522}"/>
            </c:ext>
          </c:extLst>
        </c:ser>
        <c:dLbls>
          <c:showLegendKey val="0"/>
          <c:showVal val="0"/>
          <c:showCatName val="0"/>
          <c:showSerName val="0"/>
          <c:showPercent val="0"/>
          <c:showBubbleSize val="0"/>
        </c:dLbls>
        <c:gapWidth val="219"/>
        <c:overlap val="-27"/>
        <c:axId val="1023393759"/>
        <c:axId val="958692543"/>
      </c:barChart>
      <c:catAx>
        <c:axId val="102339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2543"/>
        <c:crosses val="autoZero"/>
        <c:auto val="1"/>
        <c:lblAlgn val="ctr"/>
        <c:lblOffset val="100"/>
        <c:noMultiLvlLbl val="0"/>
      </c:catAx>
      <c:valAx>
        <c:axId val="958692543"/>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93759"/>
        <c:crosses val="autoZero"/>
        <c:crossBetween val="between"/>
      </c:valAx>
      <c:spPr>
        <a:noFill/>
        <a:ln>
          <a:noFill/>
        </a:ln>
        <a:effectLst/>
      </c:spPr>
    </c:plotArea>
    <c:legend>
      <c:legendPos val="r"/>
      <c:layout>
        <c:manualLayout>
          <c:xMode val="edge"/>
          <c:yMode val="edge"/>
          <c:x val="0.76873097112860878"/>
          <c:y val="0.34800853018372702"/>
          <c:w val="0.22947150533628091"/>
          <c:h val="0.1939668748303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solidFill>
              <a:schemeClr val="accent6">
                <a:lumMod val="75000"/>
              </a:schemeClr>
            </a:solidFill>
            <a:ln>
              <a:noFill/>
            </a:ln>
            <a:effectLst/>
          </c:spPr>
          <c:invertIfNegative val="0"/>
          <c:cat>
            <c:strRef>
              <c:f>'Pivot Tables'!$A$17:$A$20</c:f>
              <c:strCache>
                <c:ptCount val="3"/>
                <c:pt idx="0">
                  <c:v>Facebook Ads</c:v>
                </c:pt>
                <c:pt idx="1">
                  <c:v>Google Ads</c:v>
                </c:pt>
                <c:pt idx="2">
                  <c:v>Twitter Ads</c:v>
                </c:pt>
              </c:strCache>
            </c:strRef>
          </c:cat>
          <c:val>
            <c:numRef>
              <c:f>'Pivot Tables'!$B$17:$B$20</c:f>
              <c:numCache>
                <c:formatCode>0.00%</c:formatCode>
                <c:ptCount val="3"/>
                <c:pt idx="0">
                  <c:v>7.1954993895313152E-2</c:v>
                </c:pt>
                <c:pt idx="1">
                  <c:v>0.85818443471151196</c:v>
                </c:pt>
                <c:pt idx="2">
                  <c:v>6.9860571393174864E-2</c:v>
                </c:pt>
              </c:numCache>
            </c:numRef>
          </c:val>
          <c:extLst>
            <c:ext xmlns:c16="http://schemas.microsoft.com/office/drawing/2014/chart" uri="{C3380CC4-5D6E-409C-BE32-E72D297353CC}">
              <c16:uniqueId val="{00000000-0077-43DD-A73D-FD6FF420F9D7}"/>
            </c:ext>
          </c:extLst>
        </c:ser>
        <c:dLbls>
          <c:showLegendKey val="0"/>
          <c:showVal val="0"/>
          <c:showCatName val="0"/>
          <c:showSerName val="0"/>
          <c:showPercent val="0"/>
          <c:showBubbleSize val="0"/>
        </c:dLbls>
        <c:gapWidth val="40"/>
        <c:overlap val="-27"/>
        <c:axId val="854323423"/>
        <c:axId val="958694463"/>
      </c:barChart>
      <c:catAx>
        <c:axId val="854323423"/>
        <c:scaling>
          <c:orientation val="minMax"/>
        </c:scaling>
        <c:delete val="0"/>
        <c:axPos val="b"/>
        <c:numFmt formatCode="_(&quot;$&quot;* #,##0.00_);_(&quot;$&quot;* \(#,##0.00\);_(&quot;$&quot;*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94463"/>
        <c:crosses val="autoZero"/>
        <c:auto val="1"/>
        <c:lblAlgn val="ctr"/>
        <c:lblOffset val="100"/>
        <c:noMultiLvlLbl val="0"/>
      </c:catAx>
      <c:valAx>
        <c:axId val="958694463"/>
        <c:scaling>
          <c:orientation val="minMax"/>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Order Value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cat>
            <c:strRef>
              <c:f>'Pivot Tables'!$A$93:$A$98</c:f>
              <c:strCache>
                <c:ptCount val="6"/>
                <c:pt idx="0">
                  <c:v>$30-$39</c:v>
                </c:pt>
                <c:pt idx="1">
                  <c:v>$40-$49</c:v>
                </c:pt>
                <c:pt idx="2">
                  <c:v>$50-$59</c:v>
                </c:pt>
                <c:pt idx="3">
                  <c:v>$60-$69</c:v>
                </c:pt>
                <c:pt idx="4">
                  <c:v>$70-$79</c:v>
                </c:pt>
                <c:pt idx="5">
                  <c:v>$80+</c:v>
                </c:pt>
              </c:strCache>
            </c:strRef>
          </c:cat>
          <c:val>
            <c:numRef>
              <c:f>'Pivot Tables'!$B$93:$B$98</c:f>
              <c:numCache>
                <c:formatCode>0.00%</c:formatCode>
                <c:ptCount val="6"/>
                <c:pt idx="0">
                  <c:v>7.6923076923076927E-2</c:v>
                </c:pt>
                <c:pt idx="1">
                  <c:v>0.23931623931623933</c:v>
                </c:pt>
                <c:pt idx="2">
                  <c:v>0.30769230769230771</c:v>
                </c:pt>
                <c:pt idx="3">
                  <c:v>0.21367521367521367</c:v>
                </c:pt>
                <c:pt idx="4">
                  <c:v>7.6923076923076927E-2</c:v>
                </c:pt>
                <c:pt idx="5">
                  <c:v>8.5470085470085472E-2</c:v>
                </c:pt>
              </c:numCache>
            </c:numRef>
          </c:val>
          <c:extLst>
            <c:ext xmlns:c16="http://schemas.microsoft.com/office/drawing/2014/chart" uri="{C3380CC4-5D6E-409C-BE32-E72D297353CC}">
              <c16:uniqueId val="{00000000-67CC-4DA3-9431-9383366F13FD}"/>
            </c:ext>
          </c:extLst>
        </c:ser>
        <c:dLbls>
          <c:showLegendKey val="0"/>
          <c:showVal val="0"/>
          <c:showCatName val="0"/>
          <c:showSerName val="0"/>
          <c:showPercent val="0"/>
          <c:showBubbleSize val="0"/>
        </c:dLbls>
        <c:gapWidth val="219"/>
        <c:overlap val="-27"/>
        <c:axId val="967232351"/>
        <c:axId val="244886047"/>
      </c:barChart>
      <c:catAx>
        <c:axId val="9672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886047"/>
        <c:crosses val="autoZero"/>
        <c:auto val="1"/>
        <c:lblAlgn val="ctr"/>
        <c:lblOffset val="100"/>
        <c:noMultiLvlLbl val="0"/>
      </c:catAx>
      <c:valAx>
        <c:axId val="2448860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3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Sheet.xlsx]Pivot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Tables'!$B$113</c:f>
              <c:strCache>
                <c:ptCount val="1"/>
                <c:pt idx="0">
                  <c:v>Sum of Impressions</c:v>
                </c:pt>
              </c:strCache>
            </c:strRef>
          </c:tx>
          <c:spPr>
            <a:ln w="28575" cap="rnd">
              <a:solidFill>
                <a:schemeClr val="tx1"/>
              </a:solidFill>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Tables'!$B$114:$B$164</c:f>
              <c:numCache>
                <c:formatCode>General</c:formatCode>
                <c:ptCount val="47"/>
                <c:pt idx="0">
                  <c:v>136988</c:v>
                </c:pt>
                <c:pt idx="1">
                  <c:v>180238</c:v>
                </c:pt>
                <c:pt idx="2">
                  <c:v>173286</c:v>
                </c:pt>
                <c:pt idx="3">
                  <c:v>146368</c:v>
                </c:pt>
                <c:pt idx="4">
                  <c:v>209692</c:v>
                </c:pt>
                <c:pt idx="5">
                  <c:v>236981</c:v>
                </c:pt>
                <c:pt idx="6">
                  <c:v>264159</c:v>
                </c:pt>
                <c:pt idx="7">
                  <c:v>286316</c:v>
                </c:pt>
                <c:pt idx="8">
                  <c:v>246543</c:v>
                </c:pt>
                <c:pt idx="9">
                  <c:v>208136</c:v>
                </c:pt>
                <c:pt idx="10">
                  <c:v>164811</c:v>
                </c:pt>
                <c:pt idx="11">
                  <c:v>143518</c:v>
                </c:pt>
                <c:pt idx="12">
                  <c:v>136988</c:v>
                </c:pt>
                <c:pt idx="13">
                  <c:v>180238</c:v>
                </c:pt>
                <c:pt idx="14">
                  <c:v>173286</c:v>
                </c:pt>
                <c:pt idx="15">
                  <c:v>195620</c:v>
                </c:pt>
                <c:pt idx="16">
                  <c:v>221001</c:v>
                </c:pt>
                <c:pt idx="17">
                  <c:v>238746</c:v>
                </c:pt>
                <c:pt idx="18">
                  <c:v>250128</c:v>
                </c:pt>
                <c:pt idx="19">
                  <c:v>290092</c:v>
                </c:pt>
                <c:pt idx="20">
                  <c:v>244930</c:v>
                </c:pt>
                <c:pt idx="21">
                  <c:v>205022</c:v>
                </c:pt>
                <c:pt idx="22">
                  <c:v>166530</c:v>
                </c:pt>
                <c:pt idx="23">
                  <c:v>150910</c:v>
                </c:pt>
                <c:pt idx="24">
                  <c:v>139364</c:v>
                </c:pt>
                <c:pt idx="25">
                  <c:v>168290</c:v>
                </c:pt>
                <c:pt idx="26">
                  <c:v>167574</c:v>
                </c:pt>
                <c:pt idx="27">
                  <c:v>193009</c:v>
                </c:pt>
                <c:pt idx="28">
                  <c:v>217384</c:v>
                </c:pt>
                <c:pt idx="29">
                  <c:v>224830</c:v>
                </c:pt>
                <c:pt idx="30">
                  <c:v>260526</c:v>
                </c:pt>
                <c:pt idx="31">
                  <c:v>271012</c:v>
                </c:pt>
                <c:pt idx="32">
                  <c:v>246219</c:v>
                </c:pt>
                <c:pt idx="33">
                  <c:v>212840</c:v>
                </c:pt>
                <c:pt idx="34">
                  <c:v>162000</c:v>
                </c:pt>
                <c:pt idx="35">
                  <c:v>139600</c:v>
                </c:pt>
                <c:pt idx="36">
                  <c:v>136572</c:v>
                </c:pt>
                <c:pt idx="37">
                  <c:v>163947</c:v>
                </c:pt>
                <c:pt idx="38">
                  <c:v>161082</c:v>
                </c:pt>
              </c:numCache>
            </c:numRef>
          </c:val>
          <c:smooth val="0"/>
          <c:extLst>
            <c:ext xmlns:c16="http://schemas.microsoft.com/office/drawing/2014/chart" uri="{C3380CC4-5D6E-409C-BE32-E72D297353CC}">
              <c16:uniqueId val="{00000000-3C0A-47A2-959E-E5F68564C720}"/>
            </c:ext>
          </c:extLst>
        </c:ser>
        <c:ser>
          <c:idx val="1"/>
          <c:order val="1"/>
          <c:tx>
            <c:strRef>
              <c:f>'Pivot Tables'!$C$113</c:f>
              <c:strCache>
                <c:ptCount val="1"/>
                <c:pt idx="0">
                  <c:v>Impressions Forecast</c:v>
                </c:pt>
              </c:strCache>
            </c:strRef>
          </c:tx>
          <c:spPr>
            <a:ln w="28575" cap="rnd">
              <a:solidFill>
                <a:schemeClr val="tx1"/>
              </a:solidFill>
              <a:prstDash val="dash"/>
              <a:round/>
            </a:ln>
            <a:effectLst/>
          </c:spPr>
          <c:marker>
            <c:symbol val="none"/>
          </c:marker>
          <c:cat>
            <c:multiLvlStrRef>
              <c:f>'Pivot Tables'!$A$114:$A$164</c:f>
              <c:multiLvlStrCache>
                <c:ptCount val="47"/>
                <c:lvl>
                  <c:pt idx="0">
                    <c:v>2</c:v>
                  </c:pt>
                  <c:pt idx="1">
                    <c:v>3</c:v>
                  </c:pt>
                  <c:pt idx="2">
                    <c:v>4</c:v>
                  </c:pt>
                  <c:pt idx="3">
                    <c:v>5</c:v>
                  </c:pt>
                  <c:pt idx="4">
                    <c:v>6</c:v>
                  </c:pt>
                  <c:pt idx="5">
                    <c:v>7</c:v>
                  </c:pt>
                  <c:pt idx="6">
                    <c:v>8</c:v>
                  </c:pt>
                  <c:pt idx="7">
                    <c:v>9</c:v>
                  </c:pt>
                  <c:pt idx="8">
                    <c:v>10</c:v>
                  </c:pt>
                  <c:pt idx="9">
                    <c:v>11</c:v>
                  </c:pt>
                  <c:pt idx="10">
                    <c:v>12</c:v>
                  </c:pt>
                  <c:pt idx="11">
                    <c:v>1</c:v>
                  </c:pt>
                  <c:pt idx="12">
                    <c:v>2</c:v>
                  </c:pt>
                  <c:pt idx="13">
                    <c:v>3</c:v>
                  </c:pt>
                  <c:pt idx="14">
                    <c:v>4</c:v>
                  </c:pt>
                  <c:pt idx="15">
                    <c:v>5</c:v>
                  </c:pt>
                  <c:pt idx="16">
                    <c:v>6</c:v>
                  </c:pt>
                  <c:pt idx="17">
                    <c:v>7</c:v>
                  </c:pt>
                  <c:pt idx="18">
                    <c:v>8</c:v>
                  </c:pt>
                  <c:pt idx="19">
                    <c:v>9</c:v>
                  </c:pt>
                  <c:pt idx="20">
                    <c:v>10</c:v>
                  </c:pt>
                  <c:pt idx="21">
                    <c:v>11</c:v>
                  </c:pt>
                  <c:pt idx="22">
                    <c:v>12</c:v>
                  </c:pt>
                  <c:pt idx="23">
                    <c:v>1</c:v>
                  </c:pt>
                  <c:pt idx="24">
                    <c:v>2</c:v>
                  </c:pt>
                  <c:pt idx="25">
                    <c:v>3</c:v>
                  </c:pt>
                  <c:pt idx="26">
                    <c:v>4</c:v>
                  </c:pt>
                  <c:pt idx="27">
                    <c:v>5</c:v>
                  </c:pt>
                  <c:pt idx="28">
                    <c:v>6</c:v>
                  </c:pt>
                  <c:pt idx="29">
                    <c:v>7</c:v>
                  </c:pt>
                  <c:pt idx="30">
                    <c:v>8</c:v>
                  </c:pt>
                  <c:pt idx="31">
                    <c:v>9</c:v>
                  </c:pt>
                  <c:pt idx="32">
                    <c:v>10</c:v>
                  </c:pt>
                  <c:pt idx="33">
                    <c:v>11</c:v>
                  </c:pt>
                  <c:pt idx="34">
                    <c:v>12</c:v>
                  </c:pt>
                  <c:pt idx="35">
                    <c:v>1</c:v>
                  </c:pt>
                  <c:pt idx="36">
                    <c:v>2</c:v>
                  </c:pt>
                  <c:pt idx="37">
                    <c:v>3</c:v>
                  </c:pt>
                  <c:pt idx="38">
                    <c:v>4</c:v>
                  </c:pt>
                  <c:pt idx="39">
                    <c:v>5</c:v>
                  </c:pt>
                  <c:pt idx="40">
                    <c:v>6</c:v>
                  </c:pt>
                  <c:pt idx="41">
                    <c:v>7</c:v>
                  </c:pt>
                  <c:pt idx="42">
                    <c:v>8</c:v>
                  </c:pt>
                  <c:pt idx="43">
                    <c:v>9</c:v>
                  </c:pt>
                  <c:pt idx="44">
                    <c:v>10</c:v>
                  </c:pt>
                  <c:pt idx="45">
                    <c:v>11</c:v>
                  </c:pt>
                  <c:pt idx="46">
                    <c:v>12</c:v>
                  </c:pt>
                </c:lvl>
                <c:lvl>
                  <c:pt idx="0">
                    <c:v>2016</c:v>
                  </c:pt>
                  <c:pt idx="11">
                    <c:v>2017</c:v>
                  </c:pt>
                  <c:pt idx="23">
                    <c:v>2018</c:v>
                  </c:pt>
                  <c:pt idx="35">
                    <c:v>2019</c:v>
                  </c:pt>
                </c:lvl>
              </c:multiLvlStrCache>
            </c:multiLvlStrRef>
          </c:cat>
          <c:val>
            <c:numRef>
              <c:f>'Pivot Tables'!$C$114:$C$164</c:f>
              <c:numCache>
                <c:formatCode>General</c:formatCode>
                <c:ptCount val="47"/>
                <c:pt idx="38">
                  <c:v>161082</c:v>
                </c:pt>
                <c:pt idx="39">
                  <c:v>184440.89079886361</c:v>
                </c:pt>
                <c:pt idx="40">
                  <c:v>213300.89861011881</c:v>
                </c:pt>
                <c:pt idx="41">
                  <c:v>230158.74599590251</c:v>
                </c:pt>
                <c:pt idx="42">
                  <c:v>251247.28176651141</c:v>
                </c:pt>
                <c:pt idx="43">
                  <c:v>280138.63907138101</c:v>
                </c:pt>
                <c:pt idx="44">
                  <c:v>239986.65392066882</c:v>
                </c:pt>
                <c:pt idx="45">
                  <c:v>201464.75236078587</c:v>
                </c:pt>
                <c:pt idx="46">
                  <c:v>159282.3712923401</c:v>
                </c:pt>
              </c:numCache>
            </c:numRef>
          </c:val>
          <c:smooth val="0"/>
          <c:extLst>
            <c:ext xmlns:c16="http://schemas.microsoft.com/office/drawing/2014/chart" uri="{C3380CC4-5D6E-409C-BE32-E72D297353CC}">
              <c16:uniqueId val="{00000007-3C0A-47A2-959E-E5F68564C720}"/>
            </c:ext>
          </c:extLst>
        </c:ser>
        <c:dLbls>
          <c:showLegendKey val="0"/>
          <c:showVal val="0"/>
          <c:showCatName val="0"/>
          <c:showSerName val="0"/>
          <c:showPercent val="0"/>
          <c:showBubbleSize val="0"/>
        </c:dLbls>
        <c:smooth val="0"/>
        <c:axId val="1023405823"/>
        <c:axId val="958688703"/>
      </c:lineChart>
      <c:catAx>
        <c:axId val="10234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88703"/>
        <c:crosses val="autoZero"/>
        <c:auto val="1"/>
        <c:lblAlgn val="ctr"/>
        <c:lblOffset val="100"/>
        <c:noMultiLvlLbl val="0"/>
      </c:catAx>
      <c:valAx>
        <c:axId val="95868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2</xdr:col>
      <xdr:colOff>831273</xdr:colOff>
      <xdr:row>10</xdr:row>
      <xdr:rowOff>121229</xdr:rowOff>
    </xdr:from>
    <xdr:to>
      <xdr:col>8</xdr:col>
      <xdr:colOff>1258043</xdr:colOff>
      <xdr:row>31</xdr:row>
      <xdr:rowOff>69274</xdr:rowOff>
    </xdr:to>
    <xdr:graphicFrame macro="">
      <xdr:nvGraphicFramePr>
        <xdr:cNvPr id="4" name="Chart 3">
          <a:extLst>
            <a:ext uri="{FF2B5EF4-FFF2-40B4-BE49-F238E27FC236}">
              <a16:creationId xmlns:a16="http://schemas.microsoft.com/office/drawing/2014/main" id="{4E578A6C-6316-4F8E-BF50-23572B058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1353295</xdr:colOff>
      <xdr:row>10</xdr:row>
      <xdr:rowOff>158338</xdr:rowOff>
    </xdr:from>
    <xdr:to>
      <xdr:col>10</xdr:col>
      <xdr:colOff>40823</xdr:colOff>
      <xdr:row>31</xdr:row>
      <xdr:rowOff>64326</xdr:rowOff>
    </xdr:to>
    <xdr:graphicFrame macro="">
      <xdr:nvGraphicFramePr>
        <xdr:cNvPr id="5" name="Chart 4">
          <a:extLst>
            <a:ext uri="{FF2B5EF4-FFF2-40B4-BE49-F238E27FC236}">
              <a16:creationId xmlns:a16="http://schemas.microsoft.com/office/drawing/2014/main" id="{E92D3EAD-F0DE-41B8-8FFF-5F5A6C386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17319</xdr:colOff>
      <xdr:row>32</xdr:row>
      <xdr:rowOff>35871</xdr:rowOff>
    </xdr:from>
    <xdr:to>
      <xdr:col>4</xdr:col>
      <xdr:colOff>52153</xdr:colOff>
      <xdr:row>60</xdr:row>
      <xdr:rowOff>49477</xdr:rowOff>
    </xdr:to>
    <xdr:graphicFrame macro="">
      <xdr:nvGraphicFramePr>
        <xdr:cNvPr id="6" name="Chart 5">
          <a:extLst>
            <a:ext uri="{FF2B5EF4-FFF2-40B4-BE49-F238E27FC236}">
              <a16:creationId xmlns:a16="http://schemas.microsoft.com/office/drawing/2014/main" id="{3DC48560-34FB-4CD3-9ACC-1A4FB96E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163284</xdr:colOff>
      <xdr:row>32</xdr:row>
      <xdr:rowOff>49478</xdr:rowOff>
    </xdr:from>
    <xdr:to>
      <xdr:col>7</xdr:col>
      <xdr:colOff>606332</xdr:colOff>
      <xdr:row>60</xdr:row>
      <xdr:rowOff>63084</xdr:rowOff>
    </xdr:to>
    <xdr:graphicFrame macro="">
      <xdr:nvGraphicFramePr>
        <xdr:cNvPr id="7" name="Chart 6">
          <a:extLst>
            <a:ext uri="{FF2B5EF4-FFF2-40B4-BE49-F238E27FC236}">
              <a16:creationId xmlns:a16="http://schemas.microsoft.com/office/drawing/2014/main" id="{DB2E7540-B1CA-497D-96F3-E1D5640A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716229</xdr:colOff>
      <xdr:row>32</xdr:row>
      <xdr:rowOff>49479</xdr:rowOff>
    </xdr:from>
    <xdr:to>
      <xdr:col>10</xdr:col>
      <xdr:colOff>70707</xdr:colOff>
      <xdr:row>60</xdr:row>
      <xdr:rowOff>49478</xdr:rowOff>
    </xdr:to>
    <xdr:graphicFrame macro="">
      <xdr:nvGraphicFramePr>
        <xdr:cNvPr id="8" name="Chart 7">
          <a:extLst>
            <a:ext uri="{FF2B5EF4-FFF2-40B4-BE49-F238E27FC236}">
              <a16:creationId xmlns:a16="http://schemas.microsoft.com/office/drawing/2014/main" id="{1C43748E-7DCB-45B3-965C-92CC2578E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13351</xdr:colOff>
      <xdr:row>10</xdr:row>
      <xdr:rowOff>135489</xdr:rowOff>
    </xdr:from>
    <xdr:to>
      <xdr:col>2</xdr:col>
      <xdr:colOff>711966</xdr:colOff>
      <xdr:row>20</xdr:row>
      <xdr:rowOff>86593</xdr:rowOff>
    </xdr:to>
    <mc:AlternateContent xmlns:mc="http://schemas.openxmlformats.org/markup-compatibility/2006">
      <mc:Choice xmlns:a14="http://schemas.microsoft.com/office/drawing/2010/main" Requires="a14">
        <xdr:graphicFrame macro="">
          <xdr:nvGraphicFramePr>
            <xdr:cNvPr id="20" name="Channel">
              <a:extLst>
                <a:ext uri="{FF2B5EF4-FFF2-40B4-BE49-F238E27FC236}">
                  <a16:creationId xmlns:a16="http://schemas.microsoft.com/office/drawing/2014/main" id="{0F0E5F56-1E97-3564-A246-E82B14888DA9}"/>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625672" y="2407882"/>
              <a:ext cx="2277044" cy="1692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8982</xdr:colOff>
      <xdr:row>20</xdr:row>
      <xdr:rowOff>34637</xdr:rowOff>
    </xdr:from>
    <xdr:to>
      <xdr:col>2</xdr:col>
      <xdr:colOff>708808</xdr:colOff>
      <xdr:row>31</xdr:row>
      <xdr:rowOff>51956</xdr:rowOff>
    </xdr:to>
    <mc:AlternateContent xmlns:mc="http://schemas.openxmlformats.org/markup-compatibility/2006">
      <mc:Choice xmlns:a14="http://schemas.microsoft.com/office/drawing/2010/main" Requires="a14">
        <xdr:graphicFrame macro="">
          <xdr:nvGraphicFramePr>
            <xdr:cNvPr id="21" name="Year">
              <a:extLst>
                <a:ext uri="{FF2B5EF4-FFF2-40B4-BE49-F238E27FC236}">
                  <a16:creationId xmlns:a16="http://schemas.microsoft.com/office/drawing/2014/main" id="{C357D2A6-3175-7C90-408C-059046BB15D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21303" y="4048744"/>
              <a:ext cx="2278255" cy="1840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752475</xdr:colOff>
      <xdr:row>0</xdr:row>
      <xdr:rowOff>133350</xdr:rowOff>
    </xdr:from>
    <xdr:to>
      <xdr:col>6</xdr:col>
      <xdr:colOff>114300</xdr:colOff>
      <xdr:row>14</xdr:row>
      <xdr:rowOff>76200</xdr:rowOff>
    </xdr:to>
    <xdr:graphicFrame macro="">
      <xdr:nvGraphicFramePr>
        <xdr:cNvPr id="5" name="Chart 4">
          <a:extLst>
            <a:ext uri="{FF2B5EF4-FFF2-40B4-BE49-F238E27FC236}">
              <a16:creationId xmlns:a16="http://schemas.microsoft.com/office/drawing/2014/main" id="{3D71D57A-2FC3-C1C7-7ACC-85821555A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823911</xdr:colOff>
      <xdr:row>14</xdr:row>
      <xdr:rowOff>161924</xdr:rowOff>
    </xdr:from>
    <xdr:to>
      <xdr:col>5</xdr:col>
      <xdr:colOff>1543049</xdr:colOff>
      <xdr:row>26</xdr:row>
      <xdr:rowOff>57149</xdr:rowOff>
    </xdr:to>
    <xdr:graphicFrame macro="">
      <xdr:nvGraphicFramePr>
        <xdr:cNvPr id="8" name="Chart 7">
          <a:extLst>
            <a:ext uri="{FF2B5EF4-FFF2-40B4-BE49-F238E27FC236}">
              <a16:creationId xmlns:a16="http://schemas.microsoft.com/office/drawing/2014/main" id="{C42A00E4-FE7E-D9E8-1549-8E695B58C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385762</xdr:colOff>
      <xdr:row>87</xdr:row>
      <xdr:rowOff>57150</xdr:rowOff>
    </xdr:from>
    <xdr:to>
      <xdr:col>6</xdr:col>
      <xdr:colOff>509587</xdr:colOff>
      <xdr:row>100</xdr:row>
      <xdr:rowOff>142875</xdr:rowOff>
    </xdr:to>
    <xdr:graphicFrame macro="">
      <xdr:nvGraphicFramePr>
        <xdr:cNvPr id="9" name="Chart 8">
          <a:extLst>
            <a:ext uri="{FF2B5EF4-FFF2-40B4-BE49-F238E27FC236}">
              <a16:creationId xmlns:a16="http://schemas.microsoft.com/office/drawing/2014/main" id="{3CF4B070-8657-91E1-6776-EE9287B5A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395287</xdr:colOff>
      <xdr:row>111</xdr:row>
      <xdr:rowOff>76200</xdr:rowOff>
    </xdr:from>
    <xdr:to>
      <xdr:col>6</xdr:col>
      <xdr:colOff>4762</xdr:colOff>
      <xdr:row>128</xdr:row>
      <xdr:rowOff>66675</xdr:rowOff>
    </xdr:to>
    <xdr:graphicFrame macro="">
      <xdr:nvGraphicFramePr>
        <xdr:cNvPr id="10" name="Chart 9">
          <a:extLst>
            <a:ext uri="{FF2B5EF4-FFF2-40B4-BE49-F238E27FC236}">
              <a16:creationId xmlns:a16="http://schemas.microsoft.com/office/drawing/2014/main" id="{F7461EC9-6136-1B75-06BC-7EE13A05C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170</xdr:row>
      <xdr:rowOff>66675</xdr:rowOff>
    </xdr:from>
    <xdr:to>
      <xdr:col>5</xdr:col>
      <xdr:colOff>1066800</xdr:colOff>
      <xdr:row>187</xdr:row>
      <xdr:rowOff>57150</xdr:rowOff>
    </xdr:to>
    <xdr:graphicFrame macro="">
      <xdr:nvGraphicFramePr>
        <xdr:cNvPr id="12" name="Chart 11">
          <a:extLst>
            <a:ext uri="{FF2B5EF4-FFF2-40B4-BE49-F238E27FC236}">
              <a16:creationId xmlns:a16="http://schemas.microsoft.com/office/drawing/2014/main" id="{C5A0B263-1190-4C64-08C3-5503C4782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266700</xdr:colOff>
      <xdr:row>225</xdr:row>
      <xdr:rowOff>133350</xdr:rowOff>
    </xdr:from>
    <xdr:to>
      <xdr:col>5</xdr:col>
      <xdr:colOff>1257300</xdr:colOff>
      <xdr:row>242</xdr:row>
      <xdr:rowOff>123825</xdr:rowOff>
    </xdr:to>
    <xdr:graphicFrame macro="">
      <xdr:nvGraphicFramePr>
        <xdr:cNvPr id="13" name="Chart 12">
          <a:extLst>
            <a:ext uri="{FF2B5EF4-FFF2-40B4-BE49-F238E27FC236}">
              <a16:creationId xmlns:a16="http://schemas.microsoft.com/office/drawing/2014/main" id="{FCF01EA2-7D4C-26BB-47AB-A391129C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533400</xdr:colOff>
      <xdr:row>36</xdr:row>
      <xdr:rowOff>47625</xdr:rowOff>
    </xdr:from>
    <xdr:to>
      <xdr:col>19</xdr:col>
      <xdr:colOff>400051</xdr:colOff>
      <xdr:row>53</xdr:row>
      <xdr:rowOff>114300</xdr:rowOff>
    </xdr:to>
    <xdr:graphicFrame macro="">
      <xdr:nvGraphicFramePr>
        <xdr:cNvPr id="14" name="Chart 13">
          <a:extLst>
            <a:ext uri="{FF2B5EF4-FFF2-40B4-BE49-F238E27FC236}">
              <a16:creationId xmlns:a16="http://schemas.microsoft.com/office/drawing/2014/main" id="{7CF336E5-2578-4C5A-BF82-35DF8619F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304800</xdr:colOff>
      <xdr:row>410</xdr:row>
      <xdr:rowOff>104775</xdr:rowOff>
    </xdr:from>
    <xdr:to>
      <xdr:col>5</xdr:col>
      <xdr:colOff>381000</xdr:colOff>
      <xdr:row>426</xdr:row>
      <xdr:rowOff>0</xdr:rowOff>
    </xdr:to>
    <xdr:graphicFrame macro="">
      <xdr:nvGraphicFramePr>
        <xdr:cNvPr id="2" name="Chart 1">
          <a:extLst>
            <a:ext uri="{FF2B5EF4-FFF2-40B4-BE49-F238E27FC236}">
              <a16:creationId xmlns:a16="http://schemas.microsoft.com/office/drawing/2014/main" id="{FAED3E20-C6C1-A990-E65E-ACE826A46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400050</xdr:colOff>
      <xdr:row>389</xdr:row>
      <xdr:rowOff>104775</xdr:rowOff>
    </xdr:from>
    <xdr:to>
      <xdr:col>8</xdr:col>
      <xdr:colOff>1343025</xdr:colOff>
      <xdr:row>406</xdr:row>
      <xdr:rowOff>95250</xdr:rowOff>
    </xdr:to>
    <xdr:graphicFrame macro="">
      <xdr:nvGraphicFramePr>
        <xdr:cNvPr id="4" name="Chart 3">
          <a:extLst>
            <a:ext uri="{FF2B5EF4-FFF2-40B4-BE49-F238E27FC236}">
              <a16:creationId xmlns:a16="http://schemas.microsoft.com/office/drawing/2014/main" id="{F17F1A5B-0DE7-8FBC-0F92-2B671E6E6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e Kim" refreshedDate="45004.090633680556" createdVersion="8" refreshedVersion="8" minRefreshableVersion="3" recordCount="142" xr:uid="{A2147E11-82C2-4242-B0B4-9587CB427765}">
  <cacheSource type="worksheet">
    <worksheetSource ref="A1:AF1048576" sheet="Worksheet - Raw Data"/>
  </cacheSource>
  <cacheFields count="32">
    <cacheField name="Channel" numFmtId="0">
      <sharedItems containsBlank="1" count="4">
        <s v="Google Ads"/>
        <s v="Facebook Ads"/>
        <s v="Twitter Ads"/>
        <m/>
      </sharedItems>
    </cacheField>
    <cacheField name="M/Y" numFmtId="166">
      <sharedItems containsNonDate="0" containsDate="1" containsString="0" containsBlank="1" minDate="2016-02-01T00:00:00" maxDate="2019-12-02T00:00:00"/>
    </cacheField>
    <cacheField name="Month" numFmtId="0">
      <sharedItems containsString="0" containsBlank="1" containsNumber="1" containsInteger="1" minValue="1" maxValue="12"/>
    </cacheField>
    <cacheField name="Year" numFmtId="0">
      <sharedItems containsString="0" containsBlank="1" containsNumber="1" containsInteger="1" minValue="2016" maxValue="2019" count="5">
        <n v="2016"/>
        <n v="2017"/>
        <n v="2018"/>
        <n v="2019"/>
        <m/>
      </sharedItems>
    </cacheField>
    <cacheField name="Average Order Value" numFmtId="44">
      <sharedItems containsString="0" containsBlank="1" containsNumber="1" minValue="36.409999999999997" maxValue="86.34"/>
    </cacheField>
    <cacheField name="Average Order Value Bracket" numFmtId="44">
      <sharedItems containsBlank="1"/>
    </cacheField>
    <cacheField name="Impressions" numFmtId="0">
      <sharedItems containsString="0" containsBlank="1" containsNumber="1" containsInteger="1" minValue="8484" maxValue="139196"/>
    </cacheField>
    <cacheField name="Clicks" numFmtId="0">
      <sharedItems containsString="0" containsBlank="1" containsNumber="1" containsInteger="1" minValue="255" maxValue="6782"/>
    </cacheField>
    <cacheField name="CTR" numFmtId="0">
      <sharedItems containsString="0" containsBlank="1" containsNumber="1" minValue="2.4995079708718757E-2" maxValue="5.5005393743257823E-2"/>
    </cacheField>
    <cacheField name="CPC" numFmtId="0">
      <sharedItems containsString="0" containsBlank="1" containsNumber="1" minValue="0.31" maxValue="1.42"/>
    </cacheField>
    <cacheField name="Conversions" numFmtId="0">
      <sharedItems containsString="0" containsBlank="1" containsNumber="1" containsInteger="1" minValue="9" maxValue="271"/>
    </cacheField>
    <cacheField name="Conversion Rate" numFmtId="0">
      <sharedItems containsString="0" containsBlank="1" containsNumber="1" minValue="1.4907573047107931E-2" maxValue="5.0075220287986243E-2"/>
    </cacheField>
    <cacheField name="Revenue" numFmtId="0">
      <sharedItems containsString="0" containsBlank="1" containsNumber="1" minValue="450.36000000000013" maxValue="20750.469999999998"/>
    </cacheField>
    <cacheField name="Advertising Costs" numFmtId="44">
      <sharedItems containsString="0" containsBlank="1" containsNumber="1" minValue="112.84" maxValue="8551.24"/>
    </cacheField>
    <cacheField name="Other Costs" numFmtId="44">
      <sharedItems containsString="0" containsBlank="1" containsNumber="1" minValue="67.554000000000016" maxValue="3112.5704999999994"/>
    </cacheField>
    <cacheField name="Total Costs" numFmtId="44">
      <sharedItems containsString="0" containsBlank="1" containsNumber="1" minValue="181.23249999999999" maxValue="11047.5105"/>
    </cacheField>
    <cacheField name="Total Profit" numFmtId="44">
      <sharedItems containsString="0" containsBlank="1" containsNumber="1" minValue="-1172.2619999999993" maxValue="10175.7225"/>
    </cacheField>
    <cacheField name="ROI" numFmtId="0">
      <sharedItems containsString="0" containsBlank="1" containsNumber="1" minValue="-0.25783595532604764" maxValue="2.0581635905919211"/>
    </cacheField>
    <cacheField name="Forecast Average Order Value" numFmtId="0">
      <sharedItems containsString="0" containsBlank="1" containsNumber="1" minValue="31.919701993731444" maxValue="53.62"/>
    </cacheField>
    <cacheField name="Forecast Average Order Value Bracket" numFmtId="44">
      <sharedItems containsBlank="1"/>
    </cacheField>
    <cacheField name="Forecast Impressions" numFmtId="0">
      <sharedItems containsString="0" containsBlank="1" containsNumber="1" minValue="14500.562288918672" maxValue="132051.15147421981"/>
    </cacheField>
    <cacheField name="Forecast Clicks" numFmtId="0">
      <sharedItems containsString="0" containsBlank="1" containsNumber="1" minValue="444.75519520464854" maxValue="5744.293151823731"/>
    </cacheField>
    <cacheField name="Forecast CTR" numFmtId="0">
      <sharedItems containsString="0" containsBlank="1" containsNumber="1" minValue="2.3544113317386286E-2" maxValue="4.8283584914255703E-2"/>
    </cacheField>
    <cacheField name="Forecast CPC" numFmtId="0">
      <sharedItems containsString="0" containsBlank="1" containsNumber="1" minValue="0.40058636049347729" maxValue="1.3555446727663081"/>
    </cacheField>
    <cacheField name="Forecast Conversion" numFmtId="0">
      <sharedItems containsString="0" containsBlank="1" containsNumber="1" minValue="14.959241466095721" maxValue="265.60334063747325"/>
    </cacheField>
    <cacheField name="Forecast Conversion Rate" numFmtId="0">
      <sharedItems containsString="0" containsBlank="1" containsNumber="1" minValue="1.139395485487857E-2" maxValue="8.0186662442354714E-2"/>
    </cacheField>
    <cacheField name="Forecast Revenue" numFmtId="0">
      <sharedItems containsString="0" containsBlank="1" containsNumber="1" minValue="477.49452965004565" maxValue="12208.708587515974"/>
    </cacheField>
    <cacheField name="Forecast Advertising Costs" numFmtId="0">
      <sharedItems containsString="0" containsBlank="1" containsNumber="1" minValue="192.21872562746887" maxValue="7022.7828390338627"/>
    </cacheField>
    <cacheField name="Forecast Other Costs" numFmtId="0">
      <sharedItems containsString="0" containsBlank="1" containsNumber="1" minValue="49.529453360568816" maxValue="1262.751"/>
    </cacheField>
    <cacheField name="Forecast Total Costs" numFmtId="0">
      <sharedItems containsString="0" containsBlank="1" containsNumber="1" minValue="245.0720100169757" maxValue="7126.6377193780181"/>
    </cacheField>
    <cacheField name="Forecast Total Profit" numFmtId="0">
      <sharedItems containsString="0" containsBlank="1" containsNumber="1" minValue="-2227.4369489034279" maxValue="8712.0654556615173"/>
    </cacheField>
    <cacheField name="Forecast ROI" numFmtId="0">
      <sharedItems containsString="0" containsBlank="1" containsNumber="1" minValue="-0.6197930689929626" maxValue="3.161234643278193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e Kim" refreshedDate="45004.091625000001" createdVersion="8" refreshedVersion="8" minRefreshableVersion="3" recordCount="141" xr:uid="{EC7B8146-57A4-44C2-9F60-CFD72743AE89}">
  <cacheSource type="worksheet">
    <worksheetSource ref="A1:AF142" sheet="Worksheet - Raw Data"/>
  </cacheSource>
  <cacheFields count="32">
    <cacheField name="Channel" numFmtId="0">
      <sharedItems count="3">
        <s v="Google Ads"/>
        <s v="Facebook Ads"/>
        <s v="Twitter Ads"/>
      </sharedItems>
    </cacheField>
    <cacheField name="M/Y" numFmtId="166">
      <sharedItems containsSemiMixedTypes="0" containsNonDate="0" containsDate="1" containsString="0" minDate="2016-02-01T00:00:00" maxDate="2019-12-02T00:00:00"/>
    </cacheField>
    <cacheField name="Month" numFmtId="0">
      <sharedItems containsSemiMixedTypes="0" containsString="0" containsNumber="1" containsInteger="1" minValue="1" maxValue="12" count="12">
        <n v="2"/>
        <n v="3"/>
        <n v="4"/>
        <n v="5"/>
        <n v="6"/>
        <n v="7"/>
        <n v="8"/>
        <n v="9"/>
        <n v="10"/>
        <n v="11"/>
        <n v="12"/>
        <n v="1"/>
      </sharedItems>
    </cacheField>
    <cacheField name="Year" numFmtId="0">
      <sharedItems containsSemiMixedTypes="0" containsString="0" containsNumber="1" containsInteger="1" minValue="2016" maxValue="2019" count="4">
        <n v="2016"/>
        <n v="2017"/>
        <n v="2018"/>
        <n v="2019"/>
      </sharedItems>
    </cacheField>
    <cacheField name="Average Order Value" numFmtId="44">
      <sharedItems containsString="0" containsBlank="1" containsNumber="1" minValue="36.409999999999997" maxValue="86.34"/>
    </cacheField>
    <cacheField name="Average Order Value Bracket" numFmtId="44">
      <sharedItems containsBlank="1" count="7">
        <s v="$80+"/>
        <s v="$70-$79"/>
        <s v="$60-$69"/>
        <s v="$50-$59"/>
        <s v="$40-$49"/>
        <s v="$30-$39"/>
        <m/>
      </sharedItems>
    </cacheField>
    <cacheField name="Impressions" numFmtId="0">
      <sharedItems containsString="0" containsBlank="1" containsNumber="1" containsInteger="1" minValue="8484" maxValue="139196"/>
    </cacheField>
    <cacheField name="Clicks" numFmtId="0">
      <sharedItems containsString="0" containsBlank="1" containsNumber="1" containsInteger="1" minValue="255" maxValue="6782"/>
    </cacheField>
    <cacheField name="CTR" numFmtId="0">
      <sharedItems containsString="0" containsBlank="1" containsNumber="1" minValue="2.4995079708718757E-2" maxValue="5.5005393743257823E-2"/>
    </cacheField>
    <cacheField name="CPC" numFmtId="0">
      <sharedItems containsString="0" containsBlank="1" containsNumber="1" minValue="0.31" maxValue="1.42"/>
    </cacheField>
    <cacheField name="Conversions" numFmtId="0">
      <sharedItems containsString="0" containsBlank="1" containsNumber="1" containsInteger="1" minValue="9" maxValue="271"/>
    </cacheField>
    <cacheField name="Conversion Rate" numFmtId="0">
      <sharedItems containsString="0" containsBlank="1" containsNumber="1" minValue="1.4907573047107931E-2" maxValue="5.0075220287986243E-2"/>
    </cacheField>
    <cacheField name="Revenue" numFmtId="0">
      <sharedItems containsString="0" containsBlank="1" containsNumber="1" minValue="450.36000000000013" maxValue="20750.469999999998"/>
    </cacheField>
    <cacheField name="Advertising Costs" numFmtId="44">
      <sharedItems containsString="0" containsBlank="1" containsNumber="1" minValue="112.84" maxValue="8551.24"/>
    </cacheField>
    <cacheField name="Other Costs" numFmtId="44">
      <sharedItems containsString="0" containsBlank="1" containsNumber="1" minValue="67.554000000000016" maxValue="3112.5704999999994"/>
    </cacheField>
    <cacheField name="Total Costs" numFmtId="44">
      <sharedItems containsString="0" containsBlank="1" containsNumber="1" minValue="181.23249999999999" maxValue="11047.5105"/>
    </cacheField>
    <cacheField name="Total Profit" numFmtId="44">
      <sharedItems containsString="0" containsBlank="1" containsNumber="1" minValue="-1172.2619999999993" maxValue="10175.7225"/>
    </cacheField>
    <cacheField name="ROI" numFmtId="0">
      <sharedItems containsString="0" containsBlank="1" containsNumber="1" minValue="-0.25783595532604764" maxValue="2.0581635905919211"/>
    </cacheField>
    <cacheField name="Forecast Average Order Value" numFmtId="0">
      <sharedItems containsString="0" containsBlank="1" containsNumber="1" minValue="31.919701993731444" maxValue="53.62"/>
    </cacheField>
    <cacheField name="Forecast Average Order Value Bracket" numFmtId="44">
      <sharedItems containsBlank="1"/>
    </cacheField>
    <cacheField name="Forecast Impressions" numFmtId="0">
      <sharedItems containsString="0" containsBlank="1" containsNumber="1" minValue="14500.562288918672" maxValue="132051.15147421981"/>
    </cacheField>
    <cacheField name="Forecast Clicks" numFmtId="0">
      <sharedItems containsString="0" containsBlank="1" containsNumber="1" minValue="444.75519520464854" maxValue="5744.293151823731"/>
    </cacheField>
    <cacheField name="Forecast CTR" numFmtId="0">
      <sharedItems containsString="0" containsBlank="1" containsNumber="1" minValue="2.3544113317386286E-2" maxValue="4.8283584914255703E-2"/>
    </cacheField>
    <cacheField name="Forecast CPC" numFmtId="0">
      <sharedItems containsString="0" containsBlank="1" containsNumber="1" minValue="0.40058636049347729" maxValue="1.3555446727663081"/>
    </cacheField>
    <cacheField name="Forecast Conversion" numFmtId="0">
      <sharedItems containsString="0" containsBlank="1" containsNumber="1" minValue="14.959241466095721" maxValue="265.60334063747325"/>
    </cacheField>
    <cacheField name="Forecast Conversion Rate" numFmtId="0">
      <sharedItems containsString="0" containsBlank="1" containsNumber="1" minValue="1.139395485487857E-2" maxValue="8.0186662442354714E-2"/>
    </cacheField>
    <cacheField name="Forecast Revenue" numFmtId="0">
      <sharedItems containsString="0" containsBlank="1" containsNumber="1" minValue="477.49452965004565" maxValue="12208.708587515974"/>
    </cacheField>
    <cacheField name="Forecast Advertising Costs" numFmtId="0">
      <sharedItems containsString="0" containsBlank="1" containsNumber="1" minValue="192.21872562746887" maxValue="7022.7828390338627"/>
    </cacheField>
    <cacheField name="Forecast Other Costs" numFmtId="0">
      <sharedItems containsString="0" containsBlank="1" containsNumber="1" minValue="49.529453360568816" maxValue="1262.751"/>
    </cacheField>
    <cacheField name="Forecast Total Costs" numFmtId="0">
      <sharedItems containsString="0" containsBlank="1" containsNumber="1" minValue="245.0720100169757" maxValue="7126.6377193780181"/>
    </cacheField>
    <cacheField name="Forecast Total Profit" numFmtId="0">
      <sharedItems containsString="0" containsBlank="1" containsNumber="1" minValue="-2227.4369489034279" maxValue="8712.0654556615173"/>
    </cacheField>
    <cacheField name="Forecast ROI" numFmtId="0">
      <sharedItems containsString="0" containsBlank="1" containsNumber="1" minValue="-0.6197930689929626" maxValue="3.1612346432781937"/>
    </cacheField>
  </cacheFields>
  <extLst>
    <ext xmlns:x14="http://schemas.microsoft.com/office/spreadsheetml/2009/9/main" uri="{725AE2AE-9491-48be-B2B4-4EB974FC3084}">
      <x14:pivotCacheDefinition pivotCacheId="20812014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e Kim" refreshedDate="45004.102893287039" createdVersion="8" refreshedVersion="8" minRefreshableVersion="3" recordCount="36" xr:uid="{EC0E5F7E-0913-488C-BEC4-DA658EA6CA55}">
  <cacheSource type="worksheet">
    <worksheetSource ref="A1:R37" sheet="2019 forecast"/>
  </cacheSource>
  <cacheFields count="18">
    <cacheField name="Channel" numFmtId="0">
      <sharedItems containsBlank="1" count="4">
        <s v="Google Ads"/>
        <s v="Facebook Ads"/>
        <s v="Twitter Ads"/>
        <m u="1"/>
      </sharedItems>
    </cacheField>
    <cacheField name="M/Y" numFmtId="166">
      <sharedItems containsSemiMixedTypes="0" containsNonDate="0" containsDate="1" containsString="0" minDate="2019-01-01T00:00:00" maxDate="2019-12-02T00:00:00"/>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19" maxValue="2019"/>
    </cacheField>
    <cacheField name="Average Order Value" numFmtId="44">
      <sharedItems containsSemiMixedTypes="0" containsString="0" containsNumber="1" minValue="31.919701993731444" maxValue="58.55"/>
    </cacheField>
    <cacheField name="Average Order Value Bracket" numFmtId="44">
      <sharedItems count="3">
        <s v="$50-$59"/>
        <s v="$40-$49"/>
        <s v="$30-$39"/>
      </sharedItems>
    </cacheField>
    <cacheField name="Impressions" numFmtId="1">
      <sharedItems containsSemiMixedTypes="0" containsString="0" containsNumber="1" minValue="12188" maxValue="132051.15147421981"/>
    </cacheField>
    <cacheField name="Clicks" numFmtId="0">
      <sharedItems containsSemiMixedTypes="0" containsString="0" containsNumber="1" minValue="400" maxValue="5744.293151823731"/>
    </cacheField>
    <cacheField name="CTR" numFmtId="0">
      <sharedItems containsSemiMixedTypes="0" containsString="0" containsNumber="1" minValue="2.3544113317386286E-2" maxValue="5.0993882803305614E-2"/>
    </cacheField>
    <cacheField name="CPC" numFmtId="0">
      <sharedItems containsSemiMixedTypes="0" containsString="0" containsNumber="1" minValue="0.33" maxValue="1.3555446727663081"/>
    </cacheField>
    <cacheField name="Conversions" numFmtId="0">
      <sharedItems containsSemiMixedTypes="0" containsString="0" containsNumber="1" minValue="12" maxValue="265.60334063747325"/>
    </cacheField>
    <cacheField name="Conversion Rate" numFmtId="0">
      <sharedItems containsSemiMixedTypes="0" containsString="0" containsNumber="1" minValue="1.139395485487857E-2" maxValue="8.0186662442354714E-2"/>
    </cacheField>
    <cacheField name="Revenue" numFmtId="0">
      <sharedItems containsSemiMixedTypes="0" containsString="0" containsNumber="1" minValue="450.36000000000013" maxValue="12208.708587515974"/>
    </cacheField>
    <cacheField name="Advertising Costs" numFmtId="44">
      <sharedItems containsSemiMixedTypes="0" containsString="0" containsNumber="1" minValue="136.62" maxValue="7022.7828390338627"/>
    </cacheField>
    <cacheField name="Other Costs" numFmtId="44">
      <sharedItems containsSemiMixedTypes="0" containsString="0" containsNumber="1" minValue="49.529453360568816" maxValue="1695.0224999999998"/>
    </cacheField>
    <cacheField name="Total Costs" numFmtId="44">
      <sharedItems containsSemiMixedTypes="0" containsString="0" containsNumber="1" minValue="227.697" maxValue="7126.6377193780181"/>
    </cacheField>
    <cacheField name="Total Profit" numFmtId="44">
      <sharedItems containsSemiMixedTypes="0" containsString="0" containsNumber="1" minValue="-2227.4369489034279" maxValue="8712.0654556615173"/>
    </cacheField>
    <cacheField name="ROI" numFmtId="2">
      <sharedItems containsSemiMixedTypes="0" containsString="0" containsNumber="1" minValue="-0.6197930689929626" maxValue="3.1612346432781937"/>
    </cacheField>
  </cacheFields>
  <extLst>
    <ext xmlns:x14="http://schemas.microsoft.com/office/spreadsheetml/2009/9/main" uri="{725AE2AE-9491-48be-B2B4-4EB974FC3084}">
      <x14:pivotCacheDefinition pivotCacheId="726522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x v="0"/>
    <d v="2016-02-01T00:00:00"/>
    <n v="2"/>
    <x v="0"/>
    <n v="86.34"/>
    <s v="$80+"/>
    <n v="63820"/>
    <n v="3191"/>
    <n v="0.05"/>
    <n v="0.63"/>
    <n v="96"/>
    <n v="3.0084612973989344E-2"/>
    <n v="8288.64"/>
    <n v="2010.33"/>
    <n v="1243.2959999999998"/>
    <n v="3253.6259999999997"/>
    <n v="5035.0139999999992"/>
    <n v="1.5475085335561001"/>
    <m/>
    <m/>
    <m/>
    <m/>
    <m/>
    <m/>
    <m/>
    <m/>
    <m/>
    <m/>
    <m/>
    <m/>
    <m/>
    <m/>
  </r>
  <r>
    <x v="0"/>
    <d v="2016-03-01T00:00:00"/>
    <n v="3"/>
    <x v="0"/>
    <n v="81.13"/>
    <s v="$80+"/>
    <n v="82478"/>
    <n v="4454"/>
    <n v="5.4002279395717646E-2"/>
    <n v="0.74"/>
    <n v="178"/>
    <n v="3.9964077233947015E-2"/>
    <n v="14441.14"/>
    <n v="3295.96"/>
    <n v="2166.1709999999998"/>
    <n v="5462.1309999999994"/>
    <n v="8979.009"/>
    <n v="1.6438655535724063"/>
    <m/>
    <m/>
    <m/>
    <m/>
    <m/>
    <m/>
    <m/>
    <m/>
    <m/>
    <m/>
    <m/>
    <m/>
    <m/>
    <m/>
  </r>
  <r>
    <x v="0"/>
    <d v="2016-04-01T00:00:00"/>
    <n v="4"/>
    <x v="0"/>
    <n v="74.17"/>
    <s v="$70-$79"/>
    <n v="77966"/>
    <n v="3898"/>
    <n v="4.999615216889413E-2"/>
    <n v="0.72"/>
    <n v="117"/>
    <n v="3.0015392508978965E-2"/>
    <n v="8677.89"/>
    <n v="2806.56"/>
    <n v="1301.6834999999999"/>
    <n v="4108.2434999999996"/>
    <n v="4569.6464999999998"/>
    <n v="1.1123115024705814"/>
    <m/>
    <m/>
    <m/>
    <m/>
    <m/>
    <m/>
    <m/>
    <m/>
    <m/>
    <m/>
    <m/>
    <m/>
    <m/>
    <m/>
  </r>
  <r>
    <x v="0"/>
    <d v="2016-05-01T00:00:00"/>
    <n v="5"/>
    <x v="0"/>
    <n v="75.66"/>
    <s v="$70-$79"/>
    <n v="95460"/>
    <n v="5155"/>
    <n v="5.4001676094699351E-2"/>
    <n v="0.8819999999999999"/>
    <n v="206"/>
    <n v="3.9961202715809892E-2"/>
    <n v="15585.96"/>
    <n v="4546.7099999999991"/>
    <n v="2337.8939999999998"/>
    <n v="6884.6039999999994"/>
    <n v="8701.3559999999998"/>
    <n v="1.2638862017336074"/>
    <m/>
    <m/>
    <m/>
    <m/>
    <m/>
    <m/>
    <m/>
    <m/>
    <m/>
    <m/>
    <m/>
    <m/>
    <m/>
    <m/>
  </r>
  <r>
    <x v="0"/>
    <d v="2016-06-01T00:00:00"/>
    <n v="6"/>
    <x v="0"/>
    <n v="85.61"/>
    <s v="$80+"/>
    <n v="92700"/>
    <n v="5099"/>
    <n v="5.5005393743257823E-2"/>
    <n v="0.95199999999999996"/>
    <n v="204"/>
    <n v="4.0007844675426556E-2"/>
    <n v="17464.439999999999"/>
    <n v="4854.2479999999996"/>
    <n v="2619.6659999999997"/>
    <n v="7473.9139999999989"/>
    <n v="9990.5259999999998"/>
    <n v="1.3367194217113016"/>
    <m/>
    <m/>
    <m/>
    <m/>
    <m/>
    <m/>
    <m/>
    <m/>
    <m/>
    <m/>
    <m/>
    <m/>
    <m/>
    <m/>
  </r>
  <r>
    <x v="0"/>
    <d v="2016-07-01T00:00:00"/>
    <n v="7"/>
    <x v="0"/>
    <n v="78.77"/>
    <s v="$70-$79"/>
    <n v="110845"/>
    <n v="5099"/>
    <n v="4.6001172808877264E-2"/>
    <n v="1.1099999999999999"/>
    <n v="204"/>
    <n v="4.0007844675426556E-2"/>
    <n v="16069.08"/>
    <n v="5659.8899999999994"/>
    <n v="2410.3620000000001"/>
    <n v="8070.2519999999995"/>
    <n v="7998.8280000000004"/>
    <n v="0.99114971874484226"/>
    <m/>
    <m/>
    <m/>
    <m/>
    <m/>
    <m/>
    <m/>
    <m/>
    <m/>
    <m/>
    <m/>
    <m/>
    <m/>
    <m/>
  </r>
  <r>
    <x v="0"/>
    <d v="2016-08-01T00:00:00"/>
    <n v="8"/>
    <x v="0"/>
    <n v="86.28"/>
    <s v="$80+"/>
    <n v="121907"/>
    <n v="6705"/>
    <n v="5.5000943342055832E-2"/>
    <n v="1.1199999999999999"/>
    <n v="201"/>
    <n v="2.9977628635346757E-2"/>
    <n v="17342.28"/>
    <n v="7509.5999999999995"/>
    <n v="2601.3419999999996"/>
    <n v="10110.941999999999"/>
    <n v="7231.3379999999997"/>
    <n v="0.71519923662899065"/>
    <m/>
    <m/>
    <m/>
    <m/>
    <m/>
    <m/>
    <m/>
    <m/>
    <m/>
    <m/>
    <m/>
    <m/>
    <m/>
    <m/>
  </r>
  <r>
    <x v="0"/>
    <d v="2016-09-01T00:00:00"/>
    <n v="9"/>
    <x v="0"/>
    <n v="76.569999999999993"/>
    <s v="$70-$79"/>
    <n v="125592"/>
    <n v="6782"/>
    <n v="5.4000254793298938E-2"/>
    <n v="1.1700000000000002"/>
    <n v="271"/>
    <n v="3.9958714243585963E-2"/>
    <n v="20750.469999999998"/>
    <n v="7934.9400000000014"/>
    <n v="3112.5704999999994"/>
    <n v="11047.5105"/>
    <n v="9702.9594999999972"/>
    <n v="0.87829375676990729"/>
    <m/>
    <m/>
    <m/>
    <m/>
    <m/>
    <m/>
    <m/>
    <m/>
    <m/>
    <m/>
    <m/>
    <m/>
    <m/>
    <m/>
  </r>
  <r>
    <x v="0"/>
    <d v="2016-10-01T00:00:00"/>
    <n v="10"/>
    <x v="0"/>
    <n v="73.94"/>
    <s v="$70-$79"/>
    <n v="113623"/>
    <n v="6022"/>
    <n v="5.2999832780334967E-2"/>
    <n v="1.42"/>
    <n v="181"/>
    <n v="3.005645964795749E-2"/>
    <n v="13383.14"/>
    <n v="8551.24"/>
    <n v="2007.4709999999998"/>
    <n v="10558.710999999999"/>
    <n v="2824.4290000000001"/>
    <n v="0.26749751934682181"/>
    <m/>
    <m/>
    <m/>
    <m/>
    <m/>
    <m/>
    <m/>
    <m/>
    <m/>
    <m/>
    <m/>
    <m/>
    <m/>
    <m/>
  </r>
  <r>
    <x v="0"/>
    <d v="2016-11-01T00:00:00"/>
    <n v="11"/>
    <x v="0"/>
    <n v="68.11"/>
    <s v="$60-$69"/>
    <n v="94080"/>
    <n v="4234"/>
    <n v="4.5004251700680273E-2"/>
    <n v="1.1880000000000002"/>
    <n v="127"/>
    <n v="2.9995276334435522E-2"/>
    <n v="8649.9699999999993"/>
    <n v="5029.9920000000011"/>
    <n v="1297.4954999999998"/>
    <n v="6327.4875000000011"/>
    <n v="2322.4824999999983"/>
    <n v="0.3670465567889305"/>
    <m/>
    <m/>
    <m/>
    <m/>
    <m/>
    <m/>
    <m/>
    <m/>
    <m/>
    <m/>
    <m/>
    <m/>
    <m/>
    <m/>
  </r>
  <r>
    <x v="0"/>
    <d v="2016-12-01T00:00:00"/>
    <n v="12"/>
    <x v="0"/>
    <n v="83.1"/>
    <s v="$80+"/>
    <n v="76999"/>
    <n v="3850"/>
    <n v="5.0000649359082584E-2"/>
    <n v="0.85399999999999998"/>
    <n v="154"/>
    <n v="0.04"/>
    <n v="12797.4"/>
    <n v="3287.9"/>
    <n v="1919.61"/>
    <n v="5207.51"/>
    <n v="7589.8899999999994"/>
    <n v="1.4574892799053674"/>
    <m/>
    <m/>
    <m/>
    <m/>
    <m/>
    <m/>
    <m/>
    <m/>
    <m/>
    <m/>
    <m/>
    <m/>
    <m/>
    <m/>
  </r>
  <r>
    <x v="0"/>
    <d v="2017-01-01T00:00:00"/>
    <n v="1"/>
    <x v="1"/>
    <n v="77.38"/>
    <s v="$70-$79"/>
    <n v="62498"/>
    <n v="3187"/>
    <n v="5.0993631796217478E-2"/>
    <n v="0.86"/>
    <n v="96"/>
    <n v="3.0122372136805773E-2"/>
    <n v="7428.48"/>
    <n v="2753.5679999999998"/>
    <n v="1114.2719999999999"/>
    <n v="3867.8399999999997"/>
    <n v="3560.64"/>
    <n v="0.92057582526681558"/>
    <m/>
    <m/>
    <m/>
    <m/>
    <m/>
    <m/>
    <m/>
    <m/>
    <m/>
    <m/>
    <m/>
    <m/>
    <m/>
    <m/>
  </r>
  <r>
    <x v="0"/>
    <d v="2017-02-01T00:00:00"/>
    <n v="2"/>
    <x v="1"/>
    <n v="86.34"/>
    <s v="$80+"/>
    <n v="63820"/>
    <n v="3382"/>
    <n v="5.2992792228141648E-2"/>
    <n v="0.61"/>
    <n v="135"/>
    <n v="3.9917208752217624E-2"/>
    <n v="11655.9"/>
    <n v="2063.02"/>
    <n v="1748.385"/>
    <n v="3811.4049999999997"/>
    <n v="7844.4949999999999"/>
    <n v="2.0581635905919211"/>
    <m/>
    <m/>
    <m/>
    <m/>
    <m/>
    <m/>
    <m/>
    <m/>
    <m/>
    <m/>
    <m/>
    <m/>
    <m/>
    <m/>
  </r>
  <r>
    <x v="0"/>
    <d v="2017-03-01T00:00:00"/>
    <n v="3"/>
    <x v="1"/>
    <n v="81.13"/>
    <s v="$80+"/>
    <n v="82478"/>
    <n v="4041"/>
    <n v="4.8994883484080605E-2"/>
    <n v="0.74"/>
    <n v="121"/>
    <n v="2.9943083395199209E-2"/>
    <n v="9816.73"/>
    <n v="2990.34"/>
    <n v="1472.5094999999999"/>
    <n v="4462.8495000000003"/>
    <n v="5353.8804999999993"/>
    <n v="1.1996551754658091"/>
    <m/>
    <m/>
    <m/>
    <m/>
    <m/>
    <m/>
    <m/>
    <m/>
    <m/>
    <m/>
    <m/>
    <m/>
    <m/>
    <m/>
  </r>
  <r>
    <x v="0"/>
    <d v="2017-04-01T00:00:00"/>
    <n v="4"/>
    <x v="1"/>
    <n v="74.17"/>
    <s v="$70-$79"/>
    <n v="77966"/>
    <n v="4054"/>
    <n v="5.1997024343944799E-2"/>
    <n v="0.82799999999999996"/>
    <n v="122"/>
    <n v="3.0093734583127776E-2"/>
    <n v="9048.74"/>
    <n v="3356.712"/>
    <n v="1357.3109999999999"/>
    <n v="4714.0230000000001"/>
    <n v="4334.7169999999996"/>
    <n v="0.91953666751307739"/>
    <m/>
    <m/>
    <m/>
    <m/>
    <m/>
    <m/>
    <m/>
    <m/>
    <m/>
    <m/>
    <m/>
    <m/>
    <m/>
    <m/>
  </r>
  <r>
    <x v="0"/>
    <d v="2017-05-01T00:00:00"/>
    <n v="5"/>
    <x v="1"/>
    <n v="72.099999999999994"/>
    <s v="$70-$79"/>
    <n v="94500"/>
    <n v="4631"/>
    <n v="4.9005291005291003E-2"/>
    <n v="0.85199999999999998"/>
    <n v="185"/>
    <n v="3.9948175340099333E-2"/>
    <n v="13338.499999999998"/>
    <n v="3945.6120000000001"/>
    <n v="2000.7749999999996"/>
    <n v="5946.3869999999997"/>
    <n v="7392.1129999999985"/>
    <n v="1.2431267927903109"/>
    <m/>
    <m/>
    <m/>
    <m/>
    <m/>
    <m/>
    <m/>
    <m/>
    <m/>
    <m/>
    <m/>
    <m/>
    <m/>
    <m/>
  </r>
  <r>
    <x v="0"/>
    <d v="2017-06-01T00:00:00"/>
    <n v="6"/>
    <x v="1"/>
    <n v="84.22"/>
    <s v="$80+"/>
    <n v="98961"/>
    <n v="4453"/>
    <n v="4.4997524277240526E-2"/>
    <n v="0.85399999999999998"/>
    <n v="134"/>
    <n v="3.0092072759937121E-2"/>
    <n v="11285.48"/>
    <n v="3802.8620000000001"/>
    <n v="1692.8219999999999"/>
    <n v="5495.6840000000002"/>
    <n v="5789.7959999999994"/>
    <n v="1.0535169052660232"/>
    <m/>
    <m/>
    <m/>
    <m/>
    <m/>
    <m/>
    <m/>
    <m/>
    <m/>
    <m/>
    <m/>
    <m/>
    <m/>
    <m/>
  </r>
  <r>
    <x v="0"/>
    <d v="2017-07-01T00:00:00"/>
    <n v="7"/>
    <x v="1"/>
    <n v="84.75"/>
    <s v="$80+"/>
    <n v="111786"/>
    <n v="5366"/>
    <n v="4.8002433220617965E-2"/>
    <n v="0.99"/>
    <n v="215"/>
    <n v="4.0067089079388746E-2"/>
    <n v="18221.25"/>
    <n v="5312.34"/>
    <n v="2733.1875"/>
    <n v="8045.5275000000001"/>
    <n v="10175.7225"/>
    <n v="1.2647675991412619"/>
    <m/>
    <m/>
    <m/>
    <m/>
    <m/>
    <m/>
    <m/>
    <m/>
    <m/>
    <m/>
    <m/>
    <m/>
    <m/>
    <m/>
  </r>
  <r>
    <x v="0"/>
    <d v="2017-08-01T00:00:00"/>
    <n v="8"/>
    <x v="1"/>
    <n v="69.37"/>
    <s v="$60-$69"/>
    <n v="120352"/>
    <n v="5657"/>
    <n v="4.7003788885934594E-2"/>
    <n v="1.1519999999999999"/>
    <n v="170"/>
    <n v="3.0051263920806082E-2"/>
    <n v="11792.900000000001"/>
    <n v="6516.8639999999996"/>
    <n v="1768.9350000000002"/>
    <n v="8285.7989999999991"/>
    <n v="3507.1010000000024"/>
    <n v="0.42326648280992607"/>
    <m/>
    <m/>
    <m/>
    <m/>
    <m/>
    <m/>
    <m/>
    <m/>
    <m/>
    <m/>
    <m/>
    <m/>
    <m/>
    <m/>
  </r>
  <r>
    <x v="0"/>
    <d v="2017-09-01T00:00:00"/>
    <n v="9"/>
    <x v="1"/>
    <n v="86.17"/>
    <s v="$80+"/>
    <n v="123056"/>
    <n v="5784"/>
    <n v="4.7002990508386425E-2"/>
    <n v="1.2060000000000002"/>
    <n v="231"/>
    <n v="3.9937759336099582E-2"/>
    <n v="19905.27"/>
    <n v="6975.5040000000008"/>
    <n v="2985.7905000000001"/>
    <n v="9961.2945"/>
    <n v="9943.9755000000005"/>
    <n v="0.99826137054777375"/>
    <m/>
    <m/>
    <m/>
    <m/>
    <m/>
    <m/>
    <m/>
    <m/>
    <m/>
    <m/>
    <m/>
    <m/>
    <m/>
    <m/>
  </r>
  <r>
    <x v="0"/>
    <d v="2017-10-01T00:00:00"/>
    <n v="10"/>
    <x v="1"/>
    <n v="71.03"/>
    <s v="$70-$79"/>
    <n v="110606"/>
    <n v="5420"/>
    <n v="4.9002766576858398E-2"/>
    <n v="1.42"/>
    <n v="163"/>
    <n v="3.0073800738007379E-2"/>
    <n v="11577.89"/>
    <n v="7696.4"/>
    <n v="1736.6834999999999"/>
    <n v="9433.0834999999988"/>
    <n v="2144.8065000000006"/>
    <n v="0.22737066835038627"/>
    <m/>
    <m/>
    <m/>
    <m/>
    <m/>
    <m/>
    <m/>
    <m/>
    <m/>
    <m/>
    <m/>
    <m/>
    <m/>
    <m/>
  </r>
  <r>
    <x v="0"/>
    <d v="2017-11-01T00:00:00"/>
    <n v="11"/>
    <x v="1"/>
    <n v="54.26"/>
    <s v="$50-$59"/>
    <n v="91342"/>
    <n v="4384"/>
    <n v="4.7995445687635481E-2"/>
    <n v="1.242"/>
    <n v="197"/>
    <n v="4.4936131386861311E-2"/>
    <n v="10689.22"/>
    <n v="5444.9279999999999"/>
    <n v="1603.3829999999998"/>
    <n v="7048.3109999999997"/>
    <n v="3640.9089999999997"/>
    <n v="0.51656474863268653"/>
    <m/>
    <m/>
    <m/>
    <m/>
    <m/>
    <m/>
    <m/>
    <m/>
    <m/>
    <m/>
    <m/>
    <m/>
    <m/>
    <m/>
  </r>
  <r>
    <x v="0"/>
    <d v="2017-12-01T00:00:00"/>
    <n v="12"/>
    <x v="1"/>
    <n v="54.65"/>
    <s v="$50-$59"/>
    <n v="72950"/>
    <n v="3720"/>
    <n v="5.0993831391363945E-2"/>
    <n v="0.95199999999999996"/>
    <n v="186"/>
    <n v="0.05"/>
    <n v="10164.9"/>
    <n v="3541.44"/>
    <n v="1524.7349999999999"/>
    <n v="5066.1750000000002"/>
    <n v="5098.7249999999995"/>
    <n v="1.0064249655805413"/>
    <m/>
    <m/>
    <m/>
    <m/>
    <m/>
    <m/>
    <m/>
    <m/>
    <m/>
    <m/>
    <m/>
    <m/>
    <m/>
    <m/>
  </r>
  <r>
    <x v="0"/>
    <d v="2018-01-01T00:00:00"/>
    <n v="1"/>
    <x v="2"/>
    <n v="56.9"/>
    <s v="$50-$59"/>
    <n v="68806"/>
    <n v="3303"/>
    <n v="4.8004534488271369E-2"/>
    <n v="0.69599999999999995"/>
    <n v="155"/>
    <n v="4.6927036027853468E-2"/>
    <n v="8819.5"/>
    <n v="2298.8879999999999"/>
    <n v="1322.925"/>
    <n v="3621.8130000000001"/>
    <n v="5197.6869999999999"/>
    <n v="1.43510639560905"/>
    <m/>
    <m/>
    <m/>
    <m/>
    <m/>
    <m/>
    <m/>
    <m/>
    <m/>
    <m/>
    <m/>
    <m/>
    <m/>
    <m/>
  </r>
  <r>
    <x v="0"/>
    <d v="2018-02-01T00:00:00"/>
    <n v="2"/>
    <x v="2"/>
    <n v="60.92"/>
    <s v="$60-$69"/>
    <n v="66648"/>
    <n v="3599"/>
    <n v="5.4000120033609413E-2"/>
    <n v="0.65"/>
    <n v="173"/>
    <n v="4.8068908030008337E-2"/>
    <n v="10539.16"/>
    <n v="2339.35"/>
    <n v="1580.874"/>
    <n v="3920.2240000000002"/>
    <n v="6618.9359999999997"/>
    <n v="1.6884076011982987"/>
    <m/>
    <m/>
    <m/>
    <m/>
    <m/>
    <m/>
    <m/>
    <m/>
    <m/>
    <m/>
    <m/>
    <m/>
    <m/>
    <m/>
  </r>
  <r>
    <x v="0"/>
    <d v="2018-03-01T00:00:00"/>
    <n v="3"/>
    <x v="2"/>
    <n v="55.84"/>
    <s v="$50-$59"/>
    <n v="76954"/>
    <n v="3694"/>
    <n v="4.8002702913428799E-2"/>
    <n v="0.62"/>
    <n v="177"/>
    <n v="4.7915538711423927E-2"/>
    <n v="9883.68"/>
    <n v="2290.2800000000002"/>
    <n v="1482.5519999999999"/>
    <n v="3772.8320000000003"/>
    <n v="6110.848"/>
    <n v="1.6196978821214407"/>
    <m/>
    <m/>
    <m/>
    <m/>
    <m/>
    <m/>
    <m/>
    <m/>
    <m/>
    <m/>
    <m/>
    <m/>
    <m/>
    <m/>
  </r>
  <r>
    <x v="0"/>
    <d v="2018-04-01T00:00:00"/>
    <n v="4"/>
    <x v="2"/>
    <n v="58.3"/>
    <s v="$50-$59"/>
    <n v="73454"/>
    <n v="3746"/>
    <n v="5.0997903449778094E-2"/>
    <n v="0.80400000000000005"/>
    <n v="180"/>
    <n v="4.8051254671649758E-2"/>
    <n v="10494"/>
    <n v="3011.7840000000001"/>
    <n v="1574.1"/>
    <n v="4585.884"/>
    <n v="5908.116"/>
    <n v="1.2883265254855989"/>
    <m/>
    <m/>
    <m/>
    <m/>
    <m/>
    <m/>
    <m/>
    <m/>
    <m/>
    <m/>
    <m/>
    <m/>
    <m/>
    <m/>
  </r>
  <r>
    <x v="0"/>
    <d v="2018-05-01T00:00:00"/>
    <n v="5"/>
    <x v="2"/>
    <n v="55.03"/>
    <s v="$50-$59"/>
    <n v="85389"/>
    <n v="4013"/>
    <n v="4.6996685755776507E-2"/>
    <n v="0.80400000000000005"/>
    <n v="197"/>
    <n v="4.9090456017941687E-2"/>
    <n v="10840.91"/>
    <n v="3226.4520000000002"/>
    <n v="1626.1364999999998"/>
    <n v="4852.5884999999998"/>
    <n v="5988.3215"/>
    <n v="1.2340468391251391"/>
    <m/>
    <m/>
    <m/>
    <m/>
    <m/>
    <m/>
    <m/>
    <m/>
    <m/>
    <m/>
    <m/>
    <m/>
    <m/>
    <m/>
  </r>
  <r>
    <x v="0"/>
    <d v="2018-06-01T00:00:00"/>
    <n v="6"/>
    <x v="2"/>
    <n v="56.95"/>
    <s v="$50-$59"/>
    <n v="102096"/>
    <n v="4594"/>
    <n v="4.4996865695032126E-2"/>
    <n v="0.90999999999999992"/>
    <n v="221"/>
    <n v="4.8106225511536788E-2"/>
    <n v="12585.95"/>
    <n v="4180.54"/>
    <n v="1887.8924999999999"/>
    <n v="6068.4324999999999"/>
    <n v="6517.5175000000008"/>
    <n v="1.0740034597072639"/>
    <m/>
    <m/>
    <m/>
    <m/>
    <m/>
    <m/>
    <m/>
    <m/>
    <m/>
    <m/>
    <m/>
    <m/>
    <m/>
    <m/>
  </r>
  <r>
    <x v="0"/>
    <d v="2018-07-01T00:00:00"/>
    <n v="7"/>
    <x v="2"/>
    <n v="55.73"/>
    <s v="$50-$59"/>
    <n v="106214"/>
    <n v="5417"/>
    <n v="5.100080968610541E-2"/>
    <n v="0.99"/>
    <n v="244"/>
    <n v="4.5043381945726414E-2"/>
    <n v="13598.119999999999"/>
    <n v="5362.83"/>
    <n v="2039.7179999999998"/>
    <n v="7402.5479999999998"/>
    <n v="6195.5719999999992"/>
    <n v="0.83695127677659087"/>
    <m/>
    <m/>
    <m/>
    <m/>
    <m/>
    <m/>
    <m/>
    <m/>
    <m/>
    <m/>
    <m/>
    <m/>
    <m/>
    <m/>
  </r>
  <r>
    <x v="0"/>
    <d v="2018-08-01T00:00:00"/>
    <n v="8"/>
    <x v="2"/>
    <n v="50.06"/>
    <s v="$50-$59"/>
    <n v="110902"/>
    <n v="5101"/>
    <n v="4.5995563650790786E-2"/>
    <n v="1.008"/>
    <n v="250"/>
    <n v="4.9009998039600079E-2"/>
    <n v="12515"/>
    <n v="5141.808"/>
    <n v="1877.25"/>
    <n v="7019.058"/>
    <n v="5495.942"/>
    <n v="0.78300279040292875"/>
    <m/>
    <m/>
    <m/>
    <m/>
    <m/>
    <m/>
    <m/>
    <m/>
    <m/>
    <m/>
    <m/>
    <m/>
    <m/>
    <m/>
  </r>
  <r>
    <x v="0"/>
    <d v="2018-09-01T00:00:00"/>
    <n v="9"/>
    <x v="2"/>
    <n v="58.28"/>
    <s v="$50-$59"/>
    <n v="126716"/>
    <n v="5829"/>
    <n v="4.6000505066447803E-2"/>
    <n v="1.1160000000000001"/>
    <n v="262"/>
    <n v="4.4947675416023333E-2"/>
    <n v="15269.36"/>
    <n v="6505.1640000000007"/>
    <n v="2290.404"/>
    <n v="8795.5680000000011"/>
    <n v="6473.7919999999995"/>
    <n v="0.7360288727231713"/>
    <m/>
    <m/>
    <m/>
    <m/>
    <m/>
    <m/>
    <m/>
    <m/>
    <m/>
    <m/>
    <m/>
    <m/>
    <m/>
    <m/>
  </r>
  <r>
    <x v="0"/>
    <d v="2018-10-01T00:00:00"/>
    <n v="10"/>
    <x v="2"/>
    <n v="59.29"/>
    <s v="$50-$59"/>
    <n v="111539"/>
    <n v="5131"/>
    <n v="4.6001846887635714E-2"/>
    <n v="1.38"/>
    <n v="241"/>
    <n v="4.6969401676086535E-2"/>
    <n v="14288.89"/>
    <n v="7080.78"/>
    <n v="2143.3334999999997"/>
    <n v="9224.1134999999995"/>
    <n v="5064.7764999999999"/>
    <n v="0.54908002812411194"/>
    <m/>
    <m/>
    <m/>
    <m/>
    <m/>
    <m/>
    <m/>
    <m/>
    <m/>
    <m/>
    <m/>
    <m/>
    <m/>
    <m/>
  </r>
  <r>
    <x v="0"/>
    <d v="2018-11-01T00:00:00"/>
    <n v="11"/>
    <x v="2"/>
    <n v="50.37"/>
    <s v="$50-$59"/>
    <n v="96936"/>
    <n v="4653"/>
    <n v="4.8000742758108443E-2"/>
    <n v="1.0980000000000001"/>
    <n v="233"/>
    <n v="5.0075220287986243E-2"/>
    <n v="11736.21"/>
    <n v="5108.9940000000006"/>
    <n v="1760.4314999999999"/>
    <n v="6869.4255000000003"/>
    <n v="4866.7844999999988"/>
    <n v="0.70847038082005531"/>
    <m/>
    <m/>
    <m/>
    <m/>
    <m/>
    <m/>
    <m/>
    <m/>
    <m/>
    <m/>
    <m/>
    <m/>
    <m/>
    <m/>
  </r>
  <r>
    <x v="0"/>
    <d v="2018-12-01T00:00:00"/>
    <n v="12"/>
    <x v="2"/>
    <n v="60.25"/>
    <s v="$60-$69"/>
    <n v="75576"/>
    <n v="3476"/>
    <n v="4.5993437069969299E-2"/>
    <n v="0.81199999999999994"/>
    <n v="163"/>
    <n v="4.6892980437284237E-2"/>
    <n v="9820.75"/>
    <n v="2822.5119999999997"/>
    <n v="1473.1125"/>
    <n v="4295.6244999999999"/>
    <n v="5525.1255000000001"/>
    <n v="1.2862217123493918"/>
    <m/>
    <m/>
    <m/>
    <m/>
    <m/>
    <m/>
    <m/>
    <m/>
    <m/>
    <m/>
    <m/>
    <m/>
    <m/>
    <m/>
  </r>
  <r>
    <x v="0"/>
    <d v="2019-01-01T00:00:00"/>
    <n v="1"/>
    <x v="3"/>
    <n v="57.72"/>
    <s v="$50-$59"/>
    <n v="62216"/>
    <n v="2924"/>
    <n v="4.6997556898546997E-2"/>
    <n v="0.80400000000000005"/>
    <n v="137"/>
    <n v="4.6853625170998635E-2"/>
    <n v="7907.6399999999994"/>
    <n v="2350.8960000000002"/>
    <n v="1186.146"/>
    <n v="3537.0420000000004"/>
    <n v="4370.597999999999"/>
    <n v="1.2356647164495074"/>
    <m/>
    <m/>
    <m/>
    <m/>
    <m/>
    <m/>
    <m/>
    <m/>
    <m/>
    <m/>
    <m/>
    <m/>
    <m/>
    <m/>
  </r>
  <r>
    <x v="0"/>
    <d v="2019-02-01T00:00:00"/>
    <n v="2"/>
    <x v="3"/>
    <n v="51.45"/>
    <s v="$50-$59"/>
    <n v="63436"/>
    <n v="2981"/>
    <n v="4.699224415158585E-2"/>
    <n v="0.56000000000000005"/>
    <n v="143"/>
    <n v="4.797047970479705E-2"/>
    <n v="7357.35"/>
    <n v="1669.3600000000001"/>
    <n v="1103.6025"/>
    <n v="2772.9625000000001"/>
    <n v="4584.3875000000007"/>
    <n v="1.6532454009024646"/>
    <m/>
    <m/>
    <m/>
    <m/>
    <m/>
    <m/>
    <m/>
    <m/>
    <m/>
    <m/>
    <m/>
    <m/>
    <m/>
    <m/>
  </r>
  <r>
    <x v="0"/>
    <d v="2019-03-01T00:00:00"/>
    <n v="3"/>
    <x v="3"/>
    <n v="58.55"/>
    <s v="$50-$59"/>
    <n v="77323"/>
    <n v="3943"/>
    <n v="5.0993882803305614E-2"/>
    <n v="0.7"/>
    <n v="193"/>
    <n v="4.8947501902104999E-2"/>
    <n v="11300.15"/>
    <n v="2760.1"/>
    <n v="1695.0224999999998"/>
    <n v="4455.1224999999995"/>
    <n v="6845.0275000000001"/>
    <n v="1.536439794865349"/>
    <m/>
    <m/>
    <m/>
    <m/>
    <m/>
    <m/>
    <m/>
    <m/>
    <m/>
    <m/>
    <m/>
    <m/>
    <m/>
    <m/>
  </r>
  <r>
    <x v="0"/>
    <d v="2019-04-01T00:00:00"/>
    <n v="4"/>
    <x v="3"/>
    <n v="53.62"/>
    <s v="$50-$59"/>
    <n v="72746"/>
    <n v="3492"/>
    <n v="4.8002639320375004E-2"/>
    <n v="0.76800000000000002"/>
    <n v="157"/>
    <n v="4.4959908361970218E-2"/>
    <n v="8418.34"/>
    <n v="2681.8560000000002"/>
    <n v="1262.751"/>
    <n v="3944.607"/>
    <n v="4473.7330000000002"/>
    <n v="1.1341390916763066"/>
    <n v="53.62"/>
    <s v="$50-$59"/>
    <n v="72746"/>
    <n v="3492"/>
    <n v="4.8002639320375004E-2"/>
    <n v="0.76800000000000002"/>
    <n v="157"/>
    <n v="4.4959908361970218E-2"/>
    <n v="8418.34"/>
    <n v="2681.8560000000002"/>
    <n v="1262.751"/>
    <n v="3944.607"/>
    <n v="4473.7330000000002"/>
    <n v="1.1341390916763066"/>
  </r>
  <r>
    <x v="1"/>
    <d v="2016-02-01T00:00:00"/>
    <n v="2"/>
    <x v="0"/>
    <n v="69"/>
    <s v="$60-$69"/>
    <n v="60972"/>
    <n v="1646"/>
    <n v="2.6995998163091256E-2"/>
    <n v="0.624"/>
    <n v="36"/>
    <n v="2.187120291616039E-2"/>
    <n v="2484"/>
    <n v="1027.104"/>
    <n v="372.59999999999997"/>
    <n v="1399.704"/>
    <n v="1084.296"/>
    <n v="0.77466092831055711"/>
    <m/>
    <m/>
    <m/>
    <m/>
    <m/>
    <m/>
    <m/>
    <m/>
    <m/>
    <m/>
    <m/>
    <m/>
    <m/>
    <m/>
  </r>
  <r>
    <x v="1"/>
    <d v="2016-03-01T00:00:00"/>
    <n v="3"/>
    <x v="0"/>
    <n v="65.28"/>
    <s v="$60-$69"/>
    <n v="81468"/>
    <n v="2200"/>
    <n v="2.7004468011980164E-2"/>
    <n v="0.6"/>
    <n v="48"/>
    <n v="2.181818181818182E-2"/>
    <n v="3133.44"/>
    <n v="1320"/>
    <n v="470.01599999999996"/>
    <n v="1790.0160000000001"/>
    <n v="1343.424"/>
    <n v="0.7505094926525796"/>
    <m/>
    <m/>
    <m/>
    <m/>
    <m/>
    <m/>
    <m/>
    <m/>
    <m/>
    <m/>
    <m/>
    <m/>
    <m/>
    <m/>
  </r>
  <r>
    <x v="1"/>
    <d v="2016-04-01T00:00:00"/>
    <n v="4"/>
    <x v="0"/>
    <n v="58.910000000000004"/>
    <s v="$50-$59"/>
    <n v="79432"/>
    <n v="2065"/>
    <n v="2.5997079262765635E-2"/>
    <n v="0.6"/>
    <n v="50"/>
    <n v="2.4213075060532687E-2"/>
    <n v="2945.5"/>
    <n v="1239"/>
    <n v="441.82499999999999"/>
    <n v="1680.825"/>
    <n v="1264.675"/>
    <n v="0.75241324944595656"/>
    <m/>
    <m/>
    <m/>
    <m/>
    <m/>
    <m/>
    <m/>
    <m/>
    <m/>
    <m/>
    <m/>
    <m/>
    <m/>
    <m/>
  </r>
  <r>
    <x v="1"/>
    <d v="2016-05-01T00:00:00"/>
    <n v="5"/>
    <x v="0"/>
    <n v="60.03"/>
    <s v="$60-$69"/>
    <n v="42424"/>
    <n v="1061"/>
    <n v="2.5009428625306432E-2"/>
    <n v="0.75600000000000001"/>
    <n v="22"/>
    <n v="2.0735155513666354E-2"/>
    <n v="1320.66"/>
    <n v="802.11599999999999"/>
    <n v="198.09900000000002"/>
    <n v="1000.215"/>
    <n v="320.44500000000005"/>
    <n v="0.32037611913438613"/>
    <m/>
    <m/>
    <m/>
    <m/>
    <m/>
    <m/>
    <m/>
    <m/>
    <m/>
    <m/>
    <m/>
    <m/>
    <m/>
    <m/>
  </r>
  <r>
    <x v="1"/>
    <d v="2016-06-01T00:00:00"/>
    <n v="6"/>
    <x v="0"/>
    <n v="69.350000000000009"/>
    <s v="$60-$69"/>
    <n v="97492"/>
    <n v="2437"/>
    <n v="2.4996922824436878E-2"/>
    <n v="0.7"/>
    <n v="56"/>
    <n v="2.2979072630283134E-2"/>
    <n v="3883.6000000000004"/>
    <n v="1705.8999999999999"/>
    <n v="582.54000000000008"/>
    <n v="2288.44"/>
    <n v="1595.1600000000003"/>
    <n v="0.69705126636486003"/>
    <m/>
    <m/>
    <m/>
    <m/>
    <m/>
    <m/>
    <m/>
    <m/>
    <m/>
    <m/>
    <m/>
    <m/>
    <m/>
    <m/>
  </r>
  <r>
    <x v="1"/>
    <d v="2016-07-01T00:00:00"/>
    <n v="7"/>
    <x v="0"/>
    <n v="62.430000000000007"/>
    <s v="$60-$69"/>
    <n v="105112"/>
    <n v="3048"/>
    <n v="2.8997640611918715E-2"/>
    <n v="0.85499999999999998"/>
    <n v="73"/>
    <n v="2.3950131233595802E-2"/>
    <n v="4557.3900000000003"/>
    <n v="2606.04"/>
    <n v="683.60850000000005"/>
    <n v="3289.6485000000002"/>
    <n v="1267.7415000000001"/>
    <n v="0.38537293574070297"/>
    <m/>
    <m/>
    <m/>
    <m/>
    <m/>
    <m/>
    <m/>
    <m/>
    <m/>
    <m/>
    <m/>
    <m/>
    <m/>
    <m/>
  </r>
  <r>
    <x v="1"/>
    <d v="2016-08-01T00:00:00"/>
    <n v="8"/>
    <x v="0"/>
    <n v="68.410000000000011"/>
    <s v="$60-$69"/>
    <n v="118544"/>
    <n v="3082"/>
    <n v="2.599878526116885E-2"/>
    <n v="0.81600000000000006"/>
    <n v="77"/>
    <n v="2.4983776768332251E-2"/>
    <n v="5267.5700000000006"/>
    <n v="2514.9120000000003"/>
    <n v="790.13550000000009"/>
    <n v="3305.0475000000006"/>
    <n v="1962.5225"/>
    <n v="0.59379555059344824"/>
    <m/>
    <m/>
    <m/>
    <m/>
    <m/>
    <m/>
    <m/>
    <m/>
    <m/>
    <m/>
    <m/>
    <m/>
    <m/>
    <m/>
  </r>
  <r>
    <x v="1"/>
    <d v="2016-09-01T00:00:00"/>
    <n v="9"/>
    <x v="0"/>
    <n v="61.230000000000004"/>
    <s v="$60-$69"/>
    <n v="133936"/>
    <n v="3482"/>
    <n v="2.5997491339147055E-2"/>
    <n v="0.91800000000000004"/>
    <n v="84"/>
    <n v="2.4124066628374498E-2"/>
    <n v="5143.3200000000006"/>
    <n v="3196.4760000000001"/>
    <n v="771.49800000000005"/>
    <n v="3967.9740000000002"/>
    <n v="1175.3460000000005"/>
    <n v="0.29620809007317095"/>
    <m/>
    <m/>
    <m/>
    <m/>
    <m/>
    <m/>
    <m/>
    <m/>
    <m/>
    <m/>
    <m/>
    <m/>
    <m/>
    <m/>
  </r>
  <r>
    <x v="1"/>
    <d v="2016-10-01T00:00:00"/>
    <n v="10"/>
    <x v="0"/>
    <n v="58.92"/>
    <s v="$50-$59"/>
    <n v="110768"/>
    <n v="3323"/>
    <n v="2.9999638884876497E-2"/>
    <n v="1.2"/>
    <n v="73"/>
    <n v="2.19681011134517E-2"/>
    <n v="4301.16"/>
    <n v="3987.6"/>
    <n v="645.17399999999998"/>
    <n v="4632.7739999999994"/>
    <n v="-331.61399999999958"/>
    <n v="-7.1580008003843829E-2"/>
    <m/>
    <m/>
    <m/>
    <m/>
    <m/>
    <m/>
    <m/>
    <m/>
    <m/>
    <m/>
    <m/>
    <m/>
    <m/>
    <m/>
  </r>
  <r>
    <x v="1"/>
    <d v="2016-11-01T00:00:00"/>
    <n v="11"/>
    <x v="0"/>
    <n v="54.47"/>
    <s v="$50-$59"/>
    <n v="95048"/>
    <n v="2661"/>
    <n v="2.7996380776028954E-2"/>
    <n v="0.97200000000000009"/>
    <n v="53"/>
    <n v="1.9917324314167605E-2"/>
    <n v="2886.91"/>
    <n v="2586.4920000000002"/>
    <n v="433.03649999999999"/>
    <n v="3019.5285000000003"/>
    <n v="-132.61850000000049"/>
    <n v="-4.392026768417668E-2"/>
    <m/>
    <m/>
    <m/>
    <m/>
    <m/>
    <m/>
    <m/>
    <m/>
    <m/>
    <m/>
    <m/>
    <m/>
    <m/>
    <m/>
  </r>
  <r>
    <x v="1"/>
    <d v="2016-12-01T00:00:00"/>
    <n v="12"/>
    <x v="0"/>
    <n v="66.150000000000006"/>
    <s v="$60-$69"/>
    <n v="73176"/>
    <n v="2122"/>
    <n v="2.8998578768995299E-2"/>
    <n v="0.7"/>
    <n v="49"/>
    <n v="2.3091423185673893E-2"/>
    <n v="3241.3500000000004"/>
    <n v="1485.3999999999999"/>
    <n v="486.20250000000004"/>
    <n v="1971.6025"/>
    <n v="1269.7475000000004"/>
    <n v="0.64401800058581815"/>
    <m/>
    <m/>
    <m/>
    <m/>
    <m/>
    <m/>
    <m/>
    <m/>
    <m/>
    <m/>
    <m/>
    <m/>
    <m/>
    <m/>
  </r>
  <r>
    <x v="1"/>
    <d v="2017-01-01T00:00:00"/>
    <n v="1"/>
    <x v="1"/>
    <n v="61.760000000000005"/>
    <s v="$60-$69"/>
    <n v="67516"/>
    <n v="2025"/>
    <n v="2.9992890574086141E-2"/>
    <n v="0.6"/>
    <n v="49"/>
    <n v="2.4197530864197531E-2"/>
    <n v="3026.2400000000002"/>
    <n v="1215"/>
    <n v="453.93600000000004"/>
    <n v="1668.9360000000001"/>
    <n v="1357.3040000000001"/>
    <n v="0.81327504469913758"/>
    <m/>
    <m/>
    <m/>
    <m/>
    <m/>
    <m/>
    <m/>
    <m/>
    <m/>
    <m/>
    <m/>
    <m/>
    <m/>
    <m/>
  </r>
  <r>
    <x v="1"/>
    <d v="2017-02-01T00:00:00"/>
    <n v="2"/>
    <x v="1"/>
    <n v="69"/>
    <s v="$60-$69"/>
    <n v="60972"/>
    <n v="1524"/>
    <n v="2.4995079708718757E-2"/>
    <n v="0.56000000000000005"/>
    <n v="38"/>
    <n v="2.4934383202099737E-2"/>
    <n v="2622"/>
    <n v="853.44"/>
    <n v="393.3"/>
    <n v="1246.74"/>
    <n v="1375.26"/>
    <n v="1.103084845276481"/>
    <m/>
    <m/>
    <m/>
    <m/>
    <m/>
    <m/>
    <m/>
    <m/>
    <m/>
    <m/>
    <m/>
    <m/>
    <m/>
    <m/>
  </r>
  <r>
    <x v="1"/>
    <d v="2017-03-01T00:00:00"/>
    <n v="3"/>
    <x v="1"/>
    <n v="65.28"/>
    <s v="$60-$69"/>
    <n v="81468"/>
    <n v="2281"/>
    <n v="2.7998723425148524E-2"/>
    <n v="0.6"/>
    <n v="55"/>
    <n v="2.4112231477422183E-2"/>
    <n v="3590.4"/>
    <n v="1368.6"/>
    <n v="538.55999999999995"/>
    <n v="1907.1599999999999"/>
    <n v="1683.2400000000002"/>
    <n v="0.8825898194173537"/>
    <m/>
    <m/>
    <m/>
    <m/>
    <m/>
    <m/>
    <m/>
    <m/>
    <m/>
    <m/>
    <m/>
    <m/>
    <m/>
    <m/>
  </r>
  <r>
    <x v="1"/>
    <d v="2017-04-01T00:00:00"/>
    <n v="4"/>
    <x v="1"/>
    <n v="58.910000000000004"/>
    <s v="$50-$59"/>
    <n v="79432"/>
    <n v="2224"/>
    <n v="2.7998791419075436E-2"/>
    <n v="0.70799999999999996"/>
    <n v="44"/>
    <n v="1.9784172661870502E-2"/>
    <n v="2592.04"/>
    <n v="1574.5919999999999"/>
    <n v="388.80599999999998"/>
    <n v="1963.3979999999999"/>
    <n v="628.64200000000005"/>
    <n v="0.32018062562964822"/>
    <m/>
    <m/>
    <m/>
    <m/>
    <m/>
    <m/>
    <m/>
    <m/>
    <m/>
    <m/>
    <m/>
    <m/>
    <m/>
    <m/>
  </r>
  <r>
    <x v="1"/>
    <d v="2017-05-01T00:00:00"/>
    <n v="5"/>
    <x v="1"/>
    <n v="58.21"/>
    <s v="$50-$59"/>
    <n v="84268"/>
    <n v="2528"/>
    <n v="2.9999525323966394E-2"/>
    <n v="0.64800000000000002"/>
    <n v="51"/>
    <n v="2.0174050632911392E-2"/>
    <n v="2968.71"/>
    <n v="1638.144"/>
    <n v="445.30649999999997"/>
    <n v="2083.4504999999999"/>
    <n v="885.25950000000012"/>
    <n v="0.42490066358667994"/>
    <m/>
    <m/>
    <m/>
    <m/>
    <m/>
    <m/>
    <m/>
    <m/>
    <m/>
    <m/>
    <m/>
    <m/>
    <m/>
    <m/>
  </r>
  <r>
    <x v="1"/>
    <d v="2017-06-01T00:00:00"/>
    <n v="6"/>
    <x v="1"/>
    <n v="67.3"/>
    <s v="$60-$69"/>
    <n v="101700"/>
    <n v="2543"/>
    <n v="2.5004916420845624E-2"/>
    <n v="0.81199999999999994"/>
    <n v="56"/>
    <n v="2.2021234762092019E-2"/>
    <n v="3768.7999999999997"/>
    <n v="2064.9159999999997"/>
    <n v="565.31999999999994"/>
    <n v="2630.2359999999999"/>
    <n v="1138.5639999999999"/>
    <n v="0.43287522488476315"/>
    <m/>
    <m/>
    <m/>
    <m/>
    <m/>
    <m/>
    <m/>
    <m/>
    <m/>
    <m/>
    <m/>
    <m/>
    <m/>
    <m/>
  </r>
  <r>
    <x v="1"/>
    <d v="2017-07-01T00:00:00"/>
    <n v="7"/>
    <x v="1"/>
    <n v="67.22"/>
    <s v="$60-$69"/>
    <n v="105800"/>
    <n v="3174"/>
    <n v="0.03"/>
    <n v="0.89999999999999991"/>
    <n v="70"/>
    <n v="2.2054190296156271E-2"/>
    <n v="4705.3999999999996"/>
    <n v="2856.6"/>
    <n v="705.81"/>
    <n v="3562.41"/>
    <n v="1142.9899999999998"/>
    <n v="0.32084740386423793"/>
    <m/>
    <m/>
    <m/>
    <m/>
    <m/>
    <m/>
    <m/>
    <m/>
    <m/>
    <m/>
    <m/>
    <m/>
    <m/>
    <m/>
  </r>
  <r>
    <x v="1"/>
    <d v="2017-08-01T00:00:00"/>
    <n v="8"/>
    <x v="1"/>
    <n v="55.68"/>
    <s v="$50-$59"/>
    <n v="108148"/>
    <n v="3244"/>
    <n v="2.9995931501276028E-2"/>
    <n v="0.91199999999999992"/>
    <n v="71"/>
    <n v="2.1886559802712702E-2"/>
    <n v="3953.28"/>
    <n v="2958.5279999999998"/>
    <n v="592.99199999999996"/>
    <n v="3551.5199999999995"/>
    <n v="401.76000000000067"/>
    <n v="0.1131233950533858"/>
    <m/>
    <m/>
    <m/>
    <m/>
    <m/>
    <m/>
    <m/>
    <m/>
    <m/>
    <m/>
    <m/>
    <m/>
    <m/>
    <m/>
  </r>
  <r>
    <x v="1"/>
    <d v="2017-09-01T00:00:00"/>
    <n v="9"/>
    <x v="1"/>
    <n v="68.63000000000001"/>
    <s v="$60-$69"/>
    <n v="139196"/>
    <n v="3897"/>
    <n v="2.7996494152130808E-2"/>
    <n v="1.0080000000000002"/>
    <n v="82"/>
    <n v="2.1041827046445985E-2"/>
    <n v="5627.6600000000008"/>
    <n v="3928.1760000000008"/>
    <n v="844.14900000000011"/>
    <n v="4772.3250000000007"/>
    <n v="855.33500000000004"/>
    <n v="0.17922815399202693"/>
    <m/>
    <m/>
    <m/>
    <m/>
    <m/>
    <m/>
    <m/>
    <m/>
    <m/>
    <m/>
    <m/>
    <m/>
    <m/>
    <m/>
  </r>
  <r>
    <x v="1"/>
    <d v="2017-10-01T00:00:00"/>
    <n v="10"/>
    <x v="1"/>
    <n v="56.820000000000007"/>
    <s v="$50-$59"/>
    <n v="111936"/>
    <n v="2910"/>
    <n v="2.5996998284734132E-2"/>
    <n v="1.06"/>
    <n v="61"/>
    <n v="2.0962199312714775E-2"/>
    <n v="3466.0200000000004"/>
    <n v="3084.6000000000004"/>
    <n v="519.90300000000002"/>
    <n v="3604.5030000000006"/>
    <n v="-138.48300000000017"/>
    <n v="-3.841944367919798E-2"/>
    <m/>
    <m/>
    <m/>
    <m/>
    <m/>
    <m/>
    <m/>
    <m/>
    <m/>
    <m/>
    <m/>
    <m/>
    <m/>
    <m/>
  </r>
  <r>
    <x v="1"/>
    <d v="2017-11-01T00:00:00"/>
    <n v="11"/>
    <x v="1"/>
    <n v="40.39"/>
    <s v="$40-$49"/>
    <n v="94732"/>
    <n v="2842"/>
    <n v="3.0000422243803573E-2"/>
    <n v="1.044"/>
    <n v="71"/>
    <n v="2.4982406755805771E-2"/>
    <n v="2867.69"/>
    <n v="2967.0480000000002"/>
    <n v="430.15350000000001"/>
    <n v="3397.2015000000001"/>
    <n v="-529.51150000000007"/>
    <n v="-0.15586696873882813"/>
    <m/>
    <m/>
    <m/>
    <m/>
    <m/>
    <m/>
    <m/>
    <m/>
    <m/>
    <m/>
    <m/>
    <m/>
    <m/>
    <m/>
  </r>
  <r>
    <x v="1"/>
    <d v="2017-12-01T00:00:00"/>
    <n v="12"/>
    <x v="1"/>
    <n v="42.45"/>
    <s v="$40-$49"/>
    <n v="77984"/>
    <n v="2028"/>
    <n v="2.6005334427574887E-2"/>
    <n v="0.71399999999999997"/>
    <n v="41"/>
    <n v="2.0216962524654832E-2"/>
    <n v="1740.45"/>
    <n v="1447.992"/>
    <n v="261.0675"/>
    <n v="1709.0594999999998"/>
    <n v="31.390500000000202"/>
    <n v="1.8367119459562528E-2"/>
    <m/>
    <m/>
    <m/>
    <m/>
    <m/>
    <m/>
    <m/>
    <m/>
    <m/>
    <m/>
    <m/>
    <m/>
    <m/>
    <m/>
  </r>
  <r>
    <x v="1"/>
    <d v="2018-01-01T00:00:00"/>
    <n v="1"/>
    <x v="2"/>
    <n v="45.67"/>
    <s v="$40-$49"/>
    <n v="68420"/>
    <n v="1779"/>
    <n v="2.6001169248757672E-2"/>
    <n v="0.68399999999999994"/>
    <n v="36"/>
    <n v="2.0236087689713321E-2"/>
    <n v="1644.1200000000001"/>
    <n v="1216.8359999999998"/>
    <n v="246.61799999999999"/>
    <n v="1463.4539999999997"/>
    <n v="180.66600000000039"/>
    <n v="0.12345177914714124"/>
    <m/>
    <m/>
    <m/>
    <m/>
    <m/>
    <m/>
    <m/>
    <m/>
    <m/>
    <m/>
    <m/>
    <m/>
    <m/>
    <m/>
  </r>
  <r>
    <x v="1"/>
    <d v="2018-02-01T00:00:00"/>
    <n v="2"/>
    <x v="2"/>
    <n v="45.83"/>
    <s v="$40-$49"/>
    <n v="60596"/>
    <n v="1636"/>
    <n v="2.6998481747970163E-2"/>
    <n v="0.52"/>
    <n v="38"/>
    <n v="2.3227383863080684E-2"/>
    <n v="1741.54"/>
    <n v="850.72"/>
    <n v="261.23099999999999"/>
    <n v="1111.951"/>
    <n v="629.58899999999994"/>
    <n v="0.56620210782669378"/>
    <m/>
    <m/>
    <m/>
    <m/>
    <m/>
    <m/>
    <m/>
    <m/>
    <m/>
    <m/>
    <m/>
    <m/>
    <m/>
    <m/>
  </r>
  <r>
    <x v="1"/>
    <d v="2018-03-01T00:00:00"/>
    <n v="3"/>
    <x v="2"/>
    <n v="47.45"/>
    <s v="$40-$49"/>
    <n v="76112"/>
    <n v="2055"/>
    <n v="2.6999684675215473E-2"/>
    <n v="0.55000000000000004"/>
    <n v="49"/>
    <n v="2.3844282238442822E-2"/>
    <n v="2325.0500000000002"/>
    <n v="1130.25"/>
    <n v="348.75749999999999"/>
    <n v="1479.0074999999999"/>
    <n v="846.04250000000025"/>
    <n v="0.57203394844177613"/>
    <m/>
    <m/>
    <m/>
    <m/>
    <m/>
    <m/>
    <m/>
    <m/>
    <m/>
    <m/>
    <m/>
    <m/>
    <m/>
    <m/>
  </r>
  <r>
    <x v="1"/>
    <d v="2018-04-01T00:00:00"/>
    <n v="4"/>
    <x v="2"/>
    <n v="40.99"/>
    <s v="$40-$49"/>
    <n v="78432"/>
    <n v="2353"/>
    <n v="3.0000509995920032E-2"/>
    <n v="0.63600000000000001"/>
    <n v="54"/>
    <n v="2.2949426264343393E-2"/>
    <n v="2213.46"/>
    <n v="1496.508"/>
    <n v="332.01900000000001"/>
    <n v="1828.527"/>
    <n v="384.93299999999999"/>
    <n v="0.21051534924012605"/>
    <m/>
    <m/>
    <m/>
    <m/>
    <m/>
    <m/>
    <m/>
    <m/>
    <m/>
    <m/>
    <m/>
    <m/>
    <m/>
    <m/>
  </r>
  <r>
    <x v="1"/>
    <d v="2018-05-01T00:00:00"/>
    <n v="5"/>
    <x v="2"/>
    <n v="42.870000000000005"/>
    <s v="$40-$49"/>
    <n v="89684"/>
    <n v="2332"/>
    <n v="2.600240845635788E-2"/>
    <n v="0.70799999999999996"/>
    <n v="47"/>
    <n v="2.0154373927958835E-2"/>
    <n v="2014.8900000000003"/>
    <n v="1651.0559999999998"/>
    <n v="302.23350000000005"/>
    <n v="1953.2894999999999"/>
    <n v="61.600500000000466"/>
    <n v="3.1536799844570133E-2"/>
    <m/>
    <m/>
    <m/>
    <m/>
    <m/>
    <m/>
    <m/>
    <m/>
    <m/>
    <m/>
    <m/>
    <m/>
    <m/>
    <m/>
  </r>
  <r>
    <x v="1"/>
    <d v="2018-06-01T00:00:00"/>
    <n v="6"/>
    <x v="2"/>
    <n v="46.59"/>
    <s v="$40-$49"/>
    <n v="96072"/>
    <n v="2594"/>
    <n v="2.7000582896161213E-2"/>
    <n v="0.74199999999999999"/>
    <n v="52"/>
    <n v="2.0046260601387818E-2"/>
    <n v="2422.6800000000003"/>
    <n v="1924.748"/>
    <n v="363.40200000000004"/>
    <n v="2288.15"/>
    <n v="134.5300000000002"/>
    <n v="5.8794222406747892E-2"/>
    <m/>
    <m/>
    <m/>
    <m/>
    <m/>
    <m/>
    <m/>
    <m/>
    <m/>
    <m/>
    <m/>
    <m/>
    <m/>
    <m/>
  </r>
  <r>
    <x v="1"/>
    <d v="2018-07-01T00:00:00"/>
    <n v="7"/>
    <x v="2"/>
    <n v="41.65"/>
    <s v="$40-$49"/>
    <n v="98848"/>
    <n v="2471"/>
    <n v="2.4997976691485919E-2"/>
    <n v="0.75"/>
    <n v="57"/>
    <n v="2.3067583974099554E-2"/>
    <n v="2374.0499999999997"/>
    <n v="1853.25"/>
    <n v="356.10749999999996"/>
    <n v="2209.3575000000001"/>
    <n v="164.69249999999965"/>
    <n v="7.454316469833408E-2"/>
    <m/>
    <m/>
    <m/>
    <m/>
    <m/>
    <m/>
    <m/>
    <m/>
    <m/>
    <m/>
    <m/>
    <m/>
    <m/>
    <m/>
  </r>
  <r>
    <x v="1"/>
    <d v="2018-08-01T00:00:00"/>
    <n v="8"/>
    <x v="2"/>
    <n v="43.100000000000009"/>
    <s v="$40-$49"/>
    <n v="124688"/>
    <n v="3117"/>
    <n v="2.4998395996407033E-2"/>
    <n v="0.94399999999999995"/>
    <n v="75"/>
    <n v="2.406159769008662E-2"/>
    <n v="3232.5000000000005"/>
    <n v="2942.4479999999999"/>
    <n v="484.87500000000006"/>
    <n v="3427.3229999999999"/>
    <n v="-194.82299999999941"/>
    <n v="-5.6844073348207749E-2"/>
    <m/>
    <m/>
    <m/>
    <m/>
    <m/>
    <m/>
    <m/>
    <m/>
    <m/>
    <m/>
    <m/>
    <m/>
    <m/>
    <m/>
  </r>
  <r>
    <x v="1"/>
    <d v="2018-09-01T00:00:00"/>
    <n v="9"/>
    <x v="2"/>
    <n v="40.71"/>
    <s v="$40-$49"/>
    <n v="120248"/>
    <n v="3006"/>
    <n v="2.4998336770673941E-2"/>
    <n v="1.026"/>
    <n v="69"/>
    <n v="2.2954091816367265E-2"/>
    <n v="2808.9900000000002"/>
    <n v="3084.1559999999999"/>
    <n v="421.3485"/>
    <n v="3505.5045"/>
    <n v="-696.51449999999977"/>
    <n v="-0.19869165764870642"/>
    <m/>
    <m/>
    <m/>
    <m/>
    <m/>
    <m/>
    <m/>
    <m/>
    <m/>
    <m/>
    <m/>
    <m/>
    <m/>
    <m/>
  </r>
  <r>
    <x v="1"/>
    <d v="2018-10-01T00:00:00"/>
    <n v="10"/>
    <x v="2"/>
    <n v="40.17"/>
    <s v="$40-$49"/>
    <n v="112232"/>
    <n v="3367"/>
    <n v="3.0000356404590492E-2"/>
    <n v="1.2"/>
    <n v="84"/>
    <n v="2.4948024948024949E-2"/>
    <n v="3374.28"/>
    <n v="4040.3999999999996"/>
    <n v="506.142"/>
    <n v="4546.5419999999995"/>
    <n v="-1172.2619999999993"/>
    <n v="-0.25783595532604764"/>
    <m/>
    <m/>
    <m/>
    <m/>
    <m/>
    <m/>
    <m/>
    <m/>
    <m/>
    <m/>
    <m/>
    <m/>
    <m/>
    <m/>
  </r>
  <r>
    <x v="1"/>
    <d v="2018-11-01T00:00:00"/>
    <n v="11"/>
    <x v="2"/>
    <n v="48.080000000000005"/>
    <s v="$40-$49"/>
    <n v="96588"/>
    <n v="2511"/>
    <n v="2.5997018263138279E-2"/>
    <n v="0.9900000000000001"/>
    <n v="53"/>
    <n v="2.1107128634010354E-2"/>
    <n v="2548.2400000000002"/>
    <n v="2485.8900000000003"/>
    <n v="382.23600000000005"/>
    <n v="2868.1260000000002"/>
    <n v="-319.88599999999997"/>
    <n v="-0.11153136229022015"/>
    <m/>
    <m/>
    <m/>
    <m/>
    <m/>
    <m/>
    <m/>
    <m/>
    <m/>
    <m/>
    <m/>
    <m/>
    <m/>
    <m/>
  </r>
  <r>
    <x v="1"/>
    <d v="2018-12-01T00:00:00"/>
    <n v="12"/>
    <x v="2"/>
    <n v="48.06"/>
    <s v="$40-$49"/>
    <n v="72020"/>
    <n v="1945"/>
    <n v="2.7006387114690365E-2"/>
    <n v="0.84"/>
    <n v="39"/>
    <n v="2.0051413881748071E-2"/>
    <n v="1874.3400000000001"/>
    <n v="1633.8"/>
    <n v="281.15100000000001"/>
    <n v="1914.951"/>
    <n v="-40.610999999999876"/>
    <n v="-2.1207331153643032E-2"/>
    <m/>
    <m/>
    <m/>
    <m/>
    <m/>
    <m/>
    <m/>
    <m/>
    <m/>
    <m/>
    <m/>
    <m/>
    <m/>
    <m/>
  </r>
  <r>
    <x v="1"/>
    <d v="2019-01-01T00:00:00"/>
    <n v="1"/>
    <x v="3"/>
    <n v="42.36"/>
    <s v="$40-$49"/>
    <n v="64488"/>
    <n v="1677"/>
    <n v="2.6004838109415705E-2"/>
    <n v="0.69599999999999995"/>
    <n v="25"/>
    <n v="1.4907573047107931E-2"/>
    <n v="1059"/>
    <n v="1167.192"/>
    <n v="158.85"/>
    <n v="1326.0419999999999"/>
    <n v="-267.04199999999992"/>
    <n v="-0.20138276163198446"/>
    <m/>
    <m/>
    <m/>
    <m/>
    <m/>
    <m/>
    <m/>
    <m/>
    <m/>
    <m/>
    <m/>
    <m/>
    <m/>
    <m/>
  </r>
  <r>
    <x v="1"/>
    <d v="2019-02-01T00:00:00"/>
    <n v="2"/>
    <x v="3"/>
    <n v="48.42"/>
    <s v="$40-$49"/>
    <n v="60948"/>
    <n v="1524"/>
    <n v="2.5004922228785195E-2"/>
    <n v="0.6"/>
    <n v="26"/>
    <n v="1.7060367454068241E-2"/>
    <n v="1258.92"/>
    <n v="914.4"/>
    <n v="188.83799999999999"/>
    <n v="1103.2380000000001"/>
    <n v="155.68200000000002"/>
    <n v="0.14111370348011945"/>
    <m/>
    <m/>
    <m/>
    <m/>
    <m/>
    <m/>
    <m/>
    <m/>
    <m/>
    <m/>
    <m/>
    <m/>
    <m/>
    <m/>
  </r>
  <r>
    <x v="1"/>
    <d v="2019-03-01T00:00:00"/>
    <n v="3"/>
    <x v="3"/>
    <n v="47.870000000000005"/>
    <s v="$40-$49"/>
    <n v="72188"/>
    <n v="1877"/>
    <n v="2.6001551504405165E-2"/>
    <n v="0.55000000000000004"/>
    <n v="31"/>
    <n v="1.6515716568993075E-2"/>
    <n v="1483.9700000000003"/>
    <n v="1032.3500000000001"/>
    <n v="222.59550000000004"/>
    <n v="1254.9455000000003"/>
    <n v="229.02449999999999"/>
    <n v="0.18249756662739533"/>
    <m/>
    <m/>
    <m/>
    <m/>
    <m/>
    <m/>
    <m/>
    <m/>
    <m/>
    <m/>
    <m/>
    <m/>
    <m/>
    <m/>
  </r>
  <r>
    <x v="1"/>
    <d v="2019-04-01T00:00:00"/>
    <n v="4"/>
    <x v="3"/>
    <n v="47.870000000000005"/>
    <s v="$40-$49"/>
    <n v="73612"/>
    <n v="1914"/>
    <n v="2.6001195457262403E-2"/>
    <n v="0.68399999999999994"/>
    <n v="29"/>
    <n v="1.5151515151515152E-2"/>
    <n v="1388.23"/>
    <n v="1309.1759999999999"/>
    <n v="208.2345"/>
    <n v="1517.4105"/>
    <n v="-129.18049999999994"/>
    <n v="-8.5132203843323831E-2"/>
    <n v="47.870000000000005"/>
    <s v="$40-$49"/>
    <n v="73612"/>
    <n v="1914"/>
    <n v="2.6001195457262403E-2"/>
    <n v="0.68399999999999994"/>
    <n v="29"/>
    <n v="1.5151515151515152E-2"/>
    <n v="1388.23"/>
    <n v="1309.1759999999999"/>
    <n v="208.2345"/>
    <n v="1517.4105"/>
    <n v="-129.18049999999994"/>
    <n v="-8.5132203843323831E-2"/>
  </r>
  <r>
    <x v="2"/>
    <d v="2016-02-01T00:00:00"/>
    <n v="2"/>
    <x v="0"/>
    <n v="61.690000000000012"/>
    <s v="$60-$69"/>
    <n v="12196"/>
    <n v="415"/>
    <n v="3.4027550016398816E-2"/>
    <n v="0.45599999999999996"/>
    <n v="15"/>
    <n v="3.614457831325301E-2"/>
    <n v="925.35000000000014"/>
    <n v="189.23999999999998"/>
    <n v="138.80250000000001"/>
    <n v="328.04250000000002"/>
    <n v="597.30750000000012"/>
    <n v="1.8208235213425092"/>
    <m/>
    <m/>
    <m/>
    <m/>
    <m/>
    <m/>
    <m/>
    <m/>
    <m/>
    <m/>
    <m/>
    <m/>
    <m/>
    <m/>
  </r>
  <r>
    <x v="2"/>
    <d v="2016-03-01T00:00:00"/>
    <n v="3"/>
    <x v="0"/>
    <n v="59.09"/>
    <s v="$50-$59"/>
    <n v="16292"/>
    <n v="554"/>
    <n v="3.4004419346918731E-2"/>
    <n v="0.38"/>
    <n v="19"/>
    <n v="3.4296028880866428E-2"/>
    <n v="1122.71"/>
    <n v="210.52"/>
    <n v="168.40649999999999"/>
    <n v="378.92650000000003"/>
    <n v="743.7835"/>
    <n v="1.962870108055256"/>
    <m/>
    <m/>
    <m/>
    <m/>
    <m/>
    <m/>
    <m/>
    <m/>
    <m/>
    <m/>
    <m/>
    <m/>
    <m/>
    <m/>
  </r>
  <r>
    <x v="2"/>
    <d v="2016-04-01T00:00:00"/>
    <n v="4"/>
    <x v="0"/>
    <n v="53.440000000000005"/>
    <s v="$50-$59"/>
    <n v="15888"/>
    <n v="493"/>
    <n v="3.1029707955689829E-2"/>
    <n v="0.46799999999999997"/>
    <n v="15"/>
    <n v="3.0425963488843813E-2"/>
    <n v="801.6"/>
    <n v="230.72399999999999"/>
    <n v="120.24"/>
    <n v="350.964"/>
    <n v="450.63600000000002"/>
    <n v="1.2839949396519301"/>
    <m/>
    <m/>
    <m/>
    <m/>
    <m/>
    <m/>
    <m/>
    <m/>
    <m/>
    <m/>
    <m/>
    <m/>
    <m/>
    <m/>
  </r>
  <r>
    <x v="2"/>
    <d v="2016-05-01T00:00:00"/>
    <n v="5"/>
    <x v="0"/>
    <n v="54.5"/>
    <s v="$50-$59"/>
    <n v="8484"/>
    <n v="255"/>
    <n v="3.0056577086280057E-2"/>
    <n v="0.55999999999999994"/>
    <n v="9"/>
    <n v="3.5294117647058823E-2"/>
    <n v="490.5"/>
    <n v="142.79999999999998"/>
    <n v="73.575000000000003"/>
    <n v="216.375"/>
    <n v="274.125"/>
    <n v="1.266897746967071"/>
    <m/>
    <m/>
    <m/>
    <m/>
    <m/>
    <m/>
    <m/>
    <m/>
    <m/>
    <m/>
    <m/>
    <m/>
    <m/>
    <m/>
  </r>
  <r>
    <x v="2"/>
    <d v="2016-06-01T00:00:00"/>
    <n v="6"/>
    <x v="0"/>
    <n v="62.210000000000008"/>
    <s v="$60-$69"/>
    <n v="19500"/>
    <n v="683"/>
    <n v="3.5025641025641027E-2"/>
    <n v="0.51800000000000002"/>
    <n v="23"/>
    <n v="3.3674963396778917E-2"/>
    <n v="1430.8300000000002"/>
    <n v="353.79399999999998"/>
    <n v="214.62450000000001"/>
    <n v="568.41849999999999"/>
    <n v="862.41150000000016"/>
    <n v="1.517212230073441"/>
    <m/>
    <m/>
    <m/>
    <m/>
    <m/>
    <m/>
    <m/>
    <m/>
    <m/>
    <m/>
    <m/>
    <m/>
    <m/>
    <m/>
  </r>
  <r>
    <x v="2"/>
    <d v="2016-07-01T00:00:00"/>
    <n v="7"/>
    <x v="0"/>
    <n v="56.330000000000005"/>
    <s v="$50-$59"/>
    <n v="21024"/>
    <n v="715"/>
    <n v="3.4008751902587522E-2"/>
    <n v="0.57000000000000006"/>
    <n v="21"/>
    <n v="2.937062937062937E-2"/>
    <n v="1182.93"/>
    <n v="407.55000000000007"/>
    <n v="177.43950000000001"/>
    <n v="584.98950000000013"/>
    <n v="597.94049999999993"/>
    <n v="1.0221388589025953"/>
    <m/>
    <m/>
    <m/>
    <m/>
    <m/>
    <m/>
    <m/>
    <m/>
    <m/>
    <m/>
    <m/>
    <m/>
    <m/>
    <m/>
  </r>
  <r>
    <x v="2"/>
    <d v="2016-08-01T00:00:00"/>
    <n v="8"/>
    <x v="0"/>
    <n v="61.960000000000008"/>
    <s v="$60-$69"/>
    <n v="23708"/>
    <n v="806"/>
    <n v="3.399696305044711E-2"/>
    <n v="0.59199999999999997"/>
    <n v="25"/>
    <n v="3.1017369727047148E-2"/>
    <n v="1549.0000000000002"/>
    <n v="477.15199999999999"/>
    <n v="232.35000000000002"/>
    <n v="709.50199999999995"/>
    <n v="839.49800000000027"/>
    <n v="1.183221470834473"/>
    <m/>
    <m/>
    <m/>
    <m/>
    <m/>
    <m/>
    <m/>
    <m/>
    <m/>
    <m/>
    <m/>
    <m/>
    <m/>
    <m/>
  </r>
  <r>
    <x v="2"/>
    <d v="2016-09-01T00:00:00"/>
    <n v="9"/>
    <x v="0"/>
    <n v="55.300000000000004"/>
    <s v="$50-$59"/>
    <n v="26788"/>
    <n v="938"/>
    <n v="3.5015678662087504E-2"/>
    <n v="0.63"/>
    <n v="31"/>
    <n v="3.3049040511727079E-2"/>
    <n v="1714.3000000000002"/>
    <n v="590.94000000000005"/>
    <n v="257.14500000000004"/>
    <n v="848.08500000000004"/>
    <n v="866.21500000000015"/>
    <n v="1.0213775741818334"/>
    <m/>
    <m/>
    <m/>
    <m/>
    <m/>
    <m/>
    <m/>
    <m/>
    <m/>
    <m/>
    <m/>
    <m/>
    <m/>
    <m/>
  </r>
  <r>
    <x v="2"/>
    <d v="2016-10-01T00:00:00"/>
    <n v="10"/>
    <x v="0"/>
    <n v="53.690000000000005"/>
    <s v="$50-$59"/>
    <n v="22152"/>
    <n v="731"/>
    <n v="3.299927771758758E-2"/>
    <n v="0.8"/>
    <n v="24"/>
    <n v="3.2831737346101231E-2"/>
    <n v="1288.5600000000002"/>
    <n v="584.80000000000007"/>
    <n v="193.28400000000002"/>
    <n v="778.08400000000006"/>
    <n v="510.47600000000011"/>
    <n v="0.65606798237722419"/>
    <m/>
    <m/>
    <m/>
    <m/>
    <m/>
    <m/>
    <m/>
    <m/>
    <m/>
    <m/>
    <m/>
    <m/>
    <m/>
    <m/>
  </r>
  <r>
    <x v="2"/>
    <d v="2016-11-01T00:00:00"/>
    <n v="11"/>
    <x v="0"/>
    <n v="49.300000000000004"/>
    <s v="$40-$49"/>
    <n v="19008"/>
    <n v="608"/>
    <n v="3.1986531986531987E-2"/>
    <n v="0.57600000000000007"/>
    <n v="21"/>
    <n v="3.453947368421053E-2"/>
    <n v="1035.3000000000002"/>
    <n v="350.20800000000003"/>
    <n v="155.29500000000002"/>
    <n v="505.50300000000004"/>
    <n v="529.79700000000014"/>
    <n v="1.0480590619640242"/>
    <m/>
    <m/>
    <m/>
    <m/>
    <m/>
    <m/>
    <m/>
    <m/>
    <m/>
    <m/>
    <m/>
    <m/>
    <m/>
    <m/>
  </r>
  <r>
    <x v="2"/>
    <d v="2016-12-01T00:00:00"/>
    <n v="12"/>
    <x v="0"/>
    <n v="59.72"/>
    <s v="$50-$59"/>
    <n v="14636"/>
    <n v="439"/>
    <n v="2.9994534025690078E-2"/>
    <n v="0.51800000000000002"/>
    <n v="15"/>
    <n v="3.4168564920273349E-2"/>
    <n v="895.8"/>
    <n v="227.40200000000002"/>
    <n v="134.36999999999998"/>
    <n v="361.77199999999999"/>
    <n v="534.02800000000002"/>
    <n v="1.476145196422056"/>
    <m/>
    <m/>
    <m/>
    <m/>
    <m/>
    <m/>
    <m/>
    <m/>
    <m/>
    <m/>
    <m/>
    <m/>
    <m/>
    <m/>
  </r>
  <r>
    <x v="2"/>
    <d v="2017-01-01T00:00:00"/>
    <n v="1"/>
    <x v="1"/>
    <n v="55.38"/>
    <s v="$50-$59"/>
    <n v="13504"/>
    <n v="446"/>
    <n v="3.3027251184834121E-2"/>
    <n v="0.42"/>
    <n v="13"/>
    <n v="2.914798206278027E-2"/>
    <n v="719.94"/>
    <n v="187.32"/>
    <n v="107.991"/>
    <n v="295.31099999999998"/>
    <n v="424.62900000000008"/>
    <n v="1.4379044464987762"/>
    <m/>
    <m/>
    <m/>
    <m/>
    <m/>
    <m/>
    <m/>
    <m/>
    <m/>
    <m/>
    <m/>
    <m/>
    <m/>
    <m/>
  </r>
  <r>
    <x v="2"/>
    <d v="2017-02-01T00:00:00"/>
    <n v="2"/>
    <x v="1"/>
    <n v="61.690000000000012"/>
    <s v="$60-$69"/>
    <n v="12196"/>
    <n v="378"/>
    <n v="3.0993768448671695E-2"/>
    <n v="0.4"/>
    <n v="13"/>
    <n v="3.439153439153439E-2"/>
    <n v="801.97000000000014"/>
    <n v="151.20000000000002"/>
    <n v="120.29550000000002"/>
    <n v="271.49550000000005"/>
    <n v="530.47450000000003"/>
    <n v="1.9538979467431319"/>
    <m/>
    <m/>
    <m/>
    <m/>
    <m/>
    <m/>
    <m/>
    <m/>
    <m/>
    <m/>
    <m/>
    <m/>
    <m/>
    <m/>
  </r>
  <r>
    <x v="2"/>
    <d v="2017-03-01T00:00:00"/>
    <n v="3"/>
    <x v="1"/>
    <n v="59.09"/>
    <s v="$50-$59"/>
    <n v="16292"/>
    <n v="505"/>
    <n v="3.0996808249447581E-2"/>
    <n v="0.36"/>
    <n v="16"/>
    <n v="3.1683168316831684E-2"/>
    <n v="945.44"/>
    <n v="181.79999999999998"/>
    <n v="141.816"/>
    <n v="323.61599999999999"/>
    <n v="621.82400000000007"/>
    <n v="1.9214871946998915"/>
    <m/>
    <m/>
    <m/>
    <m/>
    <m/>
    <m/>
    <m/>
    <m/>
    <m/>
    <m/>
    <m/>
    <m/>
    <m/>
    <m/>
  </r>
  <r>
    <x v="2"/>
    <d v="2017-04-01T00:00:00"/>
    <n v="4"/>
    <x v="1"/>
    <n v="53.440000000000005"/>
    <s v="$50-$59"/>
    <n v="15888"/>
    <n v="524"/>
    <n v="3.298086606243706E-2"/>
    <n v="0.44400000000000001"/>
    <n v="16"/>
    <n v="3.0534351145038167E-2"/>
    <n v="855.04000000000008"/>
    <n v="232.65600000000001"/>
    <n v="128.256"/>
    <n v="360.91200000000003"/>
    <n v="494.12800000000004"/>
    <n v="1.369109367380414"/>
    <m/>
    <m/>
    <m/>
    <m/>
    <m/>
    <m/>
    <m/>
    <m/>
    <m/>
    <m/>
    <m/>
    <m/>
    <m/>
    <m/>
  </r>
  <r>
    <x v="2"/>
    <d v="2017-05-01T00:00:00"/>
    <n v="5"/>
    <x v="1"/>
    <n v="52.07"/>
    <s v="$50-$59"/>
    <n v="16852"/>
    <n v="506"/>
    <n v="3.0026109660574413E-2"/>
    <n v="0.432"/>
    <n v="17"/>
    <n v="3.3596837944664032E-2"/>
    <n v="885.19"/>
    <n v="218.59199999999998"/>
    <n v="132.77850000000001"/>
    <n v="351.37049999999999"/>
    <n v="533.81950000000006"/>
    <n v="1.5192496239724167"/>
    <m/>
    <m/>
    <m/>
    <m/>
    <m/>
    <m/>
    <m/>
    <m/>
    <m/>
    <m/>
    <m/>
    <m/>
    <m/>
    <m/>
  </r>
  <r>
    <x v="2"/>
    <d v="2017-06-01T00:00:00"/>
    <n v="6"/>
    <x v="1"/>
    <n v="61.1"/>
    <s v="$60-$69"/>
    <n v="20340"/>
    <n v="651"/>
    <n v="3.2005899705014752E-2"/>
    <n v="0.53199999999999992"/>
    <n v="20"/>
    <n v="3.0721966205837174E-2"/>
    <n v="1222"/>
    <n v="346.33199999999994"/>
    <n v="183.29999999999998"/>
    <n v="529.63199999999995"/>
    <n v="692.36800000000005"/>
    <n v="1.30726240106338"/>
    <m/>
    <m/>
    <m/>
    <m/>
    <m/>
    <m/>
    <m/>
    <m/>
    <m/>
    <m/>
    <m/>
    <m/>
    <m/>
    <m/>
  </r>
  <r>
    <x v="2"/>
    <d v="2017-07-01T00:00:00"/>
    <n v="7"/>
    <x v="1"/>
    <n v="61.24"/>
    <s v="$60-$69"/>
    <n v="21160"/>
    <n v="719"/>
    <n v="3.3979206049149335E-2"/>
    <n v="0.58499999999999996"/>
    <n v="24"/>
    <n v="3.3379694019471488E-2"/>
    <n v="1469.76"/>
    <n v="420.61499999999995"/>
    <n v="220.464"/>
    <n v="641.07899999999995"/>
    <n v="828.68100000000004"/>
    <n v="1.2926347610824878"/>
    <m/>
    <m/>
    <m/>
    <m/>
    <m/>
    <m/>
    <m/>
    <m/>
    <m/>
    <m/>
    <m/>
    <m/>
    <m/>
    <m/>
  </r>
  <r>
    <x v="2"/>
    <d v="2017-08-01T00:00:00"/>
    <n v="8"/>
    <x v="1"/>
    <n v="50.080000000000005"/>
    <s v="$50-$59"/>
    <n v="21628"/>
    <n v="757"/>
    <n v="3.5000924727205472E-2"/>
    <n v="0.51200000000000001"/>
    <n v="23"/>
    <n v="3.0383091149273449E-2"/>
    <n v="1151.8400000000001"/>
    <n v="387.584"/>
    <n v="172.77600000000001"/>
    <n v="560.36"/>
    <n v="591.48000000000013"/>
    <n v="1.055535727032622"/>
    <m/>
    <m/>
    <m/>
    <m/>
    <m/>
    <m/>
    <m/>
    <m/>
    <m/>
    <m/>
    <m/>
    <m/>
    <m/>
    <m/>
  </r>
  <r>
    <x v="2"/>
    <d v="2017-09-01T00:00:00"/>
    <n v="9"/>
    <x v="1"/>
    <n v="61.890000000000008"/>
    <s v="$60-$69"/>
    <n v="27840"/>
    <n v="919"/>
    <n v="3.301005747126437E-2"/>
    <n v="0.6120000000000001"/>
    <n v="32"/>
    <n v="3.4820457018498369E-2"/>
    <n v="1980.4800000000002"/>
    <n v="562.42800000000011"/>
    <n v="297.072"/>
    <n v="859.50000000000011"/>
    <n v="1120.98"/>
    <n v="1.3042233856893541"/>
    <m/>
    <m/>
    <m/>
    <m/>
    <m/>
    <m/>
    <m/>
    <m/>
    <m/>
    <m/>
    <m/>
    <m/>
    <m/>
    <m/>
  </r>
  <r>
    <x v="2"/>
    <d v="2017-10-01T00:00:00"/>
    <n v="10"/>
    <x v="1"/>
    <n v="50.870000000000005"/>
    <s v="$50-$59"/>
    <n v="22388"/>
    <n v="672"/>
    <n v="3.0016080042880113E-2"/>
    <n v="0.74"/>
    <n v="20"/>
    <n v="2.976190476190476E-2"/>
    <n v="1017.4000000000001"/>
    <n v="497.28"/>
    <n v="152.61000000000001"/>
    <n v="649.89"/>
    <n v="367.5100000000001"/>
    <n v="0.56549569927218468"/>
    <m/>
    <m/>
    <m/>
    <m/>
    <m/>
    <m/>
    <m/>
    <m/>
    <m/>
    <m/>
    <m/>
    <m/>
    <m/>
    <m/>
  </r>
  <r>
    <x v="2"/>
    <d v="2017-11-01T00:00:00"/>
    <n v="11"/>
    <x v="1"/>
    <n v="36.96"/>
    <s v="$30-$39"/>
    <n v="18948"/>
    <n v="625"/>
    <n v="3.2985011610724084E-2"/>
    <n v="0.64800000000000002"/>
    <n v="19"/>
    <n v="3.04E-2"/>
    <n v="702.24"/>
    <n v="405"/>
    <n v="105.336"/>
    <n v="510.33600000000001"/>
    <n v="191.904"/>
    <n v="0.37603461249059439"/>
    <m/>
    <m/>
    <m/>
    <m/>
    <m/>
    <m/>
    <m/>
    <m/>
    <m/>
    <m/>
    <m/>
    <m/>
    <m/>
    <m/>
  </r>
  <r>
    <x v="2"/>
    <d v="2017-12-01T00:00:00"/>
    <n v="12"/>
    <x v="1"/>
    <n v="39.130000000000003"/>
    <s v="$30-$39"/>
    <n v="15596"/>
    <n v="515"/>
    <n v="3.3021287509617851E-2"/>
    <n v="0.44799999999999995"/>
    <n v="16"/>
    <n v="3.1067961165048542E-2"/>
    <n v="626.08000000000004"/>
    <n v="230.71999999999997"/>
    <n v="93.912000000000006"/>
    <n v="324.63199999999995"/>
    <n v="301.44800000000009"/>
    <n v="0.92858375021562922"/>
    <m/>
    <m/>
    <m/>
    <m/>
    <m/>
    <m/>
    <m/>
    <m/>
    <m/>
    <m/>
    <m/>
    <m/>
    <m/>
    <m/>
  </r>
  <r>
    <x v="2"/>
    <d v="2018-01-01T00:00:00"/>
    <n v="1"/>
    <x v="2"/>
    <n v="41.35"/>
    <s v="$40-$49"/>
    <n v="13684"/>
    <n v="411"/>
    <n v="3.0035077462730195E-2"/>
    <n v="0.39600000000000002"/>
    <n v="14"/>
    <n v="3.4063260340632603E-2"/>
    <n v="578.9"/>
    <n v="162.756"/>
    <n v="86.834999999999994"/>
    <n v="249.59100000000001"/>
    <n v="329.30899999999997"/>
    <n v="1.3193945294501803"/>
    <m/>
    <m/>
    <m/>
    <m/>
    <m/>
    <m/>
    <m/>
    <m/>
    <m/>
    <m/>
    <m/>
    <m/>
    <m/>
    <m/>
  </r>
  <r>
    <x v="2"/>
    <d v="2018-02-01T00:00:00"/>
    <n v="2"/>
    <x v="2"/>
    <n v="41.449999999999996"/>
    <s v="$40-$49"/>
    <n v="12120"/>
    <n v="364"/>
    <n v="3.0033003300330034E-2"/>
    <n v="0.31"/>
    <n v="11"/>
    <n v="3.021978021978022E-2"/>
    <n v="455.94999999999993"/>
    <n v="112.84"/>
    <n v="68.392499999999984"/>
    <n v="181.23249999999999"/>
    <n v="274.71749999999997"/>
    <n v="1.5158291145351965"/>
    <m/>
    <m/>
    <m/>
    <m/>
    <m/>
    <m/>
    <m/>
    <m/>
    <m/>
    <m/>
    <m/>
    <m/>
    <m/>
    <m/>
  </r>
  <r>
    <x v="2"/>
    <d v="2018-03-01T00:00:00"/>
    <n v="3"/>
    <x v="2"/>
    <n v="42.940000000000005"/>
    <s v="$40-$49"/>
    <n v="15224"/>
    <n v="457"/>
    <n v="3.0018392012611667E-2"/>
    <n v="0.31"/>
    <n v="16"/>
    <n v="3.5010940919037198E-2"/>
    <n v="687.04000000000008"/>
    <n v="141.66999999999999"/>
    <n v="103.05600000000001"/>
    <n v="244.726"/>
    <n v="442.31400000000008"/>
    <n v="1.8073845852095816"/>
    <m/>
    <m/>
    <m/>
    <m/>
    <m/>
    <m/>
    <m/>
    <m/>
    <m/>
    <m/>
    <m/>
    <m/>
    <m/>
    <m/>
  </r>
  <r>
    <x v="2"/>
    <d v="2018-04-01T00:00:00"/>
    <n v="4"/>
    <x v="2"/>
    <n v="37.670000000000009"/>
    <s v="$30-$39"/>
    <n v="15688"/>
    <n v="486"/>
    <n v="3.0979092299847018E-2"/>
    <n v="0.44400000000000001"/>
    <n v="15"/>
    <n v="3.0864197530864196E-2"/>
    <n v="565.05000000000018"/>
    <n v="215.78399999999999"/>
    <n v="84.757500000000022"/>
    <n v="300.54150000000004"/>
    <n v="264.50850000000014"/>
    <n v="0.88010640793368"/>
    <m/>
    <m/>
    <m/>
    <m/>
    <m/>
    <m/>
    <m/>
    <m/>
    <m/>
    <m/>
    <m/>
    <m/>
    <m/>
    <m/>
  </r>
  <r>
    <x v="2"/>
    <d v="2018-05-01T00:00:00"/>
    <n v="5"/>
    <x v="2"/>
    <n v="38.220000000000006"/>
    <s v="$30-$39"/>
    <n v="17936"/>
    <n v="574"/>
    <n v="3.2002676181980376E-2"/>
    <n v="0.39600000000000002"/>
    <n v="19"/>
    <n v="3.3101045296167246E-2"/>
    <n v="726.18000000000006"/>
    <n v="227.304"/>
    <n v="108.92700000000001"/>
    <n v="336.23099999999999"/>
    <n v="389.94900000000007"/>
    <n v="1.1597651614515023"/>
    <m/>
    <m/>
    <m/>
    <m/>
    <m/>
    <m/>
    <m/>
    <m/>
    <m/>
    <m/>
    <m/>
    <m/>
    <m/>
    <m/>
  </r>
  <r>
    <x v="2"/>
    <d v="2018-06-01T00:00:00"/>
    <n v="6"/>
    <x v="2"/>
    <n v="42.52"/>
    <s v="$40-$49"/>
    <n v="19216"/>
    <n v="634"/>
    <n v="3.2993338884263111E-2"/>
    <n v="0.42"/>
    <n v="22"/>
    <n v="3.4700315457413249E-2"/>
    <n v="935.44"/>
    <n v="266.27999999999997"/>
    <n v="140.316"/>
    <n v="406.596"/>
    <n v="528.84400000000005"/>
    <n v="1.3006620822634753"/>
    <m/>
    <m/>
    <m/>
    <m/>
    <m/>
    <m/>
    <m/>
    <m/>
    <m/>
    <m/>
    <m/>
    <m/>
    <m/>
    <m/>
  </r>
  <r>
    <x v="2"/>
    <d v="2018-07-01T00:00:00"/>
    <n v="7"/>
    <x v="2"/>
    <n v="38.110000000000007"/>
    <s v="$30-$39"/>
    <n v="19768"/>
    <n v="613"/>
    <n v="3.1009712666936463E-2"/>
    <n v="0.57000000000000006"/>
    <n v="18"/>
    <n v="2.936378466557912E-2"/>
    <n v="685.98000000000013"/>
    <n v="349.41"/>
    <n v="102.89700000000002"/>
    <n v="452.30700000000002"/>
    <n v="233.67300000000012"/>
    <n v="0.51662477034403653"/>
    <m/>
    <m/>
    <m/>
    <m/>
    <m/>
    <m/>
    <m/>
    <m/>
    <m/>
    <m/>
    <m/>
    <m/>
    <m/>
    <m/>
  </r>
  <r>
    <x v="2"/>
    <d v="2018-08-01T00:00:00"/>
    <n v="8"/>
    <x v="2"/>
    <n v="38.830000000000005"/>
    <s v="$30-$39"/>
    <n v="24936"/>
    <n v="823"/>
    <n v="3.3004491498235485E-2"/>
    <n v="0.54400000000000004"/>
    <n v="28"/>
    <n v="3.4021871202916158E-2"/>
    <n v="1087.2400000000002"/>
    <n v="447.71200000000005"/>
    <n v="163.08600000000004"/>
    <n v="610.79800000000012"/>
    <n v="476.44200000000012"/>
    <n v="0.78003202368049673"/>
    <m/>
    <m/>
    <m/>
    <m/>
    <m/>
    <m/>
    <m/>
    <m/>
    <m/>
    <m/>
    <m/>
    <m/>
    <m/>
    <m/>
  </r>
  <r>
    <x v="2"/>
    <d v="2018-09-01T00:00:00"/>
    <n v="9"/>
    <x v="2"/>
    <n v="36.409999999999997"/>
    <s v="$30-$39"/>
    <n v="24048"/>
    <n v="842"/>
    <n v="3.5013306719893549E-2"/>
    <n v="0.66600000000000004"/>
    <n v="29"/>
    <n v="3.4441805225653203E-2"/>
    <n v="1055.8899999999999"/>
    <n v="560.77200000000005"/>
    <n v="158.38349999999997"/>
    <n v="719.15550000000007"/>
    <n v="336.7344999999998"/>
    <n v="0.46823600737253596"/>
    <m/>
    <m/>
    <m/>
    <m/>
    <m/>
    <m/>
    <m/>
    <m/>
    <m/>
    <m/>
    <m/>
    <m/>
    <m/>
    <m/>
  </r>
  <r>
    <x v="2"/>
    <d v="2018-10-01T00:00:00"/>
    <n v="10"/>
    <x v="2"/>
    <n v="36.76"/>
    <s v="$30-$39"/>
    <n v="22448"/>
    <n v="673"/>
    <n v="2.9980399144689949E-2"/>
    <n v="0.72"/>
    <n v="21"/>
    <n v="3.1203566121842496E-2"/>
    <n v="771.95999999999992"/>
    <n v="484.56"/>
    <n v="115.79399999999998"/>
    <n v="600.35400000000004"/>
    <n v="171.60599999999988"/>
    <n v="0.28584135360137497"/>
    <m/>
    <m/>
    <m/>
    <m/>
    <m/>
    <m/>
    <m/>
    <m/>
    <m/>
    <m/>
    <m/>
    <m/>
    <m/>
    <m/>
  </r>
  <r>
    <x v="2"/>
    <d v="2018-11-01T00:00:00"/>
    <n v="11"/>
    <x v="2"/>
    <n v="43.46"/>
    <s v="$40-$49"/>
    <n v="19316"/>
    <n v="618"/>
    <n v="3.1994201698074133E-2"/>
    <n v="0.57600000000000007"/>
    <n v="19"/>
    <n v="3.0744336569579287E-2"/>
    <n v="825.74"/>
    <n v="355.96800000000002"/>
    <n v="123.86099999999999"/>
    <n v="479.82900000000001"/>
    <n v="345.911"/>
    <n v="0.72090473897992824"/>
    <m/>
    <m/>
    <m/>
    <m/>
    <m/>
    <m/>
    <m/>
    <m/>
    <m/>
    <m/>
    <m/>
    <m/>
    <m/>
    <m/>
  </r>
  <r>
    <x v="2"/>
    <d v="2018-12-01T00:00:00"/>
    <n v="12"/>
    <x v="2"/>
    <n v="43.260000000000005"/>
    <s v="$40-$49"/>
    <n v="14404"/>
    <n v="447"/>
    <n v="3.1033046376006665E-2"/>
    <n v="0.44799999999999995"/>
    <n v="14"/>
    <n v="3.1319910514541388E-2"/>
    <n v="605.6400000000001"/>
    <n v="200.25599999999997"/>
    <n v="90.846000000000018"/>
    <n v="291.10199999999998"/>
    <n v="314.53800000000012"/>
    <n v="1.0805078632232006"/>
    <m/>
    <m/>
    <m/>
    <m/>
    <m/>
    <m/>
    <m/>
    <m/>
    <m/>
    <m/>
    <m/>
    <m/>
    <m/>
    <m/>
  </r>
  <r>
    <x v="2"/>
    <d v="2019-01-01T00:00:00"/>
    <n v="1"/>
    <x v="3"/>
    <n v="37.530000000000008"/>
    <s v="$30-$39"/>
    <n v="12896"/>
    <n v="400"/>
    <n v="3.1017369727047148E-2"/>
    <n v="0.46799999999999997"/>
    <n v="12"/>
    <n v="0.03"/>
    <n v="450.36000000000013"/>
    <n v="187.2"/>
    <n v="67.554000000000016"/>
    <n v="254.75400000000002"/>
    <n v="195.60600000000011"/>
    <n v="0.76782307637956648"/>
    <m/>
    <m/>
    <m/>
    <m/>
    <m/>
    <m/>
    <m/>
    <m/>
    <m/>
    <m/>
    <m/>
    <m/>
    <m/>
    <m/>
  </r>
  <r>
    <x v="2"/>
    <d v="2019-02-01T00:00:00"/>
    <n v="2"/>
    <x v="3"/>
    <n v="43.370000000000005"/>
    <s v="$40-$49"/>
    <n v="12188"/>
    <n v="414"/>
    <n v="3.3967837216934693E-2"/>
    <n v="0.33"/>
    <n v="14"/>
    <n v="3.3816425120772944E-2"/>
    <n v="607.18000000000006"/>
    <n v="136.62"/>
    <n v="91.077000000000012"/>
    <n v="227.697"/>
    <n v="379.48300000000006"/>
    <n v="1.6666139650500449"/>
    <m/>
    <m/>
    <m/>
    <m/>
    <m/>
    <m/>
    <m/>
    <m/>
    <m/>
    <m/>
    <m/>
    <m/>
    <m/>
    <m/>
  </r>
  <r>
    <x v="2"/>
    <d v="2019-03-01T00:00:00"/>
    <n v="3"/>
    <x v="3"/>
    <n v="42.860000000000007"/>
    <s v="$40-$49"/>
    <n v="14436"/>
    <n v="505"/>
    <n v="3.4981989470767527E-2"/>
    <n v="0.35"/>
    <n v="18"/>
    <n v="3.5643564356435641E-2"/>
    <n v="771.48000000000013"/>
    <n v="176.75"/>
    <n v="115.72200000000001"/>
    <n v="292.47199999999998"/>
    <n v="479.00800000000015"/>
    <n v="1.6377909680242901"/>
    <m/>
    <m/>
    <m/>
    <m/>
    <m/>
    <m/>
    <m/>
    <m/>
    <m/>
    <m/>
    <m/>
    <m/>
    <m/>
    <m/>
  </r>
  <r>
    <x v="2"/>
    <d v="2019-04-01T00:00:00"/>
    <n v="4"/>
    <x v="3"/>
    <n v="42.77"/>
    <s v="$40-$49"/>
    <n v="14724"/>
    <n v="471"/>
    <n v="3.1988590057049716E-2"/>
    <n v="0.432"/>
    <n v="16"/>
    <n v="3.3970276008492568E-2"/>
    <n v="684.32"/>
    <n v="203.47200000000001"/>
    <n v="102.64800000000001"/>
    <n v="306.12"/>
    <n v="378.20000000000005"/>
    <n v="1.2354632170390698"/>
    <n v="42.77"/>
    <s v="$40-$49"/>
    <n v="14724"/>
    <n v="471"/>
    <n v="3.1988590057049716E-2"/>
    <n v="0.432"/>
    <n v="16"/>
    <n v="3.3970276008492568E-2"/>
    <n v="684.32"/>
    <n v="203.47200000000001"/>
    <n v="102.64800000000001"/>
    <n v="306.12"/>
    <n v="378.20000000000005"/>
    <n v="1.2354632170390698"/>
  </r>
  <r>
    <x v="2"/>
    <d v="2019-05-01T00:00:00"/>
    <n v="5"/>
    <x v="3"/>
    <m/>
    <m/>
    <m/>
    <m/>
    <m/>
    <m/>
    <m/>
    <m/>
    <m/>
    <m/>
    <m/>
    <m/>
    <m/>
    <m/>
    <n v="36.476396176035955"/>
    <s v="$30-$39"/>
    <n v="15599.219352928641"/>
    <n v="479.84341102047767"/>
    <n v="3.0760732326671879E-2"/>
    <n v="0.40058636049347729"/>
    <n v="16.749368808574246"/>
    <n v="3.4905905601482677E-2"/>
    <n v="610.95661236009357"/>
    <n v="192.21872562746887"/>
    <n v="72.284490785551256"/>
    <n v="264.50321641302014"/>
    <n v="346.45339594707343"/>
    <n v="1.309826778839954"/>
  </r>
  <r>
    <x v="2"/>
    <d v="2019-06-01T00:00:00"/>
    <n v="6"/>
    <x v="3"/>
    <m/>
    <m/>
    <m/>
    <m/>
    <m/>
    <m/>
    <m/>
    <m/>
    <m/>
    <m/>
    <m/>
    <m/>
    <m/>
    <m/>
    <n v="35.825439864278167"/>
    <s v="$30-$39"/>
    <n v="19526.658103551097"/>
    <n v="623.65934303433278"/>
    <n v="3.1938867353902958E-2"/>
    <n v="0.5014699994264028"/>
    <n v="19.768593399466052"/>
    <n v="3.1697742718459973E-2"/>
    <n v="708.21855403393738"/>
    <n v="312.74645039369761"/>
    <n v="128.95588466073633"/>
    <n v="441.70233505443395"/>
    <n v="266.51621897950344"/>
    <n v="0.60338422015962145"/>
  </r>
  <r>
    <x v="2"/>
    <d v="2019-07-01T00:00:00"/>
    <n v="7"/>
    <x v="3"/>
    <m/>
    <m/>
    <m/>
    <m/>
    <m/>
    <m/>
    <m/>
    <m/>
    <m/>
    <m/>
    <m/>
    <m/>
    <m/>
    <m/>
    <n v="35.174483552520378"/>
    <s v="$30-$39"/>
    <n v="20407.367337788251"/>
    <n v="687.21664084910424"/>
    <n v="3.3674928738925948E-2"/>
    <n v="0.53052208072775042"/>
    <n v="22.120447474984065"/>
    <n v="3.2188463084439727E-2"/>
    <n v="778.07531588321797"/>
    <n v="364.58360221400193"/>
    <n v="126.04317279376426"/>
    <n v="490.62677500776618"/>
    <n v="287.44854087545178"/>
    <n v="0.58588025667963539"/>
  </r>
  <r>
    <x v="2"/>
    <d v="2019-08-01T00:00:00"/>
    <n v="8"/>
    <x v="3"/>
    <m/>
    <m/>
    <m/>
    <m/>
    <m/>
    <m/>
    <m/>
    <m/>
    <m/>
    <m/>
    <m/>
    <m/>
    <m/>
    <m/>
    <n v="34.52352724076259"/>
    <s v="$30-$39"/>
    <n v="22406.645881562319"/>
    <n v="751.1109320646575"/>
    <n v="3.3521792419753532E-2"/>
    <n v="0.50770671375841447"/>
    <n v="23.657674237408827"/>
    <n v="3.149691107860525E-2"/>
    <n v="816.74636098827102"/>
    <n v="381.34406298656694"/>
    <n v="136.08468022671462"/>
    <n v="517.42874321328156"/>
    <n v="299.31761777498946"/>
    <n v="0.57847118410198606"/>
  </r>
  <r>
    <x v="2"/>
    <d v="2019-09-01T00:00:00"/>
    <n v="9"/>
    <x v="3"/>
    <m/>
    <m/>
    <m/>
    <m/>
    <m/>
    <m/>
    <m/>
    <m/>
    <m/>
    <m/>
    <m/>
    <m/>
    <m/>
    <m/>
    <n v="33.872570929004802"/>
    <s v="$30-$39"/>
    <n v="26410.207322000606"/>
    <n v="898.91501501584776"/>
    <n v="3.4036651210496968E-2"/>
    <n v="0.57662157589108765"/>
    <n v="31.137213985067227"/>
    <n v="3.4638662682164992E-2"/>
    <n v="1054.69748924079"/>
    <n v="518.3337925505989"/>
    <n v="201.33702130353083"/>
    <n v="719.67081385412973"/>
    <n v="335.02667538666026"/>
    <n v="0.46552766756297403"/>
  </r>
  <r>
    <x v="2"/>
    <d v="2019-10-01T00:00:00"/>
    <n v="10"/>
    <x v="3"/>
    <m/>
    <m/>
    <m/>
    <m/>
    <m/>
    <m/>
    <m/>
    <m/>
    <m/>
    <m/>
    <m/>
    <m/>
    <m/>
    <m/>
    <n v="33.221614617247013"/>
    <s v="$30-$39"/>
    <n v="21798.942002235581"/>
    <n v="672.15432729938573"/>
    <n v="3.0834263756032435E-2"/>
    <n v="0.72446788909536353"/>
    <n v="21.6048545790796"/>
    <n v="3.2142699528372648E-2"/>
    <n v="717.74815268784687"/>
    <n v="486.95422664490007"/>
    <n v="103.85488034415539"/>
    <n v="590.80910698905541"/>
    <n v="126.93904569879146"/>
    <n v="0.21485627793672954"/>
  </r>
  <r>
    <x v="2"/>
    <d v="2019-11-01T00:00:00"/>
    <n v="11"/>
    <x v="3"/>
    <m/>
    <m/>
    <m/>
    <m/>
    <m/>
    <m/>
    <m/>
    <m/>
    <m/>
    <m/>
    <m/>
    <m/>
    <m/>
    <m/>
    <n v="32.570658305489232"/>
    <s v="$30-$39"/>
    <n v="18490.549677385865"/>
    <n v="584.85508710910244"/>
    <n v="3.1629945962308857E-2"/>
    <n v="0.56678398757365633"/>
    <n v="19.532321072607367"/>
    <n v="3.3396855910332007E-2"/>
    <n v="636.18055556900151"/>
    <n v="331.48649842443518"/>
    <n v="67.496162909938846"/>
    <n v="398.98266133437403"/>
    <n v="237.19789423462748"/>
    <n v="0.59450677240292371"/>
  </r>
  <r>
    <x v="2"/>
    <d v="2019-12-01T00:00:00"/>
    <n v="12"/>
    <x v="3"/>
    <m/>
    <m/>
    <m/>
    <m/>
    <m/>
    <m/>
    <m/>
    <m/>
    <m/>
    <m/>
    <m/>
    <m/>
    <m/>
    <m/>
    <n v="31.919701993731444"/>
    <s v="$30-$39"/>
    <n v="14500.562288918672"/>
    <n v="444.75519520464854"/>
    <n v="3.0671582683695679E-2"/>
    <n v="0.43966334461012962"/>
    <n v="14.959241466095721"/>
    <n v="3.3634776226081887E-2"/>
    <n v="477.49452965004565"/>
    <n v="195.54255665640687"/>
    <n v="49.529453360568816"/>
    <n v="245.0720100169757"/>
    <n v="232.42251963306995"/>
    <n v="0.94838459772281003"/>
  </r>
  <r>
    <x v="1"/>
    <d v="2019-05-01T00:00:00"/>
    <n v="5"/>
    <x v="3"/>
    <m/>
    <m/>
    <m/>
    <m/>
    <m/>
    <m/>
    <m/>
    <m/>
    <m/>
    <m/>
    <m/>
    <m/>
    <m/>
    <m/>
    <n v="40.661356065809969"/>
    <s v="$40-$49"/>
    <n v="78005.850259937899"/>
    <n v="2004.0975607930991"/>
    <n v="2.5691631513724552E-2"/>
    <n v="0.70982867628939295"/>
    <n v="37.686796578979965"/>
    <n v="1.8804871237938055E-2"/>
    <n v="1532.3962546776534"/>
    <n v="1422.5659187325668"/>
    <n v="72.284490785551256"/>
    <n v="1494.8504095181181"/>
    <n v="37.545845159535247"/>
    <n v="2.5116790897919059E-2"/>
  </r>
  <r>
    <x v="1"/>
    <d v="2019-06-01T00:00:00"/>
    <n v="6"/>
    <x v="3"/>
    <m/>
    <m/>
    <m/>
    <m/>
    <m/>
    <m/>
    <m/>
    <m/>
    <m/>
    <m/>
    <m/>
    <m/>
    <m/>
    <m/>
    <n v="39.922061979866733"/>
    <s v="$30-$39"/>
    <n v="97634.100523897941"/>
    <n v="2298.7083263757368"/>
    <n v="2.3544113317386286E-2"/>
    <n v="0.80307771179396592"/>
    <n v="39.922061979866733"/>
    <n v="1.7367171607547936E-2"/>
    <n v="1593.771032724321"/>
    <n v="1846.0414228275636"/>
    <n v="128.95588466073633"/>
    <n v="1974.9973074882998"/>
    <n v="-381.22627476397884"/>
    <n v="-0.19302622505789785"/>
  </r>
  <r>
    <x v="1"/>
    <d v="2019-07-01T00:00:00"/>
    <n v="7"/>
    <x v="3"/>
    <m/>
    <m/>
    <m/>
    <m/>
    <m/>
    <m/>
    <m/>
    <m/>
    <m/>
    <m/>
    <m/>
    <m/>
    <m/>
    <m/>
    <n v="39.18276789392349"/>
    <s v="$30-$39"/>
    <n v="102036.96564185221"/>
    <n v="2709.7316955443212"/>
    <n v="2.6556372766468061E-2"/>
    <n v="0.87785285599054352"/>
    <n v="39.18276789392349"/>
    <n v="1.4460017557587966E-2"/>
    <n v="1535.2892998290815"/>
    <n v="2378.7457079016804"/>
    <n v="126.04317279376426"/>
    <n v="2504.7888806954447"/>
    <n v="-969.4995808663632"/>
    <n v="-0.38705840174329803"/>
  </r>
  <r>
    <x v="1"/>
    <d v="2019-08-01T00:00:00"/>
    <n v="8"/>
    <x v="3"/>
    <m/>
    <m/>
    <m/>
    <m/>
    <m/>
    <m/>
    <m/>
    <m/>
    <m/>
    <m/>
    <m/>
    <m/>
    <m/>
    <m/>
    <n v="38.443473807980247"/>
    <s v="$30-$39"/>
    <n v="112041.84886978522"/>
    <n v="2945.645727374701"/>
    <n v="2.6290584786744495E-2"/>
    <n v="0.92554006594944571"/>
    <n v="38.443473807980247"/>
    <n v="1.3050949559451228E-2"/>
    <n v="1477.9006784248634"/>
    <n v="2726.3131407780838"/>
    <n v="136.08468022671462"/>
    <n v="2862.3978210047985"/>
    <n v="-1384.4971425799351"/>
    <n v="-0.48368438950737108"/>
  </r>
  <r>
    <x v="1"/>
    <d v="2019-09-01T00:00:00"/>
    <n v="9"/>
    <x v="3"/>
    <m/>
    <m/>
    <m/>
    <m/>
    <m/>
    <m/>
    <m/>
    <m/>
    <m/>
    <m/>
    <m/>
    <m/>
    <m/>
    <m/>
    <n v="37.704179722037011"/>
    <s v="$30-$39"/>
    <n v="132051.15147421981"/>
    <n v="3309.1389427344575"/>
    <n v="2.5059523569398764E-2"/>
    <n v="1.0134825289690619"/>
    <n v="37.704179722037011"/>
    <n v="1.139395485487857E-2"/>
    <n v="1421.605168511667"/>
    <n v="3353.7545043925256"/>
    <n v="201.33702130353083"/>
    <n v="3555.0915256960566"/>
    <n v="-2133.4863571843898"/>
    <n v="-0.60012135883524731"/>
  </r>
  <r>
    <x v="1"/>
    <d v="2019-10-01T00:00:00"/>
    <n v="10"/>
    <x v="3"/>
    <m/>
    <m/>
    <m/>
    <m/>
    <m/>
    <m/>
    <m/>
    <m/>
    <m/>
    <m/>
    <m/>
    <m/>
    <m/>
    <m/>
    <n v="36.964885636093769"/>
    <s v="$30-$39"/>
    <n v="108998.03907765023"/>
    <n v="2976.1253444408212"/>
    <n v="2.7304393451708143E-2"/>
    <n v="1.1726605686040052"/>
    <n v="36.964885636093769"/>
    <n v="1.2420473386694348E-2"/>
    <n v="1366.4027700894915"/>
    <n v="3489.9848386487643"/>
    <n v="103.85488034415539"/>
    <n v="3593.8397189929196"/>
    <n v="-2227.4369489034279"/>
    <n v="-0.6197930689929626"/>
  </r>
  <r>
    <x v="1"/>
    <d v="2019-11-01T00:00:00"/>
    <n v="11"/>
    <x v="3"/>
    <m/>
    <m/>
    <m/>
    <m/>
    <m/>
    <m/>
    <m/>
    <m/>
    <m/>
    <m/>
    <m/>
    <m/>
    <m/>
    <m/>
    <n v="36.225591550150526"/>
    <s v="$30-$39"/>
    <n v="92456.341521539158"/>
    <n v="2471.3337245203056"/>
    <n v="2.6729737342511758E-2"/>
    <n v="1.0317078678753333"/>
    <n v="36.225591550150526"/>
    <n v="1.4658316353928297E-2"/>
    <n v="1312.2934831583373"/>
    <n v="2549.6944477332509"/>
    <n v="67.496162909938846"/>
    <n v="2617.1906106431898"/>
    <n v="-1304.8971274848525"/>
    <n v="-0.49858696656571239"/>
  </r>
  <r>
    <x v="1"/>
    <d v="2019-12-01T00:00:00"/>
    <n v="12"/>
    <x v="3"/>
    <m/>
    <m/>
    <m/>
    <m/>
    <m/>
    <m/>
    <m/>
    <m/>
    <m/>
    <m/>
    <m/>
    <m/>
    <m/>
    <m/>
    <n v="35.486297464207283"/>
    <s v="$30-$39"/>
    <n v="72505.661201808311"/>
    <n v="1814.5067868497808"/>
    <n v="2.5025725671260088E-2"/>
    <n v="0.76993429661675006"/>
    <n v="35.486297464207283"/>
    <n v="1.9556993515475407E-2"/>
    <n v="1259.2773077182042"/>
    <n v="1397.0510066395052"/>
    <n v="49.529453360568816"/>
    <n v="1446.580460000074"/>
    <n v="-187.30315228186987"/>
    <n v="-0.12947994077139705"/>
  </r>
  <r>
    <x v="0"/>
    <d v="2019-05-01T00:00:00"/>
    <n v="5"/>
    <x v="3"/>
    <m/>
    <m/>
    <m/>
    <m/>
    <m/>
    <m/>
    <m/>
    <m/>
    <m/>
    <m/>
    <m/>
    <m/>
    <m/>
    <m/>
    <n v="50.474863771930963"/>
    <s v="$50-$59"/>
    <n v="90835.821185997047"/>
    <n v="4227.562614641748"/>
    <n v="4.6540699026492154E-2"/>
    <n v="0.80092293928373914"/>
    <n v="169.56918409146493"/>
    <n v="4.0110389732414299E-2"/>
    <n v="8558.9814669341758"/>
    <n v="3385.9518753249181"/>
    <n v="72.284490785551256"/>
    <n v="3458.2363661104691"/>
    <n v="5100.7451008237067"/>
    <n v="1.4749556018811381"/>
  </r>
  <r>
    <x v="0"/>
    <d v="2019-06-01T00:00:00"/>
    <n v="6"/>
    <x v="3"/>
    <m/>
    <m/>
    <m/>
    <m/>
    <m/>
    <m/>
    <m/>
    <m/>
    <m/>
    <m/>
    <m/>
    <m/>
    <m/>
    <m/>
    <n v="49.546407862325495"/>
    <s v="$40-$49"/>
    <n v="96140.13998266976"/>
    <n v="4049.7186682579245"/>
    <n v="4.2123078549583221E-2"/>
    <n v="0.82211437823051492"/>
    <n v="186.98377662050953"/>
    <n v="4.6172041057100079E-2"/>
    <n v="9264.3744600777281"/>
    <n v="3329.3319449633727"/>
    <n v="128.95588466073633"/>
    <n v="3458.2878296241092"/>
    <n v="5806.0866304536194"/>
    <n v="1.6788905135998176"/>
  </r>
  <r>
    <x v="0"/>
    <d v="2019-07-01T00:00:00"/>
    <n v="7"/>
    <x v="3"/>
    <m/>
    <m/>
    <m/>
    <m/>
    <m/>
    <m/>
    <m/>
    <m/>
    <m/>
    <m/>
    <m/>
    <m/>
    <m/>
    <m/>
    <n v="48.617951952720034"/>
    <s v="$40-$49"/>
    <n v="107714.41301626206"/>
    <n v="4708.6663760345309"/>
    <n v="4.3714357662828704E-2"/>
    <n v="0.98436695039675137"/>
    <n v="223.33363140432115"/>
    <n v="4.743033665349735E-2"/>
    <n v="10858.023761041772"/>
    <n v="4635.055561012834"/>
    <n v="126.04317279376426"/>
    <n v="4761.0987338065979"/>
    <n v="6096.9250272351737"/>
    <n v="1.2805710127251562"/>
  </r>
  <r>
    <x v="0"/>
    <d v="2019-08-01T00:00:00"/>
    <n v="8"/>
    <x v="3"/>
    <m/>
    <m/>
    <m/>
    <m/>
    <m/>
    <m/>
    <m/>
    <m/>
    <m/>
    <m/>
    <m/>
    <m/>
    <m/>
    <m/>
    <n v="47.689496043114573"/>
    <s v="$40-$49"/>
    <n v="116798.78701516389"/>
    <n v="5639.4641507287324"/>
    <n v="4.8283584914255703E-2"/>
    <n v="1.0618268273325522"/>
    <n v="211.42887187514094"/>
    <n v="3.7490950598173423E-2"/>
    <n v="10082.936348689713"/>
    <n v="5988.1343270239558"/>
    <n v="136.08468022671462"/>
    <n v="6124.2190072506701"/>
    <n v="3958.7173414390427"/>
    <n v="0.6464036208947106"/>
  </r>
  <r>
    <x v="0"/>
    <d v="2019-09-01T00:00:00"/>
    <n v="9"/>
    <x v="3"/>
    <m/>
    <m/>
    <m/>
    <m/>
    <m/>
    <m/>
    <m/>
    <m/>
    <m/>
    <m/>
    <m/>
    <m/>
    <m/>
    <m/>
    <n v="46.761040133509113"/>
    <s v="$40-$49"/>
    <n v="121677.28027516059"/>
    <n v="5744.293151823731"/>
    <n v="4.7209250065695138E-2"/>
    <n v="1.1216115761654999"/>
    <n v="261.08719037597228"/>
    <n v="4.5451578370975174E-2"/>
    <n v="12208.708587515974"/>
    <n v="6442.8656959737018"/>
    <n v="201.33702130353083"/>
    <n v="6644.2027172772323"/>
    <n v="5564.5058702387414"/>
    <n v="0.83749790712572558"/>
  </r>
  <r>
    <x v="0"/>
    <d v="2019-10-01T00:00:00"/>
    <n v="10"/>
    <x v="3"/>
    <m/>
    <m/>
    <m/>
    <m/>
    <m/>
    <m/>
    <m/>
    <m/>
    <m/>
    <m/>
    <m/>
    <m/>
    <m/>
    <m/>
    <n v="45.832584223903645"/>
    <s v="$40-$49"/>
    <n v="109189.67284078299"/>
    <n v="5180.7830314453749"/>
    <n v="4.7447555218888077E-2"/>
    <n v="1.3555446727663081"/>
    <n v="247.83193194362619"/>
    <n v="4.7836771090273608E-2"/>
    <n v="11358.777894179004"/>
    <n v="7022.7828390338627"/>
    <n v="103.85488034415539"/>
    <n v="7126.6377193780181"/>
    <n v="4232.1401748009857"/>
    <n v="0.59384808677637513"/>
  </r>
  <r>
    <x v="0"/>
    <d v="2019-11-01T00:00:00"/>
    <n v="11"/>
    <x v="3"/>
    <m/>
    <m/>
    <m/>
    <m/>
    <m/>
    <m/>
    <m/>
    <m/>
    <m/>
    <m/>
    <m/>
    <m/>
    <m/>
    <m/>
    <n v="44.904128314298184"/>
    <s v="$40-$49"/>
    <n v="90517.861161860856"/>
    <n v="3781.3857685524113"/>
    <n v="4.177502340439386E-2"/>
    <n v="1.1416705426608356"/>
    <n v="265.60334063747325"/>
    <n v="7.0239683781100029E-2"/>
    <n v="11926.686488691348"/>
    <n v="4317.0967423931925"/>
    <n v="67.496162909938846"/>
    <n v="4384.5929053031314"/>
    <n v="7542.0935833882168"/>
    <n v="1.7201354256323576"/>
  </r>
  <r>
    <x v="0"/>
    <d v="2019-12-01T00:00:00"/>
    <n v="12"/>
    <x v="3"/>
    <m/>
    <m/>
    <m/>
    <m/>
    <m/>
    <m/>
    <m/>
    <m/>
    <m/>
    <m/>
    <m/>
    <m/>
    <m/>
    <m/>
    <n v="43.975672404692723"/>
    <s v="$40-$49"/>
    <n v="72276.1478016131"/>
    <n v="3252.1605422736825"/>
    <n v="4.4996318165715782E-2"/>
    <n v="0.83217802161026211"/>
    <n v="260.77989961164502"/>
    <n v="8.0186662442354714E-2"/>
    <n v="11467.971435050356"/>
    <n v="2706.3765260282703"/>
    <n v="49.529453360568816"/>
    <n v="2755.9059793888391"/>
    <n v="8712.0654556615173"/>
    <n v="3.1612346432781937"/>
  </r>
  <r>
    <x v="3"/>
    <m/>
    <m/>
    <x v="4"/>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d v="2016-02-01T00:00:00"/>
    <x v="0"/>
    <x v="0"/>
    <n v="86.34"/>
    <x v="0"/>
    <n v="63820"/>
    <n v="3191"/>
    <n v="0.05"/>
    <n v="0.63"/>
    <n v="96"/>
    <n v="3.0084612973989344E-2"/>
    <n v="8288.64"/>
    <n v="2010.33"/>
    <n v="1243.2959999999998"/>
    <n v="3253.6259999999997"/>
    <n v="5035.0139999999992"/>
    <n v="1.5475085335561001"/>
    <m/>
    <m/>
    <m/>
    <m/>
    <m/>
    <m/>
    <m/>
    <m/>
    <m/>
    <m/>
    <m/>
    <m/>
    <m/>
    <m/>
  </r>
  <r>
    <x v="0"/>
    <d v="2016-03-01T00:00:00"/>
    <x v="1"/>
    <x v="0"/>
    <n v="81.13"/>
    <x v="0"/>
    <n v="82478"/>
    <n v="4454"/>
    <n v="5.4002279395717646E-2"/>
    <n v="0.74"/>
    <n v="178"/>
    <n v="3.9964077233947015E-2"/>
    <n v="14441.14"/>
    <n v="3295.96"/>
    <n v="2166.1709999999998"/>
    <n v="5462.1309999999994"/>
    <n v="8979.009"/>
    <n v="1.6438655535724063"/>
    <m/>
    <m/>
    <m/>
    <m/>
    <m/>
    <m/>
    <m/>
    <m/>
    <m/>
    <m/>
    <m/>
    <m/>
    <m/>
    <m/>
  </r>
  <r>
    <x v="0"/>
    <d v="2016-04-01T00:00:00"/>
    <x v="2"/>
    <x v="0"/>
    <n v="74.17"/>
    <x v="1"/>
    <n v="77966"/>
    <n v="3898"/>
    <n v="4.999615216889413E-2"/>
    <n v="0.72"/>
    <n v="117"/>
    <n v="3.0015392508978965E-2"/>
    <n v="8677.89"/>
    <n v="2806.56"/>
    <n v="1301.6834999999999"/>
    <n v="4108.2434999999996"/>
    <n v="4569.6464999999998"/>
    <n v="1.1123115024705814"/>
    <m/>
    <m/>
    <m/>
    <m/>
    <m/>
    <m/>
    <m/>
    <m/>
    <m/>
    <m/>
    <m/>
    <m/>
    <m/>
    <m/>
  </r>
  <r>
    <x v="0"/>
    <d v="2016-05-01T00:00:00"/>
    <x v="3"/>
    <x v="0"/>
    <n v="75.66"/>
    <x v="1"/>
    <n v="95460"/>
    <n v="5155"/>
    <n v="5.4001676094699351E-2"/>
    <n v="0.8819999999999999"/>
    <n v="206"/>
    <n v="3.9961202715809892E-2"/>
    <n v="15585.96"/>
    <n v="4546.7099999999991"/>
    <n v="2337.8939999999998"/>
    <n v="6884.6039999999994"/>
    <n v="8701.3559999999998"/>
    <n v="1.2638862017336074"/>
    <m/>
    <m/>
    <m/>
    <m/>
    <m/>
    <m/>
    <m/>
    <m/>
    <m/>
    <m/>
    <m/>
    <m/>
    <m/>
    <m/>
  </r>
  <r>
    <x v="0"/>
    <d v="2016-06-01T00:00:00"/>
    <x v="4"/>
    <x v="0"/>
    <n v="85.61"/>
    <x v="0"/>
    <n v="92700"/>
    <n v="5099"/>
    <n v="5.5005393743257823E-2"/>
    <n v="0.95199999999999996"/>
    <n v="204"/>
    <n v="4.0007844675426556E-2"/>
    <n v="17464.439999999999"/>
    <n v="4854.2479999999996"/>
    <n v="2619.6659999999997"/>
    <n v="7473.9139999999989"/>
    <n v="9990.5259999999998"/>
    <n v="1.3367194217113016"/>
    <m/>
    <m/>
    <m/>
    <m/>
    <m/>
    <m/>
    <m/>
    <m/>
    <m/>
    <m/>
    <m/>
    <m/>
    <m/>
    <m/>
  </r>
  <r>
    <x v="0"/>
    <d v="2016-07-01T00:00:00"/>
    <x v="5"/>
    <x v="0"/>
    <n v="78.77"/>
    <x v="1"/>
    <n v="110845"/>
    <n v="5099"/>
    <n v="4.6001172808877264E-2"/>
    <n v="1.1099999999999999"/>
    <n v="204"/>
    <n v="4.0007844675426556E-2"/>
    <n v="16069.08"/>
    <n v="5659.8899999999994"/>
    <n v="2410.3620000000001"/>
    <n v="8070.2519999999995"/>
    <n v="7998.8280000000004"/>
    <n v="0.99114971874484226"/>
    <m/>
    <m/>
    <m/>
    <m/>
    <m/>
    <m/>
    <m/>
    <m/>
    <m/>
    <m/>
    <m/>
    <m/>
    <m/>
    <m/>
  </r>
  <r>
    <x v="0"/>
    <d v="2016-08-01T00:00:00"/>
    <x v="6"/>
    <x v="0"/>
    <n v="86.28"/>
    <x v="0"/>
    <n v="121907"/>
    <n v="6705"/>
    <n v="5.5000943342055832E-2"/>
    <n v="1.1199999999999999"/>
    <n v="201"/>
    <n v="2.9977628635346757E-2"/>
    <n v="17342.28"/>
    <n v="7509.5999999999995"/>
    <n v="2601.3419999999996"/>
    <n v="10110.941999999999"/>
    <n v="7231.3379999999997"/>
    <n v="0.71519923662899065"/>
    <m/>
    <m/>
    <m/>
    <m/>
    <m/>
    <m/>
    <m/>
    <m/>
    <m/>
    <m/>
    <m/>
    <m/>
    <m/>
    <m/>
  </r>
  <r>
    <x v="0"/>
    <d v="2016-09-01T00:00:00"/>
    <x v="7"/>
    <x v="0"/>
    <n v="76.569999999999993"/>
    <x v="1"/>
    <n v="125592"/>
    <n v="6782"/>
    <n v="5.4000254793298938E-2"/>
    <n v="1.1700000000000002"/>
    <n v="271"/>
    <n v="3.9958714243585963E-2"/>
    <n v="20750.469999999998"/>
    <n v="7934.9400000000014"/>
    <n v="3112.5704999999994"/>
    <n v="11047.5105"/>
    <n v="9702.9594999999972"/>
    <n v="0.87829375676990729"/>
    <m/>
    <m/>
    <m/>
    <m/>
    <m/>
    <m/>
    <m/>
    <m/>
    <m/>
    <m/>
    <m/>
    <m/>
    <m/>
    <m/>
  </r>
  <r>
    <x v="0"/>
    <d v="2016-10-01T00:00:00"/>
    <x v="8"/>
    <x v="0"/>
    <n v="73.94"/>
    <x v="1"/>
    <n v="113623"/>
    <n v="6022"/>
    <n v="5.2999832780334967E-2"/>
    <n v="1.42"/>
    <n v="181"/>
    <n v="3.005645964795749E-2"/>
    <n v="13383.14"/>
    <n v="8551.24"/>
    <n v="2007.4709999999998"/>
    <n v="10558.710999999999"/>
    <n v="2824.4290000000001"/>
    <n v="0.26749751934682181"/>
    <m/>
    <m/>
    <m/>
    <m/>
    <m/>
    <m/>
    <m/>
    <m/>
    <m/>
    <m/>
    <m/>
    <m/>
    <m/>
    <m/>
  </r>
  <r>
    <x v="0"/>
    <d v="2016-11-01T00:00:00"/>
    <x v="9"/>
    <x v="0"/>
    <n v="68.11"/>
    <x v="2"/>
    <n v="94080"/>
    <n v="4234"/>
    <n v="4.5004251700680273E-2"/>
    <n v="1.1880000000000002"/>
    <n v="127"/>
    <n v="2.9995276334435522E-2"/>
    <n v="8649.9699999999993"/>
    <n v="5029.9920000000011"/>
    <n v="1297.4954999999998"/>
    <n v="6327.4875000000011"/>
    <n v="2322.4824999999983"/>
    <n v="0.3670465567889305"/>
    <m/>
    <m/>
    <m/>
    <m/>
    <m/>
    <m/>
    <m/>
    <m/>
    <m/>
    <m/>
    <m/>
    <m/>
    <m/>
    <m/>
  </r>
  <r>
    <x v="0"/>
    <d v="2016-12-01T00:00:00"/>
    <x v="10"/>
    <x v="0"/>
    <n v="83.1"/>
    <x v="0"/>
    <n v="76999"/>
    <n v="3850"/>
    <n v="5.0000649359082584E-2"/>
    <n v="0.85399999999999998"/>
    <n v="154"/>
    <n v="0.04"/>
    <n v="12797.4"/>
    <n v="3287.9"/>
    <n v="1919.61"/>
    <n v="5207.51"/>
    <n v="7589.8899999999994"/>
    <n v="1.4574892799053674"/>
    <m/>
    <m/>
    <m/>
    <m/>
    <m/>
    <m/>
    <m/>
    <m/>
    <m/>
    <m/>
    <m/>
    <m/>
    <m/>
    <m/>
  </r>
  <r>
    <x v="0"/>
    <d v="2017-01-01T00:00:00"/>
    <x v="11"/>
    <x v="1"/>
    <n v="77.38"/>
    <x v="1"/>
    <n v="62498"/>
    <n v="3187"/>
    <n v="5.0993631796217478E-2"/>
    <n v="0.86"/>
    <n v="96"/>
    <n v="3.0122372136805773E-2"/>
    <n v="7428.48"/>
    <n v="2753.5679999999998"/>
    <n v="1114.2719999999999"/>
    <n v="3867.8399999999997"/>
    <n v="3560.64"/>
    <n v="0.92057582526681558"/>
    <m/>
    <m/>
    <m/>
    <m/>
    <m/>
    <m/>
    <m/>
    <m/>
    <m/>
    <m/>
    <m/>
    <m/>
    <m/>
    <m/>
  </r>
  <r>
    <x v="0"/>
    <d v="2017-02-01T00:00:00"/>
    <x v="0"/>
    <x v="1"/>
    <n v="86.34"/>
    <x v="0"/>
    <n v="63820"/>
    <n v="3382"/>
    <n v="5.2992792228141648E-2"/>
    <n v="0.61"/>
    <n v="135"/>
    <n v="3.9917208752217624E-2"/>
    <n v="11655.9"/>
    <n v="2063.02"/>
    <n v="1748.385"/>
    <n v="3811.4049999999997"/>
    <n v="7844.4949999999999"/>
    <n v="2.0581635905919211"/>
    <m/>
    <m/>
    <m/>
    <m/>
    <m/>
    <m/>
    <m/>
    <m/>
    <m/>
    <m/>
    <m/>
    <m/>
    <m/>
    <m/>
  </r>
  <r>
    <x v="0"/>
    <d v="2017-03-01T00:00:00"/>
    <x v="1"/>
    <x v="1"/>
    <n v="81.13"/>
    <x v="0"/>
    <n v="82478"/>
    <n v="4041"/>
    <n v="4.8994883484080605E-2"/>
    <n v="0.74"/>
    <n v="121"/>
    <n v="2.9943083395199209E-2"/>
    <n v="9816.73"/>
    <n v="2990.34"/>
    <n v="1472.5094999999999"/>
    <n v="4462.8495000000003"/>
    <n v="5353.8804999999993"/>
    <n v="1.1996551754658091"/>
    <m/>
    <m/>
    <m/>
    <m/>
    <m/>
    <m/>
    <m/>
    <m/>
    <m/>
    <m/>
    <m/>
    <m/>
    <m/>
    <m/>
  </r>
  <r>
    <x v="0"/>
    <d v="2017-04-01T00:00:00"/>
    <x v="2"/>
    <x v="1"/>
    <n v="74.17"/>
    <x v="1"/>
    <n v="77966"/>
    <n v="4054"/>
    <n v="5.1997024343944799E-2"/>
    <n v="0.82799999999999996"/>
    <n v="122"/>
    <n v="3.0093734583127776E-2"/>
    <n v="9048.74"/>
    <n v="3356.712"/>
    <n v="1357.3109999999999"/>
    <n v="4714.0230000000001"/>
    <n v="4334.7169999999996"/>
    <n v="0.91953666751307739"/>
    <m/>
    <m/>
    <m/>
    <m/>
    <m/>
    <m/>
    <m/>
    <m/>
    <m/>
    <m/>
    <m/>
    <m/>
    <m/>
    <m/>
  </r>
  <r>
    <x v="0"/>
    <d v="2017-05-01T00:00:00"/>
    <x v="3"/>
    <x v="1"/>
    <n v="72.099999999999994"/>
    <x v="1"/>
    <n v="94500"/>
    <n v="4631"/>
    <n v="4.9005291005291003E-2"/>
    <n v="0.85199999999999998"/>
    <n v="185"/>
    <n v="3.9948175340099333E-2"/>
    <n v="13338.499999999998"/>
    <n v="3945.6120000000001"/>
    <n v="2000.7749999999996"/>
    <n v="5946.3869999999997"/>
    <n v="7392.1129999999985"/>
    <n v="1.2431267927903109"/>
    <m/>
    <m/>
    <m/>
    <m/>
    <m/>
    <m/>
    <m/>
    <m/>
    <m/>
    <m/>
    <m/>
    <m/>
    <m/>
    <m/>
  </r>
  <r>
    <x v="0"/>
    <d v="2017-06-01T00:00:00"/>
    <x v="4"/>
    <x v="1"/>
    <n v="84.22"/>
    <x v="0"/>
    <n v="98961"/>
    <n v="4453"/>
    <n v="4.4997524277240526E-2"/>
    <n v="0.85399999999999998"/>
    <n v="134"/>
    <n v="3.0092072759937121E-2"/>
    <n v="11285.48"/>
    <n v="3802.8620000000001"/>
    <n v="1692.8219999999999"/>
    <n v="5495.6840000000002"/>
    <n v="5789.7959999999994"/>
    <n v="1.0535169052660232"/>
    <m/>
    <m/>
    <m/>
    <m/>
    <m/>
    <m/>
    <m/>
    <m/>
    <m/>
    <m/>
    <m/>
    <m/>
    <m/>
    <m/>
  </r>
  <r>
    <x v="0"/>
    <d v="2017-07-01T00:00:00"/>
    <x v="5"/>
    <x v="1"/>
    <n v="84.75"/>
    <x v="0"/>
    <n v="111786"/>
    <n v="5366"/>
    <n v="4.8002433220617965E-2"/>
    <n v="0.99"/>
    <n v="215"/>
    <n v="4.0067089079388746E-2"/>
    <n v="18221.25"/>
    <n v="5312.34"/>
    <n v="2733.1875"/>
    <n v="8045.5275000000001"/>
    <n v="10175.7225"/>
    <n v="1.2647675991412619"/>
    <m/>
    <m/>
    <m/>
    <m/>
    <m/>
    <m/>
    <m/>
    <m/>
    <m/>
    <m/>
    <m/>
    <m/>
    <m/>
    <m/>
  </r>
  <r>
    <x v="0"/>
    <d v="2017-08-01T00:00:00"/>
    <x v="6"/>
    <x v="1"/>
    <n v="69.37"/>
    <x v="2"/>
    <n v="120352"/>
    <n v="5657"/>
    <n v="4.7003788885934594E-2"/>
    <n v="1.1519999999999999"/>
    <n v="170"/>
    <n v="3.0051263920806082E-2"/>
    <n v="11792.900000000001"/>
    <n v="6516.8639999999996"/>
    <n v="1768.9350000000002"/>
    <n v="8285.7989999999991"/>
    <n v="3507.1010000000024"/>
    <n v="0.42326648280992607"/>
    <m/>
    <m/>
    <m/>
    <m/>
    <m/>
    <m/>
    <m/>
    <m/>
    <m/>
    <m/>
    <m/>
    <m/>
    <m/>
    <m/>
  </r>
  <r>
    <x v="0"/>
    <d v="2017-09-01T00:00:00"/>
    <x v="7"/>
    <x v="1"/>
    <n v="86.17"/>
    <x v="0"/>
    <n v="123056"/>
    <n v="5784"/>
    <n v="4.7002990508386425E-2"/>
    <n v="1.2060000000000002"/>
    <n v="231"/>
    <n v="3.9937759336099582E-2"/>
    <n v="19905.27"/>
    <n v="6975.5040000000008"/>
    <n v="2985.7905000000001"/>
    <n v="9961.2945"/>
    <n v="9943.9755000000005"/>
    <n v="0.99826137054777375"/>
    <m/>
    <m/>
    <m/>
    <m/>
    <m/>
    <m/>
    <m/>
    <m/>
    <m/>
    <m/>
    <m/>
    <m/>
    <m/>
    <m/>
  </r>
  <r>
    <x v="0"/>
    <d v="2017-10-01T00:00:00"/>
    <x v="8"/>
    <x v="1"/>
    <n v="71.03"/>
    <x v="1"/>
    <n v="110606"/>
    <n v="5420"/>
    <n v="4.9002766576858398E-2"/>
    <n v="1.42"/>
    <n v="163"/>
    <n v="3.0073800738007379E-2"/>
    <n v="11577.89"/>
    <n v="7696.4"/>
    <n v="1736.6834999999999"/>
    <n v="9433.0834999999988"/>
    <n v="2144.8065000000006"/>
    <n v="0.22737066835038627"/>
    <m/>
    <m/>
    <m/>
    <m/>
    <m/>
    <m/>
    <m/>
    <m/>
    <m/>
    <m/>
    <m/>
    <m/>
    <m/>
    <m/>
  </r>
  <r>
    <x v="0"/>
    <d v="2017-11-01T00:00:00"/>
    <x v="9"/>
    <x v="1"/>
    <n v="54.26"/>
    <x v="3"/>
    <n v="91342"/>
    <n v="4384"/>
    <n v="4.7995445687635481E-2"/>
    <n v="1.242"/>
    <n v="197"/>
    <n v="4.4936131386861311E-2"/>
    <n v="10689.22"/>
    <n v="5444.9279999999999"/>
    <n v="1603.3829999999998"/>
    <n v="7048.3109999999997"/>
    <n v="3640.9089999999997"/>
    <n v="0.51656474863268653"/>
    <m/>
    <m/>
    <m/>
    <m/>
    <m/>
    <m/>
    <m/>
    <m/>
    <m/>
    <m/>
    <m/>
    <m/>
    <m/>
    <m/>
  </r>
  <r>
    <x v="0"/>
    <d v="2017-12-01T00:00:00"/>
    <x v="10"/>
    <x v="1"/>
    <n v="54.65"/>
    <x v="3"/>
    <n v="72950"/>
    <n v="3720"/>
    <n v="5.0993831391363945E-2"/>
    <n v="0.95199999999999996"/>
    <n v="186"/>
    <n v="0.05"/>
    <n v="10164.9"/>
    <n v="3541.44"/>
    <n v="1524.7349999999999"/>
    <n v="5066.1750000000002"/>
    <n v="5098.7249999999995"/>
    <n v="1.0064249655805413"/>
    <m/>
    <m/>
    <m/>
    <m/>
    <m/>
    <m/>
    <m/>
    <m/>
    <m/>
    <m/>
    <m/>
    <m/>
    <m/>
    <m/>
  </r>
  <r>
    <x v="0"/>
    <d v="2018-01-01T00:00:00"/>
    <x v="11"/>
    <x v="2"/>
    <n v="56.9"/>
    <x v="3"/>
    <n v="68806"/>
    <n v="3303"/>
    <n v="4.8004534488271369E-2"/>
    <n v="0.69599999999999995"/>
    <n v="155"/>
    <n v="4.6927036027853468E-2"/>
    <n v="8819.5"/>
    <n v="2298.8879999999999"/>
    <n v="1322.925"/>
    <n v="3621.8130000000001"/>
    <n v="5197.6869999999999"/>
    <n v="1.43510639560905"/>
    <m/>
    <m/>
    <m/>
    <m/>
    <m/>
    <m/>
    <m/>
    <m/>
    <m/>
    <m/>
    <m/>
    <m/>
    <m/>
    <m/>
  </r>
  <r>
    <x v="0"/>
    <d v="2018-02-01T00:00:00"/>
    <x v="0"/>
    <x v="2"/>
    <n v="60.92"/>
    <x v="2"/>
    <n v="66648"/>
    <n v="3599"/>
    <n v="5.4000120033609413E-2"/>
    <n v="0.65"/>
    <n v="173"/>
    <n v="4.8068908030008337E-2"/>
    <n v="10539.16"/>
    <n v="2339.35"/>
    <n v="1580.874"/>
    <n v="3920.2240000000002"/>
    <n v="6618.9359999999997"/>
    <n v="1.6884076011982987"/>
    <m/>
    <m/>
    <m/>
    <m/>
    <m/>
    <m/>
    <m/>
    <m/>
    <m/>
    <m/>
    <m/>
    <m/>
    <m/>
    <m/>
  </r>
  <r>
    <x v="0"/>
    <d v="2018-03-01T00:00:00"/>
    <x v="1"/>
    <x v="2"/>
    <n v="55.84"/>
    <x v="3"/>
    <n v="76954"/>
    <n v="3694"/>
    <n v="4.8002702913428799E-2"/>
    <n v="0.62"/>
    <n v="177"/>
    <n v="4.7915538711423927E-2"/>
    <n v="9883.68"/>
    <n v="2290.2800000000002"/>
    <n v="1482.5519999999999"/>
    <n v="3772.8320000000003"/>
    <n v="6110.848"/>
    <n v="1.6196978821214407"/>
    <m/>
    <m/>
    <m/>
    <m/>
    <m/>
    <m/>
    <m/>
    <m/>
    <m/>
    <m/>
    <m/>
    <m/>
    <m/>
    <m/>
  </r>
  <r>
    <x v="0"/>
    <d v="2018-04-01T00:00:00"/>
    <x v="2"/>
    <x v="2"/>
    <n v="58.3"/>
    <x v="3"/>
    <n v="73454"/>
    <n v="3746"/>
    <n v="5.0997903449778094E-2"/>
    <n v="0.80400000000000005"/>
    <n v="180"/>
    <n v="4.8051254671649758E-2"/>
    <n v="10494"/>
    <n v="3011.7840000000001"/>
    <n v="1574.1"/>
    <n v="4585.884"/>
    <n v="5908.116"/>
    <n v="1.2883265254855989"/>
    <m/>
    <m/>
    <m/>
    <m/>
    <m/>
    <m/>
    <m/>
    <m/>
    <m/>
    <m/>
    <m/>
    <m/>
    <m/>
    <m/>
  </r>
  <r>
    <x v="0"/>
    <d v="2018-05-01T00:00:00"/>
    <x v="3"/>
    <x v="2"/>
    <n v="55.03"/>
    <x v="3"/>
    <n v="85389"/>
    <n v="4013"/>
    <n v="4.6996685755776507E-2"/>
    <n v="0.80400000000000005"/>
    <n v="197"/>
    <n v="4.9090456017941687E-2"/>
    <n v="10840.91"/>
    <n v="3226.4520000000002"/>
    <n v="1626.1364999999998"/>
    <n v="4852.5884999999998"/>
    <n v="5988.3215"/>
    <n v="1.2340468391251391"/>
    <m/>
    <m/>
    <m/>
    <m/>
    <m/>
    <m/>
    <m/>
    <m/>
    <m/>
    <m/>
    <m/>
    <m/>
    <m/>
    <m/>
  </r>
  <r>
    <x v="0"/>
    <d v="2018-06-01T00:00:00"/>
    <x v="4"/>
    <x v="2"/>
    <n v="56.95"/>
    <x v="3"/>
    <n v="102096"/>
    <n v="4594"/>
    <n v="4.4996865695032126E-2"/>
    <n v="0.90999999999999992"/>
    <n v="221"/>
    <n v="4.8106225511536788E-2"/>
    <n v="12585.95"/>
    <n v="4180.54"/>
    <n v="1887.8924999999999"/>
    <n v="6068.4324999999999"/>
    <n v="6517.5175000000008"/>
    <n v="1.0740034597072639"/>
    <m/>
    <m/>
    <m/>
    <m/>
    <m/>
    <m/>
    <m/>
    <m/>
    <m/>
    <m/>
    <m/>
    <m/>
    <m/>
    <m/>
  </r>
  <r>
    <x v="0"/>
    <d v="2018-07-01T00:00:00"/>
    <x v="5"/>
    <x v="2"/>
    <n v="55.73"/>
    <x v="3"/>
    <n v="106214"/>
    <n v="5417"/>
    <n v="5.100080968610541E-2"/>
    <n v="0.99"/>
    <n v="244"/>
    <n v="4.5043381945726414E-2"/>
    <n v="13598.119999999999"/>
    <n v="5362.83"/>
    <n v="2039.7179999999998"/>
    <n v="7402.5479999999998"/>
    <n v="6195.5719999999992"/>
    <n v="0.83695127677659087"/>
    <m/>
    <m/>
    <m/>
    <m/>
    <m/>
    <m/>
    <m/>
    <m/>
    <m/>
    <m/>
    <m/>
    <m/>
    <m/>
    <m/>
  </r>
  <r>
    <x v="0"/>
    <d v="2018-08-01T00:00:00"/>
    <x v="6"/>
    <x v="2"/>
    <n v="50.06"/>
    <x v="3"/>
    <n v="110902"/>
    <n v="5101"/>
    <n v="4.5995563650790786E-2"/>
    <n v="1.008"/>
    <n v="250"/>
    <n v="4.9009998039600079E-2"/>
    <n v="12515"/>
    <n v="5141.808"/>
    <n v="1877.25"/>
    <n v="7019.058"/>
    <n v="5495.942"/>
    <n v="0.78300279040292875"/>
    <m/>
    <m/>
    <m/>
    <m/>
    <m/>
    <m/>
    <m/>
    <m/>
    <m/>
    <m/>
    <m/>
    <m/>
    <m/>
    <m/>
  </r>
  <r>
    <x v="0"/>
    <d v="2018-09-01T00:00:00"/>
    <x v="7"/>
    <x v="2"/>
    <n v="58.28"/>
    <x v="3"/>
    <n v="126716"/>
    <n v="5829"/>
    <n v="4.6000505066447803E-2"/>
    <n v="1.1160000000000001"/>
    <n v="262"/>
    <n v="4.4947675416023333E-2"/>
    <n v="15269.36"/>
    <n v="6505.1640000000007"/>
    <n v="2290.404"/>
    <n v="8795.5680000000011"/>
    <n v="6473.7919999999995"/>
    <n v="0.7360288727231713"/>
    <m/>
    <m/>
    <m/>
    <m/>
    <m/>
    <m/>
    <m/>
    <m/>
    <m/>
    <m/>
    <m/>
    <m/>
    <m/>
    <m/>
  </r>
  <r>
    <x v="0"/>
    <d v="2018-10-01T00:00:00"/>
    <x v="8"/>
    <x v="2"/>
    <n v="59.29"/>
    <x v="3"/>
    <n v="111539"/>
    <n v="5131"/>
    <n v="4.6001846887635714E-2"/>
    <n v="1.38"/>
    <n v="241"/>
    <n v="4.6969401676086535E-2"/>
    <n v="14288.89"/>
    <n v="7080.78"/>
    <n v="2143.3334999999997"/>
    <n v="9224.1134999999995"/>
    <n v="5064.7764999999999"/>
    <n v="0.54908002812411194"/>
    <m/>
    <m/>
    <m/>
    <m/>
    <m/>
    <m/>
    <m/>
    <m/>
    <m/>
    <m/>
    <m/>
    <m/>
    <m/>
    <m/>
  </r>
  <r>
    <x v="0"/>
    <d v="2018-11-01T00:00:00"/>
    <x v="9"/>
    <x v="2"/>
    <n v="50.37"/>
    <x v="3"/>
    <n v="96936"/>
    <n v="4653"/>
    <n v="4.8000742758108443E-2"/>
    <n v="1.0980000000000001"/>
    <n v="233"/>
    <n v="5.0075220287986243E-2"/>
    <n v="11736.21"/>
    <n v="5108.9940000000006"/>
    <n v="1760.4314999999999"/>
    <n v="6869.4255000000003"/>
    <n v="4866.7844999999988"/>
    <n v="0.70847038082005531"/>
    <m/>
    <m/>
    <m/>
    <m/>
    <m/>
    <m/>
    <m/>
    <m/>
    <m/>
    <m/>
    <m/>
    <m/>
    <m/>
    <m/>
  </r>
  <r>
    <x v="0"/>
    <d v="2018-12-01T00:00:00"/>
    <x v="10"/>
    <x v="2"/>
    <n v="60.25"/>
    <x v="2"/>
    <n v="75576"/>
    <n v="3476"/>
    <n v="4.5993437069969299E-2"/>
    <n v="0.81199999999999994"/>
    <n v="163"/>
    <n v="4.6892980437284237E-2"/>
    <n v="9820.75"/>
    <n v="2822.5119999999997"/>
    <n v="1473.1125"/>
    <n v="4295.6244999999999"/>
    <n v="5525.1255000000001"/>
    <n v="1.2862217123493918"/>
    <m/>
    <m/>
    <m/>
    <m/>
    <m/>
    <m/>
    <m/>
    <m/>
    <m/>
    <m/>
    <m/>
    <m/>
    <m/>
    <m/>
  </r>
  <r>
    <x v="0"/>
    <d v="2019-01-01T00:00:00"/>
    <x v="11"/>
    <x v="3"/>
    <n v="57.72"/>
    <x v="3"/>
    <n v="62216"/>
    <n v="2924"/>
    <n v="4.6997556898546997E-2"/>
    <n v="0.80400000000000005"/>
    <n v="137"/>
    <n v="4.6853625170998635E-2"/>
    <n v="7907.6399999999994"/>
    <n v="2350.8960000000002"/>
    <n v="1186.146"/>
    <n v="3537.0420000000004"/>
    <n v="4370.597999999999"/>
    <n v="1.2356647164495074"/>
    <m/>
    <m/>
    <m/>
    <m/>
    <m/>
    <m/>
    <m/>
    <m/>
    <m/>
    <m/>
    <m/>
    <m/>
    <m/>
    <m/>
  </r>
  <r>
    <x v="0"/>
    <d v="2019-02-01T00:00:00"/>
    <x v="0"/>
    <x v="3"/>
    <n v="51.45"/>
    <x v="3"/>
    <n v="63436"/>
    <n v="2981"/>
    <n v="4.699224415158585E-2"/>
    <n v="0.56000000000000005"/>
    <n v="143"/>
    <n v="4.797047970479705E-2"/>
    <n v="7357.35"/>
    <n v="1669.3600000000001"/>
    <n v="1103.6025"/>
    <n v="2772.9625000000001"/>
    <n v="4584.3875000000007"/>
    <n v="1.6532454009024646"/>
    <m/>
    <m/>
    <m/>
    <m/>
    <m/>
    <m/>
    <m/>
    <m/>
    <m/>
    <m/>
    <m/>
    <m/>
    <m/>
    <m/>
  </r>
  <r>
    <x v="0"/>
    <d v="2019-03-01T00:00:00"/>
    <x v="1"/>
    <x v="3"/>
    <n v="58.55"/>
    <x v="3"/>
    <n v="77323"/>
    <n v="3943"/>
    <n v="5.0993882803305614E-2"/>
    <n v="0.7"/>
    <n v="193"/>
    <n v="4.8947501902104999E-2"/>
    <n v="11300.15"/>
    <n v="2760.1"/>
    <n v="1695.0224999999998"/>
    <n v="4455.1224999999995"/>
    <n v="6845.0275000000001"/>
    <n v="1.536439794865349"/>
    <m/>
    <m/>
    <m/>
    <m/>
    <m/>
    <m/>
    <m/>
    <m/>
    <m/>
    <m/>
    <m/>
    <m/>
    <m/>
    <m/>
  </r>
  <r>
    <x v="0"/>
    <d v="2019-04-01T00:00:00"/>
    <x v="2"/>
    <x v="3"/>
    <n v="53.62"/>
    <x v="3"/>
    <n v="72746"/>
    <n v="3492"/>
    <n v="4.8002639320375004E-2"/>
    <n v="0.76800000000000002"/>
    <n v="157"/>
    <n v="4.4959908361970218E-2"/>
    <n v="8418.34"/>
    <n v="2681.8560000000002"/>
    <n v="1262.751"/>
    <n v="3944.607"/>
    <n v="4473.7330000000002"/>
    <n v="1.1341390916763066"/>
    <n v="53.62"/>
    <s v="$50-$59"/>
    <n v="72746"/>
    <n v="3492"/>
    <n v="4.8002639320375004E-2"/>
    <n v="0.76800000000000002"/>
    <n v="157"/>
    <n v="4.4959908361970218E-2"/>
    <n v="8418.34"/>
    <n v="2681.8560000000002"/>
    <n v="1262.751"/>
    <n v="3944.607"/>
    <n v="4473.7330000000002"/>
    <n v="1.1341390916763066"/>
  </r>
  <r>
    <x v="1"/>
    <d v="2016-02-01T00:00:00"/>
    <x v="0"/>
    <x v="0"/>
    <n v="69"/>
    <x v="2"/>
    <n v="60972"/>
    <n v="1646"/>
    <n v="2.6995998163091256E-2"/>
    <n v="0.624"/>
    <n v="36"/>
    <n v="2.187120291616039E-2"/>
    <n v="2484"/>
    <n v="1027.104"/>
    <n v="372.59999999999997"/>
    <n v="1399.704"/>
    <n v="1084.296"/>
    <n v="0.77466092831055711"/>
    <m/>
    <m/>
    <m/>
    <m/>
    <m/>
    <m/>
    <m/>
    <m/>
    <m/>
    <m/>
    <m/>
    <m/>
    <m/>
    <m/>
  </r>
  <r>
    <x v="1"/>
    <d v="2016-03-01T00:00:00"/>
    <x v="1"/>
    <x v="0"/>
    <n v="65.28"/>
    <x v="2"/>
    <n v="81468"/>
    <n v="2200"/>
    <n v="2.7004468011980164E-2"/>
    <n v="0.6"/>
    <n v="48"/>
    <n v="2.181818181818182E-2"/>
    <n v="3133.44"/>
    <n v="1320"/>
    <n v="470.01599999999996"/>
    <n v="1790.0160000000001"/>
    <n v="1343.424"/>
    <n v="0.7505094926525796"/>
    <m/>
    <m/>
    <m/>
    <m/>
    <m/>
    <m/>
    <m/>
    <m/>
    <m/>
    <m/>
    <m/>
    <m/>
    <m/>
    <m/>
  </r>
  <r>
    <x v="1"/>
    <d v="2016-04-01T00:00:00"/>
    <x v="2"/>
    <x v="0"/>
    <n v="58.910000000000004"/>
    <x v="3"/>
    <n v="79432"/>
    <n v="2065"/>
    <n v="2.5997079262765635E-2"/>
    <n v="0.6"/>
    <n v="50"/>
    <n v="2.4213075060532687E-2"/>
    <n v="2945.5"/>
    <n v="1239"/>
    <n v="441.82499999999999"/>
    <n v="1680.825"/>
    <n v="1264.675"/>
    <n v="0.75241324944595656"/>
    <m/>
    <m/>
    <m/>
    <m/>
    <m/>
    <m/>
    <m/>
    <m/>
    <m/>
    <m/>
    <m/>
    <m/>
    <m/>
    <m/>
  </r>
  <r>
    <x v="1"/>
    <d v="2016-05-01T00:00:00"/>
    <x v="3"/>
    <x v="0"/>
    <n v="60.03"/>
    <x v="2"/>
    <n v="42424"/>
    <n v="1061"/>
    <n v="2.5009428625306432E-2"/>
    <n v="0.75600000000000001"/>
    <n v="22"/>
    <n v="2.0735155513666354E-2"/>
    <n v="1320.66"/>
    <n v="802.11599999999999"/>
    <n v="198.09900000000002"/>
    <n v="1000.215"/>
    <n v="320.44500000000005"/>
    <n v="0.32037611913438613"/>
    <m/>
    <m/>
    <m/>
    <m/>
    <m/>
    <m/>
    <m/>
    <m/>
    <m/>
    <m/>
    <m/>
    <m/>
    <m/>
    <m/>
  </r>
  <r>
    <x v="1"/>
    <d v="2016-06-01T00:00:00"/>
    <x v="4"/>
    <x v="0"/>
    <n v="69.350000000000009"/>
    <x v="2"/>
    <n v="97492"/>
    <n v="2437"/>
    <n v="2.4996922824436878E-2"/>
    <n v="0.7"/>
    <n v="56"/>
    <n v="2.2979072630283134E-2"/>
    <n v="3883.6000000000004"/>
    <n v="1705.8999999999999"/>
    <n v="582.54000000000008"/>
    <n v="2288.44"/>
    <n v="1595.1600000000003"/>
    <n v="0.69705126636486003"/>
    <m/>
    <m/>
    <m/>
    <m/>
    <m/>
    <m/>
    <m/>
    <m/>
    <m/>
    <m/>
    <m/>
    <m/>
    <m/>
    <m/>
  </r>
  <r>
    <x v="1"/>
    <d v="2016-07-01T00:00:00"/>
    <x v="5"/>
    <x v="0"/>
    <n v="62.430000000000007"/>
    <x v="2"/>
    <n v="105112"/>
    <n v="3048"/>
    <n v="2.8997640611918715E-2"/>
    <n v="0.85499999999999998"/>
    <n v="73"/>
    <n v="2.3950131233595802E-2"/>
    <n v="4557.3900000000003"/>
    <n v="2606.04"/>
    <n v="683.60850000000005"/>
    <n v="3289.6485000000002"/>
    <n v="1267.7415000000001"/>
    <n v="0.38537293574070297"/>
    <m/>
    <m/>
    <m/>
    <m/>
    <m/>
    <m/>
    <m/>
    <m/>
    <m/>
    <m/>
    <m/>
    <m/>
    <m/>
    <m/>
  </r>
  <r>
    <x v="1"/>
    <d v="2016-08-01T00:00:00"/>
    <x v="6"/>
    <x v="0"/>
    <n v="68.410000000000011"/>
    <x v="2"/>
    <n v="118544"/>
    <n v="3082"/>
    <n v="2.599878526116885E-2"/>
    <n v="0.81600000000000006"/>
    <n v="77"/>
    <n v="2.4983776768332251E-2"/>
    <n v="5267.5700000000006"/>
    <n v="2514.9120000000003"/>
    <n v="790.13550000000009"/>
    <n v="3305.0475000000006"/>
    <n v="1962.5225"/>
    <n v="0.59379555059344824"/>
    <m/>
    <m/>
    <m/>
    <m/>
    <m/>
    <m/>
    <m/>
    <m/>
    <m/>
    <m/>
    <m/>
    <m/>
    <m/>
    <m/>
  </r>
  <r>
    <x v="1"/>
    <d v="2016-09-01T00:00:00"/>
    <x v="7"/>
    <x v="0"/>
    <n v="61.230000000000004"/>
    <x v="2"/>
    <n v="133936"/>
    <n v="3482"/>
    <n v="2.5997491339147055E-2"/>
    <n v="0.91800000000000004"/>
    <n v="84"/>
    <n v="2.4124066628374498E-2"/>
    <n v="5143.3200000000006"/>
    <n v="3196.4760000000001"/>
    <n v="771.49800000000005"/>
    <n v="3967.9740000000002"/>
    <n v="1175.3460000000005"/>
    <n v="0.29620809007317095"/>
    <m/>
    <m/>
    <m/>
    <m/>
    <m/>
    <m/>
    <m/>
    <m/>
    <m/>
    <m/>
    <m/>
    <m/>
    <m/>
    <m/>
  </r>
  <r>
    <x v="1"/>
    <d v="2016-10-01T00:00:00"/>
    <x v="8"/>
    <x v="0"/>
    <n v="58.92"/>
    <x v="3"/>
    <n v="110768"/>
    <n v="3323"/>
    <n v="2.9999638884876497E-2"/>
    <n v="1.2"/>
    <n v="73"/>
    <n v="2.19681011134517E-2"/>
    <n v="4301.16"/>
    <n v="3987.6"/>
    <n v="645.17399999999998"/>
    <n v="4632.7739999999994"/>
    <n v="-331.61399999999958"/>
    <n v="-7.1580008003843829E-2"/>
    <m/>
    <m/>
    <m/>
    <m/>
    <m/>
    <m/>
    <m/>
    <m/>
    <m/>
    <m/>
    <m/>
    <m/>
    <m/>
    <m/>
  </r>
  <r>
    <x v="1"/>
    <d v="2016-11-01T00:00:00"/>
    <x v="9"/>
    <x v="0"/>
    <n v="54.47"/>
    <x v="3"/>
    <n v="95048"/>
    <n v="2661"/>
    <n v="2.7996380776028954E-2"/>
    <n v="0.97200000000000009"/>
    <n v="53"/>
    <n v="1.9917324314167605E-2"/>
    <n v="2886.91"/>
    <n v="2586.4920000000002"/>
    <n v="433.03649999999999"/>
    <n v="3019.5285000000003"/>
    <n v="-132.61850000000049"/>
    <n v="-4.392026768417668E-2"/>
    <m/>
    <m/>
    <m/>
    <m/>
    <m/>
    <m/>
    <m/>
    <m/>
    <m/>
    <m/>
    <m/>
    <m/>
    <m/>
    <m/>
  </r>
  <r>
    <x v="1"/>
    <d v="2016-12-01T00:00:00"/>
    <x v="10"/>
    <x v="0"/>
    <n v="66.150000000000006"/>
    <x v="2"/>
    <n v="73176"/>
    <n v="2122"/>
    <n v="2.8998578768995299E-2"/>
    <n v="0.7"/>
    <n v="49"/>
    <n v="2.3091423185673893E-2"/>
    <n v="3241.3500000000004"/>
    <n v="1485.3999999999999"/>
    <n v="486.20250000000004"/>
    <n v="1971.6025"/>
    <n v="1269.7475000000004"/>
    <n v="0.64401800058581815"/>
    <m/>
    <m/>
    <m/>
    <m/>
    <m/>
    <m/>
    <m/>
    <m/>
    <m/>
    <m/>
    <m/>
    <m/>
    <m/>
    <m/>
  </r>
  <r>
    <x v="1"/>
    <d v="2017-01-01T00:00:00"/>
    <x v="11"/>
    <x v="1"/>
    <n v="61.760000000000005"/>
    <x v="2"/>
    <n v="67516"/>
    <n v="2025"/>
    <n v="2.9992890574086141E-2"/>
    <n v="0.6"/>
    <n v="49"/>
    <n v="2.4197530864197531E-2"/>
    <n v="3026.2400000000002"/>
    <n v="1215"/>
    <n v="453.93600000000004"/>
    <n v="1668.9360000000001"/>
    <n v="1357.3040000000001"/>
    <n v="0.81327504469913758"/>
    <m/>
    <m/>
    <m/>
    <m/>
    <m/>
    <m/>
    <m/>
    <m/>
    <m/>
    <m/>
    <m/>
    <m/>
    <m/>
    <m/>
  </r>
  <r>
    <x v="1"/>
    <d v="2017-02-01T00:00:00"/>
    <x v="0"/>
    <x v="1"/>
    <n v="69"/>
    <x v="2"/>
    <n v="60972"/>
    <n v="1524"/>
    <n v="2.4995079708718757E-2"/>
    <n v="0.56000000000000005"/>
    <n v="38"/>
    <n v="2.4934383202099737E-2"/>
    <n v="2622"/>
    <n v="853.44"/>
    <n v="393.3"/>
    <n v="1246.74"/>
    <n v="1375.26"/>
    <n v="1.103084845276481"/>
    <m/>
    <m/>
    <m/>
    <m/>
    <m/>
    <m/>
    <m/>
    <m/>
    <m/>
    <m/>
    <m/>
    <m/>
    <m/>
    <m/>
  </r>
  <r>
    <x v="1"/>
    <d v="2017-03-01T00:00:00"/>
    <x v="1"/>
    <x v="1"/>
    <n v="65.28"/>
    <x v="2"/>
    <n v="81468"/>
    <n v="2281"/>
    <n v="2.7998723425148524E-2"/>
    <n v="0.6"/>
    <n v="55"/>
    <n v="2.4112231477422183E-2"/>
    <n v="3590.4"/>
    <n v="1368.6"/>
    <n v="538.55999999999995"/>
    <n v="1907.1599999999999"/>
    <n v="1683.2400000000002"/>
    <n v="0.8825898194173537"/>
    <m/>
    <m/>
    <m/>
    <m/>
    <m/>
    <m/>
    <m/>
    <m/>
    <m/>
    <m/>
    <m/>
    <m/>
    <m/>
    <m/>
  </r>
  <r>
    <x v="1"/>
    <d v="2017-04-01T00:00:00"/>
    <x v="2"/>
    <x v="1"/>
    <n v="58.910000000000004"/>
    <x v="3"/>
    <n v="79432"/>
    <n v="2224"/>
    <n v="2.7998791419075436E-2"/>
    <n v="0.70799999999999996"/>
    <n v="44"/>
    <n v="1.9784172661870502E-2"/>
    <n v="2592.04"/>
    <n v="1574.5919999999999"/>
    <n v="388.80599999999998"/>
    <n v="1963.3979999999999"/>
    <n v="628.64200000000005"/>
    <n v="0.32018062562964822"/>
    <m/>
    <m/>
    <m/>
    <m/>
    <m/>
    <m/>
    <m/>
    <m/>
    <m/>
    <m/>
    <m/>
    <m/>
    <m/>
    <m/>
  </r>
  <r>
    <x v="1"/>
    <d v="2017-05-01T00:00:00"/>
    <x v="3"/>
    <x v="1"/>
    <n v="58.21"/>
    <x v="3"/>
    <n v="84268"/>
    <n v="2528"/>
    <n v="2.9999525323966394E-2"/>
    <n v="0.64800000000000002"/>
    <n v="51"/>
    <n v="2.0174050632911392E-2"/>
    <n v="2968.71"/>
    <n v="1638.144"/>
    <n v="445.30649999999997"/>
    <n v="2083.4504999999999"/>
    <n v="885.25950000000012"/>
    <n v="0.42490066358667994"/>
    <m/>
    <m/>
    <m/>
    <m/>
    <m/>
    <m/>
    <m/>
    <m/>
    <m/>
    <m/>
    <m/>
    <m/>
    <m/>
    <m/>
  </r>
  <r>
    <x v="1"/>
    <d v="2017-06-01T00:00:00"/>
    <x v="4"/>
    <x v="1"/>
    <n v="67.3"/>
    <x v="2"/>
    <n v="101700"/>
    <n v="2543"/>
    <n v="2.5004916420845624E-2"/>
    <n v="0.81199999999999994"/>
    <n v="56"/>
    <n v="2.2021234762092019E-2"/>
    <n v="3768.7999999999997"/>
    <n v="2064.9159999999997"/>
    <n v="565.31999999999994"/>
    <n v="2630.2359999999999"/>
    <n v="1138.5639999999999"/>
    <n v="0.43287522488476315"/>
    <m/>
    <m/>
    <m/>
    <m/>
    <m/>
    <m/>
    <m/>
    <m/>
    <m/>
    <m/>
    <m/>
    <m/>
    <m/>
    <m/>
  </r>
  <r>
    <x v="1"/>
    <d v="2017-07-01T00:00:00"/>
    <x v="5"/>
    <x v="1"/>
    <n v="67.22"/>
    <x v="2"/>
    <n v="105800"/>
    <n v="3174"/>
    <n v="0.03"/>
    <n v="0.89999999999999991"/>
    <n v="70"/>
    <n v="2.2054190296156271E-2"/>
    <n v="4705.3999999999996"/>
    <n v="2856.6"/>
    <n v="705.81"/>
    <n v="3562.41"/>
    <n v="1142.9899999999998"/>
    <n v="0.32084740386423793"/>
    <m/>
    <m/>
    <m/>
    <m/>
    <m/>
    <m/>
    <m/>
    <m/>
    <m/>
    <m/>
    <m/>
    <m/>
    <m/>
    <m/>
  </r>
  <r>
    <x v="1"/>
    <d v="2017-08-01T00:00:00"/>
    <x v="6"/>
    <x v="1"/>
    <n v="55.68"/>
    <x v="3"/>
    <n v="108148"/>
    <n v="3244"/>
    <n v="2.9995931501276028E-2"/>
    <n v="0.91199999999999992"/>
    <n v="71"/>
    <n v="2.1886559802712702E-2"/>
    <n v="3953.28"/>
    <n v="2958.5279999999998"/>
    <n v="592.99199999999996"/>
    <n v="3551.5199999999995"/>
    <n v="401.76000000000067"/>
    <n v="0.1131233950533858"/>
    <m/>
    <m/>
    <m/>
    <m/>
    <m/>
    <m/>
    <m/>
    <m/>
    <m/>
    <m/>
    <m/>
    <m/>
    <m/>
    <m/>
  </r>
  <r>
    <x v="1"/>
    <d v="2017-09-01T00:00:00"/>
    <x v="7"/>
    <x v="1"/>
    <n v="68.63000000000001"/>
    <x v="2"/>
    <n v="139196"/>
    <n v="3897"/>
    <n v="2.7996494152130808E-2"/>
    <n v="1.0080000000000002"/>
    <n v="82"/>
    <n v="2.1041827046445985E-2"/>
    <n v="5627.6600000000008"/>
    <n v="3928.1760000000008"/>
    <n v="844.14900000000011"/>
    <n v="4772.3250000000007"/>
    <n v="855.33500000000004"/>
    <n v="0.17922815399202693"/>
    <m/>
    <m/>
    <m/>
    <m/>
    <m/>
    <m/>
    <m/>
    <m/>
    <m/>
    <m/>
    <m/>
    <m/>
    <m/>
    <m/>
  </r>
  <r>
    <x v="1"/>
    <d v="2017-10-01T00:00:00"/>
    <x v="8"/>
    <x v="1"/>
    <n v="56.820000000000007"/>
    <x v="3"/>
    <n v="111936"/>
    <n v="2910"/>
    <n v="2.5996998284734132E-2"/>
    <n v="1.06"/>
    <n v="61"/>
    <n v="2.0962199312714775E-2"/>
    <n v="3466.0200000000004"/>
    <n v="3084.6000000000004"/>
    <n v="519.90300000000002"/>
    <n v="3604.5030000000006"/>
    <n v="-138.48300000000017"/>
    <n v="-3.841944367919798E-2"/>
    <m/>
    <m/>
    <m/>
    <m/>
    <m/>
    <m/>
    <m/>
    <m/>
    <m/>
    <m/>
    <m/>
    <m/>
    <m/>
    <m/>
  </r>
  <r>
    <x v="1"/>
    <d v="2017-11-01T00:00:00"/>
    <x v="9"/>
    <x v="1"/>
    <n v="40.39"/>
    <x v="4"/>
    <n v="94732"/>
    <n v="2842"/>
    <n v="3.0000422243803573E-2"/>
    <n v="1.044"/>
    <n v="71"/>
    <n v="2.4982406755805771E-2"/>
    <n v="2867.69"/>
    <n v="2967.0480000000002"/>
    <n v="430.15350000000001"/>
    <n v="3397.2015000000001"/>
    <n v="-529.51150000000007"/>
    <n v="-0.15586696873882813"/>
    <m/>
    <m/>
    <m/>
    <m/>
    <m/>
    <m/>
    <m/>
    <m/>
    <m/>
    <m/>
    <m/>
    <m/>
    <m/>
    <m/>
  </r>
  <r>
    <x v="1"/>
    <d v="2017-12-01T00:00:00"/>
    <x v="10"/>
    <x v="1"/>
    <n v="42.45"/>
    <x v="4"/>
    <n v="77984"/>
    <n v="2028"/>
    <n v="2.6005334427574887E-2"/>
    <n v="0.71399999999999997"/>
    <n v="41"/>
    <n v="2.0216962524654832E-2"/>
    <n v="1740.45"/>
    <n v="1447.992"/>
    <n v="261.0675"/>
    <n v="1709.0594999999998"/>
    <n v="31.390500000000202"/>
    <n v="1.8367119459562528E-2"/>
    <m/>
    <m/>
    <m/>
    <m/>
    <m/>
    <m/>
    <m/>
    <m/>
    <m/>
    <m/>
    <m/>
    <m/>
    <m/>
    <m/>
  </r>
  <r>
    <x v="1"/>
    <d v="2018-01-01T00:00:00"/>
    <x v="11"/>
    <x v="2"/>
    <n v="45.67"/>
    <x v="4"/>
    <n v="68420"/>
    <n v="1779"/>
    <n v="2.6001169248757672E-2"/>
    <n v="0.68399999999999994"/>
    <n v="36"/>
    <n v="2.0236087689713321E-2"/>
    <n v="1644.1200000000001"/>
    <n v="1216.8359999999998"/>
    <n v="246.61799999999999"/>
    <n v="1463.4539999999997"/>
    <n v="180.66600000000039"/>
    <n v="0.12345177914714124"/>
    <m/>
    <m/>
    <m/>
    <m/>
    <m/>
    <m/>
    <m/>
    <m/>
    <m/>
    <m/>
    <m/>
    <m/>
    <m/>
    <m/>
  </r>
  <r>
    <x v="1"/>
    <d v="2018-02-01T00:00:00"/>
    <x v="0"/>
    <x v="2"/>
    <n v="45.83"/>
    <x v="4"/>
    <n v="60596"/>
    <n v="1636"/>
    <n v="2.6998481747970163E-2"/>
    <n v="0.52"/>
    <n v="38"/>
    <n v="2.3227383863080684E-2"/>
    <n v="1741.54"/>
    <n v="850.72"/>
    <n v="261.23099999999999"/>
    <n v="1111.951"/>
    <n v="629.58899999999994"/>
    <n v="0.56620210782669378"/>
    <m/>
    <m/>
    <m/>
    <m/>
    <m/>
    <m/>
    <m/>
    <m/>
    <m/>
    <m/>
    <m/>
    <m/>
    <m/>
    <m/>
  </r>
  <r>
    <x v="1"/>
    <d v="2018-03-01T00:00:00"/>
    <x v="1"/>
    <x v="2"/>
    <n v="47.45"/>
    <x v="4"/>
    <n v="76112"/>
    <n v="2055"/>
    <n v="2.6999684675215473E-2"/>
    <n v="0.55000000000000004"/>
    <n v="49"/>
    <n v="2.3844282238442822E-2"/>
    <n v="2325.0500000000002"/>
    <n v="1130.25"/>
    <n v="348.75749999999999"/>
    <n v="1479.0074999999999"/>
    <n v="846.04250000000025"/>
    <n v="0.57203394844177613"/>
    <m/>
    <m/>
    <m/>
    <m/>
    <m/>
    <m/>
    <m/>
    <m/>
    <m/>
    <m/>
    <m/>
    <m/>
    <m/>
    <m/>
  </r>
  <r>
    <x v="1"/>
    <d v="2018-04-01T00:00:00"/>
    <x v="2"/>
    <x v="2"/>
    <n v="40.99"/>
    <x v="4"/>
    <n v="78432"/>
    <n v="2353"/>
    <n v="3.0000509995920032E-2"/>
    <n v="0.63600000000000001"/>
    <n v="54"/>
    <n v="2.2949426264343393E-2"/>
    <n v="2213.46"/>
    <n v="1496.508"/>
    <n v="332.01900000000001"/>
    <n v="1828.527"/>
    <n v="384.93299999999999"/>
    <n v="0.21051534924012605"/>
    <m/>
    <m/>
    <m/>
    <m/>
    <m/>
    <m/>
    <m/>
    <m/>
    <m/>
    <m/>
    <m/>
    <m/>
    <m/>
    <m/>
  </r>
  <r>
    <x v="1"/>
    <d v="2018-05-01T00:00:00"/>
    <x v="3"/>
    <x v="2"/>
    <n v="42.870000000000005"/>
    <x v="4"/>
    <n v="89684"/>
    <n v="2332"/>
    <n v="2.600240845635788E-2"/>
    <n v="0.70799999999999996"/>
    <n v="47"/>
    <n v="2.0154373927958835E-2"/>
    <n v="2014.8900000000003"/>
    <n v="1651.0559999999998"/>
    <n v="302.23350000000005"/>
    <n v="1953.2894999999999"/>
    <n v="61.600500000000466"/>
    <n v="3.1536799844570133E-2"/>
    <m/>
    <m/>
    <m/>
    <m/>
    <m/>
    <m/>
    <m/>
    <m/>
    <m/>
    <m/>
    <m/>
    <m/>
    <m/>
    <m/>
  </r>
  <r>
    <x v="1"/>
    <d v="2018-06-01T00:00:00"/>
    <x v="4"/>
    <x v="2"/>
    <n v="46.59"/>
    <x v="4"/>
    <n v="96072"/>
    <n v="2594"/>
    <n v="2.7000582896161213E-2"/>
    <n v="0.74199999999999999"/>
    <n v="52"/>
    <n v="2.0046260601387818E-2"/>
    <n v="2422.6800000000003"/>
    <n v="1924.748"/>
    <n v="363.40200000000004"/>
    <n v="2288.15"/>
    <n v="134.5300000000002"/>
    <n v="5.8794222406747892E-2"/>
    <m/>
    <m/>
    <m/>
    <m/>
    <m/>
    <m/>
    <m/>
    <m/>
    <m/>
    <m/>
    <m/>
    <m/>
    <m/>
    <m/>
  </r>
  <r>
    <x v="1"/>
    <d v="2018-07-01T00:00:00"/>
    <x v="5"/>
    <x v="2"/>
    <n v="41.65"/>
    <x v="4"/>
    <n v="98848"/>
    <n v="2471"/>
    <n v="2.4997976691485919E-2"/>
    <n v="0.75"/>
    <n v="57"/>
    <n v="2.3067583974099554E-2"/>
    <n v="2374.0499999999997"/>
    <n v="1853.25"/>
    <n v="356.10749999999996"/>
    <n v="2209.3575000000001"/>
    <n v="164.69249999999965"/>
    <n v="7.454316469833408E-2"/>
    <m/>
    <m/>
    <m/>
    <m/>
    <m/>
    <m/>
    <m/>
    <m/>
    <m/>
    <m/>
    <m/>
    <m/>
    <m/>
    <m/>
  </r>
  <r>
    <x v="1"/>
    <d v="2018-08-01T00:00:00"/>
    <x v="6"/>
    <x v="2"/>
    <n v="43.100000000000009"/>
    <x v="4"/>
    <n v="124688"/>
    <n v="3117"/>
    <n v="2.4998395996407033E-2"/>
    <n v="0.94399999999999995"/>
    <n v="75"/>
    <n v="2.406159769008662E-2"/>
    <n v="3232.5000000000005"/>
    <n v="2942.4479999999999"/>
    <n v="484.87500000000006"/>
    <n v="3427.3229999999999"/>
    <n v="-194.82299999999941"/>
    <n v="-5.6844073348207749E-2"/>
    <m/>
    <m/>
    <m/>
    <m/>
    <m/>
    <m/>
    <m/>
    <m/>
    <m/>
    <m/>
    <m/>
    <m/>
    <m/>
    <m/>
  </r>
  <r>
    <x v="1"/>
    <d v="2018-09-01T00:00:00"/>
    <x v="7"/>
    <x v="2"/>
    <n v="40.71"/>
    <x v="4"/>
    <n v="120248"/>
    <n v="3006"/>
    <n v="2.4998336770673941E-2"/>
    <n v="1.026"/>
    <n v="69"/>
    <n v="2.2954091816367265E-2"/>
    <n v="2808.9900000000002"/>
    <n v="3084.1559999999999"/>
    <n v="421.3485"/>
    <n v="3505.5045"/>
    <n v="-696.51449999999977"/>
    <n v="-0.19869165764870642"/>
    <m/>
    <m/>
    <m/>
    <m/>
    <m/>
    <m/>
    <m/>
    <m/>
    <m/>
    <m/>
    <m/>
    <m/>
    <m/>
    <m/>
  </r>
  <r>
    <x v="1"/>
    <d v="2018-10-01T00:00:00"/>
    <x v="8"/>
    <x v="2"/>
    <n v="40.17"/>
    <x v="4"/>
    <n v="112232"/>
    <n v="3367"/>
    <n v="3.0000356404590492E-2"/>
    <n v="1.2"/>
    <n v="84"/>
    <n v="2.4948024948024949E-2"/>
    <n v="3374.28"/>
    <n v="4040.3999999999996"/>
    <n v="506.142"/>
    <n v="4546.5419999999995"/>
    <n v="-1172.2619999999993"/>
    <n v="-0.25783595532604764"/>
    <m/>
    <m/>
    <m/>
    <m/>
    <m/>
    <m/>
    <m/>
    <m/>
    <m/>
    <m/>
    <m/>
    <m/>
    <m/>
    <m/>
  </r>
  <r>
    <x v="1"/>
    <d v="2018-11-01T00:00:00"/>
    <x v="9"/>
    <x v="2"/>
    <n v="48.080000000000005"/>
    <x v="4"/>
    <n v="96588"/>
    <n v="2511"/>
    <n v="2.5997018263138279E-2"/>
    <n v="0.9900000000000001"/>
    <n v="53"/>
    <n v="2.1107128634010354E-2"/>
    <n v="2548.2400000000002"/>
    <n v="2485.8900000000003"/>
    <n v="382.23600000000005"/>
    <n v="2868.1260000000002"/>
    <n v="-319.88599999999997"/>
    <n v="-0.11153136229022015"/>
    <m/>
    <m/>
    <m/>
    <m/>
    <m/>
    <m/>
    <m/>
    <m/>
    <m/>
    <m/>
    <m/>
    <m/>
    <m/>
    <m/>
  </r>
  <r>
    <x v="1"/>
    <d v="2018-12-01T00:00:00"/>
    <x v="10"/>
    <x v="2"/>
    <n v="48.06"/>
    <x v="4"/>
    <n v="72020"/>
    <n v="1945"/>
    <n v="2.7006387114690365E-2"/>
    <n v="0.84"/>
    <n v="39"/>
    <n v="2.0051413881748071E-2"/>
    <n v="1874.3400000000001"/>
    <n v="1633.8"/>
    <n v="281.15100000000001"/>
    <n v="1914.951"/>
    <n v="-40.610999999999876"/>
    <n v="-2.1207331153643032E-2"/>
    <m/>
    <m/>
    <m/>
    <m/>
    <m/>
    <m/>
    <m/>
    <m/>
    <m/>
    <m/>
    <m/>
    <m/>
    <m/>
    <m/>
  </r>
  <r>
    <x v="1"/>
    <d v="2019-01-01T00:00:00"/>
    <x v="11"/>
    <x v="3"/>
    <n v="42.36"/>
    <x v="4"/>
    <n v="64488"/>
    <n v="1677"/>
    <n v="2.6004838109415705E-2"/>
    <n v="0.69599999999999995"/>
    <n v="25"/>
    <n v="1.4907573047107931E-2"/>
    <n v="1059"/>
    <n v="1167.192"/>
    <n v="158.85"/>
    <n v="1326.0419999999999"/>
    <n v="-267.04199999999992"/>
    <n v="-0.20138276163198446"/>
    <m/>
    <m/>
    <m/>
    <m/>
    <m/>
    <m/>
    <m/>
    <m/>
    <m/>
    <m/>
    <m/>
    <m/>
    <m/>
    <m/>
  </r>
  <r>
    <x v="1"/>
    <d v="2019-02-01T00:00:00"/>
    <x v="0"/>
    <x v="3"/>
    <n v="48.42"/>
    <x v="4"/>
    <n v="60948"/>
    <n v="1524"/>
    <n v="2.5004922228785195E-2"/>
    <n v="0.6"/>
    <n v="26"/>
    <n v="1.7060367454068241E-2"/>
    <n v="1258.92"/>
    <n v="914.4"/>
    <n v="188.83799999999999"/>
    <n v="1103.2380000000001"/>
    <n v="155.68200000000002"/>
    <n v="0.14111370348011945"/>
    <m/>
    <m/>
    <m/>
    <m/>
    <m/>
    <m/>
    <m/>
    <m/>
    <m/>
    <m/>
    <m/>
    <m/>
    <m/>
    <m/>
  </r>
  <r>
    <x v="1"/>
    <d v="2019-03-01T00:00:00"/>
    <x v="1"/>
    <x v="3"/>
    <n v="47.870000000000005"/>
    <x v="4"/>
    <n v="72188"/>
    <n v="1877"/>
    <n v="2.6001551504405165E-2"/>
    <n v="0.55000000000000004"/>
    <n v="31"/>
    <n v="1.6515716568993075E-2"/>
    <n v="1483.9700000000003"/>
    <n v="1032.3500000000001"/>
    <n v="222.59550000000004"/>
    <n v="1254.9455000000003"/>
    <n v="229.02449999999999"/>
    <n v="0.18249756662739533"/>
    <m/>
    <m/>
    <m/>
    <m/>
    <m/>
    <m/>
    <m/>
    <m/>
    <m/>
    <m/>
    <m/>
    <m/>
    <m/>
    <m/>
  </r>
  <r>
    <x v="1"/>
    <d v="2019-04-01T00:00:00"/>
    <x v="2"/>
    <x v="3"/>
    <n v="47.870000000000005"/>
    <x v="4"/>
    <n v="73612"/>
    <n v="1914"/>
    <n v="2.6001195457262403E-2"/>
    <n v="0.68399999999999994"/>
    <n v="29"/>
    <n v="1.5151515151515152E-2"/>
    <n v="1388.23"/>
    <n v="1309.1759999999999"/>
    <n v="208.2345"/>
    <n v="1517.4105"/>
    <n v="-129.18049999999994"/>
    <n v="-8.5132203843323831E-2"/>
    <n v="47.870000000000005"/>
    <s v="$40-$49"/>
    <n v="73612"/>
    <n v="1914"/>
    <n v="2.6001195457262403E-2"/>
    <n v="0.68399999999999994"/>
    <n v="29"/>
    <n v="1.5151515151515152E-2"/>
    <n v="1388.23"/>
    <n v="1309.1759999999999"/>
    <n v="208.2345"/>
    <n v="1517.4105"/>
    <n v="-129.18049999999994"/>
    <n v="-8.5132203843323831E-2"/>
  </r>
  <r>
    <x v="2"/>
    <d v="2016-02-01T00:00:00"/>
    <x v="0"/>
    <x v="0"/>
    <n v="61.690000000000012"/>
    <x v="2"/>
    <n v="12196"/>
    <n v="415"/>
    <n v="3.4027550016398816E-2"/>
    <n v="0.45599999999999996"/>
    <n v="15"/>
    <n v="3.614457831325301E-2"/>
    <n v="925.35000000000014"/>
    <n v="189.23999999999998"/>
    <n v="138.80250000000001"/>
    <n v="328.04250000000002"/>
    <n v="597.30750000000012"/>
    <n v="1.8208235213425092"/>
    <m/>
    <m/>
    <m/>
    <m/>
    <m/>
    <m/>
    <m/>
    <m/>
    <m/>
    <m/>
    <m/>
    <m/>
    <m/>
    <m/>
  </r>
  <r>
    <x v="2"/>
    <d v="2016-03-01T00:00:00"/>
    <x v="1"/>
    <x v="0"/>
    <n v="59.09"/>
    <x v="3"/>
    <n v="16292"/>
    <n v="554"/>
    <n v="3.4004419346918731E-2"/>
    <n v="0.38"/>
    <n v="19"/>
    <n v="3.4296028880866428E-2"/>
    <n v="1122.71"/>
    <n v="210.52"/>
    <n v="168.40649999999999"/>
    <n v="378.92650000000003"/>
    <n v="743.7835"/>
    <n v="1.962870108055256"/>
    <m/>
    <m/>
    <m/>
    <m/>
    <m/>
    <m/>
    <m/>
    <m/>
    <m/>
    <m/>
    <m/>
    <m/>
    <m/>
    <m/>
  </r>
  <r>
    <x v="2"/>
    <d v="2016-04-01T00:00:00"/>
    <x v="2"/>
    <x v="0"/>
    <n v="53.440000000000005"/>
    <x v="3"/>
    <n v="15888"/>
    <n v="493"/>
    <n v="3.1029707955689829E-2"/>
    <n v="0.46799999999999997"/>
    <n v="15"/>
    <n v="3.0425963488843813E-2"/>
    <n v="801.6"/>
    <n v="230.72399999999999"/>
    <n v="120.24"/>
    <n v="350.964"/>
    <n v="450.63600000000002"/>
    <n v="1.2839949396519301"/>
    <m/>
    <m/>
    <m/>
    <m/>
    <m/>
    <m/>
    <m/>
    <m/>
    <m/>
    <m/>
    <m/>
    <m/>
    <m/>
    <m/>
  </r>
  <r>
    <x v="2"/>
    <d v="2016-05-01T00:00:00"/>
    <x v="3"/>
    <x v="0"/>
    <n v="54.5"/>
    <x v="3"/>
    <n v="8484"/>
    <n v="255"/>
    <n v="3.0056577086280057E-2"/>
    <n v="0.55999999999999994"/>
    <n v="9"/>
    <n v="3.5294117647058823E-2"/>
    <n v="490.5"/>
    <n v="142.79999999999998"/>
    <n v="73.575000000000003"/>
    <n v="216.375"/>
    <n v="274.125"/>
    <n v="1.266897746967071"/>
    <m/>
    <m/>
    <m/>
    <m/>
    <m/>
    <m/>
    <m/>
    <m/>
    <m/>
    <m/>
    <m/>
    <m/>
    <m/>
    <m/>
  </r>
  <r>
    <x v="2"/>
    <d v="2016-06-01T00:00:00"/>
    <x v="4"/>
    <x v="0"/>
    <n v="62.210000000000008"/>
    <x v="2"/>
    <n v="19500"/>
    <n v="683"/>
    <n v="3.5025641025641027E-2"/>
    <n v="0.51800000000000002"/>
    <n v="23"/>
    <n v="3.3674963396778917E-2"/>
    <n v="1430.8300000000002"/>
    <n v="353.79399999999998"/>
    <n v="214.62450000000001"/>
    <n v="568.41849999999999"/>
    <n v="862.41150000000016"/>
    <n v="1.517212230073441"/>
    <m/>
    <m/>
    <m/>
    <m/>
    <m/>
    <m/>
    <m/>
    <m/>
    <m/>
    <m/>
    <m/>
    <m/>
    <m/>
    <m/>
  </r>
  <r>
    <x v="2"/>
    <d v="2016-07-01T00:00:00"/>
    <x v="5"/>
    <x v="0"/>
    <n v="56.330000000000005"/>
    <x v="3"/>
    <n v="21024"/>
    <n v="715"/>
    <n v="3.4008751902587522E-2"/>
    <n v="0.57000000000000006"/>
    <n v="21"/>
    <n v="2.937062937062937E-2"/>
    <n v="1182.93"/>
    <n v="407.55000000000007"/>
    <n v="177.43950000000001"/>
    <n v="584.98950000000013"/>
    <n v="597.94049999999993"/>
    <n v="1.0221388589025953"/>
    <m/>
    <m/>
    <m/>
    <m/>
    <m/>
    <m/>
    <m/>
    <m/>
    <m/>
    <m/>
    <m/>
    <m/>
    <m/>
    <m/>
  </r>
  <r>
    <x v="2"/>
    <d v="2016-08-01T00:00:00"/>
    <x v="6"/>
    <x v="0"/>
    <n v="61.960000000000008"/>
    <x v="2"/>
    <n v="23708"/>
    <n v="806"/>
    <n v="3.399696305044711E-2"/>
    <n v="0.59199999999999997"/>
    <n v="25"/>
    <n v="3.1017369727047148E-2"/>
    <n v="1549.0000000000002"/>
    <n v="477.15199999999999"/>
    <n v="232.35000000000002"/>
    <n v="709.50199999999995"/>
    <n v="839.49800000000027"/>
    <n v="1.183221470834473"/>
    <m/>
    <m/>
    <m/>
    <m/>
    <m/>
    <m/>
    <m/>
    <m/>
    <m/>
    <m/>
    <m/>
    <m/>
    <m/>
    <m/>
  </r>
  <r>
    <x v="2"/>
    <d v="2016-09-01T00:00:00"/>
    <x v="7"/>
    <x v="0"/>
    <n v="55.300000000000004"/>
    <x v="3"/>
    <n v="26788"/>
    <n v="938"/>
    <n v="3.5015678662087504E-2"/>
    <n v="0.63"/>
    <n v="31"/>
    <n v="3.3049040511727079E-2"/>
    <n v="1714.3000000000002"/>
    <n v="590.94000000000005"/>
    <n v="257.14500000000004"/>
    <n v="848.08500000000004"/>
    <n v="866.21500000000015"/>
    <n v="1.0213775741818334"/>
    <m/>
    <m/>
    <m/>
    <m/>
    <m/>
    <m/>
    <m/>
    <m/>
    <m/>
    <m/>
    <m/>
    <m/>
    <m/>
    <m/>
  </r>
  <r>
    <x v="2"/>
    <d v="2016-10-01T00:00:00"/>
    <x v="8"/>
    <x v="0"/>
    <n v="53.690000000000005"/>
    <x v="3"/>
    <n v="22152"/>
    <n v="731"/>
    <n v="3.299927771758758E-2"/>
    <n v="0.8"/>
    <n v="24"/>
    <n v="3.2831737346101231E-2"/>
    <n v="1288.5600000000002"/>
    <n v="584.80000000000007"/>
    <n v="193.28400000000002"/>
    <n v="778.08400000000006"/>
    <n v="510.47600000000011"/>
    <n v="0.65606798237722419"/>
    <m/>
    <m/>
    <m/>
    <m/>
    <m/>
    <m/>
    <m/>
    <m/>
    <m/>
    <m/>
    <m/>
    <m/>
    <m/>
    <m/>
  </r>
  <r>
    <x v="2"/>
    <d v="2016-11-01T00:00:00"/>
    <x v="9"/>
    <x v="0"/>
    <n v="49.300000000000004"/>
    <x v="4"/>
    <n v="19008"/>
    <n v="608"/>
    <n v="3.1986531986531987E-2"/>
    <n v="0.57600000000000007"/>
    <n v="21"/>
    <n v="3.453947368421053E-2"/>
    <n v="1035.3000000000002"/>
    <n v="350.20800000000003"/>
    <n v="155.29500000000002"/>
    <n v="505.50300000000004"/>
    <n v="529.79700000000014"/>
    <n v="1.0480590619640242"/>
    <m/>
    <m/>
    <m/>
    <m/>
    <m/>
    <m/>
    <m/>
    <m/>
    <m/>
    <m/>
    <m/>
    <m/>
    <m/>
    <m/>
  </r>
  <r>
    <x v="2"/>
    <d v="2016-12-01T00:00:00"/>
    <x v="10"/>
    <x v="0"/>
    <n v="59.72"/>
    <x v="3"/>
    <n v="14636"/>
    <n v="439"/>
    <n v="2.9994534025690078E-2"/>
    <n v="0.51800000000000002"/>
    <n v="15"/>
    <n v="3.4168564920273349E-2"/>
    <n v="895.8"/>
    <n v="227.40200000000002"/>
    <n v="134.36999999999998"/>
    <n v="361.77199999999999"/>
    <n v="534.02800000000002"/>
    <n v="1.476145196422056"/>
    <m/>
    <m/>
    <m/>
    <m/>
    <m/>
    <m/>
    <m/>
    <m/>
    <m/>
    <m/>
    <m/>
    <m/>
    <m/>
    <m/>
  </r>
  <r>
    <x v="2"/>
    <d v="2017-01-01T00:00:00"/>
    <x v="11"/>
    <x v="1"/>
    <n v="55.38"/>
    <x v="3"/>
    <n v="13504"/>
    <n v="446"/>
    <n v="3.3027251184834121E-2"/>
    <n v="0.42"/>
    <n v="13"/>
    <n v="2.914798206278027E-2"/>
    <n v="719.94"/>
    <n v="187.32"/>
    <n v="107.991"/>
    <n v="295.31099999999998"/>
    <n v="424.62900000000008"/>
    <n v="1.4379044464987762"/>
    <m/>
    <m/>
    <m/>
    <m/>
    <m/>
    <m/>
    <m/>
    <m/>
    <m/>
    <m/>
    <m/>
    <m/>
    <m/>
    <m/>
  </r>
  <r>
    <x v="2"/>
    <d v="2017-02-01T00:00:00"/>
    <x v="0"/>
    <x v="1"/>
    <n v="61.690000000000012"/>
    <x v="2"/>
    <n v="12196"/>
    <n v="378"/>
    <n v="3.0993768448671695E-2"/>
    <n v="0.4"/>
    <n v="13"/>
    <n v="3.439153439153439E-2"/>
    <n v="801.97000000000014"/>
    <n v="151.20000000000002"/>
    <n v="120.29550000000002"/>
    <n v="271.49550000000005"/>
    <n v="530.47450000000003"/>
    <n v="1.9538979467431319"/>
    <m/>
    <m/>
    <m/>
    <m/>
    <m/>
    <m/>
    <m/>
    <m/>
    <m/>
    <m/>
    <m/>
    <m/>
    <m/>
    <m/>
  </r>
  <r>
    <x v="2"/>
    <d v="2017-03-01T00:00:00"/>
    <x v="1"/>
    <x v="1"/>
    <n v="59.09"/>
    <x v="3"/>
    <n v="16292"/>
    <n v="505"/>
    <n v="3.0996808249447581E-2"/>
    <n v="0.36"/>
    <n v="16"/>
    <n v="3.1683168316831684E-2"/>
    <n v="945.44"/>
    <n v="181.79999999999998"/>
    <n v="141.816"/>
    <n v="323.61599999999999"/>
    <n v="621.82400000000007"/>
    <n v="1.9214871946998915"/>
    <m/>
    <m/>
    <m/>
    <m/>
    <m/>
    <m/>
    <m/>
    <m/>
    <m/>
    <m/>
    <m/>
    <m/>
    <m/>
    <m/>
  </r>
  <r>
    <x v="2"/>
    <d v="2017-04-01T00:00:00"/>
    <x v="2"/>
    <x v="1"/>
    <n v="53.440000000000005"/>
    <x v="3"/>
    <n v="15888"/>
    <n v="524"/>
    <n v="3.298086606243706E-2"/>
    <n v="0.44400000000000001"/>
    <n v="16"/>
    <n v="3.0534351145038167E-2"/>
    <n v="855.04000000000008"/>
    <n v="232.65600000000001"/>
    <n v="128.256"/>
    <n v="360.91200000000003"/>
    <n v="494.12800000000004"/>
    <n v="1.369109367380414"/>
    <m/>
    <m/>
    <m/>
    <m/>
    <m/>
    <m/>
    <m/>
    <m/>
    <m/>
    <m/>
    <m/>
    <m/>
    <m/>
    <m/>
  </r>
  <r>
    <x v="2"/>
    <d v="2017-05-01T00:00:00"/>
    <x v="3"/>
    <x v="1"/>
    <n v="52.07"/>
    <x v="3"/>
    <n v="16852"/>
    <n v="506"/>
    <n v="3.0026109660574413E-2"/>
    <n v="0.432"/>
    <n v="17"/>
    <n v="3.3596837944664032E-2"/>
    <n v="885.19"/>
    <n v="218.59199999999998"/>
    <n v="132.77850000000001"/>
    <n v="351.37049999999999"/>
    <n v="533.81950000000006"/>
    <n v="1.5192496239724167"/>
    <m/>
    <m/>
    <m/>
    <m/>
    <m/>
    <m/>
    <m/>
    <m/>
    <m/>
    <m/>
    <m/>
    <m/>
    <m/>
    <m/>
  </r>
  <r>
    <x v="2"/>
    <d v="2017-06-01T00:00:00"/>
    <x v="4"/>
    <x v="1"/>
    <n v="61.1"/>
    <x v="2"/>
    <n v="20340"/>
    <n v="651"/>
    <n v="3.2005899705014752E-2"/>
    <n v="0.53199999999999992"/>
    <n v="20"/>
    <n v="3.0721966205837174E-2"/>
    <n v="1222"/>
    <n v="346.33199999999994"/>
    <n v="183.29999999999998"/>
    <n v="529.63199999999995"/>
    <n v="692.36800000000005"/>
    <n v="1.30726240106338"/>
    <m/>
    <m/>
    <m/>
    <m/>
    <m/>
    <m/>
    <m/>
    <m/>
    <m/>
    <m/>
    <m/>
    <m/>
    <m/>
    <m/>
  </r>
  <r>
    <x v="2"/>
    <d v="2017-07-01T00:00:00"/>
    <x v="5"/>
    <x v="1"/>
    <n v="61.24"/>
    <x v="2"/>
    <n v="21160"/>
    <n v="719"/>
    <n v="3.3979206049149335E-2"/>
    <n v="0.58499999999999996"/>
    <n v="24"/>
    <n v="3.3379694019471488E-2"/>
    <n v="1469.76"/>
    <n v="420.61499999999995"/>
    <n v="220.464"/>
    <n v="641.07899999999995"/>
    <n v="828.68100000000004"/>
    <n v="1.2926347610824878"/>
    <m/>
    <m/>
    <m/>
    <m/>
    <m/>
    <m/>
    <m/>
    <m/>
    <m/>
    <m/>
    <m/>
    <m/>
    <m/>
    <m/>
  </r>
  <r>
    <x v="2"/>
    <d v="2017-08-01T00:00:00"/>
    <x v="6"/>
    <x v="1"/>
    <n v="50.080000000000005"/>
    <x v="3"/>
    <n v="21628"/>
    <n v="757"/>
    <n v="3.5000924727205472E-2"/>
    <n v="0.51200000000000001"/>
    <n v="23"/>
    <n v="3.0383091149273449E-2"/>
    <n v="1151.8400000000001"/>
    <n v="387.584"/>
    <n v="172.77600000000001"/>
    <n v="560.36"/>
    <n v="591.48000000000013"/>
    <n v="1.055535727032622"/>
    <m/>
    <m/>
    <m/>
    <m/>
    <m/>
    <m/>
    <m/>
    <m/>
    <m/>
    <m/>
    <m/>
    <m/>
    <m/>
    <m/>
  </r>
  <r>
    <x v="2"/>
    <d v="2017-09-01T00:00:00"/>
    <x v="7"/>
    <x v="1"/>
    <n v="61.890000000000008"/>
    <x v="2"/>
    <n v="27840"/>
    <n v="919"/>
    <n v="3.301005747126437E-2"/>
    <n v="0.6120000000000001"/>
    <n v="32"/>
    <n v="3.4820457018498369E-2"/>
    <n v="1980.4800000000002"/>
    <n v="562.42800000000011"/>
    <n v="297.072"/>
    <n v="859.50000000000011"/>
    <n v="1120.98"/>
    <n v="1.3042233856893541"/>
    <m/>
    <m/>
    <m/>
    <m/>
    <m/>
    <m/>
    <m/>
    <m/>
    <m/>
    <m/>
    <m/>
    <m/>
    <m/>
    <m/>
  </r>
  <r>
    <x v="2"/>
    <d v="2017-10-01T00:00:00"/>
    <x v="8"/>
    <x v="1"/>
    <n v="50.870000000000005"/>
    <x v="3"/>
    <n v="22388"/>
    <n v="672"/>
    <n v="3.0016080042880113E-2"/>
    <n v="0.74"/>
    <n v="20"/>
    <n v="2.976190476190476E-2"/>
    <n v="1017.4000000000001"/>
    <n v="497.28"/>
    <n v="152.61000000000001"/>
    <n v="649.89"/>
    <n v="367.5100000000001"/>
    <n v="0.56549569927218468"/>
    <m/>
    <m/>
    <m/>
    <m/>
    <m/>
    <m/>
    <m/>
    <m/>
    <m/>
    <m/>
    <m/>
    <m/>
    <m/>
    <m/>
  </r>
  <r>
    <x v="2"/>
    <d v="2017-11-01T00:00:00"/>
    <x v="9"/>
    <x v="1"/>
    <n v="36.96"/>
    <x v="5"/>
    <n v="18948"/>
    <n v="625"/>
    <n v="3.2985011610724084E-2"/>
    <n v="0.64800000000000002"/>
    <n v="19"/>
    <n v="3.04E-2"/>
    <n v="702.24"/>
    <n v="405"/>
    <n v="105.336"/>
    <n v="510.33600000000001"/>
    <n v="191.904"/>
    <n v="0.37603461249059439"/>
    <m/>
    <m/>
    <m/>
    <m/>
    <m/>
    <m/>
    <m/>
    <m/>
    <m/>
    <m/>
    <m/>
    <m/>
    <m/>
    <m/>
  </r>
  <r>
    <x v="2"/>
    <d v="2017-12-01T00:00:00"/>
    <x v="10"/>
    <x v="1"/>
    <n v="39.130000000000003"/>
    <x v="5"/>
    <n v="15596"/>
    <n v="515"/>
    <n v="3.3021287509617851E-2"/>
    <n v="0.44799999999999995"/>
    <n v="16"/>
    <n v="3.1067961165048542E-2"/>
    <n v="626.08000000000004"/>
    <n v="230.71999999999997"/>
    <n v="93.912000000000006"/>
    <n v="324.63199999999995"/>
    <n v="301.44800000000009"/>
    <n v="0.92858375021562922"/>
    <m/>
    <m/>
    <m/>
    <m/>
    <m/>
    <m/>
    <m/>
    <m/>
    <m/>
    <m/>
    <m/>
    <m/>
    <m/>
    <m/>
  </r>
  <r>
    <x v="2"/>
    <d v="2018-01-01T00:00:00"/>
    <x v="11"/>
    <x v="2"/>
    <n v="41.35"/>
    <x v="4"/>
    <n v="13684"/>
    <n v="411"/>
    <n v="3.0035077462730195E-2"/>
    <n v="0.39600000000000002"/>
    <n v="14"/>
    <n v="3.4063260340632603E-2"/>
    <n v="578.9"/>
    <n v="162.756"/>
    <n v="86.834999999999994"/>
    <n v="249.59100000000001"/>
    <n v="329.30899999999997"/>
    <n v="1.3193945294501803"/>
    <m/>
    <m/>
    <m/>
    <m/>
    <m/>
    <m/>
    <m/>
    <m/>
    <m/>
    <m/>
    <m/>
    <m/>
    <m/>
    <m/>
  </r>
  <r>
    <x v="2"/>
    <d v="2018-02-01T00:00:00"/>
    <x v="0"/>
    <x v="2"/>
    <n v="41.449999999999996"/>
    <x v="4"/>
    <n v="12120"/>
    <n v="364"/>
    <n v="3.0033003300330034E-2"/>
    <n v="0.31"/>
    <n v="11"/>
    <n v="3.021978021978022E-2"/>
    <n v="455.94999999999993"/>
    <n v="112.84"/>
    <n v="68.392499999999984"/>
    <n v="181.23249999999999"/>
    <n v="274.71749999999997"/>
    <n v="1.5158291145351965"/>
    <m/>
    <m/>
    <m/>
    <m/>
    <m/>
    <m/>
    <m/>
    <m/>
    <m/>
    <m/>
    <m/>
    <m/>
    <m/>
    <m/>
  </r>
  <r>
    <x v="2"/>
    <d v="2018-03-01T00:00:00"/>
    <x v="1"/>
    <x v="2"/>
    <n v="42.940000000000005"/>
    <x v="4"/>
    <n v="15224"/>
    <n v="457"/>
    <n v="3.0018392012611667E-2"/>
    <n v="0.31"/>
    <n v="16"/>
    <n v="3.5010940919037198E-2"/>
    <n v="687.04000000000008"/>
    <n v="141.66999999999999"/>
    <n v="103.05600000000001"/>
    <n v="244.726"/>
    <n v="442.31400000000008"/>
    <n v="1.8073845852095816"/>
    <m/>
    <m/>
    <m/>
    <m/>
    <m/>
    <m/>
    <m/>
    <m/>
    <m/>
    <m/>
    <m/>
    <m/>
    <m/>
    <m/>
  </r>
  <r>
    <x v="2"/>
    <d v="2018-04-01T00:00:00"/>
    <x v="2"/>
    <x v="2"/>
    <n v="37.670000000000009"/>
    <x v="5"/>
    <n v="15688"/>
    <n v="486"/>
    <n v="3.0979092299847018E-2"/>
    <n v="0.44400000000000001"/>
    <n v="15"/>
    <n v="3.0864197530864196E-2"/>
    <n v="565.05000000000018"/>
    <n v="215.78399999999999"/>
    <n v="84.757500000000022"/>
    <n v="300.54150000000004"/>
    <n v="264.50850000000014"/>
    <n v="0.88010640793368"/>
    <m/>
    <m/>
    <m/>
    <m/>
    <m/>
    <m/>
    <m/>
    <m/>
    <m/>
    <m/>
    <m/>
    <m/>
    <m/>
    <m/>
  </r>
  <r>
    <x v="2"/>
    <d v="2018-05-01T00:00:00"/>
    <x v="3"/>
    <x v="2"/>
    <n v="38.220000000000006"/>
    <x v="5"/>
    <n v="17936"/>
    <n v="574"/>
    <n v="3.2002676181980376E-2"/>
    <n v="0.39600000000000002"/>
    <n v="19"/>
    <n v="3.3101045296167246E-2"/>
    <n v="726.18000000000006"/>
    <n v="227.304"/>
    <n v="108.92700000000001"/>
    <n v="336.23099999999999"/>
    <n v="389.94900000000007"/>
    <n v="1.1597651614515023"/>
    <m/>
    <m/>
    <m/>
    <m/>
    <m/>
    <m/>
    <m/>
    <m/>
    <m/>
    <m/>
    <m/>
    <m/>
    <m/>
    <m/>
  </r>
  <r>
    <x v="2"/>
    <d v="2018-06-01T00:00:00"/>
    <x v="4"/>
    <x v="2"/>
    <n v="42.52"/>
    <x v="4"/>
    <n v="19216"/>
    <n v="634"/>
    <n v="3.2993338884263111E-2"/>
    <n v="0.42"/>
    <n v="22"/>
    <n v="3.4700315457413249E-2"/>
    <n v="935.44"/>
    <n v="266.27999999999997"/>
    <n v="140.316"/>
    <n v="406.596"/>
    <n v="528.84400000000005"/>
    <n v="1.3006620822634753"/>
    <m/>
    <m/>
    <m/>
    <m/>
    <m/>
    <m/>
    <m/>
    <m/>
    <m/>
    <m/>
    <m/>
    <m/>
    <m/>
    <m/>
  </r>
  <r>
    <x v="2"/>
    <d v="2018-07-01T00:00:00"/>
    <x v="5"/>
    <x v="2"/>
    <n v="38.110000000000007"/>
    <x v="5"/>
    <n v="19768"/>
    <n v="613"/>
    <n v="3.1009712666936463E-2"/>
    <n v="0.57000000000000006"/>
    <n v="18"/>
    <n v="2.936378466557912E-2"/>
    <n v="685.98000000000013"/>
    <n v="349.41"/>
    <n v="102.89700000000002"/>
    <n v="452.30700000000002"/>
    <n v="233.67300000000012"/>
    <n v="0.51662477034403653"/>
    <m/>
    <m/>
    <m/>
    <m/>
    <m/>
    <m/>
    <m/>
    <m/>
    <m/>
    <m/>
    <m/>
    <m/>
    <m/>
    <m/>
  </r>
  <r>
    <x v="2"/>
    <d v="2018-08-01T00:00:00"/>
    <x v="6"/>
    <x v="2"/>
    <n v="38.830000000000005"/>
    <x v="5"/>
    <n v="24936"/>
    <n v="823"/>
    <n v="3.3004491498235485E-2"/>
    <n v="0.54400000000000004"/>
    <n v="28"/>
    <n v="3.4021871202916158E-2"/>
    <n v="1087.2400000000002"/>
    <n v="447.71200000000005"/>
    <n v="163.08600000000004"/>
    <n v="610.79800000000012"/>
    <n v="476.44200000000012"/>
    <n v="0.78003202368049673"/>
    <m/>
    <m/>
    <m/>
    <m/>
    <m/>
    <m/>
    <m/>
    <m/>
    <m/>
    <m/>
    <m/>
    <m/>
    <m/>
    <m/>
  </r>
  <r>
    <x v="2"/>
    <d v="2018-09-01T00:00:00"/>
    <x v="7"/>
    <x v="2"/>
    <n v="36.409999999999997"/>
    <x v="5"/>
    <n v="24048"/>
    <n v="842"/>
    <n v="3.5013306719893549E-2"/>
    <n v="0.66600000000000004"/>
    <n v="29"/>
    <n v="3.4441805225653203E-2"/>
    <n v="1055.8899999999999"/>
    <n v="560.77200000000005"/>
    <n v="158.38349999999997"/>
    <n v="719.15550000000007"/>
    <n v="336.7344999999998"/>
    <n v="0.46823600737253596"/>
    <m/>
    <m/>
    <m/>
    <m/>
    <m/>
    <m/>
    <m/>
    <m/>
    <m/>
    <m/>
    <m/>
    <m/>
    <m/>
    <m/>
  </r>
  <r>
    <x v="2"/>
    <d v="2018-10-01T00:00:00"/>
    <x v="8"/>
    <x v="2"/>
    <n v="36.76"/>
    <x v="5"/>
    <n v="22448"/>
    <n v="673"/>
    <n v="2.9980399144689949E-2"/>
    <n v="0.72"/>
    <n v="21"/>
    <n v="3.1203566121842496E-2"/>
    <n v="771.95999999999992"/>
    <n v="484.56"/>
    <n v="115.79399999999998"/>
    <n v="600.35400000000004"/>
    <n v="171.60599999999988"/>
    <n v="0.28584135360137497"/>
    <m/>
    <m/>
    <m/>
    <m/>
    <m/>
    <m/>
    <m/>
    <m/>
    <m/>
    <m/>
    <m/>
    <m/>
    <m/>
    <m/>
  </r>
  <r>
    <x v="2"/>
    <d v="2018-11-01T00:00:00"/>
    <x v="9"/>
    <x v="2"/>
    <n v="43.46"/>
    <x v="4"/>
    <n v="19316"/>
    <n v="618"/>
    <n v="3.1994201698074133E-2"/>
    <n v="0.57600000000000007"/>
    <n v="19"/>
    <n v="3.0744336569579287E-2"/>
    <n v="825.74"/>
    <n v="355.96800000000002"/>
    <n v="123.86099999999999"/>
    <n v="479.82900000000001"/>
    <n v="345.911"/>
    <n v="0.72090473897992824"/>
    <m/>
    <m/>
    <m/>
    <m/>
    <m/>
    <m/>
    <m/>
    <m/>
    <m/>
    <m/>
    <m/>
    <m/>
    <m/>
    <m/>
  </r>
  <r>
    <x v="2"/>
    <d v="2018-12-01T00:00:00"/>
    <x v="10"/>
    <x v="2"/>
    <n v="43.260000000000005"/>
    <x v="4"/>
    <n v="14404"/>
    <n v="447"/>
    <n v="3.1033046376006665E-2"/>
    <n v="0.44799999999999995"/>
    <n v="14"/>
    <n v="3.1319910514541388E-2"/>
    <n v="605.6400000000001"/>
    <n v="200.25599999999997"/>
    <n v="90.846000000000018"/>
    <n v="291.10199999999998"/>
    <n v="314.53800000000012"/>
    <n v="1.0805078632232006"/>
    <m/>
    <m/>
    <m/>
    <m/>
    <m/>
    <m/>
    <m/>
    <m/>
    <m/>
    <m/>
    <m/>
    <m/>
    <m/>
    <m/>
  </r>
  <r>
    <x v="2"/>
    <d v="2019-01-01T00:00:00"/>
    <x v="11"/>
    <x v="3"/>
    <n v="37.530000000000008"/>
    <x v="5"/>
    <n v="12896"/>
    <n v="400"/>
    <n v="3.1017369727047148E-2"/>
    <n v="0.46799999999999997"/>
    <n v="12"/>
    <n v="0.03"/>
    <n v="450.36000000000013"/>
    <n v="187.2"/>
    <n v="67.554000000000016"/>
    <n v="254.75400000000002"/>
    <n v="195.60600000000011"/>
    <n v="0.76782307637956648"/>
    <m/>
    <m/>
    <m/>
    <m/>
    <m/>
    <m/>
    <m/>
    <m/>
    <m/>
    <m/>
    <m/>
    <m/>
    <m/>
    <m/>
  </r>
  <r>
    <x v="2"/>
    <d v="2019-02-01T00:00:00"/>
    <x v="0"/>
    <x v="3"/>
    <n v="43.370000000000005"/>
    <x v="4"/>
    <n v="12188"/>
    <n v="414"/>
    <n v="3.3967837216934693E-2"/>
    <n v="0.33"/>
    <n v="14"/>
    <n v="3.3816425120772944E-2"/>
    <n v="607.18000000000006"/>
    <n v="136.62"/>
    <n v="91.077000000000012"/>
    <n v="227.697"/>
    <n v="379.48300000000006"/>
    <n v="1.6666139650500449"/>
    <m/>
    <m/>
    <m/>
    <m/>
    <m/>
    <m/>
    <m/>
    <m/>
    <m/>
    <m/>
    <m/>
    <m/>
    <m/>
    <m/>
  </r>
  <r>
    <x v="2"/>
    <d v="2019-03-01T00:00:00"/>
    <x v="1"/>
    <x v="3"/>
    <n v="42.860000000000007"/>
    <x v="4"/>
    <n v="14436"/>
    <n v="505"/>
    <n v="3.4981989470767527E-2"/>
    <n v="0.35"/>
    <n v="18"/>
    <n v="3.5643564356435641E-2"/>
    <n v="771.48000000000013"/>
    <n v="176.75"/>
    <n v="115.72200000000001"/>
    <n v="292.47199999999998"/>
    <n v="479.00800000000015"/>
    <n v="1.6377909680242901"/>
    <m/>
    <m/>
    <m/>
    <m/>
    <m/>
    <m/>
    <m/>
    <m/>
    <m/>
    <m/>
    <m/>
    <m/>
    <m/>
    <m/>
  </r>
  <r>
    <x v="2"/>
    <d v="2019-04-01T00:00:00"/>
    <x v="2"/>
    <x v="3"/>
    <n v="42.77"/>
    <x v="4"/>
    <n v="14724"/>
    <n v="471"/>
    <n v="3.1988590057049716E-2"/>
    <n v="0.432"/>
    <n v="16"/>
    <n v="3.3970276008492568E-2"/>
    <n v="684.32"/>
    <n v="203.47200000000001"/>
    <n v="102.64800000000001"/>
    <n v="306.12"/>
    <n v="378.20000000000005"/>
    <n v="1.2354632170390698"/>
    <n v="42.77"/>
    <s v="$40-$49"/>
    <n v="14724"/>
    <n v="471"/>
    <n v="3.1988590057049716E-2"/>
    <n v="0.432"/>
    <n v="16"/>
    <n v="3.3970276008492568E-2"/>
    <n v="684.32"/>
    <n v="203.47200000000001"/>
    <n v="102.64800000000001"/>
    <n v="306.12"/>
    <n v="378.20000000000005"/>
    <n v="1.2354632170390698"/>
  </r>
  <r>
    <x v="2"/>
    <d v="2019-05-01T00:00:00"/>
    <x v="3"/>
    <x v="3"/>
    <m/>
    <x v="6"/>
    <m/>
    <m/>
    <m/>
    <m/>
    <m/>
    <m/>
    <m/>
    <m/>
    <m/>
    <m/>
    <m/>
    <m/>
    <n v="36.476396176035955"/>
    <s v="$30-$39"/>
    <n v="15599.219352928641"/>
    <n v="479.84341102047767"/>
    <n v="3.0760732326671879E-2"/>
    <n v="0.40058636049347729"/>
    <n v="16.749368808574246"/>
    <n v="3.4905905601482677E-2"/>
    <n v="610.95661236009357"/>
    <n v="192.21872562746887"/>
    <n v="72.284490785551256"/>
    <n v="264.50321641302014"/>
    <n v="346.45339594707343"/>
    <n v="1.309826778839954"/>
  </r>
  <r>
    <x v="2"/>
    <d v="2019-06-01T00:00:00"/>
    <x v="4"/>
    <x v="3"/>
    <m/>
    <x v="6"/>
    <m/>
    <m/>
    <m/>
    <m/>
    <m/>
    <m/>
    <m/>
    <m/>
    <m/>
    <m/>
    <m/>
    <m/>
    <n v="35.825439864278167"/>
    <s v="$30-$39"/>
    <n v="19526.658103551097"/>
    <n v="623.65934303433278"/>
    <n v="3.1938867353902958E-2"/>
    <n v="0.5014699994264028"/>
    <n v="19.768593399466052"/>
    <n v="3.1697742718459973E-2"/>
    <n v="708.21855403393738"/>
    <n v="312.74645039369761"/>
    <n v="128.95588466073633"/>
    <n v="441.70233505443395"/>
    <n v="266.51621897950344"/>
    <n v="0.60338422015962145"/>
  </r>
  <r>
    <x v="2"/>
    <d v="2019-07-01T00:00:00"/>
    <x v="5"/>
    <x v="3"/>
    <m/>
    <x v="6"/>
    <m/>
    <m/>
    <m/>
    <m/>
    <m/>
    <m/>
    <m/>
    <m/>
    <m/>
    <m/>
    <m/>
    <m/>
    <n v="35.174483552520378"/>
    <s v="$30-$39"/>
    <n v="20407.367337788251"/>
    <n v="687.21664084910424"/>
    <n v="3.3674928738925948E-2"/>
    <n v="0.53052208072775042"/>
    <n v="22.120447474984065"/>
    <n v="3.2188463084439727E-2"/>
    <n v="778.07531588321797"/>
    <n v="364.58360221400193"/>
    <n v="126.04317279376426"/>
    <n v="490.62677500776618"/>
    <n v="287.44854087545178"/>
    <n v="0.58588025667963539"/>
  </r>
  <r>
    <x v="2"/>
    <d v="2019-08-01T00:00:00"/>
    <x v="6"/>
    <x v="3"/>
    <m/>
    <x v="6"/>
    <m/>
    <m/>
    <m/>
    <m/>
    <m/>
    <m/>
    <m/>
    <m/>
    <m/>
    <m/>
    <m/>
    <m/>
    <n v="34.52352724076259"/>
    <s v="$30-$39"/>
    <n v="22406.645881562319"/>
    <n v="751.1109320646575"/>
    <n v="3.3521792419753532E-2"/>
    <n v="0.50770671375841447"/>
    <n v="23.657674237408827"/>
    <n v="3.149691107860525E-2"/>
    <n v="816.74636098827102"/>
    <n v="381.34406298656694"/>
    <n v="136.08468022671462"/>
    <n v="517.42874321328156"/>
    <n v="299.31761777498946"/>
    <n v="0.57847118410198606"/>
  </r>
  <r>
    <x v="2"/>
    <d v="2019-09-01T00:00:00"/>
    <x v="7"/>
    <x v="3"/>
    <m/>
    <x v="6"/>
    <m/>
    <m/>
    <m/>
    <m/>
    <m/>
    <m/>
    <m/>
    <m/>
    <m/>
    <m/>
    <m/>
    <m/>
    <n v="33.872570929004802"/>
    <s v="$30-$39"/>
    <n v="26410.207322000606"/>
    <n v="898.91501501584776"/>
    <n v="3.4036651210496968E-2"/>
    <n v="0.57662157589108765"/>
    <n v="31.137213985067227"/>
    <n v="3.4638662682164992E-2"/>
    <n v="1054.69748924079"/>
    <n v="518.3337925505989"/>
    <n v="201.33702130353083"/>
    <n v="719.67081385412973"/>
    <n v="335.02667538666026"/>
    <n v="0.46552766756297403"/>
  </r>
  <r>
    <x v="2"/>
    <d v="2019-10-01T00:00:00"/>
    <x v="8"/>
    <x v="3"/>
    <m/>
    <x v="6"/>
    <m/>
    <m/>
    <m/>
    <m/>
    <m/>
    <m/>
    <m/>
    <m/>
    <m/>
    <m/>
    <m/>
    <m/>
    <n v="33.221614617247013"/>
    <s v="$30-$39"/>
    <n v="21798.942002235581"/>
    <n v="672.15432729938573"/>
    <n v="3.0834263756032435E-2"/>
    <n v="0.72446788909536353"/>
    <n v="21.6048545790796"/>
    <n v="3.2142699528372648E-2"/>
    <n v="717.74815268784687"/>
    <n v="486.95422664490007"/>
    <n v="103.85488034415539"/>
    <n v="590.80910698905541"/>
    <n v="126.93904569879146"/>
    <n v="0.21485627793672954"/>
  </r>
  <r>
    <x v="2"/>
    <d v="2019-11-01T00:00:00"/>
    <x v="9"/>
    <x v="3"/>
    <m/>
    <x v="6"/>
    <m/>
    <m/>
    <m/>
    <m/>
    <m/>
    <m/>
    <m/>
    <m/>
    <m/>
    <m/>
    <m/>
    <m/>
    <n v="32.570658305489232"/>
    <s v="$30-$39"/>
    <n v="18490.549677385865"/>
    <n v="584.85508710910244"/>
    <n v="3.1629945962308857E-2"/>
    <n v="0.56678398757365633"/>
    <n v="19.532321072607367"/>
    <n v="3.3396855910332007E-2"/>
    <n v="636.18055556900151"/>
    <n v="331.48649842443518"/>
    <n v="67.496162909938846"/>
    <n v="398.98266133437403"/>
    <n v="237.19789423462748"/>
    <n v="0.59450677240292371"/>
  </r>
  <r>
    <x v="2"/>
    <d v="2019-12-01T00:00:00"/>
    <x v="10"/>
    <x v="3"/>
    <m/>
    <x v="6"/>
    <m/>
    <m/>
    <m/>
    <m/>
    <m/>
    <m/>
    <m/>
    <m/>
    <m/>
    <m/>
    <m/>
    <m/>
    <n v="31.919701993731444"/>
    <s v="$30-$39"/>
    <n v="14500.562288918672"/>
    <n v="444.75519520464854"/>
    <n v="3.0671582683695679E-2"/>
    <n v="0.43966334461012962"/>
    <n v="14.959241466095721"/>
    <n v="3.3634776226081887E-2"/>
    <n v="477.49452965004565"/>
    <n v="195.54255665640687"/>
    <n v="49.529453360568816"/>
    <n v="245.0720100169757"/>
    <n v="232.42251963306995"/>
    <n v="0.94838459772281003"/>
  </r>
  <r>
    <x v="1"/>
    <d v="2019-05-01T00:00:00"/>
    <x v="3"/>
    <x v="3"/>
    <m/>
    <x v="6"/>
    <m/>
    <m/>
    <m/>
    <m/>
    <m/>
    <m/>
    <m/>
    <m/>
    <m/>
    <m/>
    <m/>
    <m/>
    <n v="40.661356065809969"/>
    <s v="$40-$49"/>
    <n v="78005.850259937899"/>
    <n v="2004.0975607930991"/>
    <n v="2.5691631513724552E-2"/>
    <n v="0.70982867628939295"/>
    <n v="37.686796578979965"/>
    <n v="1.8804871237938055E-2"/>
    <n v="1532.3962546776534"/>
    <n v="1422.5659187325668"/>
    <n v="72.284490785551256"/>
    <n v="1494.8504095181181"/>
    <n v="37.545845159535247"/>
    <n v="2.5116790897919059E-2"/>
  </r>
  <r>
    <x v="1"/>
    <d v="2019-06-01T00:00:00"/>
    <x v="4"/>
    <x v="3"/>
    <m/>
    <x v="6"/>
    <m/>
    <m/>
    <m/>
    <m/>
    <m/>
    <m/>
    <m/>
    <m/>
    <m/>
    <m/>
    <m/>
    <m/>
    <n v="39.922061979866733"/>
    <s v="$30-$39"/>
    <n v="97634.100523897941"/>
    <n v="2298.7083263757368"/>
    <n v="2.3544113317386286E-2"/>
    <n v="0.80307771179396592"/>
    <n v="39.922061979866733"/>
    <n v="1.7367171607547936E-2"/>
    <n v="1593.771032724321"/>
    <n v="1846.0414228275636"/>
    <n v="128.95588466073633"/>
    <n v="1974.9973074882998"/>
    <n v="-381.22627476397884"/>
    <n v="-0.19302622505789785"/>
  </r>
  <r>
    <x v="1"/>
    <d v="2019-07-01T00:00:00"/>
    <x v="5"/>
    <x v="3"/>
    <m/>
    <x v="6"/>
    <m/>
    <m/>
    <m/>
    <m/>
    <m/>
    <m/>
    <m/>
    <m/>
    <m/>
    <m/>
    <m/>
    <m/>
    <n v="39.18276789392349"/>
    <s v="$30-$39"/>
    <n v="102036.96564185221"/>
    <n v="2709.7316955443212"/>
    <n v="2.6556372766468061E-2"/>
    <n v="0.87785285599054352"/>
    <n v="39.18276789392349"/>
    <n v="1.4460017557587966E-2"/>
    <n v="1535.2892998290815"/>
    <n v="2378.7457079016804"/>
    <n v="126.04317279376426"/>
    <n v="2504.7888806954447"/>
    <n v="-969.4995808663632"/>
    <n v="-0.38705840174329803"/>
  </r>
  <r>
    <x v="1"/>
    <d v="2019-08-01T00:00:00"/>
    <x v="6"/>
    <x v="3"/>
    <m/>
    <x v="6"/>
    <m/>
    <m/>
    <m/>
    <m/>
    <m/>
    <m/>
    <m/>
    <m/>
    <m/>
    <m/>
    <m/>
    <m/>
    <n v="38.443473807980247"/>
    <s v="$30-$39"/>
    <n v="112041.84886978522"/>
    <n v="2945.645727374701"/>
    <n v="2.6290584786744495E-2"/>
    <n v="0.92554006594944571"/>
    <n v="38.443473807980247"/>
    <n v="1.3050949559451228E-2"/>
    <n v="1477.9006784248634"/>
    <n v="2726.3131407780838"/>
    <n v="136.08468022671462"/>
    <n v="2862.3978210047985"/>
    <n v="-1384.4971425799351"/>
    <n v="-0.48368438950737108"/>
  </r>
  <r>
    <x v="1"/>
    <d v="2019-09-01T00:00:00"/>
    <x v="7"/>
    <x v="3"/>
    <m/>
    <x v="6"/>
    <m/>
    <m/>
    <m/>
    <m/>
    <m/>
    <m/>
    <m/>
    <m/>
    <m/>
    <m/>
    <m/>
    <m/>
    <n v="37.704179722037011"/>
    <s v="$30-$39"/>
    <n v="132051.15147421981"/>
    <n v="3309.1389427344575"/>
    <n v="2.5059523569398764E-2"/>
    <n v="1.0134825289690619"/>
    <n v="37.704179722037011"/>
    <n v="1.139395485487857E-2"/>
    <n v="1421.605168511667"/>
    <n v="3353.7545043925256"/>
    <n v="201.33702130353083"/>
    <n v="3555.0915256960566"/>
    <n v="-2133.4863571843898"/>
    <n v="-0.60012135883524731"/>
  </r>
  <r>
    <x v="1"/>
    <d v="2019-10-01T00:00:00"/>
    <x v="8"/>
    <x v="3"/>
    <m/>
    <x v="6"/>
    <m/>
    <m/>
    <m/>
    <m/>
    <m/>
    <m/>
    <m/>
    <m/>
    <m/>
    <m/>
    <m/>
    <m/>
    <n v="36.964885636093769"/>
    <s v="$30-$39"/>
    <n v="108998.03907765023"/>
    <n v="2976.1253444408212"/>
    <n v="2.7304393451708143E-2"/>
    <n v="1.1726605686040052"/>
    <n v="36.964885636093769"/>
    <n v="1.2420473386694348E-2"/>
    <n v="1366.4027700894915"/>
    <n v="3489.9848386487643"/>
    <n v="103.85488034415539"/>
    <n v="3593.8397189929196"/>
    <n v="-2227.4369489034279"/>
    <n v="-0.6197930689929626"/>
  </r>
  <r>
    <x v="1"/>
    <d v="2019-11-01T00:00:00"/>
    <x v="9"/>
    <x v="3"/>
    <m/>
    <x v="6"/>
    <m/>
    <m/>
    <m/>
    <m/>
    <m/>
    <m/>
    <m/>
    <m/>
    <m/>
    <m/>
    <m/>
    <m/>
    <n v="36.225591550150526"/>
    <s v="$30-$39"/>
    <n v="92456.341521539158"/>
    <n v="2471.3337245203056"/>
    <n v="2.6729737342511758E-2"/>
    <n v="1.0317078678753333"/>
    <n v="36.225591550150526"/>
    <n v="1.4658316353928297E-2"/>
    <n v="1312.2934831583373"/>
    <n v="2549.6944477332509"/>
    <n v="67.496162909938846"/>
    <n v="2617.1906106431898"/>
    <n v="-1304.8971274848525"/>
    <n v="-0.49858696656571239"/>
  </r>
  <r>
    <x v="1"/>
    <d v="2019-12-01T00:00:00"/>
    <x v="10"/>
    <x v="3"/>
    <m/>
    <x v="6"/>
    <m/>
    <m/>
    <m/>
    <m/>
    <m/>
    <m/>
    <m/>
    <m/>
    <m/>
    <m/>
    <m/>
    <m/>
    <n v="35.486297464207283"/>
    <s v="$30-$39"/>
    <n v="72505.661201808311"/>
    <n v="1814.5067868497808"/>
    <n v="2.5025725671260088E-2"/>
    <n v="0.76993429661675006"/>
    <n v="35.486297464207283"/>
    <n v="1.9556993515475407E-2"/>
    <n v="1259.2773077182042"/>
    <n v="1397.0510066395052"/>
    <n v="49.529453360568816"/>
    <n v="1446.580460000074"/>
    <n v="-187.30315228186987"/>
    <n v="-0.12947994077139705"/>
  </r>
  <r>
    <x v="0"/>
    <d v="2019-05-01T00:00:00"/>
    <x v="3"/>
    <x v="3"/>
    <m/>
    <x v="6"/>
    <m/>
    <m/>
    <m/>
    <m/>
    <m/>
    <m/>
    <m/>
    <m/>
    <m/>
    <m/>
    <m/>
    <m/>
    <n v="50.474863771930963"/>
    <s v="$50-$59"/>
    <n v="90835.821185997047"/>
    <n v="4227.562614641748"/>
    <n v="4.6540699026492154E-2"/>
    <n v="0.80092293928373914"/>
    <n v="169.56918409146493"/>
    <n v="4.0110389732414299E-2"/>
    <n v="8558.9814669341758"/>
    <n v="3385.9518753249181"/>
    <n v="72.284490785551256"/>
    <n v="3458.2363661104691"/>
    <n v="5100.7451008237067"/>
    <n v="1.4749556018811381"/>
  </r>
  <r>
    <x v="0"/>
    <d v="2019-06-01T00:00:00"/>
    <x v="4"/>
    <x v="3"/>
    <m/>
    <x v="6"/>
    <m/>
    <m/>
    <m/>
    <m/>
    <m/>
    <m/>
    <m/>
    <m/>
    <m/>
    <m/>
    <m/>
    <m/>
    <n v="49.546407862325495"/>
    <s v="$40-$49"/>
    <n v="96140.13998266976"/>
    <n v="4049.7186682579245"/>
    <n v="4.2123078549583221E-2"/>
    <n v="0.82211437823051492"/>
    <n v="186.98377662050953"/>
    <n v="4.6172041057100079E-2"/>
    <n v="9264.3744600777281"/>
    <n v="3329.3319449633727"/>
    <n v="128.95588466073633"/>
    <n v="3458.2878296241092"/>
    <n v="5806.0866304536194"/>
    <n v="1.6788905135998176"/>
  </r>
  <r>
    <x v="0"/>
    <d v="2019-07-01T00:00:00"/>
    <x v="5"/>
    <x v="3"/>
    <m/>
    <x v="6"/>
    <m/>
    <m/>
    <m/>
    <m/>
    <m/>
    <m/>
    <m/>
    <m/>
    <m/>
    <m/>
    <m/>
    <m/>
    <n v="48.617951952720034"/>
    <s v="$40-$49"/>
    <n v="107714.41301626206"/>
    <n v="4708.6663760345309"/>
    <n v="4.3714357662828704E-2"/>
    <n v="0.98436695039675137"/>
    <n v="223.33363140432115"/>
    <n v="4.743033665349735E-2"/>
    <n v="10858.023761041772"/>
    <n v="4635.055561012834"/>
    <n v="126.04317279376426"/>
    <n v="4761.0987338065979"/>
    <n v="6096.9250272351737"/>
    <n v="1.2805710127251562"/>
  </r>
  <r>
    <x v="0"/>
    <d v="2019-08-01T00:00:00"/>
    <x v="6"/>
    <x v="3"/>
    <m/>
    <x v="6"/>
    <m/>
    <m/>
    <m/>
    <m/>
    <m/>
    <m/>
    <m/>
    <m/>
    <m/>
    <m/>
    <m/>
    <m/>
    <n v="47.689496043114573"/>
    <s v="$40-$49"/>
    <n v="116798.78701516389"/>
    <n v="5639.4641507287324"/>
    <n v="4.8283584914255703E-2"/>
    <n v="1.0618268273325522"/>
    <n v="211.42887187514094"/>
    <n v="3.7490950598173423E-2"/>
    <n v="10082.936348689713"/>
    <n v="5988.1343270239558"/>
    <n v="136.08468022671462"/>
    <n v="6124.2190072506701"/>
    <n v="3958.7173414390427"/>
    <n v="0.6464036208947106"/>
  </r>
  <r>
    <x v="0"/>
    <d v="2019-09-01T00:00:00"/>
    <x v="7"/>
    <x v="3"/>
    <m/>
    <x v="6"/>
    <m/>
    <m/>
    <m/>
    <m/>
    <m/>
    <m/>
    <m/>
    <m/>
    <m/>
    <m/>
    <m/>
    <m/>
    <n v="46.761040133509113"/>
    <s v="$40-$49"/>
    <n v="121677.28027516059"/>
    <n v="5744.293151823731"/>
    <n v="4.7209250065695138E-2"/>
    <n v="1.1216115761654999"/>
    <n v="261.08719037597228"/>
    <n v="4.5451578370975174E-2"/>
    <n v="12208.708587515974"/>
    <n v="6442.8656959737018"/>
    <n v="201.33702130353083"/>
    <n v="6644.2027172772323"/>
    <n v="5564.5058702387414"/>
    <n v="0.83749790712572558"/>
  </r>
  <r>
    <x v="0"/>
    <d v="2019-10-01T00:00:00"/>
    <x v="8"/>
    <x v="3"/>
    <m/>
    <x v="6"/>
    <m/>
    <m/>
    <m/>
    <m/>
    <m/>
    <m/>
    <m/>
    <m/>
    <m/>
    <m/>
    <m/>
    <m/>
    <n v="45.832584223903645"/>
    <s v="$40-$49"/>
    <n v="109189.67284078299"/>
    <n v="5180.7830314453749"/>
    <n v="4.7447555218888077E-2"/>
    <n v="1.3555446727663081"/>
    <n v="247.83193194362619"/>
    <n v="4.7836771090273608E-2"/>
    <n v="11358.777894179004"/>
    <n v="7022.7828390338627"/>
    <n v="103.85488034415539"/>
    <n v="7126.6377193780181"/>
    <n v="4232.1401748009857"/>
    <n v="0.59384808677637513"/>
  </r>
  <r>
    <x v="0"/>
    <d v="2019-11-01T00:00:00"/>
    <x v="9"/>
    <x v="3"/>
    <m/>
    <x v="6"/>
    <m/>
    <m/>
    <m/>
    <m/>
    <m/>
    <m/>
    <m/>
    <m/>
    <m/>
    <m/>
    <m/>
    <m/>
    <n v="44.904128314298184"/>
    <s v="$40-$49"/>
    <n v="90517.861161860856"/>
    <n v="3781.3857685524113"/>
    <n v="4.177502340439386E-2"/>
    <n v="1.1416705426608356"/>
    <n v="265.60334063747325"/>
    <n v="7.0239683781100029E-2"/>
    <n v="11926.686488691348"/>
    <n v="4317.0967423931925"/>
    <n v="67.496162909938846"/>
    <n v="4384.5929053031314"/>
    <n v="7542.0935833882168"/>
    <n v="1.7201354256323576"/>
  </r>
  <r>
    <x v="0"/>
    <d v="2019-12-01T00:00:00"/>
    <x v="10"/>
    <x v="3"/>
    <m/>
    <x v="6"/>
    <m/>
    <m/>
    <m/>
    <m/>
    <m/>
    <m/>
    <m/>
    <m/>
    <m/>
    <m/>
    <m/>
    <m/>
    <n v="43.975672404692723"/>
    <s v="$40-$49"/>
    <n v="72276.1478016131"/>
    <n v="3252.1605422736825"/>
    <n v="4.4996318165715782E-2"/>
    <n v="0.83217802161026211"/>
    <n v="260.77989961164502"/>
    <n v="8.0186662442354714E-2"/>
    <n v="11467.971435050356"/>
    <n v="2706.3765260282703"/>
    <n v="49.529453360568816"/>
    <n v="2755.9059793888391"/>
    <n v="8712.0654556615173"/>
    <n v="3.16123464327819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d v="2019-01-01T00:00:00"/>
    <n v="1"/>
    <n v="2019"/>
    <n v="57.72"/>
    <x v="0"/>
    <n v="62216"/>
    <n v="2924"/>
    <n v="4.6997556898546997E-2"/>
    <n v="0.80400000000000005"/>
    <n v="137"/>
    <n v="4.6853625170998635E-2"/>
    <n v="7907.6399999999994"/>
    <n v="2350.8960000000002"/>
    <n v="1186.146"/>
    <n v="3537.0420000000004"/>
    <n v="4370.597999999999"/>
    <n v="1.2356647164495074"/>
  </r>
  <r>
    <x v="0"/>
    <d v="2019-02-01T00:00:00"/>
    <n v="2"/>
    <n v="2019"/>
    <n v="51.45"/>
    <x v="0"/>
    <n v="63436"/>
    <n v="2981"/>
    <n v="4.699224415158585E-2"/>
    <n v="0.56000000000000005"/>
    <n v="143"/>
    <n v="4.797047970479705E-2"/>
    <n v="7357.35"/>
    <n v="1669.3600000000001"/>
    <n v="1103.6025"/>
    <n v="2772.9625000000001"/>
    <n v="4584.3875000000007"/>
    <n v="1.6532454009024646"/>
  </r>
  <r>
    <x v="0"/>
    <d v="2019-03-01T00:00:00"/>
    <n v="3"/>
    <n v="2019"/>
    <n v="58.55"/>
    <x v="0"/>
    <n v="77323"/>
    <n v="3943"/>
    <n v="5.0993882803305614E-2"/>
    <n v="0.7"/>
    <n v="193"/>
    <n v="4.8947501902104999E-2"/>
    <n v="11300.15"/>
    <n v="2760.1"/>
    <n v="1695.0224999999998"/>
    <n v="4455.1224999999995"/>
    <n v="6845.0275000000001"/>
    <n v="1.536439794865349"/>
  </r>
  <r>
    <x v="0"/>
    <d v="2019-04-01T00:00:00"/>
    <n v="4"/>
    <n v="2019"/>
    <n v="53.62"/>
    <x v="0"/>
    <n v="72746"/>
    <n v="3492"/>
    <n v="4.8002639320375004E-2"/>
    <n v="0.76800000000000002"/>
    <n v="157"/>
    <n v="4.4959908361970218E-2"/>
    <n v="8418.34"/>
    <n v="2681.8560000000002"/>
    <n v="1262.751"/>
    <n v="3944.607"/>
    <n v="4473.7330000000002"/>
    <n v="1.1341390916763066"/>
  </r>
  <r>
    <x v="1"/>
    <d v="2019-01-01T00:00:00"/>
    <n v="1"/>
    <n v="2019"/>
    <n v="42.36"/>
    <x v="1"/>
    <n v="64488"/>
    <n v="1677"/>
    <n v="2.6004838109415705E-2"/>
    <n v="0.69599999999999995"/>
    <n v="25"/>
    <n v="1.4907573047107931E-2"/>
    <n v="1059"/>
    <n v="1167.192"/>
    <n v="158.85"/>
    <n v="1326.0419999999999"/>
    <n v="-267.04199999999992"/>
    <n v="-0.20138276163198446"/>
  </r>
  <r>
    <x v="1"/>
    <d v="2019-02-01T00:00:00"/>
    <n v="2"/>
    <n v="2019"/>
    <n v="48.42"/>
    <x v="1"/>
    <n v="60948"/>
    <n v="1524"/>
    <n v="2.5004922228785195E-2"/>
    <n v="0.6"/>
    <n v="26"/>
    <n v="1.7060367454068241E-2"/>
    <n v="1258.92"/>
    <n v="914.4"/>
    <n v="188.83799999999999"/>
    <n v="1103.2380000000001"/>
    <n v="155.68200000000002"/>
    <n v="0.14111370348011945"/>
  </r>
  <r>
    <x v="1"/>
    <d v="2019-03-01T00:00:00"/>
    <n v="3"/>
    <n v="2019"/>
    <n v="47.870000000000005"/>
    <x v="1"/>
    <n v="72188"/>
    <n v="1877"/>
    <n v="2.6001551504405165E-2"/>
    <n v="0.55000000000000004"/>
    <n v="31"/>
    <n v="1.6515716568993075E-2"/>
    <n v="1483.9700000000003"/>
    <n v="1032.3500000000001"/>
    <n v="222.59550000000004"/>
    <n v="1254.9455000000003"/>
    <n v="229.02449999999999"/>
    <n v="0.18249756662739533"/>
  </r>
  <r>
    <x v="1"/>
    <d v="2019-04-01T00:00:00"/>
    <n v="4"/>
    <n v="2019"/>
    <n v="47.870000000000005"/>
    <x v="1"/>
    <n v="73612"/>
    <n v="1914"/>
    <n v="2.6001195457262403E-2"/>
    <n v="0.68399999999999994"/>
    <n v="29"/>
    <n v="1.5151515151515152E-2"/>
    <n v="1388.23"/>
    <n v="1309.1759999999999"/>
    <n v="208.2345"/>
    <n v="1517.4105"/>
    <n v="-129.18049999999994"/>
    <n v="-8.5132203843323831E-2"/>
  </r>
  <r>
    <x v="2"/>
    <d v="2019-01-01T00:00:00"/>
    <n v="1"/>
    <n v="2019"/>
    <n v="37.530000000000008"/>
    <x v="2"/>
    <n v="12896"/>
    <n v="400"/>
    <n v="3.1017369727047148E-2"/>
    <n v="0.46799999999999997"/>
    <n v="12"/>
    <n v="0.03"/>
    <n v="450.36000000000013"/>
    <n v="187.2"/>
    <n v="67.554000000000016"/>
    <n v="254.75400000000002"/>
    <n v="195.60600000000011"/>
    <n v="0.76782307637956648"/>
  </r>
  <r>
    <x v="2"/>
    <d v="2019-02-01T00:00:00"/>
    <n v="2"/>
    <n v="2019"/>
    <n v="43.370000000000005"/>
    <x v="1"/>
    <n v="12188"/>
    <n v="414"/>
    <n v="3.3967837216934693E-2"/>
    <n v="0.33"/>
    <n v="14"/>
    <n v="3.3816425120772944E-2"/>
    <n v="607.18000000000006"/>
    <n v="136.62"/>
    <n v="91.077000000000012"/>
    <n v="227.697"/>
    <n v="379.48300000000006"/>
    <n v="1.6666139650500449"/>
  </r>
  <r>
    <x v="2"/>
    <d v="2019-03-01T00:00:00"/>
    <n v="3"/>
    <n v="2019"/>
    <n v="42.860000000000007"/>
    <x v="1"/>
    <n v="14436"/>
    <n v="505"/>
    <n v="3.4981989470767527E-2"/>
    <n v="0.35"/>
    <n v="18"/>
    <n v="3.5643564356435641E-2"/>
    <n v="771.48000000000013"/>
    <n v="176.75"/>
    <n v="115.72200000000001"/>
    <n v="292.47199999999998"/>
    <n v="479.00800000000015"/>
    <n v="1.6377909680242901"/>
  </r>
  <r>
    <x v="2"/>
    <d v="2019-04-01T00:00:00"/>
    <n v="4"/>
    <n v="2019"/>
    <n v="42.77"/>
    <x v="1"/>
    <n v="14724"/>
    <n v="471"/>
    <n v="3.1988590057049716E-2"/>
    <n v="0.432"/>
    <n v="16"/>
    <n v="3.3970276008492568E-2"/>
    <n v="684.32"/>
    <n v="203.47200000000001"/>
    <n v="102.64800000000001"/>
    <n v="306.12"/>
    <n v="378.20000000000005"/>
    <n v="1.2354632170390698"/>
  </r>
  <r>
    <x v="2"/>
    <d v="2019-05-01T00:00:00"/>
    <n v="5"/>
    <n v="2019"/>
    <n v="36.476396176035955"/>
    <x v="2"/>
    <n v="15599.219352928641"/>
    <n v="479.84341102047767"/>
    <n v="3.0760732326671879E-2"/>
    <n v="0.40058636049347729"/>
    <n v="16.749368808574246"/>
    <n v="3.4905905601482677E-2"/>
    <n v="610.95661236009357"/>
    <n v="192.21872562746887"/>
    <n v="72.284490785551256"/>
    <n v="264.50321641302014"/>
    <n v="346.45339594707343"/>
    <n v="1.309826778839954"/>
  </r>
  <r>
    <x v="2"/>
    <d v="2019-06-01T00:00:00"/>
    <n v="6"/>
    <n v="2019"/>
    <n v="35.825439864278167"/>
    <x v="2"/>
    <n v="19526.658103551097"/>
    <n v="623.65934303433278"/>
    <n v="3.1938867353902958E-2"/>
    <n v="0.5014699994264028"/>
    <n v="19.768593399466052"/>
    <n v="3.1697742718459973E-2"/>
    <n v="708.21855403393738"/>
    <n v="312.74645039369761"/>
    <n v="128.95588466073633"/>
    <n v="441.70233505443395"/>
    <n v="266.51621897950344"/>
    <n v="0.60338422015962145"/>
  </r>
  <r>
    <x v="2"/>
    <d v="2019-07-01T00:00:00"/>
    <n v="7"/>
    <n v="2019"/>
    <n v="35.174483552520378"/>
    <x v="2"/>
    <n v="20407.367337788251"/>
    <n v="687.21664084910424"/>
    <n v="3.3674928738925948E-2"/>
    <n v="0.53052208072775042"/>
    <n v="22.120447474984065"/>
    <n v="3.2188463084439727E-2"/>
    <n v="778.07531588321797"/>
    <n v="364.58360221400193"/>
    <n v="126.04317279376426"/>
    <n v="490.62677500776618"/>
    <n v="287.44854087545178"/>
    <n v="0.58588025667963539"/>
  </r>
  <r>
    <x v="2"/>
    <d v="2019-08-01T00:00:00"/>
    <n v="8"/>
    <n v="2019"/>
    <n v="34.52352724076259"/>
    <x v="2"/>
    <n v="22406.645881562319"/>
    <n v="751.1109320646575"/>
    <n v="3.3521792419753532E-2"/>
    <n v="0.50770671375841447"/>
    <n v="23.657674237408827"/>
    <n v="3.149691107860525E-2"/>
    <n v="816.74636098827102"/>
    <n v="381.34406298656694"/>
    <n v="136.08468022671462"/>
    <n v="517.42874321328156"/>
    <n v="299.31761777498946"/>
    <n v="0.57847118410198606"/>
  </r>
  <r>
    <x v="2"/>
    <d v="2019-09-01T00:00:00"/>
    <n v="9"/>
    <n v="2019"/>
    <n v="33.872570929004802"/>
    <x v="2"/>
    <n v="26410.207322000606"/>
    <n v="898.91501501584776"/>
    <n v="3.4036651210496968E-2"/>
    <n v="0.57662157589108765"/>
    <n v="31.137213985067227"/>
    <n v="3.4638662682164992E-2"/>
    <n v="1054.69748924079"/>
    <n v="518.3337925505989"/>
    <n v="201.33702130353083"/>
    <n v="719.67081385412973"/>
    <n v="335.02667538666026"/>
    <n v="0.46552766756297403"/>
  </r>
  <r>
    <x v="2"/>
    <d v="2019-10-01T00:00:00"/>
    <n v="10"/>
    <n v="2019"/>
    <n v="33.221614617247013"/>
    <x v="2"/>
    <n v="21798.942002235581"/>
    <n v="672.15432729938573"/>
    <n v="3.0834263756032435E-2"/>
    <n v="0.72446788909536353"/>
    <n v="21.6048545790796"/>
    <n v="3.2142699528372648E-2"/>
    <n v="717.74815268784687"/>
    <n v="486.95422664490007"/>
    <n v="103.85488034415539"/>
    <n v="590.80910698905541"/>
    <n v="126.93904569879146"/>
    <n v="0.21485627793672954"/>
  </r>
  <r>
    <x v="2"/>
    <d v="2019-11-01T00:00:00"/>
    <n v="11"/>
    <n v="2019"/>
    <n v="32.570658305489232"/>
    <x v="2"/>
    <n v="18490.549677385865"/>
    <n v="584.85508710910244"/>
    <n v="3.1629945962308857E-2"/>
    <n v="0.56678398757365633"/>
    <n v="19.532321072607367"/>
    <n v="3.3396855910332007E-2"/>
    <n v="636.18055556900151"/>
    <n v="331.48649842443518"/>
    <n v="67.496162909938846"/>
    <n v="398.98266133437403"/>
    <n v="237.19789423462748"/>
    <n v="0.59450677240292371"/>
  </r>
  <r>
    <x v="2"/>
    <d v="2019-12-01T00:00:00"/>
    <n v="12"/>
    <n v="2019"/>
    <n v="31.919701993731444"/>
    <x v="2"/>
    <n v="14500.562288918672"/>
    <n v="444.75519520464854"/>
    <n v="3.0671582683695679E-2"/>
    <n v="0.43966334461012962"/>
    <n v="14.959241466095721"/>
    <n v="3.3634776226081887E-2"/>
    <n v="477.49452965004565"/>
    <n v="195.54255665640687"/>
    <n v="49.529453360568816"/>
    <n v="245.0720100169757"/>
    <n v="232.42251963306995"/>
    <n v="0.94838459772281003"/>
  </r>
  <r>
    <x v="1"/>
    <d v="2019-05-01T00:00:00"/>
    <n v="5"/>
    <n v="2019"/>
    <n v="40.661356065809969"/>
    <x v="1"/>
    <n v="78005.850259937899"/>
    <n v="2004.0975607930991"/>
    <n v="2.5691631513724552E-2"/>
    <n v="0.70982867628939295"/>
    <n v="37.686796578979965"/>
    <n v="1.8804871237938055E-2"/>
    <n v="1532.3962546776534"/>
    <n v="1422.5659187325668"/>
    <n v="72.284490785551256"/>
    <n v="1494.8504095181181"/>
    <n v="37.545845159535247"/>
    <n v="2.5116790897919059E-2"/>
  </r>
  <r>
    <x v="1"/>
    <d v="2019-06-01T00:00:00"/>
    <n v="6"/>
    <n v="2019"/>
    <n v="39.922061979866733"/>
    <x v="2"/>
    <n v="97634.100523897941"/>
    <n v="2298.7083263757368"/>
    <n v="2.3544113317386286E-2"/>
    <n v="0.80307771179396592"/>
    <n v="39.922061979866733"/>
    <n v="1.7367171607547936E-2"/>
    <n v="1593.771032724321"/>
    <n v="1846.0414228275636"/>
    <n v="128.95588466073633"/>
    <n v="1974.9973074882998"/>
    <n v="-381.22627476397884"/>
    <n v="-0.19302622505789785"/>
  </r>
  <r>
    <x v="1"/>
    <d v="2019-07-01T00:00:00"/>
    <n v="7"/>
    <n v="2019"/>
    <n v="39.18276789392349"/>
    <x v="2"/>
    <n v="102036.96564185221"/>
    <n v="2709.7316955443212"/>
    <n v="2.6556372766468061E-2"/>
    <n v="0.87785285599054352"/>
    <n v="39.18276789392349"/>
    <n v="1.4460017557587966E-2"/>
    <n v="1535.2892998290815"/>
    <n v="2378.7457079016804"/>
    <n v="126.04317279376426"/>
    <n v="2504.7888806954447"/>
    <n v="-969.4995808663632"/>
    <n v="-0.38705840174329803"/>
  </r>
  <r>
    <x v="1"/>
    <d v="2019-08-01T00:00:00"/>
    <n v="8"/>
    <n v="2019"/>
    <n v="38.443473807980247"/>
    <x v="2"/>
    <n v="112041.84886978522"/>
    <n v="2945.645727374701"/>
    <n v="2.6290584786744495E-2"/>
    <n v="0.92554006594944571"/>
    <n v="38.443473807980247"/>
    <n v="1.3050949559451228E-2"/>
    <n v="1477.9006784248634"/>
    <n v="2726.3131407780838"/>
    <n v="136.08468022671462"/>
    <n v="2862.3978210047985"/>
    <n v="-1384.4971425799351"/>
    <n v="-0.48368438950737108"/>
  </r>
  <r>
    <x v="1"/>
    <d v="2019-09-01T00:00:00"/>
    <n v="9"/>
    <n v="2019"/>
    <n v="37.704179722037011"/>
    <x v="2"/>
    <n v="132051.15147421981"/>
    <n v="3309.1389427344575"/>
    <n v="2.5059523569398764E-2"/>
    <n v="1.0134825289690619"/>
    <n v="37.704179722037011"/>
    <n v="1.139395485487857E-2"/>
    <n v="1421.605168511667"/>
    <n v="3353.7545043925256"/>
    <n v="201.33702130353083"/>
    <n v="3555.0915256960566"/>
    <n v="-2133.4863571843898"/>
    <n v="-0.60012135883524731"/>
  </r>
  <r>
    <x v="1"/>
    <d v="2019-10-01T00:00:00"/>
    <n v="10"/>
    <n v="2019"/>
    <n v="36.964885636093769"/>
    <x v="2"/>
    <n v="108998.03907765023"/>
    <n v="2976.1253444408212"/>
    <n v="2.7304393451708143E-2"/>
    <n v="1.1726605686040052"/>
    <n v="36.964885636093769"/>
    <n v="1.2420473386694348E-2"/>
    <n v="1366.4027700894915"/>
    <n v="3489.9848386487643"/>
    <n v="103.85488034415539"/>
    <n v="3593.8397189929196"/>
    <n v="-2227.4369489034279"/>
    <n v="-0.6197930689929626"/>
  </r>
  <r>
    <x v="1"/>
    <d v="2019-11-01T00:00:00"/>
    <n v="11"/>
    <n v="2019"/>
    <n v="36.225591550150526"/>
    <x v="2"/>
    <n v="92456.341521539158"/>
    <n v="2471.3337245203056"/>
    <n v="2.6729737342511758E-2"/>
    <n v="1.0317078678753333"/>
    <n v="36.225591550150526"/>
    <n v="1.4658316353928297E-2"/>
    <n v="1312.2934831583373"/>
    <n v="2549.6944477332509"/>
    <n v="67.496162909938846"/>
    <n v="2617.1906106431898"/>
    <n v="-1304.8971274848525"/>
    <n v="-0.49858696656571239"/>
  </r>
  <r>
    <x v="1"/>
    <d v="2019-12-01T00:00:00"/>
    <n v="12"/>
    <n v="2019"/>
    <n v="35.486297464207283"/>
    <x v="2"/>
    <n v="72505.661201808311"/>
    <n v="1814.5067868497808"/>
    <n v="2.5025725671260088E-2"/>
    <n v="0.76993429661675006"/>
    <n v="35.486297464207283"/>
    <n v="1.9556993515475407E-2"/>
    <n v="1259.2773077182042"/>
    <n v="1397.0510066395052"/>
    <n v="49.529453360568816"/>
    <n v="1446.580460000074"/>
    <n v="-187.30315228186987"/>
    <n v="-0.12947994077139705"/>
  </r>
  <r>
    <x v="0"/>
    <d v="2019-05-01T00:00:00"/>
    <n v="5"/>
    <n v="2019"/>
    <n v="50.474863771930963"/>
    <x v="0"/>
    <n v="90835.821185997047"/>
    <n v="4227.562614641748"/>
    <n v="4.6540699026492154E-2"/>
    <n v="0.80092293928373914"/>
    <n v="169.56918409146493"/>
    <n v="4.0110389732414299E-2"/>
    <n v="8558.9814669341758"/>
    <n v="3385.9518753249181"/>
    <n v="72.284490785551256"/>
    <n v="3458.2363661104691"/>
    <n v="5100.7451008237067"/>
    <n v="1.4749556018811381"/>
  </r>
  <r>
    <x v="0"/>
    <d v="2019-06-01T00:00:00"/>
    <n v="6"/>
    <n v="2019"/>
    <n v="49.546407862325495"/>
    <x v="1"/>
    <n v="96140.13998266976"/>
    <n v="4049.7186682579245"/>
    <n v="4.2123078549583221E-2"/>
    <n v="0.82211437823051492"/>
    <n v="186.98377662050953"/>
    <n v="4.6172041057100079E-2"/>
    <n v="9264.3744600777281"/>
    <n v="3329.3319449633727"/>
    <n v="128.95588466073633"/>
    <n v="3458.2878296241092"/>
    <n v="5806.0866304536194"/>
    <n v="1.6788905135998176"/>
  </r>
  <r>
    <x v="0"/>
    <d v="2019-07-01T00:00:00"/>
    <n v="7"/>
    <n v="2019"/>
    <n v="48.617951952720034"/>
    <x v="1"/>
    <n v="107714.41301626206"/>
    <n v="4708.6663760345309"/>
    <n v="4.3714357662828704E-2"/>
    <n v="0.98436695039675137"/>
    <n v="223.33363140432115"/>
    <n v="4.743033665349735E-2"/>
    <n v="10858.023761041772"/>
    <n v="4635.055561012834"/>
    <n v="126.04317279376426"/>
    <n v="4761.0987338065979"/>
    <n v="6096.9250272351737"/>
    <n v="1.2805710127251562"/>
  </r>
  <r>
    <x v="0"/>
    <d v="2019-08-01T00:00:00"/>
    <n v="8"/>
    <n v="2019"/>
    <n v="47.689496043114573"/>
    <x v="1"/>
    <n v="116798.78701516389"/>
    <n v="5639.4641507287324"/>
    <n v="4.8283584914255703E-2"/>
    <n v="1.0618268273325522"/>
    <n v="211.42887187514094"/>
    <n v="3.7490950598173423E-2"/>
    <n v="10082.936348689713"/>
    <n v="5988.1343270239558"/>
    <n v="136.08468022671462"/>
    <n v="6124.2190072506701"/>
    <n v="3958.7173414390427"/>
    <n v="0.6464036208947106"/>
  </r>
  <r>
    <x v="0"/>
    <d v="2019-09-01T00:00:00"/>
    <n v="9"/>
    <n v="2019"/>
    <n v="46.761040133509113"/>
    <x v="1"/>
    <n v="121677.28027516059"/>
    <n v="5744.293151823731"/>
    <n v="4.7209250065695138E-2"/>
    <n v="1.1216115761654999"/>
    <n v="261.08719037597228"/>
    <n v="4.5451578370975174E-2"/>
    <n v="12208.708587515974"/>
    <n v="6442.8656959737018"/>
    <n v="201.33702130353083"/>
    <n v="6644.2027172772323"/>
    <n v="5564.5058702387414"/>
    <n v="0.83749790712572558"/>
  </r>
  <r>
    <x v="0"/>
    <d v="2019-10-01T00:00:00"/>
    <n v="10"/>
    <n v="2019"/>
    <n v="45.832584223903645"/>
    <x v="1"/>
    <n v="109189.67284078299"/>
    <n v="5180.7830314453749"/>
    <n v="4.7447555218888077E-2"/>
    <n v="1.3555446727663081"/>
    <n v="247.83193194362619"/>
    <n v="4.7836771090273608E-2"/>
    <n v="11358.777894179004"/>
    <n v="7022.7828390338627"/>
    <n v="103.85488034415539"/>
    <n v="7126.6377193780181"/>
    <n v="4232.1401748009857"/>
    <n v="0.59384808677637513"/>
  </r>
  <r>
    <x v="0"/>
    <d v="2019-11-01T00:00:00"/>
    <n v="11"/>
    <n v="2019"/>
    <n v="44.904128314298184"/>
    <x v="1"/>
    <n v="90517.861161860856"/>
    <n v="3781.3857685524113"/>
    <n v="4.177502340439386E-2"/>
    <n v="1.1416705426608356"/>
    <n v="265.60334063747325"/>
    <n v="7.0239683781100029E-2"/>
    <n v="11926.686488691348"/>
    <n v="4317.0967423931925"/>
    <n v="67.496162909938846"/>
    <n v="4384.5929053031314"/>
    <n v="7542.0935833882168"/>
    <n v="1.7201354256323576"/>
  </r>
  <r>
    <x v="0"/>
    <d v="2019-12-01T00:00:00"/>
    <n v="12"/>
    <n v="2019"/>
    <n v="43.975672404692723"/>
    <x v="1"/>
    <n v="72276.1478016131"/>
    <n v="3252.1605422736825"/>
    <n v="4.4996318165715782E-2"/>
    <n v="0.83217802161026211"/>
    <n v="260.77989961164502"/>
    <n v="8.0186662442354714E-2"/>
    <n v="11467.971435050356"/>
    <n v="2706.3765260282703"/>
    <n v="49.529453360568816"/>
    <n v="2755.9059793888391"/>
    <n v="8712.0654556615173"/>
    <n v="3.16123464327819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0E1F04-B3E2-4837-A213-88D4DBB15A99}" name="PivotTable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9:J10" firstHeaderRow="0" firstDataRow="1" firstDataCol="0"/>
  <pivotFields count="32">
    <pivotField showAll="0">
      <items count="4">
        <item x="1"/>
        <item x="0"/>
        <item x="2"/>
        <item t="default"/>
      </items>
    </pivotField>
    <pivotField numFmtId="166" showAll="0"/>
    <pivotField showAll="0"/>
    <pivotField showAll="0">
      <items count="5">
        <item x="0"/>
        <item x="1"/>
        <item x="2"/>
        <item x="3"/>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9">
    <i>
      <x/>
    </i>
    <i i="1">
      <x v="1"/>
    </i>
    <i i="2">
      <x v="2"/>
    </i>
    <i i="3">
      <x v="3"/>
    </i>
    <i i="4">
      <x v="4"/>
    </i>
    <i i="5">
      <x v="5"/>
    </i>
    <i i="6">
      <x v="6"/>
    </i>
    <i i="7">
      <x v="7"/>
    </i>
    <i i="8">
      <x v="8"/>
    </i>
  </colItems>
  <dataFields count="9">
    <dataField name="Net Profit " fld="16" baseField="0" baseItem="0" numFmtId="164"/>
    <dataField name="Net Revenue " fld="12" baseField="0" baseItem="0" numFmtId="164"/>
    <dataField name="Advertising Cost " fld="13" baseField="0" baseItem="0" numFmtId="164"/>
    <dataField name="Other Cost " fld="14" baseField="0" baseItem="0" numFmtId="164"/>
    <dataField name="Average ROI " fld="17" subtotal="average" baseField="0" baseItem="9" numFmtId="9"/>
    <dataField name="Average CPC " fld="9" subtotal="average" baseField="0" baseItem="1" numFmtId="164"/>
    <dataField name="Average CTR" fld="8" subtotal="average" baseField="0" baseItem="6" numFmtId="167"/>
    <dataField name="Average Conversion Rate" fld="11" subtotal="average" baseField="0" baseItem="6" numFmtId="167"/>
    <dataField name="Total Sales" fld="10" baseField="0" baseItem="0" numFmtId="1"/>
  </dataFields>
  <formats count="48">
    <format dxfId="1252">
      <pivotArea outline="0" collapsedLevelsAreSubtotals="1" fieldPosition="0"/>
    </format>
    <format dxfId="1251">
      <pivotArea outline="0" collapsedLevelsAreSubtotals="1" fieldPosition="0"/>
    </format>
    <format dxfId="1250">
      <pivotArea dataOnly="0" labelOnly="1" outline="0" axis="axisValues" fieldPosition="0"/>
    </format>
    <format dxfId="1249">
      <pivotArea dataOnly="0" labelOnly="1" outline="0" axis="axisValues" fieldPosition="0"/>
    </format>
    <format dxfId="1248">
      <pivotArea dataOnly="0" labelOnly="1" outline="0" axis="axisValues" fieldPosition="0"/>
    </format>
    <format dxfId="1247">
      <pivotArea outline="0" collapsedLevelsAreSubtotals="1" fieldPosition="0"/>
    </format>
    <format dxfId="1246">
      <pivotArea dataOnly="0" labelOnly="1" outline="0" fieldPosition="0">
        <references count="1">
          <reference field="4294967294" count="6">
            <x v="0"/>
            <x v="1"/>
            <x v="2"/>
            <x v="3"/>
            <x v="4"/>
            <x v="5"/>
          </reference>
        </references>
      </pivotArea>
    </format>
    <format dxfId="1245">
      <pivotArea dataOnly="0" labelOnly="1" outline="0" fieldPosition="0">
        <references count="1">
          <reference field="4294967294" count="6">
            <x v="0"/>
            <x v="1"/>
            <x v="2"/>
            <x v="3"/>
            <x v="4"/>
            <x v="5"/>
          </reference>
        </references>
      </pivotArea>
    </format>
    <format dxfId="1244">
      <pivotArea dataOnly="0" labelOnly="1" outline="0" fieldPosition="0">
        <references count="1">
          <reference field="4294967294" count="6">
            <x v="0"/>
            <x v="1"/>
            <x v="2"/>
            <x v="3"/>
            <x v="4"/>
            <x v="5"/>
          </reference>
        </references>
      </pivotArea>
    </format>
    <format dxfId="1243">
      <pivotArea type="all" dataOnly="0" outline="0" fieldPosition="0"/>
    </format>
    <format dxfId="1242">
      <pivotArea outline="0" collapsedLevelsAreSubtotals="1" fieldPosition="0"/>
    </format>
    <format dxfId="1241">
      <pivotArea dataOnly="0" labelOnly="1" outline="0" fieldPosition="0">
        <references count="1">
          <reference field="4294967294" count="6">
            <x v="0"/>
            <x v="1"/>
            <x v="2"/>
            <x v="3"/>
            <x v="4"/>
            <x v="5"/>
          </reference>
        </references>
      </pivotArea>
    </format>
    <format dxfId="1240">
      <pivotArea dataOnly="0" labelOnly="1" outline="0" fieldPosition="0">
        <references count="1">
          <reference field="4294967294" count="6">
            <x v="0"/>
            <x v="1"/>
            <x v="2"/>
            <x v="3"/>
            <x v="4"/>
            <x v="5"/>
          </reference>
        </references>
      </pivotArea>
    </format>
    <format dxfId="1239">
      <pivotArea outline="0" collapsedLevelsAreSubtotals="1" fieldPosition="0">
        <references count="1">
          <reference field="4294967294" count="4" selected="0">
            <x v="0"/>
            <x v="1"/>
            <x v="2"/>
            <x v="3"/>
          </reference>
        </references>
      </pivotArea>
    </format>
    <format dxfId="1238">
      <pivotArea outline="0" collapsedLevelsAreSubtotals="1" fieldPosition="0"/>
    </format>
    <format dxfId="1237">
      <pivotArea outline="0" collapsedLevelsAreSubtotals="1" fieldPosition="0"/>
    </format>
    <format dxfId="1236">
      <pivotArea type="all" dataOnly="0" outline="0" fieldPosition="0"/>
    </format>
    <format dxfId="1235">
      <pivotArea outline="0" collapsedLevelsAreSubtotals="1" fieldPosition="0"/>
    </format>
    <format dxfId="1234">
      <pivotArea dataOnly="0" labelOnly="1" outline="0" fieldPosition="0">
        <references count="1">
          <reference field="4294967294" count="6">
            <x v="0"/>
            <x v="1"/>
            <x v="2"/>
            <x v="3"/>
            <x v="4"/>
            <x v="5"/>
          </reference>
        </references>
      </pivotArea>
    </format>
    <format dxfId="1233">
      <pivotArea type="all" dataOnly="0" outline="0" fieldPosition="0"/>
    </format>
    <format dxfId="1232">
      <pivotArea outline="0" collapsedLevelsAreSubtotals="1" fieldPosition="0"/>
    </format>
    <format dxfId="1231">
      <pivotArea dataOnly="0" labelOnly="1" outline="0" fieldPosition="0">
        <references count="1">
          <reference field="4294967294" count="6">
            <x v="0"/>
            <x v="1"/>
            <x v="2"/>
            <x v="3"/>
            <x v="4"/>
            <x v="5"/>
          </reference>
        </references>
      </pivotArea>
    </format>
    <format dxfId="1230">
      <pivotArea outline="0" collapsedLevelsAreSubtotals="1" fieldPosition="0">
        <references count="1">
          <reference field="4294967294" count="1" selected="0">
            <x v="5"/>
          </reference>
        </references>
      </pivotArea>
    </format>
    <format dxfId="1229">
      <pivotArea outline="0" collapsedLevelsAreSubtotals="1" fieldPosition="0"/>
    </format>
    <format dxfId="1228">
      <pivotArea dataOnly="0" labelOnly="1" outline="0" fieldPosition="0">
        <references count="1">
          <reference field="4294967294" count="6">
            <x v="0"/>
            <x v="1"/>
            <x v="2"/>
            <x v="3"/>
            <x v="4"/>
            <x v="5"/>
          </reference>
        </references>
      </pivotArea>
    </format>
    <format dxfId="1227">
      <pivotArea outline="0" collapsedLevelsAreSubtotals="1" fieldPosition="0"/>
    </format>
    <format dxfId="1226">
      <pivotArea type="all" dataOnly="0" outline="0" fieldPosition="0"/>
    </format>
    <format dxfId="1225">
      <pivotArea outline="0" collapsedLevelsAreSubtotals="1" fieldPosition="0"/>
    </format>
    <format dxfId="1224">
      <pivotArea dataOnly="0" labelOnly="1" outline="0" fieldPosition="0">
        <references count="1">
          <reference field="4294967294" count="6">
            <x v="0"/>
            <x v="1"/>
            <x v="2"/>
            <x v="3"/>
            <x v="4"/>
            <x v="5"/>
          </reference>
        </references>
      </pivotArea>
    </format>
    <format dxfId="1223">
      <pivotArea type="all" dataOnly="0" outline="0" fieldPosition="0"/>
    </format>
    <format dxfId="1222">
      <pivotArea outline="0" collapsedLevelsAreSubtotals="1" fieldPosition="0"/>
    </format>
    <format dxfId="1221">
      <pivotArea dataOnly="0" labelOnly="1" outline="0" fieldPosition="0">
        <references count="1">
          <reference field="4294967294" count="6">
            <x v="0"/>
            <x v="1"/>
            <x v="2"/>
            <x v="3"/>
            <x v="4"/>
            <x v="5"/>
          </reference>
        </references>
      </pivotArea>
    </format>
    <format dxfId="1220">
      <pivotArea type="all" dataOnly="0" outline="0" fieldPosition="0"/>
    </format>
    <format dxfId="1219">
      <pivotArea outline="0" collapsedLevelsAreSubtotals="1" fieldPosition="0"/>
    </format>
    <format dxfId="1218">
      <pivotArea dataOnly="0" labelOnly="1" outline="0" fieldPosition="0">
        <references count="1">
          <reference field="4294967294" count="6">
            <x v="0"/>
            <x v="1"/>
            <x v="2"/>
            <x v="3"/>
            <x v="4"/>
            <x v="5"/>
          </reference>
        </references>
      </pivotArea>
    </format>
    <format dxfId="1217">
      <pivotArea dataOnly="0" labelOnly="1" outline="0" fieldPosition="0">
        <references count="1">
          <reference field="4294967294" count="2">
            <x v="6"/>
            <x v="7"/>
          </reference>
        </references>
      </pivotArea>
    </format>
    <format dxfId="1216">
      <pivotArea outline="0" collapsedLevelsAreSubtotals="1" fieldPosition="0">
        <references count="1">
          <reference field="4294967294" count="1" selected="0">
            <x v="6"/>
          </reference>
        </references>
      </pivotArea>
    </format>
    <format dxfId="1215">
      <pivotArea dataOnly="0" labelOnly="1" outline="0" fieldPosition="0">
        <references count="1">
          <reference field="4294967294" count="8">
            <x v="0"/>
            <x v="1"/>
            <x v="2"/>
            <x v="3"/>
            <x v="4"/>
            <x v="5"/>
            <x v="6"/>
            <x v="7"/>
          </reference>
        </references>
      </pivotArea>
    </format>
    <format dxfId="1214">
      <pivotArea outline="0" collapsedLevelsAreSubtotals="1" fieldPosition="0"/>
    </format>
    <format dxfId="1213">
      <pivotArea type="all" dataOnly="0" outline="0" fieldPosition="0"/>
    </format>
    <format dxfId="1212">
      <pivotArea dataOnly="0" labelOnly="1" outline="0" fieldPosition="0">
        <references count="1">
          <reference field="4294967294" count="8">
            <x v="0"/>
            <x v="1"/>
            <x v="2"/>
            <x v="3"/>
            <x v="4"/>
            <x v="5"/>
            <x v="6"/>
            <x v="7"/>
          </reference>
        </references>
      </pivotArea>
    </format>
    <format dxfId="1211">
      <pivotArea outline="0" collapsedLevelsAreSubtotals="1" fieldPosition="0">
        <references count="1">
          <reference field="4294967294" count="1" selected="0">
            <x v="7"/>
          </reference>
        </references>
      </pivotArea>
    </format>
    <format dxfId="1210">
      <pivotArea dataOnly="0" labelOnly="1" outline="0" fieldPosition="0">
        <references count="1">
          <reference field="4294967294" count="1">
            <x v="8"/>
          </reference>
        </references>
      </pivotArea>
    </format>
    <format dxfId="1209">
      <pivotArea outline="0" collapsedLevelsAreSubtotals="1" fieldPosition="0">
        <references count="1">
          <reference field="4294967294" count="1" selected="0">
            <x v="8"/>
          </reference>
        </references>
      </pivotArea>
    </format>
    <format dxfId="1208">
      <pivotArea outline="0" collapsedLevelsAreSubtotals="1" fieldPosition="0">
        <references count="1">
          <reference field="4294967294" count="1" selected="0">
            <x v="4"/>
          </reference>
        </references>
      </pivotArea>
    </format>
    <format dxfId="341">
      <pivotArea type="all" dataOnly="0" outline="0" fieldPosition="0"/>
    </format>
    <format dxfId="337">
      <pivotArea outline="0" collapsedLevelsAreSubtotals="1" fieldPosition="0"/>
    </format>
    <format dxfId="336">
      <pivotArea dataOnly="0" labelOnly="1" outline="0" fieldPosition="0">
        <references count="1">
          <reference field="4294967294" count="9">
            <x v="0"/>
            <x v="1"/>
            <x v="2"/>
            <x v="3"/>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CCE229-6243-450F-99C2-4361C1ABC31E}"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29:G80"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6">
    <i>
      <x/>
    </i>
    <i i="1">
      <x v="1"/>
    </i>
    <i i="2">
      <x v="2"/>
    </i>
    <i i="3">
      <x v="3"/>
    </i>
    <i i="4">
      <x v="4"/>
    </i>
    <i i="5">
      <x v="5"/>
    </i>
  </colItems>
  <pageFields count="1">
    <pageField fld="0" hier="-1"/>
  </pageFields>
  <dataFields count="6">
    <dataField name="Revenue " fld="12" baseField="0" baseItem="0"/>
    <dataField name="Advertising Costs " fld="13" baseField="0" baseItem="0"/>
    <dataField name="Other Costs " fld="14" baseField="0" baseItem="0"/>
    <dataField name="Revenue Forecast " fld="26" baseField="0" baseItem="0"/>
    <dataField name="Advertising Cast Forecast " fld="27" baseField="0" baseItem="0"/>
    <dataField name="Other Costs Forecast " fld="28" baseField="0" baseItem="0"/>
  </dataFields>
  <chartFormats count="12">
    <chartFormat chart="7" format="31" series="1">
      <pivotArea type="data" outline="0" fieldPosition="0">
        <references count="1">
          <reference field="4294967294" count="1" selected="0">
            <x v="0"/>
          </reference>
        </references>
      </pivotArea>
    </chartFormat>
    <chartFormat chart="7" format="32" series="1">
      <pivotArea type="data" outline="0" fieldPosition="0">
        <references count="1">
          <reference field="4294967294" count="1" selected="0">
            <x v="1"/>
          </reference>
        </references>
      </pivotArea>
    </chartFormat>
    <chartFormat chart="7" format="33" series="1">
      <pivotArea type="data" outline="0" fieldPosition="0">
        <references count="1">
          <reference field="4294967294" count="1" selected="0">
            <x v="2"/>
          </reference>
        </references>
      </pivotArea>
    </chartFormat>
    <chartFormat chart="7" format="34" series="1">
      <pivotArea type="data" outline="0" fieldPosition="0">
        <references count="1">
          <reference field="4294967294" count="1" selected="0">
            <x v="5"/>
          </reference>
        </references>
      </pivotArea>
    </chartFormat>
    <chartFormat chart="7" format="35" series="1">
      <pivotArea type="data" outline="0" fieldPosition="0">
        <references count="1">
          <reference field="4294967294" count="1" selected="0">
            <x v="4"/>
          </reference>
        </references>
      </pivotArea>
    </chartFormat>
    <chartFormat chart="7" format="36" series="1">
      <pivotArea type="data" outline="0" fieldPosition="0">
        <references count="1">
          <reference field="4294967294" count="1" selected="0">
            <x v="3"/>
          </reference>
        </references>
      </pivotArea>
    </chartFormat>
    <chartFormat chart="10" format="43" series="1">
      <pivotArea type="data" outline="0" fieldPosition="0">
        <references count="1">
          <reference field="4294967294" count="1" selected="0">
            <x v="0"/>
          </reference>
        </references>
      </pivotArea>
    </chartFormat>
    <chartFormat chart="10" format="44" series="1">
      <pivotArea type="data" outline="0" fieldPosition="0">
        <references count="1">
          <reference field="4294967294" count="1" selected="0">
            <x v="1"/>
          </reference>
        </references>
      </pivotArea>
    </chartFormat>
    <chartFormat chart="10" format="45" series="1">
      <pivotArea type="data" outline="0" fieldPosition="0">
        <references count="1">
          <reference field="4294967294" count="1" selected="0">
            <x v="2"/>
          </reference>
        </references>
      </pivotArea>
    </chartFormat>
    <chartFormat chart="10" format="46" series="1">
      <pivotArea type="data" outline="0" fieldPosition="0">
        <references count="1">
          <reference field="4294967294" count="1" selected="0">
            <x v="3"/>
          </reference>
        </references>
      </pivotArea>
    </chartFormat>
    <chartFormat chart="10" format="47" series="1">
      <pivotArea type="data" outline="0" fieldPosition="0">
        <references count="1">
          <reference field="4294967294" count="1" selected="0">
            <x v="4"/>
          </reference>
        </references>
      </pivotArea>
    </chartFormat>
    <chartFormat chart="10" format="48"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A7D912-BFE1-4F94-BF3C-FF53A7036230}"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03:I309"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Other Costs" fld="14" baseField="0" baseItem="0"/>
    <dataField name="Sum of Forecast Other Costs"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B1F455-3D3E-4929-9405-1240E75B85CA}"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92:B98" firstHeaderRow="1" firstDataRow="1" firstDataCol="1" rowPageCount="2" colPageCount="1"/>
  <pivotFields count="32">
    <pivotField axis="axisPage" multipleItemSelectionAllowed="1"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dataField="1" showAll="0"/>
    <pivotField axis="axisRow" showAll="0">
      <items count="8">
        <item x="5"/>
        <item x="4"/>
        <item x="3"/>
        <item x="2"/>
        <item x="1"/>
        <item x="0"/>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pageFields count="2">
    <pageField fld="3" hier="-1"/>
    <pageField fld="0" hier="-1"/>
  </pageFields>
  <dataFields count="1">
    <dataField name="Count of Average Order Value" fld="4" subtotal="count" showDataAs="percentOfTotal" baseField="5" baseItem="3" numFmtId="10"/>
  </dataFields>
  <chartFormats count="3">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37CC74-F9EB-4CD7-96EE-3BD1EEE4C57B}" name="PivotTable3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83:E388" firstHeaderRow="1" firstDataRow="2" firstDataCol="1"/>
  <pivotFields count="32">
    <pivotField axis="axisRow" showAll="0">
      <items count="4">
        <item x="1"/>
        <item x="0"/>
        <item x="2"/>
        <item t="default"/>
      </items>
    </pivotField>
    <pivotField numFmtId="166" showAll="0"/>
    <pivotField showAll="0"/>
    <pivotField axis="axisCol" showAll="0">
      <items count="5">
        <item x="0"/>
        <item x="1"/>
        <item x="2"/>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3"/>
  </colFields>
  <colItems count="4">
    <i>
      <x/>
    </i>
    <i>
      <x v="1"/>
    </i>
    <i>
      <x v="2"/>
    </i>
    <i>
      <x v="3"/>
    </i>
  </colItems>
  <dataFields count="1">
    <dataField name="Average of CTR" fld="8" subtotal="average" baseField="0" baseItem="0" numFmtId="167"/>
  </dataFields>
  <formats count="1">
    <format dxfId="12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73FF1B3-BB53-490B-9C6C-83CA5639A25A}" name="PivotTable28"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13:I319" firstHeaderRow="1" firstDataRow="3" firstDataCol="1"/>
  <pivotFields count="32">
    <pivotField axis="axisRow" showAll="0">
      <items count="4">
        <item x="1"/>
        <item x="0"/>
        <item x="2"/>
        <item t="default"/>
      </items>
    </pivotField>
    <pivotField numFmtId="166" showAll="0"/>
    <pivotField showAll="0"/>
    <pivotField axis="axisCol"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Total Costs" fld="15" baseField="0" baseItem="0"/>
    <dataField name="Sum of Forecast Total Costs" fld="2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7A24F32-35E9-43FA-8DE9-55A372C5DFF5}"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84:I290"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Revenue" fld="12" baseField="0" baseItem="0"/>
    <dataField name="Sum of Forecast Revenue"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12EA13A-7765-47EA-B98C-28B36E727B97}"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5:C399" firstHeaderRow="0" firstDataRow="1" firstDataCol="1"/>
  <pivotFields count="18">
    <pivotField axis="axisRow" multipleItemSelectionAllowed="1" showAll="0">
      <items count="5">
        <item x="1"/>
        <item x="0"/>
        <item x="2"/>
        <item h="1" m="1" x="3"/>
        <item t="default"/>
      </items>
    </pivotField>
    <pivotField showAll="0"/>
    <pivotField showAll="0"/>
    <pivotField showAll="0"/>
    <pivotField numFmtId="44" showAll="0"/>
    <pivotField showAll="0"/>
    <pivotField numFmtId="1" showAll="0"/>
    <pivotField showAll="0"/>
    <pivotField showAll="0"/>
    <pivotField showAll="0"/>
    <pivotField showAll="0"/>
    <pivotField showAll="0"/>
    <pivotField dataField="1" showAll="0"/>
    <pivotField numFmtId="44" showAll="0"/>
    <pivotField numFmtId="44" showAll="0"/>
    <pivotField dataField="1" numFmtId="44" showAll="0"/>
    <pivotField numFmtId="44" showAll="0"/>
    <pivotField numFmtId="2" showAll="0"/>
  </pivotFields>
  <rowFields count="1">
    <field x="0"/>
  </rowFields>
  <rowItems count="4">
    <i>
      <x/>
    </i>
    <i>
      <x v="1"/>
    </i>
    <i>
      <x v="2"/>
    </i>
    <i t="grand">
      <x/>
    </i>
  </rowItems>
  <colFields count="1">
    <field x="-2"/>
  </colFields>
  <colItems count="2">
    <i>
      <x/>
    </i>
    <i i="1">
      <x v="1"/>
    </i>
  </colItems>
  <dataFields count="2">
    <dataField name="Net Cost " fld="15" baseField="0" baseItem="0"/>
    <dataField name="Revenue " fld="12" baseField="0" baseItem="0"/>
  </dataField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1"/>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8" format="8"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90C384A-DCD7-4601-B4A7-0CB072C2A41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12:B416" firstHeaderRow="1" firstDataRow="1" firstDataCol="1" rowPageCount="1" colPageCount="1"/>
  <pivotFields count="32">
    <pivotField axis="axisRow"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3" hier="-1"/>
  </pageFields>
  <dataFields count="1">
    <dataField name="Sum of Conversions" fld="10"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190A40C-7FDC-44F5-AFE3-DB03FB0A89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0" firstHeaderRow="1" firstDataRow="1" firstDataCol="1" rowPageCount="1" colPageCount="1"/>
  <pivotFields count="32">
    <pivotField axis="axisRow"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3" hier="-1"/>
  </pageFields>
  <dataFields count="1">
    <dataField name="Sum of Total Profit" fld="16" showDataAs="percentOfTotal" baseField="0" baseItem="0" numFmtId="1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5612224-FAC9-47EF-97E0-279BACC06D77}"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23:C274"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2">
    <i>
      <x/>
    </i>
    <i i="1">
      <x v="1"/>
    </i>
  </colItems>
  <pageFields count="1">
    <pageField fld="0" hier="-1"/>
  </pageFields>
  <dataFields count="2">
    <dataField name="Sum of Conversions" fld="10" baseField="0" baseItem="0"/>
    <dataField name="Conversions Forecast" fld="24"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1C856-86E7-4CE5-81ED-222EE4E2DA3F}"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1:B434" firstHeaderRow="1" firstDataRow="1" firstDataCol="1" rowPageCount="1" colPageCount="1"/>
  <pivotFields count="18">
    <pivotField axis="axisPage" multipleItemSelectionAllowed="1" showAll="0">
      <items count="5">
        <item x="1"/>
        <item h="1" x="0"/>
        <item h="1" x="2"/>
        <item h="1" m="1" x="3"/>
        <item t="default"/>
      </items>
    </pivotField>
    <pivotField showAll="0"/>
    <pivotField showAll="0"/>
    <pivotField showAll="0"/>
    <pivotField numFmtId="44" showAll="0"/>
    <pivotField axis="axisRow" dataField="1" showAll="0">
      <items count="4">
        <item x="2"/>
        <item x="1"/>
        <item x="0"/>
        <item t="default"/>
      </items>
    </pivotField>
    <pivotField numFmtId="1" showAll="0"/>
    <pivotField showAll="0"/>
    <pivotField showAll="0"/>
    <pivotField showAll="0"/>
    <pivotField showAll="0"/>
    <pivotField showAll="0"/>
    <pivotField showAll="0"/>
    <pivotField numFmtId="44" showAll="0"/>
    <pivotField numFmtId="44" showAll="0"/>
    <pivotField numFmtId="44" showAll="0"/>
    <pivotField numFmtId="44" showAll="0"/>
    <pivotField numFmtId="2" showAll="0"/>
  </pivotFields>
  <rowFields count="1">
    <field x="5"/>
  </rowFields>
  <rowItems count="3">
    <i>
      <x/>
    </i>
    <i>
      <x v="1"/>
    </i>
    <i t="grand">
      <x/>
    </i>
  </rowItems>
  <colItems count="1">
    <i/>
  </colItems>
  <pageFields count="1">
    <pageField fld="0" hier="-1"/>
  </pageFields>
  <dataFields count="1">
    <dataField name="Count of Average Order Value Bracket"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8CB29A8-D393-43EE-904D-075078D3D588}" name="PivotTable30"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76:E381" firstHeaderRow="1" firstDataRow="2" firstDataCol="1"/>
  <pivotFields count="32">
    <pivotField axis="axisRow" showAll="0">
      <items count="4">
        <item x="1"/>
        <item x="0"/>
        <item x="2"/>
        <item t="default"/>
      </items>
    </pivotField>
    <pivotField numFmtId="166" showAll="0"/>
    <pivotField showAll="0"/>
    <pivotField axis="axisCol"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3"/>
  </colFields>
  <colItems count="4">
    <i>
      <x/>
    </i>
    <i>
      <x v="1"/>
    </i>
    <i>
      <x v="2"/>
    </i>
    <i>
      <x v="3"/>
    </i>
  </colItems>
  <dataFields count="1">
    <dataField name="Average of Conversion Rate" fld="11" subtotal="average" baseField="0" baseItem="0" numFmtId="167"/>
  </dataFields>
  <formats count="1">
    <format dxfId="12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D4F6166-BB2E-494D-A679-2781F48650E4}"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48:I354"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Clicks" fld="7" baseField="0" baseItem="0"/>
    <dataField name="Sum of Forecast Click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1CB16-91B2-4FEF-A807-69C32BE5CCFF}"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113:C164"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2">
    <i>
      <x/>
    </i>
    <i i="1">
      <x v="1"/>
    </i>
  </colItems>
  <pageFields count="1">
    <pageField fld="0" hier="-1"/>
  </pageFields>
  <dataFields count="2">
    <dataField name="Sum of Impressions" fld="6" baseField="0" baseItem="0"/>
    <dataField name="Impressions Forecast" fld="20" baseField="0" baseItem="0"/>
  </dataFields>
  <chartFormats count="4">
    <chartFormat chart="3"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CACA60-EBA8-41AA-8B03-4B666432AD2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C8" firstHeaderRow="0" firstDataRow="1" firstDataCol="1" rowPageCount="1" colPageCount="1"/>
  <pivotFields count="32">
    <pivotField axis="axisRow" showAll="0">
      <items count="4">
        <item x="1"/>
        <item x="0"/>
        <item x="2"/>
        <item t="default"/>
      </items>
    </pivotField>
    <pivotField numFmtId="166" showAll="0"/>
    <pivotField showAll="0"/>
    <pivotField axis="axisPage" multipleItemSelectionAllowed="1"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pageFields count="1">
    <pageField fld="3" hier="-1"/>
  </pageFields>
  <dataFields count="2">
    <dataField name="Net Cost " fld="15" showDataAs="percentOfTotal" baseField="0" baseItem="0" numFmtId="10"/>
    <dataField name="Revenue " fld="12" showDataAs="percentOfTotal" baseField="0" baseItem="0" numFmtId="10"/>
  </dataFields>
  <chartFormats count="6">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1"/>
          </reference>
          <reference field="0" count="1" selected="0">
            <x v="1"/>
          </reference>
        </references>
      </pivotArea>
    </chartFormat>
    <chartFormat chart="4" format="8"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8A76C9-B03E-4E18-8081-9795ED808107}" name="PivotTable2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37:I343"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Impressions" fld="6" baseField="0" baseItem="0"/>
    <dataField name="Sum of Forecast Impression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97D8D2-AC1F-4EDB-B108-0782F0DF2324}"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68:C219" firstHeaderRow="0" firstDataRow="1" firstDataCol="1" rowPageCount="1" colPageCount="1"/>
  <pivotFields count="32">
    <pivotField axis="axisPage" multipleItemSelectionAllowed="1" showAll="0">
      <items count="4">
        <item x="1"/>
        <item x="0"/>
        <item x="2"/>
        <item t="default"/>
      </items>
    </pivotField>
    <pivotField numFmtId="166" showAll="0"/>
    <pivotField axis="axisRow" showAll="0">
      <items count="13">
        <item x="11"/>
        <item x="0"/>
        <item x="1"/>
        <item x="2"/>
        <item x="3"/>
        <item x="4"/>
        <item x="5"/>
        <item x="6"/>
        <item x="7"/>
        <item x="8"/>
        <item x="9"/>
        <item x="10"/>
        <item t="default"/>
      </items>
    </pivotField>
    <pivotField axis="axisRow" showAll="0">
      <items count="5">
        <item x="0"/>
        <item x="1"/>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51">
    <i>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Fields count="1">
    <field x="-2"/>
  </colFields>
  <colItems count="2">
    <i>
      <x/>
    </i>
    <i i="1">
      <x v="1"/>
    </i>
  </colItems>
  <pageFields count="1">
    <pageField fld="0" hier="-1"/>
  </pageFields>
  <dataFields count="2">
    <dataField name="Sum of Clicks" fld="7" baseField="0" baseItem="0"/>
    <dataField name="Clicks Forecast" fld="21"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8EF4B8-870E-4F0E-877D-A0CDEBBFEFDB}" name="PivotTable2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25:I331"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Total Profit" fld="16" baseField="0" baseItem="0"/>
    <dataField name="Sum of Forecast Total Profit" fld="3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25D4C6-8F93-4B0A-A470-A870172E57D1}" name="PivotTable2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59:I365"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Conversions" fld="10" baseField="0" baseItem="0"/>
    <dataField name="Sum of Forecast Conversion"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AAD332-18D2-4425-96EF-CCFE05BCCBEC}" name="PivotTable1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94:I300" firstHeaderRow="1" firstDataRow="3" firstDataCol="1"/>
  <pivotFields count="32">
    <pivotField axis="axisRow" multipleItemSelectionAllowed="1" showAll="0">
      <items count="5">
        <item x="1"/>
        <item x="0"/>
        <item x="2"/>
        <item h="1" x="3"/>
        <item t="default"/>
      </items>
    </pivotField>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4">
    <i>
      <x/>
    </i>
    <i>
      <x v="1"/>
    </i>
    <i>
      <x v="2"/>
    </i>
    <i t="grand">
      <x/>
    </i>
  </rowItems>
  <colFields count="2">
    <field x="3"/>
    <field x="-2"/>
  </colFields>
  <colItems count="8">
    <i>
      <x/>
      <x/>
    </i>
    <i r="1" i="1">
      <x v="1"/>
    </i>
    <i>
      <x v="1"/>
      <x/>
    </i>
    <i r="1" i="1">
      <x v="1"/>
    </i>
    <i>
      <x v="2"/>
      <x/>
    </i>
    <i r="1" i="1">
      <x v="1"/>
    </i>
    <i>
      <x v="3"/>
      <x/>
    </i>
    <i r="1" i="1">
      <x v="1"/>
    </i>
  </colItems>
  <dataFields count="2">
    <dataField name="Sum of Advertising Costs" fld="13" baseField="0" baseItem="0"/>
    <dataField name="Sum of Forecast Advertising Costs"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77105FE-8FB3-4F79-BBD4-2BB445598273}" sourceName="Channel">
  <pivotTables>
    <pivotTable tabId="23" name="PivotTable4"/>
    <pivotTable tabId="22" name="PivotTable4"/>
    <pivotTable tabId="22" name="PivotTable5"/>
    <pivotTable tabId="22" name="PivotTable8"/>
    <pivotTable tabId="22" name="PivotTable9"/>
    <pivotTable tabId="22" name="PivotTable10"/>
  </pivotTables>
  <data>
    <tabular pivotCacheId="20812014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F49ED0-425B-4A46-893E-6B0C947CEFA1}" sourceName="Year">
  <pivotTables>
    <pivotTable tabId="23" name="PivotTable4"/>
    <pivotTable tabId="22" name="PivotTable10"/>
    <pivotTable tabId="22" name="PivotTable2"/>
    <pivotTable tabId="22" name="PivotTable3"/>
    <pivotTable tabId="22" name="PivotTable4"/>
    <pivotTable tabId="22" name="PivotTable5"/>
    <pivotTable tabId="22" name="PivotTable8"/>
    <pivotTable tabId="22" name="PivotTable9"/>
    <pivotTable tabId="22" name="PivotTable6"/>
  </pivotTables>
  <data>
    <tabular pivotCacheId="20812014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BD8CE37C-E3C3-40F1-B7CB-AED0A8E113BF}" cache="Slicer_Channel" caption="Channel" style="SlicerStyleLight3" rowHeight="274320"/>
  <slicer name="Year" xr10:uid="{41B54974-BBEC-4B78-91DD-88AE53718D47}" cache="Slicer_Year" caption="Year" style="SlicerStyleLight3"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printerSettings" Target="../printerSettings/printerSettings2.bin"/><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A7A3-B44F-447B-B65F-B12903D15EF3}">
  <sheetPr>
    <pageSetUpPr fitToPage="1"/>
  </sheetPr>
  <dimension ref="A1:K33"/>
  <sheetViews>
    <sheetView showGridLines="0" tabSelected="1" zoomScale="70" zoomScaleNormal="70" workbookViewId="0">
      <selection activeCell="P11" sqref="P11"/>
    </sheetView>
  </sheetViews>
  <sheetFormatPr defaultRowHeight="12.75" x14ac:dyDescent="0.2"/>
  <cols>
    <col min="1" max="1" width="9.140625" style="46"/>
    <col min="2" max="2" width="23.5703125" style="46" bestFit="1" customWidth="1"/>
    <col min="3" max="3" width="29.7109375" style="46" bestFit="1" customWidth="1"/>
    <col min="4" max="4" width="46.140625" style="46" bestFit="1" customWidth="1"/>
    <col min="5" max="5" width="33.7109375" style="46" bestFit="1" customWidth="1"/>
    <col min="6" max="6" width="29" style="46" bestFit="1" customWidth="1"/>
    <col min="7" max="7" width="30.85546875" style="46" bestFit="1" customWidth="1"/>
    <col min="8" max="8" width="29.42578125" style="46" bestFit="1" customWidth="1"/>
    <col min="9" max="9" width="55.42578125" style="46" bestFit="1" customWidth="1"/>
    <col min="10" max="10" width="24.85546875" style="46" bestFit="1" customWidth="1"/>
    <col min="11" max="16384" width="9.140625" style="46"/>
  </cols>
  <sheetData>
    <row r="1" spans="1:11" ht="12.75" customHeight="1" x14ac:dyDescent="0.2">
      <c r="A1" s="48" t="s">
        <v>101</v>
      </c>
      <c r="B1" s="48"/>
      <c r="C1" s="48"/>
      <c r="D1" s="48"/>
      <c r="E1" s="48"/>
      <c r="F1" s="48"/>
      <c r="G1" s="48"/>
      <c r="H1" s="48"/>
      <c r="I1" s="48"/>
      <c r="J1" s="48"/>
      <c r="K1" s="48"/>
    </row>
    <row r="2" spans="1:11" ht="12.75" customHeight="1" x14ac:dyDescent="0.2">
      <c r="A2" s="48"/>
      <c r="B2" s="48"/>
      <c r="C2" s="48"/>
      <c r="D2" s="48"/>
      <c r="E2" s="48"/>
      <c r="F2" s="48"/>
      <c r="G2" s="48"/>
      <c r="H2" s="48"/>
      <c r="I2" s="48"/>
      <c r="J2" s="48"/>
      <c r="K2" s="48"/>
    </row>
    <row r="3" spans="1:11" ht="12.75" customHeight="1" x14ac:dyDescent="0.2">
      <c r="A3" s="48"/>
      <c r="B3" s="48"/>
      <c r="C3" s="48"/>
      <c r="D3" s="48"/>
      <c r="E3" s="48"/>
      <c r="F3" s="48"/>
      <c r="G3" s="48"/>
      <c r="H3" s="48"/>
      <c r="I3" s="48"/>
      <c r="J3" s="48"/>
      <c r="K3" s="48"/>
    </row>
    <row r="4" spans="1:11" ht="12.75" customHeight="1" x14ac:dyDescent="0.2">
      <c r="A4" s="48"/>
      <c r="B4" s="48"/>
      <c r="C4" s="48"/>
      <c r="D4" s="48"/>
      <c r="E4" s="48"/>
      <c r="F4" s="48"/>
      <c r="G4" s="48"/>
      <c r="H4" s="48"/>
      <c r="I4" s="48"/>
      <c r="J4" s="48"/>
      <c r="K4" s="48"/>
    </row>
    <row r="5" spans="1:11" ht="12.75" customHeight="1" x14ac:dyDescent="0.2">
      <c r="A5" s="48"/>
      <c r="B5" s="48"/>
      <c r="C5" s="48"/>
      <c r="D5" s="48"/>
      <c r="E5" s="48"/>
      <c r="F5" s="48"/>
      <c r="G5" s="48"/>
      <c r="H5" s="48"/>
      <c r="I5" s="48"/>
      <c r="J5" s="48"/>
      <c r="K5" s="48"/>
    </row>
    <row r="6" spans="1:11" ht="12.75" customHeight="1" x14ac:dyDescent="0.2">
      <c r="A6" s="48"/>
      <c r="B6" s="48"/>
      <c r="C6" s="48"/>
      <c r="D6" s="48"/>
      <c r="E6" s="48"/>
      <c r="F6" s="48"/>
      <c r="G6" s="48"/>
      <c r="H6" s="48"/>
      <c r="I6" s="48"/>
      <c r="J6" s="48"/>
      <c r="K6" s="48"/>
    </row>
    <row r="7" spans="1:11" ht="21" customHeight="1" x14ac:dyDescent="0.2">
      <c r="A7" s="48"/>
      <c r="B7" s="48"/>
      <c r="C7" s="48"/>
      <c r="D7" s="48"/>
      <c r="E7" s="48"/>
      <c r="F7" s="48"/>
      <c r="G7" s="48"/>
      <c r="H7" s="48"/>
      <c r="I7" s="48"/>
      <c r="J7" s="48"/>
      <c r="K7" s="48"/>
    </row>
    <row r="8" spans="1:11" ht="27.75" customHeight="1" x14ac:dyDescent="0.2">
      <c r="A8" s="49"/>
      <c r="B8" s="50" t="s">
        <v>90</v>
      </c>
      <c r="C8" s="49"/>
      <c r="D8" s="49"/>
      <c r="E8" s="49"/>
      <c r="F8" s="49"/>
      <c r="G8" s="49"/>
      <c r="H8" s="49"/>
      <c r="I8" s="49"/>
      <c r="J8" s="49"/>
      <c r="K8" s="49"/>
    </row>
    <row r="9" spans="1:11" ht="27" x14ac:dyDescent="0.35">
      <c r="B9" s="51" t="s">
        <v>54</v>
      </c>
      <c r="C9" s="51" t="s">
        <v>56</v>
      </c>
      <c r="D9" s="51" t="s">
        <v>99</v>
      </c>
      <c r="E9" s="51" t="s">
        <v>100</v>
      </c>
      <c r="F9" s="51" t="s">
        <v>57</v>
      </c>
      <c r="G9" s="51" t="s">
        <v>55</v>
      </c>
      <c r="H9" s="52" t="s">
        <v>82</v>
      </c>
      <c r="I9" s="52" t="s">
        <v>81</v>
      </c>
      <c r="J9" s="53" t="s">
        <v>84</v>
      </c>
    </row>
    <row r="10" spans="1:11" ht="25.5" x14ac:dyDescent="0.2">
      <c r="B10" s="54">
        <v>272633.14799999999</v>
      </c>
      <c r="C10" s="54">
        <v>623917.1399999999</v>
      </c>
      <c r="D10" s="54">
        <v>257696.42099999997</v>
      </c>
      <c r="E10" s="54">
        <v>93587.571000000084</v>
      </c>
      <c r="F10" s="55">
        <v>0.84773840042823068</v>
      </c>
      <c r="G10" s="54">
        <v>0.73692307692307657</v>
      </c>
      <c r="H10" s="56">
        <v>3.6258169350502314E-2</v>
      </c>
      <c r="I10" s="56">
        <v>3.1611366839968187E-2</v>
      </c>
      <c r="J10" s="57">
        <v>9827</v>
      </c>
    </row>
    <row r="11" spans="1:11" ht="21.75" customHeight="1" x14ac:dyDescent="0.2">
      <c r="E11" s="58"/>
      <c r="F11" s="58"/>
      <c r="G11" s="58"/>
      <c r="H11" s="59"/>
    </row>
    <row r="12" spans="1:11" ht="12.75" customHeight="1" x14ac:dyDescent="0.2"/>
    <row r="13" spans="1:11" ht="12.75" customHeight="1" x14ac:dyDescent="0.2"/>
    <row r="14" spans="1:11" ht="12.75" customHeight="1" x14ac:dyDescent="0.2"/>
    <row r="29" spans="2:10" ht="15" x14ac:dyDescent="0.2">
      <c r="B29" s="59"/>
      <c r="C29" s="59"/>
      <c r="D29" s="59"/>
      <c r="E29" s="59"/>
      <c r="F29" s="59"/>
      <c r="G29" s="59"/>
      <c r="H29" s="59"/>
      <c r="I29" s="59"/>
      <c r="J29" s="59"/>
    </row>
    <row r="33" spans="3:10" x14ac:dyDescent="0.2">
      <c r="C33" s="60"/>
      <c r="D33" s="60"/>
      <c r="E33" s="60"/>
      <c r="F33" s="60"/>
      <c r="G33" s="60"/>
      <c r="H33" s="60"/>
      <c r="I33" s="60"/>
      <c r="J33" s="60"/>
    </row>
  </sheetData>
  <mergeCells count="1">
    <mergeCell ref="A1:K7"/>
  </mergeCells>
  <pageMargins left="0.7" right="0.7" top="0.75" bottom="0.75" header="0.3" footer="0.3"/>
  <pageSetup scale="29"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7757-537E-4342-840C-0E8E7C4695CC}">
  <dimension ref="A1:R37"/>
  <sheetViews>
    <sheetView workbookViewId="0">
      <selection activeCell="B38" sqref="B38"/>
    </sheetView>
  </sheetViews>
  <sheetFormatPr defaultRowHeight="12.75" x14ac:dyDescent="0.2"/>
  <cols>
    <col min="1" max="2" width="14.42578125" bestFit="1" customWidth="1"/>
    <col min="3" max="3" width="6.5703125" bestFit="1" customWidth="1"/>
    <col min="4" max="4" width="5.5703125" bestFit="1" customWidth="1"/>
    <col min="5" max="5" width="22.140625" bestFit="1" customWidth="1"/>
    <col min="6" max="6" width="30.140625" bestFit="1" customWidth="1"/>
    <col min="7" max="7" width="12.42578125" bestFit="1" customWidth="1"/>
    <col min="8" max="8" width="6.7109375" bestFit="1" customWidth="1"/>
    <col min="9" max="9" width="13.7109375" bestFit="1" customWidth="1"/>
    <col min="10" max="10" width="7.5703125" bestFit="1" customWidth="1"/>
    <col min="11" max="11" width="12.7109375" bestFit="1" customWidth="1"/>
    <col min="12" max="12" width="16.7109375" bestFit="1" customWidth="1"/>
    <col min="13" max="13" width="12.7109375" bestFit="1" customWidth="1"/>
    <col min="14" max="14" width="19" bestFit="1" customWidth="1"/>
    <col min="15" max="15" width="14" bestFit="1" customWidth="1"/>
    <col min="16" max="16" width="13.28515625" bestFit="1" customWidth="1"/>
    <col min="17" max="17" width="12.42578125" bestFit="1" customWidth="1"/>
    <col min="18" max="18" width="5.7109375" bestFit="1" customWidth="1"/>
  </cols>
  <sheetData>
    <row r="1" spans="1:18" ht="14.25" x14ac:dyDescent="0.2">
      <c r="A1" s="8" t="s">
        <v>0</v>
      </c>
      <c r="B1" s="9" t="s">
        <v>14</v>
      </c>
      <c r="C1" s="10" t="s">
        <v>1</v>
      </c>
      <c r="D1" s="10" t="s">
        <v>13</v>
      </c>
      <c r="E1" s="13" t="s">
        <v>2</v>
      </c>
      <c r="F1" s="13" t="s">
        <v>23</v>
      </c>
      <c r="G1" s="11" t="s">
        <v>3</v>
      </c>
      <c r="H1" s="11" t="s">
        <v>4</v>
      </c>
      <c r="I1" s="38" t="s">
        <v>73</v>
      </c>
      <c r="J1" s="11" t="s">
        <v>5</v>
      </c>
      <c r="K1" s="11" t="s">
        <v>6</v>
      </c>
      <c r="L1" s="11" t="s">
        <v>74</v>
      </c>
      <c r="M1" s="12" t="s">
        <v>7</v>
      </c>
      <c r="N1" s="16" t="s">
        <v>8</v>
      </c>
      <c r="O1" s="16" t="s">
        <v>9</v>
      </c>
      <c r="P1" s="17" t="s">
        <v>77</v>
      </c>
      <c r="Q1" s="17" t="s">
        <v>21</v>
      </c>
      <c r="R1" s="29" t="s">
        <v>49</v>
      </c>
    </row>
    <row r="2" spans="1:18" ht="14.25" x14ac:dyDescent="0.2">
      <c r="A2" s="1" t="s">
        <v>10</v>
      </c>
      <c r="B2" s="2">
        <v>43466</v>
      </c>
      <c r="C2" s="1">
        <v>1</v>
      </c>
      <c r="D2" s="1">
        <v>2019</v>
      </c>
      <c r="E2" s="14">
        <v>57.72</v>
      </c>
      <c r="F2" s="14" t="s">
        <v>26</v>
      </c>
      <c r="G2" s="4">
        <v>62216</v>
      </c>
      <c r="H2" s="5">
        <v>2924</v>
      </c>
      <c r="I2" s="37">
        <v>4.6997556898546997E-2</v>
      </c>
      <c r="J2" s="6">
        <v>0.80400000000000005</v>
      </c>
      <c r="K2" s="5">
        <v>137</v>
      </c>
      <c r="L2" s="37">
        <v>4.6853625170998635E-2</v>
      </c>
      <c r="M2" s="3">
        <v>7907.6399999999994</v>
      </c>
      <c r="N2" s="14">
        <v>2350.8960000000002</v>
      </c>
      <c r="O2" s="14">
        <v>1186.146</v>
      </c>
      <c r="P2" s="18">
        <v>3537.0420000000004</v>
      </c>
      <c r="Q2" s="18">
        <v>4370.597999999999</v>
      </c>
      <c r="R2" s="31">
        <v>1.2356647164495074</v>
      </c>
    </row>
    <row r="3" spans="1:18" ht="14.25" x14ac:dyDescent="0.2">
      <c r="A3" s="1" t="s">
        <v>10</v>
      </c>
      <c r="B3" s="2">
        <v>43497</v>
      </c>
      <c r="C3" s="1">
        <v>2</v>
      </c>
      <c r="D3" s="1">
        <v>2019</v>
      </c>
      <c r="E3" s="14">
        <v>51.45</v>
      </c>
      <c r="F3" s="14" t="s">
        <v>26</v>
      </c>
      <c r="G3" s="4">
        <v>63436</v>
      </c>
      <c r="H3" s="5">
        <v>2981</v>
      </c>
      <c r="I3" s="37">
        <v>4.699224415158585E-2</v>
      </c>
      <c r="J3" s="6">
        <v>0.56000000000000005</v>
      </c>
      <c r="K3" s="5">
        <v>143</v>
      </c>
      <c r="L3" s="37">
        <v>4.797047970479705E-2</v>
      </c>
      <c r="M3" s="3">
        <v>7357.35</v>
      </c>
      <c r="N3" s="14">
        <v>1669.3600000000001</v>
      </c>
      <c r="O3" s="14">
        <v>1103.6025</v>
      </c>
      <c r="P3" s="18">
        <v>2772.9625000000001</v>
      </c>
      <c r="Q3" s="18">
        <v>4584.3875000000007</v>
      </c>
      <c r="R3" s="31">
        <v>1.6532454009024646</v>
      </c>
    </row>
    <row r="4" spans="1:18" ht="14.25" x14ac:dyDescent="0.2">
      <c r="A4" s="1" t="s">
        <v>10</v>
      </c>
      <c r="B4" s="2">
        <v>43525</v>
      </c>
      <c r="C4" s="1">
        <v>3</v>
      </c>
      <c r="D4" s="1">
        <v>2019</v>
      </c>
      <c r="E4" s="14">
        <v>58.55</v>
      </c>
      <c r="F4" s="14" t="s">
        <v>26</v>
      </c>
      <c r="G4" s="4">
        <v>77323</v>
      </c>
      <c r="H4" s="5">
        <v>3943</v>
      </c>
      <c r="I4" s="37">
        <v>5.0993882803305614E-2</v>
      </c>
      <c r="J4" s="6">
        <v>0.7</v>
      </c>
      <c r="K4" s="5">
        <v>193</v>
      </c>
      <c r="L4" s="37">
        <v>4.8947501902104999E-2</v>
      </c>
      <c r="M4" s="3">
        <v>11300.15</v>
      </c>
      <c r="N4" s="14">
        <v>2760.1</v>
      </c>
      <c r="O4" s="14">
        <v>1695.0224999999998</v>
      </c>
      <c r="P4" s="18">
        <v>4455.1224999999995</v>
      </c>
      <c r="Q4" s="18">
        <v>6845.0275000000001</v>
      </c>
      <c r="R4" s="31">
        <v>1.536439794865349</v>
      </c>
    </row>
    <row r="5" spans="1:18" ht="14.25" x14ac:dyDescent="0.2">
      <c r="A5" s="1" t="s">
        <v>10</v>
      </c>
      <c r="B5" s="2">
        <v>43556</v>
      </c>
      <c r="C5" s="1">
        <v>4</v>
      </c>
      <c r="D5" s="1">
        <v>2019</v>
      </c>
      <c r="E5" s="14">
        <v>53.62</v>
      </c>
      <c r="F5" s="14" t="s">
        <v>26</v>
      </c>
      <c r="G5" s="4">
        <v>72746</v>
      </c>
      <c r="H5" s="5">
        <v>3492</v>
      </c>
      <c r="I5" s="37">
        <v>4.8002639320375004E-2</v>
      </c>
      <c r="J5" s="6">
        <v>0.76800000000000002</v>
      </c>
      <c r="K5" s="5">
        <v>157</v>
      </c>
      <c r="L5" s="37">
        <v>4.4959908361970218E-2</v>
      </c>
      <c r="M5" s="3">
        <v>8418.34</v>
      </c>
      <c r="N5" s="14">
        <v>2681.8560000000002</v>
      </c>
      <c r="O5" s="14">
        <v>1262.751</v>
      </c>
      <c r="P5" s="18">
        <v>3944.607</v>
      </c>
      <c r="Q5" s="18">
        <v>4473.7330000000002</v>
      </c>
      <c r="R5" s="31">
        <v>1.1341390916763066</v>
      </c>
    </row>
    <row r="6" spans="1:18" ht="14.25" x14ac:dyDescent="0.2">
      <c r="A6" s="1" t="s">
        <v>11</v>
      </c>
      <c r="B6" s="2">
        <v>43466</v>
      </c>
      <c r="C6" s="1">
        <v>1</v>
      </c>
      <c r="D6" s="1">
        <v>2019</v>
      </c>
      <c r="E6" s="14">
        <v>42.36</v>
      </c>
      <c r="F6" s="14" t="s">
        <v>25</v>
      </c>
      <c r="G6" s="4">
        <v>64488</v>
      </c>
      <c r="H6" s="5">
        <v>1677</v>
      </c>
      <c r="I6" s="37">
        <v>2.6004838109415705E-2</v>
      </c>
      <c r="J6" s="6">
        <v>0.69599999999999995</v>
      </c>
      <c r="K6" s="7">
        <v>25</v>
      </c>
      <c r="L6" s="37">
        <v>1.4907573047107931E-2</v>
      </c>
      <c r="M6" s="3">
        <v>1059</v>
      </c>
      <c r="N6" s="14">
        <v>1167.192</v>
      </c>
      <c r="O6" s="14">
        <v>158.85</v>
      </c>
      <c r="P6" s="18">
        <v>1326.0419999999999</v>
      </c>
      <c r="Q6" s="15">
        <v>-267.04199999999992</v>
      </c>
      <c r="R6" s="31">
        <v>-0.20138276163198446</v>
      </c>
    </row>
    <row r="7" spans="1:18" ht="14.25" x14ac:dyDescent="0.2">
      <c r="A7" s="1" t="s">
        <v>11</v>
      </c>
      <c r="B7" s="2">
        <v>43497</v>
      </c>
      <c r="C7" s="1">
        <v>2</v>
      </c>
      <c r="D7" s="1">
        <v>2019</v>
      </c>
      <c r="E7" s="14">
        <v>48.42</v>
      </c>
      <c r="F7" s="14" t="s">
        <v>25</v>
      </c>
      <c r="G7" s="4">
        <v>60948</v>
      </c>
      <c r="H7" s="5">
        <v>1524</v>
      </c>
      <c r="I7" s="37">
        <v>2.5004922228785195E-2</v>
      </c>
      <c r="J7" s="6">
        <v>0.6</v>
      </c>
      <c r="K7" s="7">
        <v>26</v>
      </c>
      <c r="L7" s="37">
        <v>1.7060367454068241E-2</v>
      </c>
      <c r="M7" s="3">
        <v>1258.92</v>
      </c>
      <c r="N7" s="14">
        <v>914.4</v>
      </c>
      <c r="O7" s="14">
        <v>188.83799999999999</v>
      </c>
      <c r="P7" s="18">
        <v>1103.2380000000001</v>
      </c>
      <c r="Q7" s="15">
        <v>155.68200000000002</v>
      </c>
      <c r="R7" s="31">
        <v>0.14111370348011945</v>
      </c>
    </row>
    <row r="8" spans="1:18" ht="14.25" x14ac:dyDescent="0.2">
      <c r="A8" s="1" t="s">
        <v>11</v>
      </c>
      <c r="B8" s="2">
        <v>43525</v>
      </c>
      <c r="C8" s="1">
        <v>3</v>
      </c>
      <c r="D8" s="1">
        <v>2019</v>
      </c>
      <c r="E8" s="14">
        <v>47.870000000000005</v>
      </c>
      <c r="F8" s="14" t="s">
        <v>25</v>
      </c>
      <c r="G8" s="4">
        <v>72188</v>
      </c>
      <c r="H8" s="5">
        <v>1877</v>
      </c>
      <c r="I8" s="37">
        <v>2.6001551504405165E-2</v>
      </c>
      <c r="J8" s="6">
        <v>0.55000000000000004</v>
      </c>
      <c r="K8" s="7">
        <v>31</v>
      </c>
      <c r="L8" s="37">
        <v>1.6515716568993075E-2</v>
      </c>
      <c r="M8" s="3">
        <v>1483.9700000000003</v>
      </c>
      <c r="N8" s="14">
        <v>1032.3500000000001</v>
      </c>
      <c r="O8" s="14">
        <v>222.59550000000004</v>
      </c>
      <c r="P8" s="18">
        <v>1254.9455000000003</v>
      </c>
      <c r="Q8" s="15">
        <v>229.02449999999999</v>
      </c>
      <c r="R8" s="31">
        <v>0.18249756662739533</v>
      </c>
    </row>
    <row r="9" spans="1:18" ht="14.25" x14ac:dyDescent="0.2">
      <c r="A9" s="1" t="s">
        <v>11</v>
      </c>
      <c r="B9" s="2">
        <v>43556</v>
      </c>
      <c r="C9" s="1">
        <v>4</v>
      </c>
      <c r="D9" s="1">
        <v>2019</v>
      </c>
      <c r="E9" s="14">
        <v>47.870000000000005</v>
      </c>
      <c r="F9" s="14" t="s">
        <v>25</v>
      </c>
      <c r="G9" s="4">
        <v>73612</v>
      </c>
      <c r="H9" s="5">
        <v>1914</v>
      </c>
      <c r="I9" s="37">
        <v>2.6001195457262403E-2</v>
      </c>
      <c r="J9" s="6">
        <v>0.68399999999999994</v>
      </c>
      <c r="K9" s="7">
        <v>29</v>
      </c>
      <c r="L9" s="37">
        <v>1.5151515151515152E-2</v>
      </c>
      <c r="M9" s="3">
        <v>1388.23</v>
      </c>
      <c r="N9" s="14">
        <v>1309.1759999999999</v>
      </c>
      <c r="O9" s="14">
        <v>208.2345</v>
      </c>
      <c r="P9" s="18">
        <v>1517.4105</v>
      </c>
      <c r="Q9" s="15">
        <v>-129.18049999999994</v>
      </c>
      <c r="R9" s="31">
        <v>-8.5132203843323831E-2</v>
      </c>
    </row>
    <row r="10" spans="1:18" ht="14.25" x14ac:dyDescent="0.2">
      <c r="A10" s="1" t="s">
        <v>12</v>
      </c>
      <c r="B10" s="2">
        <v>43466</v>
      </c>
      <c r="C10" s="1">
        <v>1</v>
      </c>
      <c r="D10" s="1">
        <v>2019</v>
      </c>
      <c r="E10" s="14">
        <v>37.530000000000008</v>
      </c>
      <c r="F10" s="14" t="s">
        <v>30</v>
      </c>
      <c r="G10" s="4">
        <v>12896</v>
      </c>
      <c r="H10" s="5">
        <v>400</v>
      </c>
      <c r="I10" s="37">
        <v>3.1017369727047148E-2</v>
      </c>
      <c r="J10" s="6">
        <v>0.46799999999999997</v>
      </c>
      <c r="K10" s="5">
        <v>12</v>
      </c>
      <c r="L10" s="37">
        <v>0.03</v>
      </c>
      <c r="M10" s="3">
        <v>450.36000000000013</v>
      </c>
      <c r="N10" s="14">
        <v>187.2</v>
      </c>
      <c r="O10" s="14">
        <v>67.554000000000016</v>
      </c>
      <c r="P10" s="18">
        <v>254.75400000000002</v>
      </c>
      <c r="Q10" s="18">
        <v>195.60600000000011</v>
      </c>
      <c r="R10" s="31">
        <v>0.76782307637956648</v>
      </c>
    </row>
    <row r="11" spans="1:18" ht="14.25" x14ac:dyDescent="0.2">
      <c r="A11" s="1" t="s">
        <v>12</v>
      </c>
      <c r="B11" s="2">
        <v>43497</v>
      </c>
      <c r="C11" s="1">
        <v>2</v>
      </c>
      <c r="D11" s="1">
        <v>2019</v>
      </c>
      <c r="E11" s="14">
        <v>43.370000000000005</v>
      </c>
      <c r="F11" s="14" t="s">
        <v>25</v>
      </c>
      <c r="G11" s="4">
        <v>12188</v>
      </c>
      <c r="H11" s="5">
        <v>414</v>
      </c>
      <c r="I11" s="37">
        <v>3.3967837216934693E-2</v>
      </c>
      <c r="J11" s="6">
        <v>0.33</v>
      </c>
      <c r="K11" s="5">
        <v>14</v>
      </c>
      <c r="L11" s="37">
        <v>3.3816425120772944E-2</v>
      </c>
      <c r="M11" s="3">
        <v>607.18000000000006</v>
      </c>
      <c r="N11" s="14">
        <v>136.62</v>
      </c>
      <c r="O11" s="14">
        <v>91.077000000000012</v>
      </c>
      <c r="P11" s="18">
        <v>227.697</v>
      </c>
      <c r="Q11" s="18">
        <v>379.48300000000006</v>
      </c>
      <c r="R11" s="31">
        <v>1.6666139650500449</v>
      </c>
    </row>
    <row r="12" spans="1:18" ht="14.25" x14ac:dyDescent="0.2">
      <c r="A12" s="1" t="s">
        <v>12</v>
      </c>
      <c r="B12" s="2">
        <v>43525</v>
      </c>
      <c r="C12" s="1">
        <v>3</v>
      </c>
      <c r="D12" s="1">
        <v>2019</v>
      </c>
      <c r="E12" s="14">
        <v>42.860000000000007</v>
      </c>
      <c r="F12" s="14" t="s">
        <v>25</v>
      </c>
      <c r="G12" s="4">
        <v>14436</v>
      </c>
      <c r="H12" s="5">
        <v>505</v>
      </c>
      <c r="I12" s="37">
        <v>3.4981989470767527E-2</v>
      </c>
      <c r="J12" s="6">
        <v>0.35</v>
      </c>
      <c r="K12" s="5">
        <v>18</v>
      </c>
      <c r="L12" s="37">
        <v>3.5643564356435641E-2</v>
      </c>
      <c r="M12" s="3">
        <v>771.48000000000013</v>
      </c>
      <c r="N12" s="14">
        <v>176.75</v>
      </c>
      <c r="O12" s="14">
        <v>115.72200000000001</v>
      </c>
      <c r="P12" s="18">
        <v>292.47199999999998</v>
      </c>
      <c r="Q12" s="18">
        <v>479.00800000000015</v>
      </c>
      <c r="R12" s="31">
        <v>1.6377909680242901</v>
      </c>
    </row>
    <row r="13" spans="1:18" ht="14.25" x14ac:dyDescent="0.2">
      <c r="A13" s="1" t="s">
        <v>12</v>
      </c>
      <c r="B13" s="2">
        <v>43556</v>
      </c>
      <c r="C13" s="1">
        <v>4</v>
      </c>
      <c r="D13" s="1">
        <v>2019</v>
      </c>
      <c r="E13" s="14">
        <v>42.77</v>
      </c>
      <c r="F13" s="14" t="s">
        <v>25</v>
      </c>
      <c r="G13" s="4">
        <v>14724</v>
      </c>
      <c r="H13" s="5">
        <v>471</v>
      </c>
      <c r="I13" s="37">
        <v>3.1988590057049716E-2</v>
      </c>
      <c r="J13" s="6">
        <v>0.432</v>
      </c>
      <c r="K13" s="5">
        <v>16</v>
      </c>
      <c r="L13" s="37">
        <v>3.3970276008492568E-2</v>
      </c>
      <c r="M13" s="3">
        <v>684.32</v>
      </c>
      <c r="N13" s="14">
        <v>203.47200000000001</v>
      </c>
      <c r="O13" s="14">
        <v>102.64800000000001</v>
      </c>
      <c r="P13" s="18">
        <v>306.12</v>
      </c>
      <c r="Q13" s="18">
        <v>378.20000000000005</v>
      </c>
      <c r="R13" s="31">
        <v>1.2354632170390698</v>
      </c>
    </row>
    <row r="14" spans="1:18" ht="14.25" x14ac:dyDescent="0.2">
      <c r="A14" s="1" t="s">
        <v>12</v>
      </c>
      <c r="B14" s="2">
        <v>43586</v>
      </c>
      <c r="C14" s="1">
        <v>5</v>
      </c>
      <c r="D14" s="1">
        <v>2019</v>
      </c>
      <c r="E14" s="14">
        <v>36.476396176035955</v>
      </c>
      <c r="F14" s="14" t="s">
        <v>30</v>
      </c>
      <c r="G14" s="4">
        <v>15599.219352928641</v>
      </c>
      <c r="H14" s="5">
        <v>479.84341102047767</v>
      </c>
      <c r="I14" s="37">
        <v>3.0760732326671879E-2</v>
      </c>
      <c r="J14" s="24">
        <v>0.40058636049347729</v>
      </c>
      <c r="K14" s="5">
        <v>16.749368808574246</v>
      </c>
      <c r="L14" s="37">
        <v>3.4905905601482677E-2</v>
      </c>
      <c r="M14" s="3">
        <v>610.95661236009357</v>
      </c>
      <c r="N14" s="14">
        <v>192.21872562746887</v>
      </c>
      <c r="O14" s="14">
        <v>72.284490785551256</v>
      </c>
      <c r="P14" s="18">
        <v>264.50321641302014</v>
      </c>
      <c r="Q14" s="18">
        <v>346.45339594707343</v>
      </c>
      <c r="R14" s="32">
        <v>1.309826778839954</v>
      </c>
    </row>
    <row r="15" spans="1:18" ht="14.25" x14ac:dyDescent="0.2">
      <c r="A15" s="1" t="s">
        <v>12</v>
      </c>
      <c r="B15" s="2">
        <v>43617</v>
      </c>
      <c r="C15" s="1">
        <v>6</v>
      </c>
      <c r="D15" s="1">
        <v>2019</v>
      </c>
      <c r="E15" s="20">
        <v>35.825439864278167</v>
      </c>
      <c r="F15" s="14" t="s">
        <v>30</v>
      </c>
      <c r="G15" s="21">
        <v>19526.658103551097</v>
      </c>
      <c r="H15" s="21">
        <v>623.65934303433278</v>
      </c>
      <c r="I15" s="37">
        <v>3.1938867353902958E-2</v>
      </c>
      <c r="J15" s="20">
        <v>0.5014699994264028</v>
      </c>
      <c r="K15" s="21">
        <v>19.768593399466052</v>
      </c>
      <c r="L15" s="37">
        <v>3.1697742718459973E-2</v>
      </c>
      <c r="M15" s="20">
        <v>708.21855403393738</v>
      </c>
      <c r="N15" s="20">
        <v>312.74645039369761</v>
      </c>
      <c r="O15" s="20">
        <v>128.95588466073633</v>
      </c>
      <c r="P15" s="20">
        <v>441.70233505443395</v>
      </c>
      <c r="Q15" s="20">
        <v>266.51621897950344</v>
      </c>
      <c r="R15" s="32">
        <v>0.60338422015962145</v>
      </c>
    </row>
    <row r="16" spans="1:18" ht="14.25" x14ac:dyDescent="0.2">
      <c r="A16" s="1" t="s">
        <v>12</v>
      </c>
      <c r="B16" s="2">
        <v>43647</v>
      </c>
      <c r="C16" s="1">
        <v>7</v>
      </c>
      <c r="D16" s="1">
        <v>2019</v>
      </c>
      <c r="E16" s="20">
        <v>35.174483552520378</v>
      </c>
      <c r="F16" s="14" t="s">
        <v>30</v>
      </c>
      <c r="G16" s="21">
        <v>20407.367337788251</v>
      </c>
      <c r="H16" s="21">
        <v>687.21664084910424</v>
      </c>
      <c r="I16" s="37">
        <v>3.3674928738925948E-2</v>
      </c>
      <c r="J16" s="20">
        <v>0.53052208072775042</v>
      </c>
      <c r="K16" s="21">
        <v>22.120447474984065</v>
      </c>
      <c r="L16" s="37">
        <v>3.2188463084439727E-2</v>
      </c>
      <c r="M16" s="20">
        <v>778.07531588321797</v>
      </c>
      <c r="N16" s="20">
        <v>364.58360221400193</v>
      </c>
      <c r="O16" s="20">
        <v>126.04317279376426</v>
      </c>
      <c r="P16" s="20">
        <v>490.62677500776618</v>
      </c>
      <c r="Q16" s="20">
        <v>287.44854087545178</v>
      </c>
      <c r="R16" s="32">
        <v>0.58588025667963539</v>
      </c>
    </row>
    <row r="17" spans="1:18" ht="14.25" x14ac:dyDescent="0.2">
      <c r="A17" s="1" t="s">
        <v>12</v>
      </c>
      <c r="B17" s="2">
        <v>43678</v>
      </c>
      <c r="C17" s="1">
        <v>8</v>
      </c>
      <c r="D17" s="1">
        <v>2019</v>
      </c>
      <c r="E17" s="20">
        <v>34.52352724076259</v>
      </c>
      <c r="F17" s="14" t="s">
        <v>30</v>
      </c>
      <c r="G17" s="21">
        <v>22406.645881562319</v>
      </c>
      <c r="H17" s="21">
        <v>751.1109320646575</v>
      </c>
      <c r="I17" s="37">
        <v>3.3521792419753532E-2</v>
      </c>
      <c r="J17" s="20">
        <v>0.50770671375841447</v>
      </c>
      <c r="K17" s="21">
        <v>23.657674237408827</v>
      </c>
      <c r="L17" s="37">
        <v>3.149691107860525E-2</v>
      </c>
      <c r="M17" s="20">
        <v>816.74636098827102</v>
      </c>
      <c r="N17" s="20">
        <v>381.34406298656694</v>
      </c>
      <c r="O17" s="20">
        <v>136.08468022671462</v>
      </c>
      <c r="P17" s="20">
        <v>517.42874321328156</v>
      </c>
      <c r="Q17" s="20">
        <v>299.31761777498946</v>
      </c>
      <c r="R17" s="32">
        <v>0.57847118410198606</v>
      </c>
    </row>
    <row r="18" spans="1:18" ht="14.25" x14ac:dyDescent="0.2">
      <c r="A18" s="1" t="s">
        <v>12</v>
      </c>
      <c r="B18" s="2">
        <v>43709</v>
      </c>
      <c r="C18" s="1">
        <v>9</v>
      </c>
      <c r="D18" s="1">
        <v>2019</v>
      </c>
      <c r="E18" s="20">
        <v>33.872570929004802</v>
      </c>
      <c r="F18" s="14" t="s">
        <v>30</v>
      </c>
      <c r="G18" s="21">
        <v>26410.207322000606</v>
      </c>
      <c r="H18" s="21">
        <v>898.91501501584776</v>
      </c>
      <c r="I18" s="37">
        <v>3.4036651210496968E-2</v>
      </c>
      <c r="J18" s="20">
        <v>0.57662157589108765</v>
      </c>
      <c r="K18" s="21">
        <v>31.137213985067227</v>
      </c>
      <c r="L18" s="37">
        <v>3.4638662682164992E-2</v>
      </c>
      <c r="M18" s="20">
        <v>1054.69748924079</v>
      </c>
      <c r="N18" s="20">
        <v>518.3337925505989</v>
      </c>
      <c r="O18" s="20">
        <v>201.33702130353083</v>
      </c>
      <c r="P18" s="20">
        <v>719.67081385412973</v>
      </c>
      <c r="Q18" s="20">
        <v>335.02667538666026</v>
      </c>
      <c r="R18" s="32">
        <v>0.46552766756297403</v>
      </c>
    </row>
    <row r="19" spans="1:18" ht="14.25" x14ac:dyDescent="0.2">
      <c r="A19" s="1" t="s">
        <v>12</v>
      </c>
      <c r="B19" s="2">
        <v>43739</v>
      </c>
      <c r="C19" s="1">
        <v>10</v>
      </c>
      <c r="D19" s="1">
        <v>2019</v>
      </c>
      <c r="E19" s="20">
        <v>33.221614617247013</v>
      </c>
      <c r="F19" s="14" t="s">
        <v>30</v>
      </c>
      <c r="G19" s="21">
        <v>21798.942002235581</v>
      </c>
      <c r="H19" s="21">
        <v>672.15432729938573</v>
      </c>
      <c r="I19" s="37">
        <v>3.0834263756032435E-2</v>
      </c>
      <c r="J19" s="20">
        <v>0.72446788909536353</v>
      </c>
      <c r="K19" s="21">
        <v>21.6048545790796</v>
      </c>
      <c r="L19" s="37">
        <v>3.2142699528372648E-2</v>
      </c>
      <c r="M19" s="20">
        <v>717.74815268784687</v>
      </c>
      <c r="N19" s="20">
        <v>486.95422664490007</v>
      </c>
      <c r="O19" s="20">
        <v>103.85488034415539</v>
      </c>
      <c r="P19" s="20">
        <v>590.80910698905541</v>
      </c>
      <c r="Q19" s="20">
        <v>126.93904569879146</v>
      </c>
      <c r="R19" s="32">
        <v>0.21485627793672954</v>
      </c>
    </row>
    <row r="20" spans="1:18" ht="14.25" x14ac:dyDescent="0.2">
      <c r="A20" s="1" t="s">
        <v>12</v>
      </c>
      <c r="B20" s="2">
        <v>43770</v>
      </c>
      <c r="C20" s="1">
        <v>11</v>
      </c>
      <c r="D20" s="1">
        <v>2019</v>
      </c>
      <c r="E20" s="20">
        <v>32.570658305489232</v>
      </c>
      <c r="F20" s="14" t="s">
        <v>30</v>
      </c>
      <c r="G20" s="21">
        <v>18490.549677385865</v>
      </c>
      <c r="H20" s="21">
        <v>584.85508710910244</v>
      </c>
      <c r="I20" s="37">
        <v>3.1629945962308857E-2</v>
      </c>
      <c r="J20" s="20">
        <v>0.56678398757365633</v>
      </c>
      <c r="K20" s="21">
        <v>19.532321072607367</v>
      </c>
      <c r="L20" s="37">
        <v>3.3396855910332007E-2</v>
      </c>
      <c r="M20" s="20">
        <v>636.18055556900151</v>
      </c>
      <c r="N20" s="20">
        <v>331.48649842443518</v>
      </c>
      <c r="O20" s="20">
        <v>67.496162909938846</v>
      </c>
      <c r="P20" s="20">
        <v>398.98266133437403</v>
      </c>
      <c r="Q20" s="20">
        <v>237.19789423462748</v>
      </c>
      <c r="R20" s="32">
        <v>0.59450677240292371</v>
      </c>
    </row>
    <row r="21" spans="1:18" ht="14.25" x14ac:dyDescent="0.2">
      <c r="A21" s="1" t="s">
        <v>12</v>
      </c>
      <c r="B21" s="2">
        <v>43800</v>
      </c>
      <c r="C21" s="1">
        <v>12</v>
      </c>
      <c r="D21" s="1">
        <v>2019</v>
      </c>
      <c r="E21" s="20">
        <v>31.919701993731444</v>
      </c>
      <c r="F21" s="14" t="s">
        <v>30</v>
      </c>
      <c r="G21" s="21">
        <v>14500.562288918672</v>
      </c>
      <c r="H21" s="21">
        <v>444.75519520464854</v>
      </c>
      <c r="I21" s="37">
        <v>3.0671582683695679E-2</v>
      </c>
      <c r="J21" s="20">
        <v>0.43966334461012962</v>
      </c>
      <c r="K21" s="21">
        <v>14.959241466095721</v>
      </c>
      <c r="L21" s="37">
        <v>3.3634776226081887E-2</v>
      </c>
      <c r="M21" s="20">
        <v>477.49452965004565</v>
      </c>
      <c r="N21" s="20">
        <v>195.54255665640687</v>
      </c>
      <c r="O21" s="20">
        <v>49.529453360568816</v>
      </c>
      <c r="P21" s="20">
        <v>245.0720100169757</v>
      </c>
      <c r="Q21" s="20">
        <v>232.42251963306995</v>
      </c>
      <c r="R21" s="32">
        <v>0.94838459772281003</v>
      </c>
    </row>
    <row r="22" spans="1:18" ht="14.25" x14ac:dyDescent="0.2">
      <c r="A22" s="1" t="s">
        <v>11</v>
      </c>
      <c r="B22" s="2">
        <v>43586</v>
      </c>
      <c r="C22" s="1">
        <v>5</v>
      </c>
      <c r="D22" s="1">
        <v>2019</v>
      </c>
      <c r="E22" s="20">
        <v>40.661356065809969</v>
      </c>
      <c r="F22" s="14" t="s">
        <v>25</v>
      </c>
      <c r="G22" s="21">
        <v>78005.850259937899</v>
      </c>
      <c r="H22" s="21">
        <v>2004.0975607930991</v>
      </c>
      <c r="I22" s="37">
        <v>2.5691631513724552E-2</v>
      </c>
      <c r="J22" s="20">
        <v>0.70982867628939295</v>
      </c>
      <c r="K22" s="21">
        <v>37.686796578979965</v>
      </c>
      <c r="L22" s="37">
        <v>1.8804871237938055E-2</v>
      </c>
      <c r="M22" s="20">
        <v>1532.3962546776534</v>
      </c>
      <c r="N22" s="20">
        <v>1422.5659187325668</v>
      </c>
      <c r="O22" s="20">
        <v>72.284490785551256</v>
      </c>
      <c r="P22" s="20">
        <v>1494.8504095181181</v>
      </c>
      <c r="Q22" s="20">
        <v>37.545845159535247</v>
      </c>
      <c r="R22" s="32">
        <v>2.5116790897919059E-2</v>
      </c>
    </row>
    <row r="23" spans="1:18" ht="14.25" x14ac:dyDescent="0.2">
      <c r="A23" s="1" t="s">
        <v>11</v>
      </c>
      <c r="B23" s="2">
        <v>43617</v>
      </c>
      <c r="C23" s="1">
        <v>6</v>
      </c>
      <c r="D23" s="1">
        <v>2019</v>
      </c>
      <c r="E23" s="20">
        <v>39.922061979866733</v>
      </c>
      <c r="F23" s="14" t="s">
        <v>30</v>
      </c>
      <c r="G23" s="21">
        <v>97634.100523897941</v>
      </c>
      <c r="H23" s="21">
        <v>2298.7083263757368</v>
      </c>
      <c r="I23" s="37">
        <v>2.3544113317386286E-2</v>
      </c>
      <c r="J23" s="20">
        <v>0.80307771179396592</v>
      </c>
      <c r="K23" s="21">
        <v>39.922061979866733</v>
      </c>
      <c r="L23" s="37">
        <v>1.7367171607547936E-2</v>
      </c>
      <c r="M23" s="20">
        <v>1593.771032724321</v>
      </c>
      <c r="N23" s="20">
        <v>1846.0414228275636</v>
      </c>
      <c r="O23" s="20">
        <v>128.95588466073633</v>
      </c>
      <c r="P23" s="20">
        <v>1974.9973074882998</v>
      </c>
      <c r="Q23" s="20">
        <v>-381.22627476397884</v>
      </c>
      <c r="R23" s="32">
        <v>-0.19302622505789785</v>
      </c>
    </row>
    <row r="24" spans="1:18" ht="14.25" x14ac:dyDescent="0.2">
      <c r="A24" s="1" t="s">
        <v>11</v>
      </c>
      <c r="B24" s="2">
        <v>43647</v>
      </c>
      <c r="C24" s="1">
        <v>7</v>
      </c>
      <c r="D24" s="1">
        <v>2019</v>
      </c>
      <c r="E24" s="20">
        <v>39.18276789392349</v>
      </c>
      <c r="F24" s="14" t="s">
        <v>30</v>
      </c>
      <c r="G24" s="21">
        <v>102036.96564185221</v>
      </c>
      <c r="H24" s="21">
        <v>2709.7316955443212</v>
      </c>
      <c r="I24" s="37">
        <v>2.6556372766468061E-2</v>
      </c>
      <c r="J24" s="20">
        <v>0.87785285599054352</v>
      </c>
      <c r="K24" s="21">
        <v>39.18276789392349</v>
      </c>
      <c r="L24" s="37">
        <v>1.4460017557587966E-2</v>
      </c>
      <c r="M24" s="20">
        <v>1535.2892998290815</v>
      </c>
      <c r="N24" s="20">
        <v>2378.7457079016804</v>
      </c>
      <c r="O24" s="20">
        <v>126.04317279376426</v>
      </c>
      <c r="P24" s="20">
        <v>2504.7888806954447</v>
      </c>
      <c r="Q24" s="20">
        <v>-969.4995808663632</v>
      </c>
      <c r="R24" s="32">
        <v>-0.38705840174329803</v>
      </c>
    </row>
    <row r="25" spans="1:18" ht="14.25" x14ac:dyDescent="0.2">
      <c r="A25" s="1" t="s">
        <v>11</v>
      </c>
      <c r="B25" s="2">
        <v>43678</v>
      </c>
      <c r="C25" s="1">
        <v>8</v>
      </c>
      <c r="D25" s="1">
        <v>2019</v>
      </c>
      <c r="E25" s="20">
        <v>38.443473807980247</v>
      </c>
      <c r="F25" s="14" t="s">
        <v>30</v>
      </c>
      <c r="G25" s="21">
        <v>112041.84886978522</v>
      </c>
      <c r="H25" s="21">
        <v>2945.645727374701</v>
      </c>
      <c r="I25" s="37">
        <v>2.6290584786744495E-2</v>
      </c>
      <c r="J25" s="20">
        <v>0.92554006594944571</v>
      </c>
      <c r="K25" s="21">
        <v>38.443473807980247</v>
      </c>
      <c r="L25" s="37">
        <v>1.3050949559451228E-2</v>
      </c>
      <c r="M25" s="20">
        <v>1477.9006784248634</v>
      </c>
      <c r="N25" s="20">
        <v>2726.3131407780838</v>
      </c>
      <c r="O25" s="20">
        <v>136.08468022671462</v>
      </c>
      <c r="P25" s="20">
        <v>2862.3978210047985</v>
      </c>
      <c r="Q25" s="20">
        <v>-1384.4971425799351</v>
      </c>
      <c r="R25" s="32">
        <v>-0.48368438950737108</v>
      </c>
    </row>
    <row r="26" spans="1:18" ht="14.25" x14ac:dyDescent="0.2">
      <c r="A26" s="1" t="s">
        <v>11</v>
      </c>
      <c r="B26" s="2">
        <v>43709</v>
      </c>
      <c r="C26" s="1">
        <v>9</v>
      </c>
      <c r="D26" s="1">
        <v>2019</v>
      </c>
      <c r="E26" s="20">
        <v>37.704179722037011</v>
      </c>
      <c r="F26" s="14" t="s">
        <v>30</v>
      </c>
      <c r="G26" s="21">
        <v>132051.15147421981</v>
      </c>
      <c r="H26" s="21">
        <v>3309.1389427344575</v>
      </c>
      <c r="I26" s="37">
        <v>2.5059523569398764E-2</v>
      </c>
      <c r="J26" s="20">
        <v>1.0134825289690619</v>
      </c>
      <c r="K26" s="21">
        <v>37.704179722037011</v>
      </c>
      <c r="L26" s="37">
        <v>1.139395485487857E-2</v>
      </c>
      <c r="M26" s="20">
        <v>1421.605168511667</v>
      </c>
      <c r="N26" s="20">
        <v>3353.7545043925256</v>
      </c>
      <c r="O26" s="20">
        <v>201.33702130353083</v>
      </c>
      <c r="P26" s="20">
        <v>3555.0915256960566</v>
      </c>
      <c r="Q26" s="20">
        <v>-2133.4863571843898</v>
      </c>
      <c r="R26" s="32">
        <v>-0.60012135883524731</v>
      </c>
    </row>
    <row r="27" spans="1:18" ht="14.25" x14ac:dyDescent="0.2">
      <c r="A27" s="1" t="s">
        <v>11</v>
      </c>
      <c r="B27" s="2">
        <v>43739</v>
      </c>
      <c r="C27" s="1">
        <v>10</v>
      </c>
      <c r="D27" s="1">
        <v>2019</v>
      </c>
      <c r="E27" s="20">
        <v>36.964885636093769</v>
      </c>
      <c r="F27" s="14" t="s">
        <v>30</v>
      </c>
      <c r="G27" s="21">
        <v>108998.03907765023</v>
      </c>
      <c r="H27" s="21">
        <v>2976.1253444408212</v>
      </c>
      <c r="I27" s="37">
        <v>2.7304393451708143E-2</v>
      </c>
      <c r="J27" s="20">
        <v>1.1726605686040052</v>
      </c>
      <c r="K27" s="21">
        <v>36.964885636093769</v>
      </c>
      <c r="L27" s="37">
        <v>1.2420473386694348E-2</v>
      </c>
      <c r="M27" s="20">
        <v>1366.4027700894915</v>
      </c>
      <c r="N27" s="20">
        <v>3489.9848386487643</v>
      </c>
      <c r="O27" s="20">
        <v>103.85488034415539</v>
      </c>
      <c r="P27" s="20">
        <v>3593.8397189929196</v>
      </c>
      <c r="Q27" s="20">
        <v>-2227.4369489034279</v>
      </c>
      <c r="R27" s="32">
        <v>-0.6197930689929626</v>
      </c>
    </row>
    <row r="28" spans="1:18" ht="14.25" x14ac:dyDescent="0.2">
      <c r="A28" s="1" t="s">
        <v>11</v>
      </c>
      <c r="B28" s="2">
        <v>43770</v>
      </c>
      <c r="C28" s="1">
        <v>11</v>
      </c>
      <c r="D28" s="1">
        <v>2019</v>
      </c>
      <c r="E28" s="20">
        <v>36.225591550150526</v>
      </c>
      <c r="F28" s="14" t="s">
        <v>30</v>
      </c>
      <c r="G28" s="21">
        <v>92456.341521539158</v>
      </c>
      <c r="H28" s="21">
        <v>2471.3337245203056</v>
      </c>
      <c r="I28" s="37">
        <v>2.6729737342511758E-2</v>
      </c>
      <c r="J28" s="20">
        <v>1.0317078678753333</v>
      </c>
      <c r="K28" s="21">
        <v>36.225591550150526</v>
      </c>
      <c r="L28" s="37">
        <v>1.4658316353928297E-2</v>
      </c>
      <c r="M28" s="20">
        <v>1312.2934831583373</v>
      </c>
      <c r="N28" s="20">
        <v>2549.6944477332509</v>
      </c>
      <c r="O28" s="20">
        <v>67.496162909938846</v>
      </c>
      <c r="P28" s="20">
        <v>2617.1906106431898</v>
      </c>
      <c r="Q28" s="20">
        <v>-1304.8971274848525</v>
      </c>
      <c r="R28" s="32">
        <v>-0.49858696656571239</v>
      </c>
    </row>
    <row r="29" spans="1:18" ht="14.25" x14ac:dyDescent="0.2">
      <c r="A29" s="1" t="s">
        <v>11</v>
      </c>
      <c r="B29" s="2">
        <v>43800</v>
      </c>
      <c r="C29" s="1">
        <v>12</v>
      </c>
      <c r="D29" s="1">
        <v>2019</v>
      </c>
      <c r="E29" s="20">
        <v>35.486297464207283</v>
      </c>
      <c r="F29" s="14" t="s">
        <v>30</v>
      </c>
      <c r="G29" s="21">
        <v>72505.661201808311</v>
      </c>
      <c r="H29" s="21">
        <v>1814.5067868497808</v>
      </c>
      <c r="I29" s="37">
        <v>2.5025725671260088E-2</v>
      </c>
      <c r="J29" s="20">
        <v>0.76993429661675006</v>
      </c>
      <c r="K29" s="21">
        <v>35.486297464207283</v>
      </c>
      <c r="L29" s="37">
        <v>1.9556993515475407E-2</v>
      </c>
      <c r="M29" s="20">
        <v>1259.2773077182042</v>
      </c>
      <c r="N29" s="20">
        <v>1397.0510066395052</v>
      </c>
      <c r="O29" s="20">
        <v>49.529453360568816</v>
      </c>
      <c r="P29" s="20">
        <v>1446.580460000074</v>
      </c>
      <c r="Q29" s="20">
        <v>-187.30315228186987</v>
      </c>
      <c r="R29" s="32">
        <v>-0.12947994077139705</v>
      </c>
    </row>
    <row r="30" spans="1:18" ht="14.25" x14ac:dyDescent="0.2">
      <c r="A30" s="1" t="s">
        <v>10</v>
      </c>
      <c r="B30" s="2">
        <v>43586</v>
      </c>
      <c r="C30" s="1">
        <v>5</v>
      </c>
      <c r="D30" s="1">
        <v>2019</v>
      </c>
      <c r="E30" s="20">
        <v>50.474863771930963</v>
      </c>
      <c r="F30" s="14" t="s">
        <v>26</v>
      </c>
      <c r="G30" s="21">
        <v>90835.821185997047</v>
      </c>
      <c r="H30" s="21">
        <v>4227.562614641748</v>
      </c>
      <c r="I30" s="37">
        <v>4.6540699026492154E-2</v>
      </c>
      <c r="J30" s="20">
        <v>0.80092293928373914</v>
      </c>
      <c r="K30" s="21">
        <v>169.56918409146493</v>
      </c>
      <c r="L30" s="37">
        <v>4.0110389732414299E-2</v>
      </c>
      <c r="M30" s="20">
        <v>8558.9814669341758</v>
      </c>
      <c r="N30" s="20">
        <v>3385.9518753249181</v>
      </c>
      <c r="O30" s="20">
        <v>72.284490785551256</v>
      </c>
      <c r="P30" s="20">
        <v>3458.2363661104691</v>
      </c>
      <c r="Q30" s="20">
        <v>5100.7451008237067</v>
      </c>
      <c r="R30" s="32">
        <v>1.4749556018811381</v>
      </c>
    </row>
    <row r="31" spans="1:18" ht="14.25" x14ac:dyDescent="0.2">
      <c r="A31" s="1" t="s">
        <v>10</v>
      </c>
      <c r="B31" s="2">
        <v>43617</v>
      </c>
      <c r="C31" s="1">
        <v>6</v>
      </c>
      <c r="D31" s="1">
        <v>2019</v>
      </c>
      <c r="E31" s="20">
        <v>49.546407862325495</v>
      </c>
      <c r="F31" s="14" t="s">
        <v>25</v>
      </c>
      <c r="G31" s="21">
        <v>96140.13998266976</v>
      </c>
      <c r="H31" s="21">
        <v>4049.7186682579245</v>
      </c>
      <c r="I31" s="37">
        <v>4.2123078549583221E-2</v>
      </c>
      <c r="J31" s="20">
        <v>0.82211437823051492</v>
      </c>
      <c r="K31" s="21">
        <v>186.98377662050953</v>
      </c>
      <c r="L31" s="37">
        <v>4.6172041057100079E-2</v>
      </c>
      <c r="M31" s="20">
        <v>9264.3744600777281</v>
      </c>
      <c r="N31" s="20">
        <v>3329.3319449633727</v>
      </c>
      <c r="O31" s="20">
        <v>128.95588466073633</v>
      </c>
      <c r="P31" s="20">
        <v>3458.2878296241092</v>
      </c>
      <c r="Q31" s="20">
        <v>5806.0866304536194</v>
      </c>
      <c r="R31" s="32">
        <v>1.6788905135998176</v>
      </c>
    </row>
    <row r="32" spans="1:18" ht="14.25" x14ac:dyDescent="0.2">
      <c r="A32" s="1" t="s">
        <v>10</v>
      </c>
      <c r="B32" s="2">
        <v>43647</v>
      </c>
      <c r="C32" s="1">
        <v>7</v>
      </c>
      <c r="D32" s="1">
        <v>2019</v>
      </c>
      <c r="E32" s="20">
        <v>48.617951952720034</v>
      </c>
      <c r="F32" s="14" t="s">
        <v>25</v>
      </c>
      <c r="G32" s="21">
        <v>107714.41301626206</v>
      </c>
      <c r="H32" s="21">
        <v>4708.6663760345309</v>
      </c>
      <c r="I32" s="37">
        <v>4.3714357662828704E-2</v>
      </c>
      <c r="J32" s="20">
        <v>0.98436695039675137</v>
      </c>
      <c r="K32" s="21">
        <v>223.33363140432115</v>
      </c>
      <c r="L32" s="37">
        <v>4.743033665349735E-2</v>
      </c>
      <c r="M32" s="20">
        <v>10858.023761041772</v>
      </c>
      <c r="N32" s="20">
        <v>4635.055561012834</v>
      </c>
      <c r="O32" s="20">
        <v>126.04317279376426</v>
      </c>
      <c r="P32" s="20">
        <v>4761.0987338065979</v>
      </c>
      <c r="Q32" s="20">
        <v>6096.9250272351737</v>
      </c>
      <c r="R32" s="32">
        <v>1.2805710127251562</v>
      </c>
    </row>
    <row r="33" spans="1:18" ht="14.25" x14ac:dyDescent="0.2">
      <c r="A33" s="1" t="s">
        <v>10</v>
      </c>
      <c r="B33" s="2">
        <v>43678</v>
      </c>
      <c r="C33" s="1">
        <v>8</v>
      </c>
      <c r="D33" s="1">
        <v>2019</v>
      </c>
      <c r="E33" s="20">
        <v>47.689496043114573</v>
      </c>
      <c r="F33" s="14" t="s">
        <v>25</v>
      </c>
      <c r="G33" s="21">
        <v>116798.78701516389</v>
      </c>
      <c r="H33" s="21">
        <v>5639.4641507287324</v>
      </c>
      <c r="I33" s="37">
        <v>4.8283584914255703E-2</v>
      </c>
      <c r="J33" s="20">
        <v>1.0618268273325522</v>
      </c>
      <c r="K33" s="21">
        <v>211.42887187514094</v>
      </c>
      <c r="L33" s="37">
        <v>3.7490950598173423E-2</v>
      </c>
      <c r="M33" s="20">
        <v>10082.936348689713</v>
      </c>
      <c r="N33" s="20">
        <v>5988.1343270239558</v>
      </c>
      <c r="O33" s="20">
        <v>136.08468022671462</v>
      </c>
      <c r="P33" s="20">
        <v>6124.2190072506701</v>
      </c>
      <c r="Q33" s="20">
        <v>3958.7173414390427</v>
      </c>
      <c r="R33" s="32">
        <v>0.6464036208947106</v>
      </c>
    </row>
    <row r="34" spans="1:18" ht="14.25" x14ac:dyDescent="0.2">
      <c r="A34" s="1" t="s">
        <v>10</v>
      </c>
      <c r="B34" s="2">
        <v>43709</v>
      </c>
      <c r="C34" s="1">
        <v>9</v>
      </c>
      <c r="D34" s="1">
        <v>2019</v>
      </c>
      <c r="E34" s="20">
        <v>46.761040133509113</v>
      </c>
      <c r="F34" s="14" t="s">
        <v>25</v>
      </c>
      <c r="G34" s="21">
        <v>121677.28027516059</v>
      </c>
      <c r="H34" s="21">
        <v>5744.293151823731</v>
      </c>
      <c r="I34" s="37">
        <v>4.7209250065695138E-2</v>
      </c>
      <c r="J34" s="20">
        <v>1.1216115761654999</v>
      </c>
      <c r="K34" s="21">
        <v>261.08719037597228</v>
      </c>
      <c r="L34" s="37">
        <v>4.5451578370975174E-2</v>
      </c>
      <c r="M34" s="20">
        <v>12208.708587515974</v>
      </c>
      <c r="N34" s="20">
        <v>6442.8656959737018</v>
      </c>
      <c r="O34" s="20">
        <v>201.33702130353083</v>
      </c>
      <c r="P34" s="20">
        <v>6644.2027172772323</v>
      </c>
      <c r="Q34" s="20">
        <v>5564.5058702387414</v>
      </c>
      <c r="R34" s="32">
        <v>0.83749790712572558</v>
      </c>
    </row>
    <row r="35" spans="1:18" ht="14.25" x14ac:dyDescent="0.2">
      <c r="A35" s="1" t="s">
        <v>10</v>
      </c>
      <c r="B35" s="2">
        <v>43739</v>
      </c>
      <c r="C35" s="1">
        <v>10</v>
      </c>
      <c r="D35" s="1">
        <v>2019</v>
      </c>
      <c r="E35" s="20">
        <v>45.832584223903645</v>
      </c>
      <c r="F35" s="14" t="s">
        <v>25</v>
      </c>
      <c r="G35" s="21">
        <v>109189.67284078299</v>
      </c>
      <c r="H35" s="21">
        <v>5180.7830314453749</v>
      </c>
      <c r="I35" s="37">
        <v>4.7447555218888077E-2</v>
      </c>
      <c r="J35" s="20">
        <v>1.3555446727663081</v>
      </c>
      <c r="K35" s="21">
        <v>247.83193194362619</v>
      </c>
      <c r="L35" s="37">
        <v>4.7836771090273608E-2</v>
      </c>
      <c r="M35" s="20">
        <v>11358.777894179004</v>
      </c>
      <c r="N35" s="20">
        <v>7022.7828390338627</v>
      </c>
      <c r="O35" s="20">
        <v>103.85488034415539</v>
      </c>
      <c r="P35" s="20">
        <v>7126.6377193780181</v>
      </c>
      <c r="Q35" s="20">
        <v>4232.1401748009857</v>
      </c>
      <c r="R35" s="32">
        <v>0.59384808677637513</v>
      </c>
    </row>
    <row r="36" spans="1:18" ht="14.25" x14ac:dyDescent="0.2">
      <c r="A36" s="1" t="s">
        <v>10</v>
      </c>
      <c r="B36" s="2">
        <v>43770</v>
      </c>
      <c r="C36" s="1">
        <v>11</v>
      </c>
      <c r="D36" s="1">
        <v>2019</v>
      </c>
      <c r="E36" s="20">
        <v>44.904128314298184</v>
      </c>
      <c r="F36" s="14" t="s">
        <v>25</v>
      </c>
      <c r="G36" s="21">
        <v>90517.861161860856</v>
      </c>
      <c r="H36" s="21">
        <v>3781.3857685524113</v>
      </c>
      <c r="I36" s="37">
        <v>4.177502340439386E-2</v>
      </c>
      <c r="J36" s="20">
        <v>1.1416705426608356</v>
      </c>
      <c r="K36" s="21">
        <v>265.60334063747325</v>
      </c>
      <c r="L36" s="37">
        <v>7.0239683781100029E-2</v>
      </c>
      <c r="M36" s="20">
        <v>11926.686488691348</v>
      </c>
      <c r="N36" s="20">
        <v>4317.0967423931925</v>
      </c>
      <c r="O36" s="20">
        <v>67.496162909938846</v>
      </c>
      <c r="P36" s="20">
        <v>4384.5929053031314</v>
      </c>
      <c r="Q36" s="20">
        <v>7542.0935833882168</v>
      </c>
      <c r="R36" s="32">
        <v>1.7201354256323576</v>
      </c>
    </row>
    <row r="37" spans="1:18" ht="14.25" x14ac:dyDescent="0.2">
      <c r="A37" s="1" t="s">
        <v>10</v>
      </c>
      <c r="B37" s="2">
        <v>43800</v>
      </c>
      <c r="C37" s="1">
        <v>12</v>
      </c>
      <c r="D37" s="1">
        <v>2019</v>
      </c>
      <c r="E37" s="20">
        <v>43.975672404692723</v>
      </c>
      <c r="F37" s="14" t="s">
        <v>25</v>
      </c>
      <c r="G37" s="21">
        <v>72276.1478016131</v>
      </c>
      <c r="H37" s="21">
        <v>3252.1605422736825</v>
      </c>
      <c r="I37" s="37">
        <v>4.4996318165715782E-2</v>
      </c>
      <c r="J37" s="20">
        <v>0.83217802161026211</v>
      </c>
      <c r="K37" s="21">
        <v>260.77989961164502</v>
      </c>
      <c r="L37" s="37">
        <v>8.0186662442354714E-2</v>
      </c>
      <c r="M37" s="20">
        <v>11467.971435050356</v>
      </c>
      <c r="N37" s="20">
        <v>2706.3765260282703</v>
      </c>
      <c r="O37" s="20">
        <v>49.529453360568816</v>
      </c>
      <c r="P37" s="20">
        <v>2755.9059793888391</v>
      </c>
      <c r="Q37" s="20">
        <v>8712.0654556615173</v>
      </c>
      <c r="R37" s="32">
        <v>3.1612346432781937</v>
      </c>
    </row>
  </sheetData>
  <autoFilter ref="F1:F37" xr:uid="{92EE7757-537E-4342-840C-0E8E7C4695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D0DF-0C50-4384-9678-4C3226464C8F}">
  <dimension ref="A2:M434"/>
  <sheetViews>
    <sheetView topLeftCell="A19" zoomScaleNormal="100" workbookViewId="0">
      <selection activeCell="K356" sqref="K356"/>
    </sheetView>
  </sheetViews>
  <sheetFormatPr defaultRowHeight="12.75" x14ac:dyDescent="0.2"/>
  <cols>
    <col min="1" max="1" width="13.85546875" bestFit="1" customWidth="1"/>
    <col min="2" max="2" width="19.28515625" bestFit="1" customWidth="1"/>
    <col min="3" max="3" width="20.5703125" bestFit="1" customWidth="1"/>
    <col min="4" max="4" width="11.85546875" bestFit="1" customWidth="1"/>
    <col min="5" max="5" width="18.140625" bestFit="1" customWidth="1"/>
    <col min="6" max="6" width="24.85546875" bestFit="1" customWidth="1"/>
    <col min="7" max="7" width="20.42578125" bestFit="1" customWidth="1"/>
    <col min="8" max="8" width="18.28515625" bestFit="1" customWidth="1"/>
    <col min="9" max="9" width="26.85546875" bestFit="1" customWidth="1"/>
    <col min="10" max="10" width="23.42578125" bestFit="1" customWidth="1"/>
    <col min="11" max="12" width="11.140625" bestFit="1" customWidth="1"/>
    <col min="13" max="13" width="12" bestFit="1" customWidth="1"/>
    <col min="14" max="14" width="17" bestFit="1" customWidth="1"/>
    <col min="15" max="15" width="25.7109375" bestFit="1" customWidth="1"/>
    <col min="16" max="16" width="37.140625" bestFit="1" customWidth="1"/>
    <col min="17" max="17" width="12" bestFit="1" customWidth="1"/>
    <col min="18" max="18" width="17" bestFit="1" customWidth="1"/>
    <col min="19" max="19" width="25.7109375" bestFit="1" customWidth="1"/>
    <col min="20" max="20" width="28.5703125" bestFit="1" customWidth="1"/>
    <col min="21" max="21" width="37.140625" bestFit="1" customWidth="1"/>
    <col min="22" max="22" width="9" bestFit="1" customWidth="1"/>
    <col min="23" max="28" width="8" bestFit="1" customWidth="1"/>
    <col min="29" max="29" width="7" bestFit="1" customWidth="1"/>
    <col min="30" max="31" width="9" bestFit="1" customWidth="1"/>
    <col min="32" max="34" width="8" bestFit="1" customWidth="1"/>
    <col min="35" max="35" width="7" bestFit="1" customWidth="1"/>
    <col min="36" max="36" width="8" bestFit="1" customWidth="1"/>
    <col min="37" max="37" width="9" bestFit="1" customWidth="1"/>
    <col min="38" max="39" width="8" bestFit="1" customWidth="1"/>
    <col min="40" max="40" width="6" bestFit="1" customWidth="1"/>
    <col min="41" max="43" width="9" bestFit="1" customWidth="1"/>
    <col min="44" max="44" width="8" bestFit="1" customWidth="1"/>
    <col min="45" max="45" width="10" bestFit="1" customWidth="1"/>
    <col min="46" max="48" width="9" bestFit="1" customWidth="1"/>
    <col min="49" max="50" width="10" bestFit="1" customWidth="1"/>
    <col min="51" max="52" width="9" bestFit="1" customWidth="1"/>
    <col min="53" max="53" width="10" bestFit="1" customWidth="1"/>
    <col min="54" max="55" width="9" bestFit="1" customWidth="1"/>
    <col min="56" max="56" width="8" bestFit="1" customWidth="1"/>
    <col min="57" max="57" width="9" bestFit="1" customWidth="1"/>
    <col min="58" max="58" width="10" bestFit="1" customWidth="1"/>
    <col min="59" max="59" width="9" bestFit="1" customWidth="1"/>
    <col min="60" max="62" width="10" bestFit="1" customWidth="1"/>
    <col min="63" max="64" width="8" bestFit="1" customWidth="1"/>
    <col min="65" max="65" width="9" bestFit="1" customWidth="1"/>
    <col min="66" max="66" width="10" bestFit="1" customWidth="1"/>
    <col min="67" max="67" width="9" bestFit="1" customWidth="1"/>
    <col min="68" max="68" width="10" bestFit="1" customWidth="1"/>
    <col min="69" max="69" width="9" bestFit="1" customWidth="1"/>
    <col min="70" max="72" width="10" bestFit="1" customWidth="1"/>
    <col min="73" max="73" width="9" bestFit="1" customWidth="1"/>
    <col min="74" max="74" width="10" bestFit="1" customWidth="1"/>
    <col min="75" max="75" width="9" bestFit="1" customWidth="1"/>
    <col min="76" max="77" width="8" bestFit="1" customWidth="1"/>
    <col min="78" max="81" width="9" bestFit="1" customWidth="1"/>
    <col min="82" max="82" width="8" bestFit="1" customWidth="1"/>
    <col min="83" max="85" width="9" bestFit="1" customWidth="1"/>
    <col min="86" max="89" width="10" bestFit="1" customWidth="1"/>
    <col min="90" max="94" width="9" bestFit="1" customWidth="1"/>
    <col min="95" max="95" width="10" bestFit="1" customWidth="1"/>
    <col min="96" max="96" width="9" bestFit="1" customWidth="1"/>
    <col min="97" max="97" width="8" bestFit="1" customWidth="1"/>
    <col min="98" max="100" width="9" bestFit="1" customWidth="1"/>
    <col min="101" max="103" width="10" bestFit="1" customWidth="1"/>
    <col min="104" max="108" width="9" bestFit="1" customWidth="1"/>
    <col min="109" max="109" width="10" bestFit="1" customWidth="1"/>
    <col min="110" max="112" width="9" bestFit="1" customWidth="1"/>
    <col min="113" max="117" width="10" bestFit="1" customWidth="1"/>
    <col min="118" max="118" width="11" bestFit="1" customWidth="1"/>
    <col min="119" max="119" width="7.140625" bestFit="1" customWidth="1"/>
    <col min="120" max="120" width="11" bestFit="1" customWidth="1"/>
    <col min="121" max="121" width="13.85546875" bestFit="1" customWidth="1"/>
    <col min="122" max="122" width="10" bestFit="1" customWidth="1"/>
    <col min="123" max="123" width="12.7109375" bestFit="1" customWidth="1"/>
    <col min="124" max="124" width="11" bestFit="1" customWidth="1"/>
    <col min="125" max="125" width="13.85546875" bestFit="1" customWidth="1"/>
    <col min="126" max="126" width="10" bestFit="1" customWidth="1"/>
    <col min="127" max="127" width="12.7109375" bestFit="1" customWidth="1"/>
    <col min="128" max="128" width="10" bestFit="1" customWidth="1"/>
    <col min="129" max="129" width="12.7109375" bestFit="1" customWidth="1"/>
    <col min="130" max="130" width="10" bestFit="1" customWidth="1"/>
    <col min="131" max="131" width="12.7109375" bestFit="1" customWidth="1"/>
    <col min="132" max="132" width="11" bestFit="1" customWidth="1"/>
    <col min="133" max="133" width="13.85546875" bestFit="1" customWidth="1"/>
    <col min="134" max="134" width="10" bestFit="1" customWidth="1"/>
    <col min="135" max="135" width="12.7109375" bestFit="1" customWidth="1"/>
    <col min="136" max="136" width="10" bestFit="1" customWidth="1"/>
    <col min="137" max="137" width="12.7109375" bestFit="1" customWidth="1"/>
    <col min="138" max="138" width="9" bestFit="1" customWidth="1"/>
    <col min="139" max="139" width="11.7109375" bestFit="1" customWidth="1"/>
    <col min="140" max="140" width="9" bestFit="1" customWidth="1"/>
    <col min="141" max="141" width="11.7109375" bestFit="1" customWidth="1"/>
    <col min="142" max="142" width="9" bestFit="1" customWidth="1"/>
    <col min="143" max="143" width="11.7109375" bestFit="1" customWidth="1"/>
    <col min="144" max="144" width="10" bestFit="1" customWidth="1"/>
    <col min="145" max="145" width="12.7109375" bestFit="1" customWidth="1"/>
    <col min="146" max="146" width="10" bestFit="1" customWidth="1"/>
    <col min="147" max="147" width="12.7109375" bestFit="1" customWidth="1"/>
    <col min="148" max="148" width="11" bestFit="1" customWidth="1"/>
    <col min="149" max="149" width="13.85546875" bestFit="1" customWidth="1"/>
    <col min="150" max="150" width="9" bestFit="1" customWidth="1"/>
    <col min="151" max="151" width="11.7109375" bestFit="1" customWidth="1"/>
    <col min="152" max="152" width="10" bestFit="1" customWidth="1"/>
    <col min="153" max="153" width="12.7109375" bestFit="1" customWidth="1"/>
    <col min="154" max="154" width="11" bestFit="1" customWidth="1"/>
    <col min="155" max="155" width="13.85546875" bestFit="1" customWidth="1"/>
    <col min="156" max="156" width="10" bestFit="1" customWidth="1"/>
    <col min="157" max="157" width="12.7109375" bestFit="1" customWidth="1"/>
    <col min="158" max="158" width="12" bestFit="1" customWidth="1"/>
    <col min="159" max="159" width="14.85546875" bestFit="1" customWidth="1"/>
    <col min="160" max="160" width="11" bestFit="1" customWidth="1"/>
    <col min="161" max="161" width="13.85546875" bestFit="1" customWidth="1"/>
    <col min="162" max="162" width="11" bestFit="1" customWidth="1"/>
    <col min="163" max="163" width="13.85546875" bestFit="1" customWidth="1"/>
    <col min="164" max="164" width="11" bestFit="1" customWidth="1"/>
    <col min="165" max="165" width="13.85546875" bestFit="1" customWidth="1"/>
    <col min="166" max="166" width="11" bestFit="1" customWidth="1"/>
    <col min="167" max="167" width="13.85546875" bestFit="1" customWidth="1"/>
    <col min="168" max="168" width="12" bestFit="1" customWidth="1"/>
    <col min="169" max="169" width="14.85546875" bestFit="1" customWidth="1"/>
    <col min="170" max="170" width="12" bestFit="1" customWidth="1"/>
    <col min="171" max="171" width="14.85546875" bestFit="1" customWidth="1"/>
    <col min="172" max="172" width="11" bestFit="1" customWidth="1"/>
    <col min="173" max="173" width="13.85546875" bestFit="1" customWidth="1"/>
    <col min="174" max="174" width="11" bestFit="1" customWidth="1"/>
    <col min="175" max="175" width="13.85546875" bestFit="1" customWidth="1"/>
    <col min="176" max="176" width="12" bestFit="1" customWidth="1"/>
    <col min="177" max="177" width="14.85546875" bestFit="1" customWidth="1"/>
    <col min="178" max="178" width="12" bestFit="1" customWidth="1"/>
    <col min="179" max="179" width="14.85546875" bestFit="1" customWidth="1"/>
    <col min="180" max="180" width="11" bestFit="1" customWidth="1"/>
    <col min="181" max="181" width="13.85546875" bestFit="1" customWidth="1"/>
    <col min="182" max="182" width="11" bestFit="1" customWidth="1"/>
    <col min="183" max="183" width="13.85546875" bestFit="1" customWidth="1"/>
    <col min="184" max="184" width="9" bestFit="1" customWidth="1"/>
    <col min="185" max="185" width="11.7109375" bestFit="1" customWidth="1"/>
    <col min="186" max="186" width="11" bestFit="1" customWidth="1"/>
    <col min="187" max="187" width="13.85546875" bestFit="1" customWidth="1"/>
    <col min="188" max="188" width="11" bestFit="1" customWidth="1"/>
    <col min="189" max="189" width="13.85546875" bestFit="1" customWidth="1"/>
    <col min="190" max="190" width="12" bestFit="1" customWidth="1"/>
    <col min="191" max="191" width="14.85546875" bestFit="1" customWidth="1"/>
    <col min="192" max="192" width="11" bestFit="1" customWidth="1"/>
    <col min="193" max="193" width="13.85546875" bestFit="1" customWidth="1"/>
    <col min="194" max="194" width="12" bestFit="1" customWidth="1"/>
    <col min="195" max="195" width="14.85546875" bestFit="1" customWidth="1"/>
    <col min="196" max="196" width="12" bestFit="1" customWidth="1"/>
    <col min="197" max="197" width="14.85546875" bestFit="1" customWidth="1"/>
    <col min="198" max="198" width="11" bestFit="1" customWidth="1"/>
    <col min="199" max="199" width="13.85546875" bestFit="1" customWidth="1"/>
    <col min="200" max="200" width="12" bestFit="1" customWidth="1"/>
    <col min="201" max="201" width="14.85546875" bestFit="1" customWidth="1"/>
    <col min="202" max="202" width="11" bestFit="1" customWidth="1"/>
    <col min="203" max="203" width="13.85546875" bestFit="1" customWidth="1"/>
    <col min="204" max="204" width="10" bestFit="1" customWidth="1"/>
    <col min="205" max="205" width="12.7109375" bestFit="1" customWidth="1"/>
    <col min="206" max="206" width="12" bestFit="1" customWidth="1"/>
    <col min="207" max="207" width="14.85546875" bestFit="1" customWidth="1"/>
    <col min="208" max="208" width="10" bestFit="1" customWidth="1"/>
    <col min="209" max="209" width="12.7109375" bestFit="1" customWidth="1"/>
    <col min="210" max="210" width="11" bestFit="1" customWidth="1"/>
    <col min="211" max="211" width="13.85546875" bestFit="1" customWidth="1"/>
    <col min="212" max="212" width="11" bestFit="1" customWidth="1"/>
    <col min="213" max="213" width="13.85546875" bestFit="1" customWidth="1"/>
    <col min="214" max="214" width="11" bestFit="1" customWidth="1"/>
    <col min="215" max="215" width="13.85546875" bestFit="1" customWidth="1"/>
    <col min="216" max="216" width="12" bestFit="1" customWidth="1"/>
    <col min="217" max="217" width="14.85546875" bestFit="1" customWidth="1"/>
    <col min="218" max="218" width="11" bestFit="1" customWidth="1"/>
    <col min="219" max="219" width="13.85546875" bestFit="1" customWidth="1"/>
    <col min="220" max="220" width="11" bestFit="1" customWidth="1"/>
    <col min="221" max="221" width="13.85546875" bestFit="1" customWidth="1"/>
    <col min="222" max="222" width="11" bestFit="1" customWidth="1"/>
    <col min="223" max="223" width="13.85546875" bestFit="1" customWidth="1"/>
    <col min="224" max="224" width="11" bestFit="1" customWidth="1"/>
    <col min="225" max="225" width="13.85546875" bestFit="1" customWidth="1"/>
    <col min="226" max="226" width="11" bestFit="1" customWidth="1"/>
    <col min="227" max="227" width="13.85546875" bestFit="1" customWidth="1"/>
    <col min="228" max="228" width="11" bestFit="1" customWidth="1"/>
    <col min="229" max="229" width="13.85546875" bestFit="1" customWidth="1"/>
    <col min="230" max="230" width="12" bestFit="1" customWidth="1"/>
    <col min="231" max="231" width="14.85546875" bestFit="1" customWidth="1"/>
    <col min="232" max="232" width="12" bestFit="1" customWidth="1"/>
    <col min="233" max="233" width="14.85546875" bestFit="1" customWidth="1"/>
    <col min="234" max="234" width="12" bestFit="1" customWidth="1"/>
    <col min="235" max="235" width="14.85546875" bestFit="1" customWidth="1"/>
    <col min="236" max="236" width="9.140625" bestFit="1" customWidth="1"/>
    <col min="237" max="237" width="12.28515625" bestFit="1" customWidth="1"/>
    <col min="238" max="238" width="11.140625" bestFit="1" customWidth="1"/>
    <col min="239" max="239" width="11" bestFit="1" customWidth="1"/>
    <col min="240" max="240" width="13.85546875" bestFit="1" customWidth="1"/>
    <col min="241" max="241" width="11.140625" bestFit="1" customWidth="1"/>
    <col min="242" max="242" width="11" bestFit="1" customWidth="1"/>
    <col min="243" max="243" width="13.85546875" bestFit="1" customWidth="1"/>
    <col min="244" max="244" width="11.140625" bestFit="1" customWidth="1"/>
    <col min="245" max="245" width="11" bestFit="1" customWidth="1"/>
    <col min="246" max="246" width="13.85546875" bestFit="1" customWidth="1"/>
    <col min="247" max="247" width="11.140625" bestFit="1" customWidth="1"/>
    <col min="248" max="248" width="11" bestFit="1" customWidth="1"/>
    <col min="249" max="249" width="13.85546875" bestFit="1" customWidth="1"/>
    <col min="250" max="250" width="11.140625" bestFit="1" customWidth="1"/>
    <col min="251" max="251" width="10" bestFit="1" customWidth="1"/>
    <col min="252" max="252" width="12.7109375" bestFit="1" customWidth="1"/>
    <col min="253" max="253" width="11.140625" bestFit="1" customWidth="1"/>
    <col min="254" max="254" width="10" bestFit="1" customWidth="1"/>
    <col min="255" max="255" width="12.7109375" bestFit="1" customWidth="1"/>
    <col min="256" max="256" width="11.140625" bestFit="1" customWidth="1"/>
    <col min="257" max="257" width="12" bestFit="1" customWidth="1"/>
    <col min="258" max="258" width="14.85546875" bestFit="1" customWidth="1"/>
    <col min="259" max="259" width="11.140625" bestFit="1" customWidth="1"/>
    <col min="260" max="260" width="9" bestFit="1" customWidth="1"/>
    <col min="261" max="261" width="11.7109375" bestFit="1" customWidth="1"/>
    <col min="262" max="262" width="11.140625" bestFit="1" customWidth="1"/>
    <col min="263" max="263" width="11" bestFit="1" customWidth="1"/>
    <col min="264" max="264" width="13.85546875" bestFit="1" customWidth="1"/>
    <col min="265" max="265" width="11.140625" bestFit="1" customWidth="1"/>
    <col min="266" max="266" width="11" bestFit="1" customWidth="1"/>
    <col min="267" max="267" width="13.85546875" bestFit="1" customWidth="1"/>
    <col min="268" max="268" width="11.140625" bestFit="1" customWidth="1"/>
    <col min="269" max="269" width="9" bestFit="1" customWidth="1"/>
    <col min="270" max="270" width="11.7109375" bestFit="1" customWidth="1"/>
    <col min="271" max="271" width="12.140625" bestFit="1" customWidth="1"/>
    <col min="272" max="272" width="12" bestFit="1" customWidth="1"/>
    <col min="273" max="273" width="14.85546875" bestFit="1" customWidth="1"/>
    <col min="274" max="274" width="12.140625" bestFit="1" customWidth="1"/>
    <col min="275" max="275" width="11" bestFit="1" customWidth="1"/>
    <col min="276" max="276" width="13.85546875" bestFit="1" customWidth="1"/>
    <col min="277" max="277" width="12.140625" bestFit="1" customWidth="1"/>
    <col min="278" max="278" width="9" bestFit="1" customWidth="1"/>
    <col min="279" max="279" width="11.7109375" bestFit="1" customWidth="1"/>
    <col min="280" max="280" width="12.140625" bestFit="1" customWidth="1"/>
    <col min="281" max="281" width="11" bestFit="1" customWidth="1"/>
    <col min="282" max="282" width="13.85546875" bestFit="1" customWidth="1"/>
    <col min="283" max="283" width="12.140625" bestFit="1" customWidth="1"/>
    <col min="284" max="284" width="10" bestFit="1" customWidth="1"/>
    <col min="285" max="285" width="12.7109375" bestFit="1" customWidth="1"/>
    <col min="286" max="286" width="12.140625" bestFit="1" customWidth="1"/>
    <col min="287" max="287" width="12" bestFit="1" customWidth="1"/>
    <col min="288" max="288" width="14.85546875" bestFit="1" customWidth="1"/>
    <col min="289" max="289" width="12.140625" bestFit="1" customWidth="1"/>
    <col min="290" max="290" width="10" bestFit="1" customWidth="1"/>
    <col min="291" max="291" width="12.7109375" bestFit="1" customWidth="1"/>
    <col min="292" max="292" width="12.140625" bestFit="1" customWidth="1"/>
    <col min="293" max="293" width="11" bestFit="1" customWidth="1"/>
    <col min="294" max="294" width="13.85546875" bestFit="1" customWidth="1"/>
    <col min="295" max="295" width="12.140625" bestFit="1" customWidth="1"/>
    <col min="296" max="296" width="10" bestFit="1" customWidth="1"/>
    <col min="297" max="297" width="12.7109375" bestFit="1" customWidth="1"/>
    <col min="298" max="298" width="12.140625" bestFit="1" customWidth="1"/>
    <col min="299" max="299" width="12" bestFit="1" customWidth="1"/>
    <col min="300" max="300" width="14.85546875" bestFit="1" customWidth="1"/>
    <col min="301" max="301" width="12.140625" bestFit="1" customWidth="1"/>
    <col min="302" max="302" width="12" bestFit="1" customWidth="1"/>
    <col min="303" max="303" width="14.85546875" bestFit="1" customWidth="1"/>
    <col min="304" max="304" width="12.140625" bestFit="1" customWidth="1"/>
    <col min="305" max="305" width="10" bestFit="1" customWidth="1"/>
    <col min="306" max="306" width="12.7109375" bestFit="1" customWidth="1"/>
    <col min="307" max="307" width="12.140625" bestFit="1" customWidth="1"/>
    <col min="308" max="308" width="10" bestFit="1" customWidth="1"/>
    <col min="309" max="309" width="12.7109375" bestFit="1" customWidth="1"/>
    <col min="310" max="310" width="12.140625" bestFit="1" customWidth="1"/>
    <col min="311" max="311" width="11" bestFit="1" customWidth="1"/>
    <col min="312" max="312" width="13.85546875" bestFit="1" customWidth="1"/>
    <col min="313" max="313" width="12.140625" bestFit="1" customWidth="1"/>
    <col min="314" max="314" width="11" bestFit="1" customWidth="1"/>
    <col min="315" max="315" width="13.85546875" bestFit="1" customWidth="1"/>
    <col min="316" max="316" width="12.140625" bestFit="1" customWidth="1"/>
    <col min="317" max="317" width="11" bestFit="1" customWidth="1"/>
    <col min="318" max="318" width="13.85546875" bestFit="1" customWidth="1"/>
    <col min="319" max="319" width="12.140625" bestFit="1" customWidth="1"/>
    <col min="320" max="320" width="11" bestFit="1" customWidth="1"/>
    <col min="321" max="321" width="13.85546875" bestFit="1" customWidth="1"/>
    <col min="322" max="322" width="12.140625" bestFit="1" customWidth="1"/>
    <col min="323" max="323" width="11" bestFit="1" customWidth="1"/>
    <col min="324" max="324" width="13.85546875" bestFit="1" customWidth="1"/>
    <col min="325" max="325" width="12.140625" bestFit="1" customWidth="1"/>
    <col min="326" max="326" width="12" bestFit="1" customWidth="1"/>
    <col min="327" max="327" width="14.85546875" bestFit="1" customWidth="1"/>
    <col min="328" max="328" width="12.140625" bestFit="1" customWidth="1"/>
    <col min="329" max="329" width="10" bestFit="1" customWidth="1"/>
    <col min="330" max="330" width="12.7109375" bestFit="1" customWidth="1"/>
    <col min="331" max="331" width="12.140625" bestFit="1" customWidth="1"/>
    <col min="332" max="332" width="12" bestFit="1" customWidth="1"/>
    <col min="333" max="333" width="14.85546875" bestFit="1" customWidth="1"/>
    <col min="334" max="334" width="12.140625" bestFit="1" customWidth="1"/>
    <col min="335" max="335" width="11" bestFit="1" customWidth="1"/>
    <col min="336" max="336" width="13.85546875" bestFit="1" customWidth="1"/>
    <col min="337" max="337" width="12.140625" bestFit="1" customWidth="1"/>
    <col min="338" max="338" width="10" bestFit="1" customWidth="1"/>
    <col min="339" max="339" width="12.7109375" bestFit="1" customWidth="1"/>
    <col min="340" max="340" width="12.140625" bestFit="1" customWidth="1"/>
    <col min="341" max="341" width="10" bestFit="1" customWidth="1"/>
    <col min="342" max="342" width="12.7109375" bestFit="1" customWidth="1"/>
    <col min="343" max="343" width="12.140625" bestFit="1" customWidth="1"/>
    <col min="344" max="344" width="9.140625" bestFit="1" customWidth="1"/>
    <col min="345" max="346" width="12.28515625" bestFit="1" customWidth="1"/>
    <col min="347" max="347" width="13.85546875" bestFit="1" customWidth="1"/>
    <col min="348" max="348" width="11.140625" bestFit="1" customWidth="1"/>
    <col min="349" max="349" width="9" bestFit="1" customWidth="1"/>
    <col min="350" max="351" width="11.7109375" bestFit="1" customWidth="1"/>
    <col min="352" max="352" width="11.140625" bestFit="1" customWidth="1"/>
    <col min="353" max="353" width="11" bestFit="1" customWidth="1"/>
    <col min="354" max="354" width="13.85546875" bestFit="1" customWidth="1"/>
    <col min="355" max="355" width="12.7109375" bestFit="1" customWidth="1"/>
    <col min="356" max="356" width="11.140625" bestFit="1" customWidth="1"/>
    <col min="357" max="357" width="11" bestFit="1" customWidth="1"/>
    <col min="358" max="359" width="13.85546875" bestFit="1" customWidth="1"/>
    <col min="360" max="360" width="11.140625" bestFit="1" customWidth="1"/>
    <col min="361" max="361" width="11" bestFit="1" customWidth="1"/>
    <col min="362" max="362" width="11.7109375" bestFit="1" customWidth="1"/>
    <col min="363" max="363" width="13.85546875" bestFit="1" customWidth="1"/>
    <col min="364" max="364" width="12.140625" bestFit="1" customWidth="1"/>
    <col min="365" max="365" width="12" bestFit="1" customWidth="1"/>
    <col min="366" max="366" width="14.85546875" bestFit="1" customWidth="1"/>
    <col min="367" max="367" width="12.7109375" bestFit="1" customWidth="1"/>
    <col min="368" max="368" width="12.140625" bestFit="1" customWidth="1"/>
    <col min="369" max="369" width="11" bestFit="1" customWidth="1"/>
    <col min="370" max="370" width="13.85546875" bestFit="1" customWidth="1"/>
    <col min="371" max="371" width="12.7109375" bestFit="1" customWidth="1"/>
    <col min="372" max="372" width="12.140625" bestFit="1" customWidth="1"/>
    <col min="373" max="373" width="9" bestFit="1" customWidth="1"/>
    <col min="374" max="375" width="11.7109375" bestFit="1" customWidth="1"/>
    <col min="376" max="376" width="12.140625" bestFit="1" customWidth="1"/>
    <col min="377" max="377" width="11" bestFit="1" customWidth="1"/>
    <col min="378" max="378" width="13.85546875" bestFit="1" customWidth="1"/>
    <col min="379" max="379" width="12.7109375" bestFit="1" customWidth="1"/>
    <col min="380" max="380" width="12.140625" bestFit="1" customWidth="1"/>
    <col min="381" max="381" width="11" bestFit="1" customWidth="1"/>
    <col min="382" max="382" width="12.7109375" bestFit="1" customWidth="1"/>
    <col min="383" max="383" width="13.85546875" bestFit="1" customWidth="1"/>
    <col min="384" max="384" width="12.140625" bestFit="1" customWidth="1"/>
    <col min="385" max="385" width="12" bestFit="1" customWidth="1"/>
    <col min="386" max="386" width="14.85546875" bestFit="1" customWidth="1"/>
    <col min="387" max="387" width="11.7109375" bestFit="1" customWidth="1"/>
    <col min="388" max="388" width="12.140625" bestFit="1" customWidth="1"/>
    <col min="389" max="389" width="10" bestFit="1" customWidth="1"/>
    <col min="390" max="390" width="12.7109375" bestFit="1" customWidth="1"/>
    <col min="391" max="391" width="11.7109375" bestFit="1" customWidth="1"/>
    <col min="392" max="392" width="12.140625" bestFit="1" customWidth="1"/>
    <col min="393" max="393" width="11" bestFit="1" customWidth="1"/>
    <col min="394" max="394" width="13.85546875" bestFit="1" customWidth="1"/>
    <col min="395" max="395" width="12.7109375" bestFit="1" customWidth="1"/>
    <col min="396" max="396" width="12.140625" bestFit="1" customWidth="1"/>
    <col min="397" max="397" width="11" bestFit="1" customWidth="1"/>
    <col min="398" max="398" width="12.7109375" bestFit="1" customWidth="1"/>
    <col min="399" max="399" width="13.85546875" bestFit="1" customWidth="1"/>
    <col min="400" max="400" width="12.140625" bestFit="1" customWidth="1"/>
    <col min="401" max="401" width="12" bestFit="1" customWidth="1"/>
    <col min="402" max="402" width="14.85546875" bestFit="1" customWidth="1"/>
    <col min="403" max="403" width="12.7109375" bestFit="1" customWidth="1"/>
    <col min="404" max="404" width="12.140625" bestFit="1" customWidth="1"/>
    <col min="405" max="405" width="12" bestFit="1" customWidth="1"/>
    <col min="406" max="406" width="14.85546875" bestFit="1" customWidth="1"/>
    <col min="407" max="407" width="12.7109375" bestFit="1" customWidth="1"/>
    <col min="408" max="408" width="12.140625" bestFit="1" customWidth="1"/>
    <col min="409" max="409" width="10" bestFit="1" customWidth="1"/>
    <col min="410" max="410" width="12.7109375" bestFit="1" customWidth="1"/>
    <col min="411" max="411" width="11.7109375" bestFit="1" customWidth="1"/>
    <col min="412" max="412" width="12.140625" bestFit="1" customWidth="1"/>
    <col min="413" max="413" width="10" bestFit="1" customWidth="1"/>
    <col min="414" max="414" width="12.7109375" bestFit="1" customWidth="1"/>
    <col min="415" max="415" width="11.7109375" bestFit="1" customWidth="1"/>
    <col min="416" max="416" width="12.140625" bestFit="1" customWidth="1"/>
    <col min="417" max="417" width="11" bestFit="1" customWidth="1"/>
    <col min="418" max="418" width="13.85546875" bestFit="1" customWidth="1"/>
    <col min="419" max="419" width="12.7109375" bestFit="1" customWidth="1"/>
    <col min="420" max="420" width="12.140625" bestFit="1" customWidth="1"/>
    <col min="421" max="421" width="11" bestFit="1" customWidth="1"/>
    <col min="422" max="423" width="13.85546875" bestFit="1" customWidth="1"/>
    <col min="424" max="424" width="12.140625" bestFit="1" customWidth="1"/>
    <col min="425" max="425" width="11" bestFit="1" customWidth="1"/>
    <col min="426" max="427" width="13.85546875" bestFit="1" customWidth="1"/>
    <col min="428" max="428" width="12.140625" bestFit="1" customWidth="1"/>
    <col min="429" max="429" width="11" bestFit="1" customWidth="1"/>
    <col min="430" max="431" width="13.85546875" bestFit="1" customWidth="1"/>
    <col min="432" max="432" width="12.140625" bestFit="1" customWidth="1"/>
    <col min="433" max="433" width="11" bestFit="1" customWidth="1"/>
    <col min="434" max="434" width="13.85546875" bestFit="1" customWidth="1"/>
    <col min="435" max="435" width="11.7109375" bestFit="1" customWidth="1"/>
    <col min="436" max="436" width="12.140625" bestFit="1" customWidth="1"/>
    <col min="437" max="437" width="12" bestFit="1" customWidth="1"/>
    <col min="438" max="438" width="14.85546875" bestFit="1" customWidth="1"/>
    <col min="439" max="439" width="13.85546875" bestFit="1" customWidth="1"/>
    <col min="440" max="440" width="12.140625" bestFit="1" customWidth="1"/>
    <col min="441" max="441" width="11" bestFit="1" customWidth="1"/>
    <col min="442" max="442" width="12.7109375" bestFit="1" customWidth="1"/>
    <col min="443" max="443" width="13.85546875" bestFit="1" customWidth="1"/>
    <col min="444" max="444" width="12.140625" bestFit="1" customWidth="1"/>
    <col min="445" max="445" width="12" bestFit="1" customWidth="1"/>
    <col min="446" max="446" width="14.85546875" bestFit="1" customWidth="1"/>
    <col min="447" max="447" width="12.7109375" bestFit="1" customWidth="1"/>
    <col min="448" max="448" width="12.140625" bestFit="1" customWidth="1"/>
    <col min="449" max="449" width="11" bestFit="1" customWidth="1"/>
    <col min="450" max="451" width="13.85546875" bestFit="1" customWidth="1"/>
    <col min="452" max="452" width="12.140625" bestFit="1" customWidth="1"/>
    <col min="453" max="453" width="11" bestFit="1" customWidth="1"/>
    <col min="454" max="454" width="12.7109375" bestFit="1" customWidth="1"/>
    <col min="455" max="455" width="13.85546875" bestFit="1" customWidth="1"/>
    <col min="456" max="456" width="12.140625" bestFit="1" customWidth="1"/>
    <col min="457" max="457" width="11" bestFit="1" customWidth="1"/>
    <col min="458" max="458" width="12.7109375" bestFit="1" customWidth="1"/>
    <col min="459" max="459" width="13.85546875" bestFit="1" customWidth="1"/>
    <col min="460" max="460" width="12.140625" bestFit="1" customWidth="1"/>
    <col min="461" max="461" width="9.140625" bestFit="1" customWidth="1"/>
    <col min="462" max="464" width="12.28515625" bestFit="1" customWidth="1"/>
    <col min="465" max="465" width="12.140625" bestFit="1" customWidth="1"/>
    <col min="466" max="466" width="9" bestFit="1" customWidth="1"/>
    <col min="467" max="468" width="11.7109375" bestFit="1" customWidth="1"/>
    <col min="469" max="469" width="8.7109375" bestFit="1" customWidth="1"/>
    <col min="470" max="470" width="12.140625" bestFit="1" customWidth="1"/>
    <col min="471" max="471" width="11" bestFit="1" customWidth="1"/>
    <col min="472" max="472" width="13.85546875" bestFit="1" customWidth="1"/>
    <col min="473" max="473" width="12.7109375" bestFit="1" customWidth="1"/>
    <col min="474" max="474" width="9.7109375" bestFit="1" customWidth="1"/>
    <col min="475" max="475" width="12.140625" bestFit="1" customWidth="1"/>
    <col min="476" max="476" width="11" bestFit="1" customWidth="1"/>
    <col min="477" max="477" width="12.7109375" bestFit="1" customWidth="1"/>
    <col min="478" max="478" width="13.85546875" bestFit="1" customWidth="1"/>
    <col min="479" max="479" width="10.7109375" bestFit="1" customWidth="1"/>
    <col min="480" max="480" width="12.140625" bestFit="1" customWidth="1"/>
    <col min="481" max="481" width="12" bestFit="1" customWidth="1"/>
    <col min="482" max="482" width="14.85546875" bestFit="1" customWidth="1"/>
    <col min="483" max="483" width="11.7109375" bestFit="1" customWidth="1"/>
    <col min="484" max="484" width="9.7109375" bestFit="1" customWidth="1"/>
    <col min="485" max="485" width="12.140625" bestFit="1" customWidth="1"/>
    <col min="486" max="486" width="10" bestFit="1" customWidth="1"/>
    <col min="487" max="487" width="12.7109375" bestFit="1" customWidth="1"/>
    <col min="488" max="488" width="11.7109375" bestFit="1" customWidth="1"/>
    <col min="489" max="489" width="8.7109375" bestFit="1" customWidth="1"/>
    <col min="490" max="490" width="12.140625" bestFit="1" customWidth="1"/>
    <col min="491" max="491" width="11" bestFit="1" customWidth="1"/>
    <col min="492" max="492" width="13.85546875" bestFit="1" customWidth="1"/>
    <col min="493" max="493" width="12.7109375" bestFit="1" customWidth="1"/>
    <col min="494" max="494" width="9.7109375" bestFit="1" customWidth="1"/>
    <col min="495" max="495" width="12.140625" bestFit="1" customWidth="1"/>
    <col min="496" max="496" width="11" bestFit="1" customWidth="1"/>
    <col min="497" max="497" width="12.7109375" bestFit="1" customWidth="1"/>
    <col min="498" max="498" width="13.85546875" bestFit="1" customWidth="1"/>
    <col min="499" max="499" width="10.7109375" bestFit="1" customWidth="1"/>
    <col min="500" max="500" width="12.140625" bestFit="1" customWidth="1"/>
    <col min="501" max="501" width="12" bestFit="1" customWidth="1"/>
    <col min="502" max="502" width="14.85546875" bestFit="1" customWidth="1"/>
    <col min="503" max="503" width="12.7109375" bestFit="1" customWidth="1"/>
    <col min="504" max="504" width="9.7109375" bestFit="1" customWidth="1"/>
    <col min="505" max="505" width="12.140625" bestFit="1" customWidth="1"/>
    <col min="506" max="506" width="12" bestFit="1" customWidth="1"/>
    <col min="507" max="507" width="14.85546875" bestFit="1" customWidth="1"/>
    <col min="508" max="508" width="12.7109375" bestFit="1" customWidth="1"/>
    <col min="509" max="509" width="9.7109375" bestFit="1" customWidth="1"/>
    <col min="510" max="510" width="12.140625" bestFit="1" customWidth="1"/>
    <col min="511" max="511" width="10" bestFit="1" customWidth="1"/>
    <col min="512" max="512" width="12.7109375" bestFit="1" customWidth="1"/>
    <col min="513" max="513" width="11.7109375" bestFit="1" customWidth="1"/>
    <col min="514" max="514" width="9.7109375" bestFit="1" customWidth="1"/>
    <col min="515" max="515" width="12.140625" bestFit="1" customWidth="1"/>
    <col min="516" max="516" width="10" bestFit="1" customWidth="1"/>
    <col min="517" max="517" width="12.7109375" bestFit="1" customWidth="1"/>
    <col min="518" max="518" width="11.7109375" bestFit="1" customWidth="1"/>
    <col min="519" max="519" width="8.7109375" bestFit="1" customWidth="1"/>
    <col min="520" max="520" width="12.140625" bestFit="1" customWidth="1"/>
    <col min="521" max="521" width="11" bestFit="1" customWidth="1"/>
    <col min="522" max="522" width="13.85546875" bestFit="1" customWidth="1"/>
    <col min="523" max="523" width="12.7109375" bestFit="1" customWidth="1"/>
    <col min="524" max="524" width="9.7109375" bestFit="1" customWidth="1"/>
    <col min="525" max="525" width="12.140625" bestFit="1" customWidth="1"/>
    <col min="526" max="526" width="11" bestFit="1" customWidth="1"/>
    <col min="527" max="528" width="13.85546875" bestFit="1" customWidth="1"/>
    <col min="529" max="529" width="10.7109375" bestFit="1" customWidth="1"/>
    <col min="530" max="530" width="12.140625" bestFit="1" customWidth="1"/>
    <col min="531" max="531" width="11" bestFit="1" customWidth="1"/>
    <col min="532" max="533" width="13.85546875" bestFit="1" customWidth="1"/>
    <col min="534" max="534" width="10.7109375" bestFit="1" customWidth="1"/>
    <col min="535" max="535" width="12.140625" bestFit="1" customWidth="1"/>
    <col min="536" max="536" width="11" bestFit="1" customWidth="1"/>
    <col min="537" max="538" width="13.85546875" bestFit="1" customWidth="1"/>
    <col min="539" max="539" width="10.7109375" bestFit="1" customWidth="1"/>
    <col min="540" max="540" width="12.140625" bestFit="1" customWidth="1"/>
    <col min="541" max="541" width="11" bestFit="1" customWidth="1"/>
    <col min="542" max="542" width="13.85546875" bestFit="1" customWidth="1"/>
    <col min="543" max="543" width="11.7109375" bestFit="1" customWidth="1"/>
    <col min="544" max="544" width="9.7109375" bestFit="1" customWidth="1"/>
    <col min="545" max="545" width="12.140625" bestFit="1" customWidth="1"/>
    <col min="546" max="546" width="12" bestFit="1" customWidth="1"/>
    <col min="547" max="547" width="14.85546875" bestFit="1" customWidth="1"/>
    <col min="548" max="548" width="13.85546875" bestFit="1" customWidth="1"/>
    <col min="549" max="549" width="10.7109375" bestFit="1" customWidth="1"/>
    <col min="550" max="550" width="12.140625" bestFit="1" customWidth="1"/>
    <col min="551" max="551" width="11" bestFit="1" customWidth="1"/>
    <col min="552" max="552" width="12.7109375" bestFit="1" customWidth="1"/>
    <col min="553" max="553" width="13.85546875" bestFit="1" customWidth="1"/>
    <col min="554" max="554" width="10.7109375" bestFit="1" customWidth="1"/>
    <col min="555" max="555" width="12.140625" bestFit="1" customWidth="1"/>
    <col min="556" max="556" width="12" bestFit="1" customWidth="1"/>
    <col min="557" max="557" width="14.85546875" bestFit="1" customWidth="1"/>
    <col min="558" max="558" width="12.7109375" bestFit="1" customWidth="1"/>
    <col min="559" max="559" width="9.7109375" bestFit="1" customWidth="1"/>
    <col min="560" max="560" width="12.140625" bestFit="1" customWidth="1"/>
    <col min="561" max="561" width="11" bestFit="1" customWidth="1"/>
    <col min="562" max="563" width="13.85546875" bestFit="1" customWidth="1"/>
    <col min="564" max="564" width="10.7109375" bestFit="1" customWidth="1"/>
    <col min="565" max="565" width="12.140625" bestFit="1" customWidth="1"/>
    <col min="566" max="566" width="11" bestFit="1" customWidth="1"/>
    <col min="567" max="567" width="12.7109375" bestFit="1" customWidth="1"/>
    <col min="568" max="568" width="13.85546875" bestFit="1" customWidth="1"/>
    <col min="569" max="569" width="10.7109375" bestFit="1" customWidth="1"/>
    <col min="570" max="570" width="12.140625" bestFit="1" customWidth="1"/>
    <col min="571" max="571" width="11" bestFit="1" customWidth="1"/>
    <col min="572" max="572" width="12.7109375" bestFit="1" customWidth="1"/>
    <col min="573" max="573" width="13.85546875" bestFit="1" customWidth="1"/>
    <col min="574" max="574" width="10.7109375" bestFit="1" customWidth="1"/>
    <col min="575" max="575" width="12.140625" bestFit="1" customWidth="1"/>
    <col min="576" max="576" width="9.140625" bestFit="1" customWidth="1"/>
    <col min="577" max="580" width="12.28515625" bestFit="1" customWidth="1"/>
    <col min="581" max="581" width="12" bestFit="1" customWidth="1"/>
    <col min="582" max="582" width="14.85546875" bestFit="1" customWidth="1"/>
    <col min="583" max="583" width="11.7109375" bestFit="1" customWidth="1"/>
    <col min="584" max="584" width="9.7109375" bestFit="1" customWidth="1"/>
    <col min="585" max="585" width="10.140625" bestFit="1" customWidth="1"/>
    <col min="586" max="586" width="12.140625" bestFit="1" customWidth="1"/>
    <col min="587" max="587" width="10" bestFit="1" customWidth="1"/>
    <col min="588" max="588" width="12.7109375" bestFit="1" customWidth="1"/>
    <col min="589" max="589" width="11.7109375" bestFit="1" customWidth="1"/>
    <col min="590" max="590" width="8.7109375" bestFit="1" customWidth="1"/>
    <col min="591" max="591" width="10.140625" bestFit="1" customWidth="1"/>
    <col min="592" max="592" width="12.140625" bestFit="1" customWidth="1"/>
    <col min="593" max="593" width="11" bestFit="1" customWidth="1"/>
    <col min="594" max="594" width="13.85546875" bestFit="1" customWidth="1"/>
    <col min="595" max="595" width="12.7109375" bestFit="1" customWidth="1"/>
    <col min="596" max="596" width="9.7109375" bestFit="1" customWidth="1"/>
    <col min="597" max="597" width="10.140625" bestFit="1" customWidth="1"/>
    <col min="598" max="598" width="12.140625" bestFit="1" customWidth="1"/>
    <col min="599" max="599" width="11" bestFit="1" customWidth="1"/>
    <col min="600" max="600" width="12.7109375" bestFit="1" customWidth="1"/>
    <col min="601" max="601" width="13.85546875" bestFit="1" customWidth="1"/>
    <col min="602" max="602" width="10.7109375" bestFit="1" customWidth="1"/>
    <col min="603" max="603" width="10.140625" bestFit="1" customWidth="1"/>
    <col min="604" max="604" width="12.140625" bestFit="1" customWidth="1"/>
    <col min="605" max="605" width="12" bestFit="1" customWidth="1"/>
    <col min="606" max="606" width="14.85546875" bestFit="1" customWidth="1"/>
    <col min="607" max="607" width="12.7109375" bestFit="1" customWidth="1"/>
    <col min="608" max="608" width="9.7109375" bestFit="1" customWidth="1"/>
    <col min="609" max="609" width="10.140625" bestFit="1" customWidth="1"/>
    <col min="610" max="610" width="12.140625" bestFit="1" customWidth="1"/>
    <col min="611" max="611" width="12" bestFit="1" customWidth="1"/>
    <col min="612" max="612" width="14.85546875" bestFit="1" customWidth="1"/>
    <col min="613" max="613" width="12.7109375" bestFit="1" customWidth="1"/>
    <col min="614" max="614" width="9.7109375" bestFit="1" customWidth="1"/>
    <col min="615" max="615" width="10.140625" bestFit="1" customWidth="1"/>
    <col min="616" max="616" width="12.140625" bestFit="1" customWidth="1"/>
    <col min="617" max="617" width="10" bestFit="1" customWidth="1"/>
    <col min="618" max="618" width="12.7109375" bestFit="1" customWidth="1"/>
    <col min="619" max="619" width="11.7109375" bestFit="1" customWidth="1"/>
    <col min="620" max="620" width="9.7109375" bestFit="1" customWidth="1"/>
    <col min="621" max="621" width="10.140625" bestFit="1" customWidth="1"/>
    <col min="622" max="622" width="12.140625" bestFit="1" customWidth="1"/>
    <col min="623" max="623" width="10" bestFit="1" customWidth="1"/>
    <col min="624" max="624" width="12.7109375" bestFit="1" customWidth="1"/>
    <col min="625" max="625" width="11.7109375" bestFit="1" customWidth="1"/>
    <col min="626" max="626" width="8.7109375" bestFit="1" customWidth="1"/>
    <col min="627" max="627" width="10.140625" bestFit="1" customWidth="1"/>
    <col min="628" max="628" width="12.140625" bestFit="1" customWidth="1"/>
    <col min="629" max="629" width="11" bestFit="1" customWidth="1"/>
    <col min="630" max="630" width="13.85546875" bestFit="1" customWidth="1"/>
    <col min="631" max="631" width="12.7109375" bestFit="1" customWidth="1"/>
    <col min="632" max="632" width="9.7109375" bestFit="1" customWidth="1"/>
    <col min="633" max="633" width="10.140625" bestFit="1" customWidth="1"/>
    <col min="634" max="634" width="12.140625" bestFit="1" customWidth="1"/>
    <col min="635" max="635" width="11" bestFit="1" customWidth="1"/>
    <col min="636" max="637" width="13.85546875" bestFit="1" customWidth="1"/>
    <col min="638" max="638" width="10.7109375" bestFit="1" customWidth="1"/>
    <col min="639" max="639" width="10.140625" bestFit="1" customWidth="1"/>
    <col min="640" max="640" width="12.140625" bestFit="1" customWidth="1"/>
    <col min="641" max="641" width="11" bestFit="1" customWidth="1"/>
    <col min="642" max="643" width="13.85546875" bestFit="1" customWidth="1"/>
    <col min="644" max="644" width="10.7109375" bestFit="1" customWidth="1"/>
    <col min="645" max="645" width="10.140625" bestFit="1" customWidth="1"/>
    <col min="646" max="646" width="12.140625" bestFit="1" customWidth="1"/>
    <col min="647" max="647" width="11" bestFit="1" customWidth="1"/>
    <col min="648" max="649" width="13.85546875" bestFit="1" customWidth="1"/>
    <col min="650" max="650" width="10.7109375" bestFit="1" customWidth="1"/>
    <col min="651" max="651" width="10.140625" bestFit="1" customWidth="1"/>
    <col min="652" max="652" width="12.140625" bestFit="1" customWidth="1"/>
    <col min="653" max="653" width="11" bestFit="1" customWidth="1"/>
    <col min="654" max="654" width="13.85546875" bestFit="1" customWidth="1"/>
    <col min="655" max="655" width="11.7109375" bestFit="1" customWidth="1"/>
    <col min="656" max="656" width="9.7109375" bestFit="1" customWidth="1"/>
    <col min="657" max="657" width="10.140625" bestFit="1" customWidth="1"/>
    <col min="658" max="658" width="12.140625" bestFit="1" customWidth="1"/>
    <col min="659" max="659" width="12" bestFit="1" customWidth="1"/>
    <col min="660" max="660" width="14.85546875" bestFit="1" customWidth="1"/>
    <col min="661" max="661" width="13.85546875" bestFit="1" customWidth="1"/>
    <col min="662" max="662" width="10.7109375" bestFit="1" customWidth="1"/>
    <col min="663" max="663" width="10.140625" bestFit="1" customWidth="1"/>
    <col min="664" max="664" width="12.140625" bestFit="1" customWidth="1"/>
    <col min="665" max="665" width="11" bestFit="1" customWidth="1"/>
    <col min="666" max="666" width="12.7109375" bestFit="1" customWidth="1"/>
    <col min="667" max="667" width="13.85546875" bestFit="1" customWidth="1"/>
    <col min="668" max="668" width="10.7109375" bestFit="1" customWidth="1"/>
    <col min="669" max="669" width="10.140625" bestFit="1" customWidth="1"/>
    <col min="670" max="670" width="12.140625" bestFit="1" customWidth="1"/>
    <col min="671" max="671" width="12" bestFit="1" customWidth="1"/>
    <col min="672" max="672" width="14.85546875" bestFit="1" customWidth="1"/>
    <col min="673" max="673" width="12.7109375" bestFit="1" customWidth="1"/>
    <col min="674" max="674" width="9.7109375" bestFit="1" customWidth="1"/>
    <col min="675" max="675" width="10.140625" bestFit="1" customWidth="1"/>
    <col min="676" max="676" width="12.140625" bestFit="1" customWidth="1"/>
    <col min="677" max="677" width="11" bestFit="1" customWidth="1"/>
    <col min="678" max="679" width="13.85546875" bestFit="1" customWidth="1"/>
    <col min="680" max="680" width="10.7109375" bestFit="1" customWidth="1"/>
    <col min="681" max="681" width="10.140625" bestFit="1" customWidth="1"/>
    <col min="682" max="682" width="12.140625" bestFit="1" customWidth="1"/>
    <col min="683" max="683" width="11" bestFit="1" customWidth="1"/>
    <col min="684" max="684" width="12.7109375" bestFit="1" customWidth="1"/>
    <col min="685" max="685" width="13.85546875" bestFit="1" customWidth="1"/>
    <col min="686" max="686" width="10.7109375" bestFit="1" customWidth="1"/>
    <col min="687" max="687" width="10.140625" bestFit="1" customWidth="1"/>
    <col min="688" max="688" width="12.140625" bestFit="1" customWidth="1"/>
    <col min="689" max="689" width="11" bestFit="1" customWidth="1"/>
    <col min="690" max="690" width="12.7109375" bestFit="1" customWidth="1"/>
    <col min="691" max="691" width="13.85546875" bestFit="1" customWidth="1"/>
    <col min="692" max="692" width="10.7109375" bestFit="1" customWidth="1"/>
    <col min="693" max="693" width="10.140625" bestFit="1" customWidth="1"/>
    <col min="694" max="694" width="12.140625" bestFit="1" customWidth="1"/>
    <col min="695" max="695" width="9.140625" bestFit="1" customWidth="1"/>
    <col min="696" max="701" width="12.28515625" bestFit="1" customWidth="1"/>
    <col min="702" max="702" width="14.85546875" bestFit="1" customWidth="1"/>
    <col min="703" max="703" width="11.7109375" bestFit="1" customWidth="1"/>
    <col min="704" max="704" width="8.7109375" bestFit="1" customWidth="1"/>
    <col min="705" max="705" width="10.140625" bestFit="1" customWidth="1"/>
    <col min="706" max="706" width="11.140625" bestFit="1" customWidth="1"/>
    <col min="707" max="707" width="9.140625" bestFit="1" customWidth="1"/>
    <col min="708" max="712" width="12.28515625" bestFit="1" customWidth="1"/>
    <col min="713" max="713" width="10.140625" bestFit="1" customWidth="1"/>
    <col min="714" max="714" width="8" bestFit="1" customWidth="1"/>
    <col min="715" max="715" width="9.7109375" bestFit="1" customWidth="1"/>
    <col min="716" max="716" width="9.140625" bestFit="1" customWidth="1"/>
    <col min="717" max="717" width="11.140625" bestFit="1" customWidth="1"/>
    <col min="718" max="718" width="9" bestFit="1" customWidth="1"/>
    <col min="719" max="719" width="10.7109375" bestFit="1" customWidth="1"/>
    <col min="720" max="720" width="9.140625" bestFit="1" customWidth="1"/>
    <col min="721" max="721" width="11.140625" bestFit="1" customWidth="1"/>
    <col min="722" max="722" width="8" bestFit="1" customWidth="1"/>
    <col min="723" max="723" width="10.7109375" bestFit="1" customWidth="1"/>
    <col min="724" max="724" width="9.140625" bestFit="1" customWidth="1"/>
    <col min="725" max="725" width="11.140625" bestFit="1" customWidth="1"/>
    <col min="726" max="726" width="8" bestFit="1" customWidth="1"/>
    <col min="727" max="727" width="9.7109375" bestFit="1" customWidth="1"/>
    <col min="728" max="728" width="9.140625" bestFit="1" customWidth="1"/>
    <col min="729" max="729" width="11.140625" bestFit="1" customWidth="1"/>
    <col min="730" max="730" width="8" bestFit="1" customWidth="1"/>
    <col min="731" max="731" width="10.7109375" bestFit="1" customWidth="1"/>
    <col min="732" max="732" width="9.140625" bestFit="1" customWidth="1"/>
    <col min="733" max="733" width="11.140625" bestFit="1" customWidth="1"/>
    <col min="734" max="734" width="8" bestFit="1" customWidth="1"/>
    <col min="735" max="735" width="9.7109375" bestFit="1" customWidth="1"/>
    <col min="736" max="736" width="9.140625" bestFit="1" customWidth="1"/>
    <col min="737" max="737" width="11.140625" bestFit="1" customWidth="1"/>
    <col min="738" max="738" width="8" bestFit="1" customWidth="1"/>
    <col min="739" max="739" width="9.7109375" bestFit="1" customWidth="1"/>
    <col min="740" max="740" width="9.140625" bestFit="1" customWidth="1"/>
    <col min="741" max="741" width="11.140625" bestFit="1" customWidth="1"/>
    <col min="742" max="742" width="9" bestFit="1" customWidth="1"/>
    <col min="743" max="743" width="10.7109375" bestFit="1" customWidth="1"/>
    <col min="744" max="744" width="9.140625" bestFit="1" customWidth="1"/>
    <col min="745" max="745" width="11.140625" bestFit="1" customWidth="1"/>
    <col min="746" max="746" width="8" bestFit="1" customWidth="1"/>
    <col min="747" max="747" width="10.7109375" bestFit="1" customWidth="1"/>
    <col min="748" max="748" width="9.140625" bestFit="1" customWidth="1"/>
    <col min="749" max="749" width="11.140625" bestFit="1" customWidth="1"/>
    <col min="750" max="750" width="9" bestFit="1" customWidth="1"/>
    <col min="751" max="751" width="9.7109375" bestFit="1" customWidth="1"/>
    <col min="752" max="752" width="10.140625" bestFit="1" customWidth="1"/>
    <col min="753" max="753" width="11.140625" bestFit="1" customWidth="1"/>
    <col min="754" max="754" width="9" bestFit="1" customWidth="1"/>
    <col min="755" max="755" width="9.7109375" bestFit="1" customWidth="1"/>
    <col min="756" max="756" width="10.140625" bestFit="1" customWidth="1"/>
    <col min="757" max="757" width="11.140625" bestFit="1" customWidth="1"/>
    <col min="758" max="758" width="9" bestFit="1" customWidth="1"/>
    <col min="759" max="759" width="10.7109375" bestFit="1" customWidth="1"/>
    <col min="760" max="760" width="10.140625" bestFit="1" customWidth="1"/>
    <col min="761" max="761" width="11.140625" bestFit="1" customWidth="1"/>
    <col min="762" max="762" width="9" bestFit="1" customWidth="1"/>
    <col min="763" max="763" width="10.7109375" bestFit="1" customWidth="1"/>
    <col min="764" max="764" width="10.140625" bestFit="1" customWidth="1"/>
    <col min="765" max="765" width="11.140625" bestFit="1" customWidth="1"/>
    <col min="766" max="766" width="9" bestFit="1" customWidth="1"/>
    <col min="767" max="767" width="9.7109375" bestFit="1" customWidth="1"/>
    <col min="768" max="768" width="10.140625" bestFit="1" customWidth="1"/>
    <col min="769" max="769" width="11.140625" bestFit="1" customWidth="1"/>
    <col min="770" max="770" width="9" bestFit="1" customWidth="1"/>
    <col min="771" max="771" width="10.7109375" bestFit="1" customWidth="1"/>
    <col min="772" max="772" width="10.140625" bestFit="1" customWidth="1"/>
    <col min="773" max="773" width="11.140625" bestFit="1" customWidth="1"/>
    <col min="774" max="774" width="10" bestFit="1" customWidth="1"/>
    <col min="775" max="775" width="10.7109375" bestFit="1" customWidth="1"/>
    <col min="776" max="776" width="10.140625" bestFit="1" customWidth="1"/>
    <col min="777" max="777" width="11.140625" bestFit="1" customWidth="1"/>
    <col min="778" max="779" width="10" bestFit="1" customWidth="1"/>
    <col min="780" max="780" width="10.140625" bestFit="1" customWidth="1"/>
    <col min="781" max="781" width="11.140625" bestFit="1" customWidth="1"/>
    <col min="782" max="782" width="9" bestFit="1" customWidth="1"/>
    <col min="783" max="783" width="9.7109375" bestFit="1" customWidth="1"/>
    <col min="784" max="784" width="10.140625" bestFit="1" customWidth="1"/>
    <col min="785" max="785" width="11.140625" bestFit="1" customWidth="1"/>
    <col min="786" max="786" width="9" bestFit="1" customWidth="1"/>
    <col min="787" max="787" width="10.7109375" bestFit="1" customWidth="1"/>
    <col min="788" max="788" width="10.140625" bestFit="1" customWidth="1"/>
    <col min="789" max="789" width="11.140625" bestFit="1" customWidth="1"/>
    <col min="790" max="790" width="10" bestFit="1" customWidth="1"/>
    <col min="791" max="791" width="10.7109375" bestFit="1" customWidth="1"/>
    <col min="792" max="792" width="10.140625" bestFit="1" customWidth="1"/>
    <col min="793" max="793" width="11.140625" bestFit="1" customWidth="1"/>
    <col min="794" max="794" width="10" bestFit="1" customWidth="1"/>
    <col min="795" max="795" width="10.7109375" bestFit="1" customWidth="1"/>
    <col min="796" max="796" width="10.140625" bestFit="1" customWidth="1"/>
    <col min="797" max="797" width="11.140625" bestFit="1" customWidth="1"/>
    <col min="798" max="798" width="9" bestFit="1" customWidth="1"/>
    <col min="799" max="799" width="10.7109375" bestFit="1" customWidth="1"/>
    <col min="800" max="800" width="10.140625" bestFit="1" customWidth="1"/>
    <col min="801" max="801" width="11.140625" bestFit="1" customWidth="1"/>
    <col min="802" max="802" width="9" bestFit="1" customWidth="1"/>
    <col min="803" max="803" width="9.7109375" bestFit="1" customWidth="1"/>
    <col min="804" max="804" width="10.140625" bestFit="1" customWidth="1"/>
    <col min="805" max="805" width="11.140625" bestFit="1" customWidth="1"/>
    <col min="806" max="806" width="10" bestFit="1" customWidth="1"/>
    <col min="807" max="807" width="10.7109375" bestFit="1" customWidth="1"/>
    <col min="808" max="808" width="10.140625" bestFit="1" customWidth="1"/>
    <col min="809" max="809" width="11.140625" bestFit="1" customWidth="1"/>
    <col min="810" max="811" width="10" bestFit="1" customWidth="1"/>
    <col min="812" max="812" width="10.140625" bestFit="1" customWidth="1"/>
    <col min="813" max="813" width="11.140625" bestFit="1" customWidth="1"/>
    <col min="814" max="815" width="10" bestFit="1" customWidth="1"/>
    <col min="816" max="816" width="10.140625" bestFit="1" customWidth="1"/>
    <col min="817" max="817" width="12.140625" bestFit="1" customWidth="1"/>
    <col min="818" max="818" width="9" bestFit="1" customWidth="1"/>
    <col min="819" max="819" width="9.7109375" bestFit="1" customWidth="1"/>
    <col min="820" max="820" width="10.140625" bestFit="1" customWidth="1"/>
    <col min="821" max="821" width="12.140625" bestFit="1" customWidth="1"/>
    <col min="822" max="822" width="9" bestFit="1" customWidth="1"/>
    <col min="823" max="823" width="10.7109375" bestFit="1" customWidth="1"/>
    <col min="824" max="824" width="10.140625" bestFit="1" customWidth="1"/>
    <col min="825" max="825" width="12.140625" bestFit="1" customWidth="1"/>
    <col min="826" max="827" width="10" bestFit="1" customWidth="1"/>
    <col min="828" max="828" width="10.140625" bestFit="1" customWidth="1"/>
    <col min="829" max="829" width="12.140625" bestFit="1" customWidth="1"/>
    <col min="830" max="831" width="9" bestFit="1" customWidth="1"/>
    <col min="832" max="832" width="10.140625" bestFit="1" customWidth="1"/>
    <col min="833" max="833" width="12.140625" bestFit="1" customWidth="1"/>
    <col min="834" max="834" width="10" bestFit="1" customWidth="1"/>
    <col min="835" max="835" width="10.7109375" bestFit="1" customWidth="1"/>
    <col min="836" max="836" width="10.140625" bestFit="1" customWidth="1"/>
    <col min="837" max="837" width="12.140625" bestFit="1" customWidth="1"/>
    <col min="838" max="838" width="9" bestFit="1" customWidth="1"/>
    <col min="839" max="839" width="10.7109375" bestFit="1" customWidth="1"/>
    <col min="840" max="840" width="10.140625" bestFit="1" customWidth="1"/>
    <col min="841" max="841" width="12.140625" bestFit="1" customWidth="1"/>
    <col min="842" max="842" width="9" bestFit="1" customWidth="1"/>
    <col min="843" max="843" width="10.7109375" bestFit="1" customWidth="1"/>
    <col min="844" max="844" width="10.140625" bestFit="1" customWidth="1"/>
    <col min="845" max="845" width="12.140625" bestFit="1" customWidth="1"/>
    <col min="846" max="846" width="23.28515625" bestFit="1" customWidth="1"/>
    <col min="847" max="847" width="22" bestFit="1" customWidth="1"/>
    <col min="848" max="848" width="18.5703125" bestFit="1" customWidth="1"/>
    <col min="849" max="849" width="9.7109375" bestFit="1" customWidth="1"/>
    <col min="850" max="850" width="9.140625" bestFit="1" customWidth="1"/>
    <col min="851" max="851" width="11.140625" bestFit="1" customWidth="1"/>
    <col min="852" max="852" width="8" bestFit="1" customWidth="1"/>
    <col min="853" max="853" width="10.7109375" bestFit="1" customWidth="1"/>
    <col min="854" max="854" width="9.140625" bestFit="1" customWidth="1"/>
    <col min="855" max="855" width="11.140625" bestFit="1" customWidth="1"/>
    <col min="856" max="856" width="8" bestFit="1" customWidth="1"/>
    <col min="857" max="857" width="9.7109375" bestFit="1" customWidth="1"/>
    <col min="858" max="858" width="9.140625" bestFit="1" customWidth="1"/>
    <col min="859" max="859" width="11.140625" bestFit="1" customWidth="1"/>
    <col min="860" max="860" width="8" bestFit="1" customWidth="1"/>
    <col min="861" max="861" width="10.7109375" bestFit="1" customWidth="1"/>
    <col min="862" max="862" width="9.140625" bestFit="1" customWidth="1"/>
    <col min="863" max="863" width="11.140625" bestFit="1" customWidth="1"/>
    <col min="864" max="864" width="8" bestFit="1" customWidth="1"/>
    <col min="865" max="865" width="8.7109375" bestFit="1" customWidth="1"/>
    <col min="866" max="866" width="10.140625" bestFit="1" customWidth="1"/>
    <col min="867" max="867" width="11.140625" bestFit="1" customWidth="1"/>
    <col min="868" max="868" width="9" bestFit="1" customWidth="1"/>
    <col min="869" max="869" width="10.7109375" bestFit="1" customWidth="1"/>
    <col min="870" max="870" width="10.140625" bestFit="1" customWidth="1"/>
    <col min="871" max="871" width="11.140625" bestFit="1" customWidth="1"/>
    <col min="872" max="873" width="10" bestFit="1" customWidth="1"/>
    <col min="874" max="874" width="10.140625" bestFit="1" customWidth="1"/>
    <col min="875" max="875" width="11.140625" bestFit="1" customWidth="1"/>
    <col min="876" max="876" width="9" bestFit="1" customWidth="1"/>
    <col min="877" max="877" width="10.7109375" bestFit="1" customWidth="1"/>
    <col min="878" max="878" width="10.140625" bestFit="1" customWidth="1"/>
    <col min="879" max="879" width="11.140625" bestFit="1" customWidth="1"/>
    <col min="880" max="880" width="9" bestFit="1" customWidth="1"/>
    <col min="881" max="881" width="9.7109375" bestFit="1" customWidth="1"/>
    <col min="882" max="882" width="10.140625" bestFit="1" customWidth="1"/>
    <col min="883" max="883" width="11.140625" bestFit="1" customWidth="1"/>
    <col min="884" max="884" width="9" bestFit="1" customWidth="1"/>
    <col min="885" max="885" width="10.7109375" bestFit="1" customWidth="1"/>
    <col min="886" max="886" width="10.140625" bestFit="1" customWidth="1"/>
    <col min="887" max="887" width="11.140625" bestFit="1" customWidth="1"/>
    <col min="888" max="888" width="9" bestFit="1" customWidth="1"/>
    <col min="889" max="889" width="10.7109375" bestFit="1" customWidth="1"/>
    <col min="890" max="890" width="10.140625" bestFit="1" customWidth="1"/>
    <col min="891" max="891" width="11.140625" bestFit="1" customWidth="1"/>
    <col min="892" max="893" width="10" bestFit="1" customWidth="1"/>
    <col min="894" max="894" width="10.140625" bestFit="1" customWidth="1"/>
    <col min="895" max="895" width="11.140625" bestFit="1" customWidth="1"/>
    <col min="896" max="896" width="9.140625" bestFit="1" customWidth="1"/>
    <col min="897" max="899" width="12.28515625" bestFit="1" customWidth="1"/>
    <col min="900" max="900" width="17.28515625" bestFit="1" customWidth="1"/>
    <col min="901" max="901" width="9.7109375" bestFit="1" customWidth="1"/>
    <col min="902" max="902" width="9.140625" bestFit="1" customWidth="1"/>
    <col min="903" max="903" width="11.140625" bestFit="1" customWidth="1"/>
    <col min="904" max="904" width="8" bestFit="1" customWidth="1"/>
    <col min="905" max="905" width="10.7109375" bestFit="1" customWidth="1"/>
    <col min="906" max="906" width="9.140625" bestFit="1" customWidth="1"/>
    <col min="907" max="907" width="11.140625" bestFit="1" customWidth="1"/>
    <col min="908" max="908" width="8" bestFit="1" customWidth="1"/>
    <col min="909" max="909" width="9.7109375" bestFit="1" customWidth="1"/>
    <col min="910" max="910" width="9.140625" bestFit="1" customWidth="1"/>
    <col min="911" max="911" width="11.140625" bestFit="1" customWidth="1"/>
    <col min="912" max="912" width="8" bestFit="1" customWidth="1"/>
    <col min="913" max="913" width="10.7109375" bestFit="1" customWidth="1"/>
    <col min="914" max="914" width="9.140625" bestFit="1" customWidth="1"/>
    <col min="915" max="915" width="11.140625" bestFit="1" customWidth="1"/>
    <col min="916" max="917" width="9" bestFit="1" customWidth="1"/>
    <col min="918" max="918" width="10.140625" bestFit="1" customWidth="1"/>
    <col min="919" max="919" width="11.140625" bestFit="1" customWidth="1"/>
    <col min="920" max="920" width="9" bestFit="1" customWidth="1"/>
    <col min="921" max="921" width="10.7109375" bestFit="1" customWidth="1"/>
    <col min="922" max="922" width="10.140625" bestFit="1" customWidth="1"/>
    <col min="923" max="923" width="11.140625" bestFit="1" customWidth="1"/>
    <col min="924" max="925" width="10" bestFit="1" customWidth="1"/>
    <col min="926" max="926" width="10.140625" bestFit="1" customWidth="1"/>
    <col min="927" max="927" width="11.140625" bestFit="1" customWidth="1"/>
    <col min="928" max="928" width="9" bestFit="1" customWidth="1"/>
    <col min="929" max="929" width="10.7109375" bestFit="1" customWidth="1"/>
    <col min="930" max="930" width="10.140625" bestFit="1" customWidth="1"/>
    <col min="931" max="931" width="11.140625" bestFit="1" customWidth="1"/>
    <col min="932" max="933" width="10" bestFit="1" customWidth="1"/>
    <col min="934" max="934" width="10.140625" bestFit="1" customWidth="1"/>
    <col min="935" max="935" width="11.140625" bestFit="1" customWidth="1"/>
    <col min="936" max="936" width="9" bestFit="1" customWidth="1"/>
    <col min="937" max="937" width="10.7109375" bestFit="1" customWidth="1"/>
    <col min="938" max="938" width="10.140625" bestFit="1" customWidth="1"/>
    <col min="939" max="939" width="11.140625" bestFit="1" customWidth="1"/>
    <col min="940" max="940" width="10" bestFit="1" customWidth="1"/>
    <col min="941" max="941" width="10.7109375" bestFit="1" customWidth="1"/>
    <col min="942" max="942" width="10.140625" bestFit="1" customWidth="1"/>
    <col min="943" max="943" width="11.140625" bestFit="1" customWidth="1"/>
    <col min="944" max="945" width="10" bestFit="1" customWidth="1"/>
    <col min="946" max="946" width="10.140625" bestFit="1" customWidth="1"/>
    <col min="947" max="947" width="11.140625" bestFit="1" customWidth="1"/>
    <col min="948" max="948" width="9.140625" bestFit="1" customWidth="1"/>
    <col min="949" max="951" width="12.28515625" bestFit="1" customWidth="1"/>
    <col min="952" max="952" width="23.28515625" bestFit="1" customWidth="1"/>
    <col min="953" max="953" width="22" bestFit="1" customWidth="1"/>
    <col min="954" max="954" width="23.28515625" bestFit="1" customWidth="1"/>
    <col min="955" max="955" width="22" bestFit="1" customWidth="1"/>
    <col min="956" max="956" width="23.85546875" bestFit="1" customWidth="1"/>
    <col min="957" max="957" width="9.140625" bestFit="1" customWidth="1"/>
    <col min="958" max="958" width="11.140625" bestFit="1" customWidth="1"/>
    <col min="959" max="959" width="8" bestFit="1" customWidth="1"/>
    <col min="960" max="960" width="9.140625" bestFit="1" customWidth="1"/>
    <col min="961" max="961" width="11.140625" bestFit="1" customWidth="1"/>
    <col min="962" max="962" width="8" bestFit="1" customWidth="1"/>
    <col min="964" max="964" width="11.140625" bestFit="1" customWidth="1"/>
    <col min="965" max="965" width="8" bestFit="1" customWidth="1"/>
    <col min="967" max="967" width="11.140625" bestFit="1" customWidth="1"/>
    <col min="968" max="968" width="8" bestFit="1" customWidth="1"/>
    <col min="969" max="969" width="10.140625" bestFit="1" customWidth="1"/>
    <col min="970" max="970" width="11.140625" bestFit="1" customWidth="1"/>
    <col min="971" max="971" width="9" bestFit="1" customWidth="1"/>
    <col min="972" max="972" width="10.140625" bestFit="1" customWidth="1"/>
    <col min="973" max="973" width="11.140625" bestFit="1" customWidth="1"/>
    <col min="974" max="974" width="8" bestFit="1" customWidth="1"/>
    <col min="975" max="975" width="10.140625" bestFit="1" customWidth="1"/>
    <col min="976" max="976" width="11.140625" bestFit="1" customWidth="1"/>
    <col min="977" max="977" width="9" bestFit="1" customWidth="1"/>
    <col min="978" max="978" width="10.140625" bestFit="1" customWidth="1"/>
    <col min="979" max="979" width="11.140625" bestFit="1" customWidth="1"/>
    <col min="980" max="980" width="8" bestFit="1" customWidth="1"/>
    <col min="981" max="981" width="10.140625" bestFit="1" customWidth="1"/>
    <col min="982" max="982" width="11.140625" bestFit="1" customWidth="1"/>
    <col min="983" max="983" width="9" bestFit="1" customWidth="1"/>
    <col min="984" max="984" width="10.140625" bestFit="1" customWidth="1"/>
    <col min="985" max="985" width="11.140625" bestFit="1" customWidth="1"/>
    <col min="986" max="986" width="9" bestFit="1" customWidth="1"/>
    <col min="987" max="987" width="10.140625" bestFit="1" customWidth="1"/>
    <col min="988" max="988" width="11.140625" bestFit="1" customWidth="1"/>
    <col min="989" max="989" width="8" bestFit="1" customWidth="1"/>
    <col min="990" max="990" width="10.140625" bestFit="1" customWidth="1"/>
    <col min="991" max="991" width="11.140625" bestFit="1" customWidth="1"/>
    <col min="993" max="994" width="12.28515625" bestFit="1" customWidth="1"/>
    <col min="995" max="995" width="18.5703125" bestFit="1" customWidth="1"/>
    <col min="997" max="997" width="11.140625" bestFit="1" customWidth="1"/>
    <col min="998" max="998" width="8" bestFit="1" customWidth="1"/>
    <col min="1000" max="1000" width="11.140625" bestFit="1" customWidth="1"/>
    <col min="1001" max="1001" width="8" bestFit="1" customWidth="1"/>
    <col min="1003" max="1003" width="11.140625" bestFit="1" customWidth="1"/>
    <col min="1004" max="1004" width="8" bestFit="1" customWidth="1"/>
    <col min="1006" max="1006" width="11.140625" bestFit="1" customWidth="1"/>
    <col min="1007" max="1007" width="8" bestFit="1" customWidth="1"/>
    <col min="1008" max="1008" width="10.140625" bestFit="1" customWidth="1"/>
    <col min="1009" max="1009" width="11.140625" bestFit="1" customWidth="1"/>
    <col min="1010" max="1010" width="9" bestFit="1" customWidth="1"/>
    <col min="1011" max="1011" width="10.140625" bestFit="1" customWidth="1"/>
    <col min="1012" max="1012" width="11.140625" bestFit="1" customWidth="1"/>
    <col min="1013" max="1013" width="10" bestFit="1" customWidth="1"/>
    <col min="1014" max="1014" width="10.140625" bestFit="1" customWidth="1"/>
    <col min="1015" max="1015" width="11.140625" bestFit="1" customWidth="1"/>
    <col min="1016" max="1016" width="8" bestFit="1" customWidth="1"/>
    <col min="1017" max="1017" width="10.140625" bestFit="1" customWidth="1"/>
    <col min="1018" max="1018" width="11.140625" bestFit="1" customWidth="1"/>
    <col min="1019" max="1019" width="9" bestFit="1" customWidth="1"/>
    <col min="1020" max="1020" width="10.140625" bestFit="1" customWidth="1"/>
    <col min="1021" max="1021" width="11.140625" bestFit="1" customWidth="1"/>
    <col min="1022" max="1022" width="9" bestFit="1" customWidth="1"/>
    <col min="1023" max="1023" width="10.140625" bestFit="1" customWidth="1"/>
    <col min="1024" max="1024" width="11.140625" bestFit="1" customWidth="1"/>
    <col min="1025" max="1025" width="9" bestFit="1" customWidth="1"/>
    <col min="1026" max="1026" width="10.140625" bestFit="1" customWidth="1"/>
    <col min="1027" max="1027" width="11.140625" bestFit="1" customWidth="1"/>
    <col min="1028" max="1028" width="10" bestFit="1" customWidth="1"/>
    <col min="1029" max="1029" width="10.140625" bestFit="1" customWidth="1"/>
    <col min="1030" max="1030" width="11.140625" bestFit="1" customWidth="1"/>
    <col min="1032" max="1033" width="12.28515625" bestFit="1" customWidth="1"/>
    <col min="1034" max="1034" width="17.28515625" bestFit="1" customWidth="1"/>
    <col min="1036" max="1036" width="11.140625" bestFit="1" customWidth="1"/>
    <col min="1037" max="1037" width="8" bestFit="1" customWidth="1"/>
    <col min="1039" max="1039" width="11.140625" bestFit="1" customWidth="1"/>
    <col min="1040" max="1040" width="8" bestFit="1" customWidth="1"/>
    <col min="1042" max="1042" width="11.140625" bestFit="1" customWidth="1"/>
    <col min="1043" max="1043" width="8" bestFit="1" customWidth="1"/>
    <col min="1045" max="1045" width="11.140625" bestFit="1" customWidth="1"/>
    <col min="1046" max="1046" width="9" bestFit="1" customWidth="1"/>
    <col min="1047" max="1047" width="10.140625" bestFit="1" customWidth="1"/>
    <col min="1048" max="1048" width="11.140625" bestFit="1" customWidth="1"/>
    <col min="1049" max="1049" width="9" bestFit="1" customWidth="1"/>
    <col min="1050" max="1050" width="10.140625" bestFit="1" customWidth="1"/>
    <col min="1051" max="1051" width="11.140625" bestFit="1" customWidth="1"/>
    <col min="1052" max="1052" width="10" bestFit="1" customWidth="1"/>
    <col min="1053" max="1053" width="10.140625" bestFit="1" customWidth="1"/>
    <col min="1054" max="1054" width="11.140625" bestFit="1" customWidth="1"/>
    <col min="1055" max="1055" width="9" bestFit="1" customWidth="1"/>
    <col min="1056" max="1056" width="10.140625" bestFit="1" customWidth="1"/>
    <col min="1057" max="1057" width="11.140625" bestFit="1" customWidth="1"/>
    <col min="1058" max="1058" width="10" bestFit="1" customWidth="1"/>
    <col min="1059" max="1059" width="10.140625" bestFit="1" customWidth="1"/>
    <col min="1060" max="1060" width="11.140625" bestFit="1" customWidth="1"/>
    <col min="1061" max="1061" width="9" bestFit="1" customWidth="1"/>
    <col min="1062" max="1062" width="10.140625" bestFit="1" customWidth="1"/>
    <col min="1063" max="1063" width="11.140625" bestFit="1" customWidth="1"/>
    <col min="1064" max="1064" width="10" bestFit="1" customWidth="1"/>
    <col min="1065" max="1065" width="10.140625" bestFit="1" customWidth="1"/>
    <col min="1066" max="1066" width="11.140625" bestFit="1" customWidth="1"/>
    <col min="1067" max="1067" width="10" bestFit="1" customWidth="1"/>
    <col min="1068" max="1068" width="10.140625" bestFit="1" customWidth="1"/>
    <col min="1069" max="1069" width="11.140625" bestFit="1" customWidth="1"/>
    <col min="1071" max="1072" width="12.28515625" bestFit="1" customWidth="1"/>
    <col min="1073" max="1073" width="28.5703125" bestFit="1" customWidth="1"/>
    <col min="1074" max="1074" width="23.28515625" bestFit="1" customWidth="1"/>
    <col min="1075" max="1075" width="22" bestFit="1" customWidth="1"/>
  </cols>
  <sheetData>
    <row r="2" spans="1:3" x14ac:dyDescent="0.2">
      <c r="A2" s="25" t="s">
        <v>13</v>
      </c>
      <c r="B2" t="s">
        <v>18</v>
      </c>
    </row>
    <row r="4" spans="1:3" x14ac:dyDescent="0.2">
      <c r="A4" s="25" t="s">
        <v>15</v>
      </c>
      <c r="B4" t="s">
        <v>91</v>
      </c>
      <c r="C4" t="s">
        <v>20</v>
      </c>
    </row>
    <row r="5" spans="1:3" x14ac:dyDescent="0.2">
      <c r="A5" s="26" t="s">
        <v>11</v>
      </c>
      <c r="B5" s="41">
        <v>0.26827448914893914</v>
      </c>
      <c r="C5" s="41">
        <v>0.18248873560357712</v>
      </c>
    </row>
    <row r="6" spans="1:3" x14ac:dyDescent="0.2">
      <c r="A6" s="26" t="s">
        <v>10</v>
      </c>
      <c r="B6" s="41">
        <v>0.6825849212052908</v>
      </c>
      <c r="C6" s="41">
        <v>0.7593166618246775</v>
      </c>
    </row>
    <row r="7" spans="1:3" x14ac:dyDescent="0.2">
      <c r="A7" s="26" t="s">
        <v>12</v>
      </c>
      <c r="B7" s="41">
        <v>4.9140589645770158E-2</v>
      </c>
      <c r="C7" s="41">
        <v>5.8194602571745357E-2</v>
      </c>
    </row>
    <row r="8" spans="1:3" x14ac:dyDescent="0.2">
      <c r="A8" s="26" t="s">
        <v>48</v>
      </c>
      <c r="B8" s="41">
        <v>1</v>
      </c>
      <c r="C8" s="41">
        <v>1</v>
      </c>
    </row>
    <row r="14" spans="1:3" x14ac:dyDescent="0.2">
      <c r="A14" s="25" t="s">
        <v>13</v>
      </c>
      <c r="B14" t="s">
        <v>18</v>
      </c>
    </row>
    <row r="16" spans="1:3" x14ac:dyDescent="0.2">
      <c r="A16" s="25" t="s">
        <v>15</v>
      </c>
      <c r="B16" t="s">
        <v>22</v>
      </c>
    </row>
    <row r="17" spans="1:7" x14ac:dyDescent="0.2">
      <c r="A17" s="26" t="s">
        <v>11</v>
      </c>
      <c r="B17" s="41">
        <v>7.1954993895313152E-2</v>
      </c>
    </row>
    <row r="18" spans="1:7" x14ac:dyDescent="0.2">
      <c r="A18" s="26" t="s">
        <v>10</v>
      </c>
      <c r="B18" s="41">
        <v>0.85818443471151196</v>
      </c>
    </row>
    <row r="19" spans="1:7" x14ac:dyDescent="0.2">
      <c r="A19" s="26" t="s">
        <v>12</v>
      </c>
      <c r="B19" s="41">
        <v>6.9860571393174864E-2</v>
      </c>
    </row>
    <row r="20" spans="1:7" x14ac:dyDescent="0.2">
      <c r="A20" s="26" t="s">
        <v>48</v>
      </c>
      <c r="B20" s="41">
        <v>1</v>
      </c>
    </row>
    <row r="27" spans="1:7" x14ac:dyDescent="0.2">
      <c r="A27" s="25" t="s">
        <v>0</v>
      </c>
      <c r="B27" t="s">
        <v>18</v>
      </c>
    </row>
    <row r="29" spans="1:7" x14ac:dyDescent="0.2">
      <c r="A29" s="25" t="s">
        <v>15</v>
      </c>
      <c r="B29" t="s">
        <v>20</v>
      </c>
      <c r="C29" t="s">
        <v>41</v>
      </c>
      <c r="D29" t="s">
        <v>40</v>
      </c>
      <c r="E29" t="s">
        <v>43</v>
      </c>
      <c r="F29" t="s">
        <v>42</v>
      </c>
      <c r="G29" t="s">
        <v>44</v>
      </c>
    </row>
    <row r="30" spans="1:7" x14ac:dyDescent="0.2">
      <c r="A30" s="26">
        <v>2016</v>
      </c>
      <c r="B30" s="47">
        <v>205052.19</v>
      </c>
      <c r="C30" s="47">
        <v>81723.539999999994</v>
      </c>
      <c r="D30" s="47">
        <v>30757.8285</v>
      </c>
      <c r="E30" s="47"/>
      <c r="F30" s="47"/>
      <c r="G30" s="47"/>
    </row>
    <row r="31" spans="1:7" x14ac:dyDescent="0.2">
      <c r="A31" s="27">
        <v>2</v>
      </c>
      <c r="B31" s="47">
        <v>11697.99</v>
      </c>
      <c r="C31" s="47">
        <v>3226.674</v>
      </c>
      <c r="D31" s="47">
        <v>1754.6984999999997</v>
      </c>
      <c r="E31" s="47"/>
      <c r="F31" s="47"/>
      <c r="G31" s="47"/>
    </row>
    <row r="32" spans="1:7" x14ac:dyDescent="0.2">
      <c r="A32" s="27">
        <v>3</v>
      </c>
      <c r="B32" s="47">
        <v>18697.289999999997</v>
      </c>
      <c r="C32" s="47">
        <v>4826.4800000000005</v>
      </c>
      <c r="D32" s="47">
        <v>2804.5934999999999</v>
      </c>
      <c r="E32" s="47"/>
      <c r="F32" s="47"/>
      <c r="G32" s="47"/>
    </row>
    <row r="33" spans="1:7" x14ac:dyDescent="0.2">
      <c r="A33" s="27">
        <v>4</v>
      </c>
      <c r="B33" s="47">
        <v>12424.99</v>
      </c>
      <c r="C33" s="47">
        <v>4276.2839999999997</v>
      </c>
      <c r="D33" s="47">
        <v>1863.7484999999999</v>
      </c>
      <c r="E33" s="47"/>
      <c r="F33" s="47"/>
      <c r="G33" s="47"/>
    </row>
    <row r="34" spans="1:7" x14ac:dyDescent="0.2">
      <c r="A34" s="27">
        <v>5</v>
      </c>
      <c r="B34" s="47">
        <v>17397.12</v>
      </c>
      <c r="C34" s="47">
        <v>5491.6259999999993</v>
      </c>
      <c r="D34" s="47">
        <v>2609.5679999999998</v>
      </c>
      <c r="E34" s="47"/>
      <c r="F34" s="47"/>
      <c r="G34" s="47"/>
    </row>
    <row r="35" spans="1:7" x14ac:dyDescent="0.2">
      <c r="A35" s="27">
        <v>6</v>
      </c>
      <c r="B35" s="47">
        <v>22778.870000000003</v>
      </c>
      <c r="C35" s="47">
        <v>6913.9419999999991</v>
      </c>
      <c r="D35" s="47">
        <v>3416.8304999999996</v>
      </c>
      <c r="E35" s="47"/>
      <c r="F35" s="47"/>
      <c r="G35" s="47"/>
    </row>
    <row r="36" spans="1:7" x14ac:dyDescent="0.2">
      <c r="A36" s="27">
        <v>7</v>
      </c>
      <c r="B36" s="47">
        <v>21809.4</v>
      </c>
      <c r="C36" s="47">
        <v>8673.48</v>
      </c>
      <c r="D36" s="47">
        <v>3271.4100000000003</v>
      </c>
      <c r="E36" s="47"/>
      <c r="F36" s="47"/>
      <c r="G36" s="47"/>
    </row>
    <row r="37" spans="1:7" x14ac:dyDescent="0.2">
      <c r="A37" s="27">
        <v>8</v>
      </c>
      <c r="B37" s="47">
        <v>24158.85</v>
      </c>
      <c r="C37" s="47">
        <v>10501.663999999999</v>
      </c>
      <c r="D37" s="47">
        <v>3623.8274999999999</v>
      </c>
      <c r="E37" s="47"/>
      <c r="F37" s="47"/>
      <c r="G37" s="47"/>
    </row>
    <row r="38" spans="1:7" x14ac:dyDescent="0.2">
      <c r="A38" s="27">
        <v>9</v>
      </c>
      <c r="B38" s="47">
        <v>27608.089999999997</v>
      </c>
      <c r="C38" s="47">
        <v>11722.356000000002</v>
      </c>
      <c r="D38" s="47">
        <v>4141.2134999999998</v>
      </c>
      <c r="E38" s="47"/>
      <c r="F38" s="47"/>
      <c r="G38" s="47"/>
    </row>
    <row r="39" spans="1:7" x14ac:dyDescent="0.2">
      <c r="A39" s="27">
        <v>10</v>
      </c>
      <c r="B39" s="47">
        <v>18972.86</v>
      </c>
      <c r="C39" s="47">
        <v>13123.64</v>
      </c>
      <c r="D39" s="47">
        <v>2845.9289999999996</v>
      </c>
      <c r="E39" s="47"/>
      <c r="F39" s="47"/>
      <c r="G39" s="47"/>
    </row>
    <row r="40" spans="1:7" x14ac:dyDescent="0.2">
      <c r="A40" s="27">
        <v>11</v>
      </c>
      <c r="B40" s="47">
        <v>12572.18</v>
      </c>
      <c r="C40" s="47">
        <v>7966.6920000000009</v>
      </c>
      <c r="D40" s="47">
        <v>1885.8269999999998</v>
      </c>
      <c r="E40" s="47"/>
      <c r="F40" s="47"/>
      <c r="G40" s="47"/>
    </row>
    <row r="41" spans="1:7" x14ac:dyDescent="0.2">
      <c r="A41" s="27">
        <v>12</v>
      </c>
      <c r="B41" s="47">
        <v>16934.55</v>
      </c>
      <c r="C41" s="47">
        <v>5000.7020000000002</v>
      </c>
      <c r="D41" s="47">
        <v>2540.1824999999999</v>
      </c>
      <c r="E41" s="47"/>
      <c r="F41" s="47"/>
      <c r="G41" s="47"/>
    </row>
    <row r="42" spans="1:7" x14ac:dyDescent="0.2">
      <c r="A42" s="26">
        <v>2017</v>
      </c>
      <c r="B42" s="47">
        <v>198231.33</v>
      </c>
      <c r="C42" s="47">
        <v>84178.752999999997</v>
      </c>
      <c r="D42" s="47">
        <v>29734.699499999999</v>
      </c>
      <c r="E42" s="47"/>
      <c r="F42" s="47"/>
      <c r="G42" s="47"/>
    </row>
    <row r="43" spans="1:7" x14ac:dyDescent="0.2">
      <c r="A43" s="27">
        <v>1</v>
      </c>
      <c r="B43" s="47">
        <v>11174.66</v>
      </c>
      <c r="C43" s="47">
        <v>4155.8879999999999</v>
      </c>
      <c r="D43" s="47">
        <v>1676.1990000000001</v>
      </c>
      <c r="E43" s="47"/>
      <c r="F43" s="47"/>
      <c r="G43" s="47"/>
    </row>
    <row r="44" spans="1:7" x14ac:dyDescent="0.2">
      <c r="A44" s="27">
        <v>2</v>
      </c>
      <c r="B44" s="47">
        <v>15079.869999999999</v>
      </c>
      <c r="C44" s="47">
        <v>3067.66</v>
      </c>
      <c r="D44" s="47">
        <v>2261.9805000000001</v>
      </c>
      <c r="E44" s="47"/>
      <c r="F44" s="47"/>
      <c r="G44" s="47"/>
    </row>
    <row r="45" spans="1:7" x14ac:dyDescent="0.2">
      <c r="A45" s="27">
        <v>3</v>
      </c>
      <c r="B45" s="47">
        <v>14352.57</v>
      </c>
      <c r="C45" s="47">
        <v>4540.7400000000007</v>
      </c>
      <c r="D45" s="47">
        <v>2152.8854999999999</v>
      </c>
      <c r="E45" s="47"/>
      <c r="F45" s="47"/>
      <c r="G45" s="47"/>
    </row>
    <row r="46" spans="1:7" x14ac:dyDescent="0.2">
      <c r="A46" s="27">
        <v>4</v>
      </c>
      <c r="B46" s="47">
        <v>12495.82</v>
      </c>
      <c r="C46" s="47">
        <v>5163.96</v>
      </c>
      <c r="D46" s="47">
        <v>1874.373</v>
      </c>
      <c r="E46" s="47"/>
      <c r="F46" s="47"/>
      <c r="G46" s="47"/>
    </row>
    <row r="47" spans="1:7" x14ac:dyDescent="0.2">
      <c r="A47" s="27">
        <v>5</v>
      </c>
      <c r="B47" s="47">
        <v>17192.399999999998</v>
      </c>
      <c r="C47" s="47">
        <v>5802.348</v>
      </c>
      <c r="D47" s="47">
        <v>2578.8599999999997</v>
      </c>
      <c r="E47" s="47"/>
      <c r="F47" s="47"/>
      <c r="G47" s="47"/>
    </row>
    <row r="48" spans="1:7" x14ac:dyDescent="0.2">
      <c r="A48" s="27">
        <v>6</v>
      </c>
      <c r="B48" s="47">
        <v>16276.279999999999</v>
      </c>
      <c r="C48" s="47">
        <v>6214.1100000000006</v>
      </c>
      <c r="D48" s="47">
        <v>2441.442</v>
      </c>
      <c r="E48" s="47"/>
      <c r="F48" s="47"/>
      <c r="G48" s="47"/>
    </row>
    <row r="49" spans="1:7" x14ac:dyDescent="0.2">
      <c r="A49" s="27">
        <v>7</v>
      </c>
      <c r="B49" s="47">
        <v>24396.41</v>
      </c>
      <c r="C49" s="47">
        <v>8589.5550000000003</v>
      </c>
      <c r="D49" s="47">
        <v>3659.4614999999999</v>
      </c>
      <c r="E49" s="47"/>
      <c r="F49" s="47"/>
      <c r="G49" s="47"/>
    </row>
    <row r="50" spans="1:7" x14ac:dyDescent="0.2">
      <c r="A50" s="27">
        <v>8</v>
      </c>
      <c r="B50" s="47">
        <v>16898.020000000004</v>
      </c>
      <c r="C50" s="47">
        <v>9862.9760000000006</v>
      </c>
      <c r="D50" s="47">
        <v>2534.703</v>
      </c>
      <c r="E50" s="47"/>
      <c r="F50" s="47"/>
      <c r="G50" s="47"/>
    </row>
    <row r="51" spans="1:7" x14ac:dyDescent="0.2">
      <c r="A51" s="27">
        <v>9</v>
      </c>
      <c r="B51" s="47">
        <v>27513.41</v>
      </c>
      <c r="C51" s="47">
        <v>11466.108000000002</v>
      </c>
      <c r="D51" s="47">
        <v>4127.0115000000005</v>
      </c>
      <c r="E51" s="47"/>
      <c r="F51" s="47"/>
      <c r="G51" s="47"/>
    </row>
    <row r="52" spans="1:7" x14ac:dyDescent="0.2">
      <c r="A52" s="27">
        <v>10</v>
      </c>
      <c r="B52" s="47">
        <v>16061.31</v>
      </c>
      <c r="C52" s="47">
        <v>11278.28</v>
      </c>
      <c r="D52" s="47">
        <v>2409.1965</v>
      </c>
      <c r="E52" s="47"/>
      <c r="F52" s="47"/>
      <c r="G52" s="47"/>
    </row>
    <row r="53" spans="1:7" x14ac:dyDescent="0.2">
      <c r="A53" s="27">
        <v>11</v>
      </c>
      <c r="B53" s="47">
        <v>14259.15</v>
      </c>
      <c r="C53" s="47">
        <v>8816.9760000000006</v>
      </c>
      <c r="D53" s="47">
        <v>2138.8724999999995</v>
      </c>
      <c r="E53" s="47"/>
      <c r="F53" s="47"/>
      <c r="G53" s="47"/>
    </row>
    <row r="54" spans="1:7" x14ac:dyDescent="0.2">
      <c r="A54" s="27">
        <v>12</v>
      </c>
      <c r="B54" s="47">
        <v>12531.43</v>
      </c>
      <c r="C54" s="47">
        <v>5220.152</v>
      </c>
      <c r="D54" s="47">
        <v>1879.7144999999998</v>
      </c>
      <c r="E54" s="47"/>
      <c r="F54" s="47"/>
      <c r="G54" s="47"/>
    </row>
    <row r="55" spans="1:7" x14ac:dyDescent="0.2">
      <c r="A55" s="26">
        <v>2018</v>
      </c>
      <c r="B55" s="47">
        <v>177946.68000000002</v>
      </c>
      <c r="C55" s="47">
        <v>77204.756000000008</v>
      </c>
      <c r="D55" s="47">
        <v>26692.001999999997</v>
      </c>
      <c r="E55" s="47"/>
      <c r="F55" s="47"/>
      <c r="G55" s="47"/>
    </row>
    <row r="56" spans="1:7" x14ac:dyDescent="0.2">
      <c r="A56" s="27">
        <v>1</v>
      </c>
      <c r="B56" s="47">
        <v>11042.52</v>
      </c>
      <c r="C56" s="47">
        <v>3678.4799999999996</v>
      </c>
      <c r="D56" s="47">
        <v>1656.3779999999999</v>
      </c>
      <c r="E56" s="47"/>
      <c r="F56" s="47"/>
      <c r="G56" s="47"/>
    </row>
    <row r="57" spans="1:7" x14ac:dyDescent="0.2">
      <c r="A57" s="27">
        <v>2</v>
      </c>
      <c r="B57" s="47">
        <v>12736.650000000001</v>
      </c>
      <c r="C57" s="47">
        <v>3302.91</v>
      </c>
      <c r="D57" s="47">
        <v>1910.4974999999999</v>
      </c>
      <c r="E57" s="47"/>
      <c r="F57" s="47"/>
      <c r="G57" s="47"/>
    </row>
    <row r="58" spans="1:7" x14ac:dyDescent="0.2">
      <c r="A58" s="27">
        <v>3</v>
      </c>
      <c r="B58" s="47">
        <v>12895.77</v>
      </c>
      <c r="C58" s="47">
        <v>3562.2000000000003</v>
      </c>
      <c r="D58" s="47">
        <v>1934.3654999999999</v>
      </c>
      <c r="E58" s="47"/>
      <c r="F58" s="47"/>
      <c r="G58" s="47"/>
    </row>
    <row r="59" spans="1:7" x14ac:dyDescent="0.2">
      <c r="A59" s="27">
        <v>4</v>
      </c>
      <c r="B59" s="47">
        <v>13272.509999999998</v>
      </c>
      <c r="C59" s="47">
        <v>4724.076</v>
      </c>
      <c r="D59" s="47">
        <v>1990.8764999999999</v>
      </c>
      <c r="E59" s="47"/>
      <c r="F59" s="47"/>
      <c r="G59" s="47"/>
    </row>
    <row r="60" spans="1:7" x14ac:dyDescent="0.2">
      <c r="A60" s="27">
        <v>5</v>
      </c>
      <c r="B60" s="47">
        <v>13581.98</v>
      </c>
      <c r="C60" s="47">
        <v>5104.8119999999999</v>
      </c>
      <c r="D60" s="47">
        <v>2037.2969999999998</v>
      </c>
      <c r="E60" s="47"/>
      <c r="F60" s="47"/>
      <c r="G60" s="47"/>
    </row>
    <row r="61" spans="1:7" x14ac:dyDescent="0.2">
      <c r="A61" s="27">
        <v>6</v>
      </c>
      <c r="B61" s="47">
        <v>15944.070000000002</v>
      </c>
      <c r="C61" s="47">
        <v>6371.5680000000002</v>
      </c>
      <c r="D61" s="47">
        <v>2391.6104999999998</v>
      </c>
      <c r="E61" s="47"/>
      <c r="F61" s="47"/>
      <c r="G61" s="47"/>
    </row>
    <row r="62" spans="1:7" x14ac:dyDescent="0.2">
      <c r="A62" s="27">
        <v>7</v>
      </c>
      <c r="B62" s="47">
        <v>16658.149999999998</v>
      </c>
      <c r="C62" s="47">
        <v>7565.49</v>
      </c>
      <c r="D62" s="47">
        <v>2498.7224999999999</v>
      </c>
      <c r="E62" s="47"/>
      <c r="F62" s="47"/>
      <c r="G62" s="47"/>
    </row>
    <row r="63" spans="1:7" x14ac:dyDescent="0.2">
      <c r="A63" s="27">
        <v>8</v>
      </c>
      <c r="B63" s="47">
        <v>16834.740000000002</v>
      </c>
      <c r="C63" s="47">
        <v>8531.9679999999989</v>
      </c>
      <c r="D63" s="47">
        <v>2525.2110000000002</v>
      </c>
      <c r="E63" s="47"/>
      <c r="F63" s="47"/>
      <c r="G63" s="47"/>
    </row>
    <row r="64" spans="1:7" x14ac:dyDescent="0.2">
      <c r="A64" s="27">
        <v>9</v>
      </c>
      <c r="B64" s="47">
        <v>19134.240000000002</v>
      </c>
      <c r="C64" s="47">
        <v>10150.092000000001</v>
      </c>
      <c r="D64" s="47">
        <v>2870.136</v>
      </c>
      <c r="E64" s="47"/>
      <c r="F64" s="47"/>
      <c r="G64" s="47"/>
    </row>
    <row r="65" spans="1:7" x14ac:dyDescent="0.2">
      <c r="A65" s="27">
        <v>10</v>
      </c>
      <c r="B65" s="47">
        <v>18435.129999999997</v>
      </c>
      <c r="C65" s="47">
        <v>11605.74</v>
      </c>
      <c r="D65" s="47">
        <v>2765.2694999999994</v>
      </c>
      <c r="E65" s="47"/>
      <c r="F65" s="47"/>
      <c r="G65" s="47"/>
    </row>
    <row r="66" spans="1:7" x14ac:dyDescent="0.2">
      <c r="A66" s="27">
        <v>11</v>
      </c>
      <c r="B66" s="47">
        <v>15110.189999999999</v>
      </c>
      <c r="C66" s="47">
        <v>7950.8520000000008</v>
      </c>
      <c r="D66" s="47">
        <v>2266.5284999999999</v>
      </c>
      <c r="E66" s="47"/>
      <c r="F66" s="47"/>
      <c r="G66" s="47"/>
    </row>
    <row r="67" spans="1:7" x14ac:dyDescent="0.2">
      <c r="A67" s="27">
        <v>12</v>
      </c>
      <c r="B67" s="47">
        <v>12300.73</v>
      </c>
      <c r="C67" s="47">
        <v>4656.5680000000002</v>
      </c>
      <c r="D67" s="47">
        <v>1845.1095</v>
      </c>
      <c r="E67" s="47"/>
      <c r="F67" s="47"/>
      <c r="G67" s="47"/>
    </row>
    <row r="68" spans="1:7" x14ac:dyDescent="0.2">
      <c r="A68" s="26">
        <v>2019</v>
      </c>
      <c r="B68" s="47">
        <v>42686.94</v>
      </c>
      <c r="C68" s="47">
        <v>14589.371999999999</v>
      </c>
      <c r="D68" s="47">
        <v>6403.0410000000002</v>
      </c>
      <c r="E68" s="47">
        <v>113516.40400772689</v>
      </c>
      <c r="F68" s="47">
        <v>63969.460414906127</v>
      </c>
      <c r="G68" s="47">
        <v>4230.390739154881</v>
      </c>
    </row>
    <row r="69" spans="1:7" x14ac:dyDescent="0.2">
      <c r="A69" s="27">
        <v>1</v>
      </c>
      <c r="B69" s="47">
        <v>9417</v>
      </c>
      <c r="C69" s="47">
        <v>3705.288</v>
      </c>
      <c r="D69" s="47">
        <v>1412.55</v>
      </c>
      <c r="E69" s="47"/>
      <c r="F69" s="47"/>
      <c r="G69" s="47"/>
    </row>
    <row r="70" spans="1:7" x14ac:dyDescent="0.2">
      <c r="A70" s="27">
        <v>2</v>
      </c>
      <c r="B70" s="47">
        <v>9223.4500000000007</v>
      </c>
      <c r="C70" s="47">
        <v>2720.38</v>
      </c>
      <c r="D70" s="47">
        <v>1383.5174999999999</v>
      </c>
      <c r="E70" s="47"/>
      <c r="F70" s="47"/>
      <c r="G70" s="47"/>
    </row>
    <row r="71" spans="1:7" x14ac:dyDescent="0.2">
      <c r="A71" s="27">
        <v>3</v>
      </c>
      <c r="B71" s="47">
        <v>13555.599999999999</v>
      </c>
      <c r="C71" s="47">
        <v>3969.2</v>
      </c>
      <c r="D71" s="47">
        <v>2033.34</v>
      </c>
      <c r="E71" s="47"/>
      <c r="F71" s="47"/>
      <c r="G71" s="47"/>
    </row>
    <row r="72" spans="1:7" x14ac:dyDescent="0.2">
      <c r="A72" s="27">
        <v>4</v>
      </c>
      <c r="B72" s="47">
        <v>10490.89</v>
      </c>
      <c r="C72" s="47">
        <v>4194.5039999999999</v>
      </c>
      <c r="D72" s="47">
        <v>1573.6334999999999</v>
      </c>
      <c r="E72" s="47">
        <v>10490.89</v>
      </c>
      <c r="F72" s="47">
        <v>4194.5039999999999</v>
      </c>
      <c r="G72" s="47">
        <v>1573.6334999999999</v>
      </c>
    </row>
    <row r="73" spans="1:7" x14ac:dyDescent="0.2">
      <c r="A73" s="27">
        <v>5</v>
      </c>
      <c r="B73" s="47"/>
      <c r="C73" s="47"/>
      <c r="D73" s="47"/>
      <c r="E73" s="47">
        <v>10702.334333971923</v>
      </c>
      <c r="F73" s="47">
        <v>5000.7365196849532</v>
      </c>
      <c r="G73" s="47">
        <v>216.85347235665375</v>
      </c>
    </row>
    <row r="74" spans="1:7" x14ac:dyDescent="0.2">
      <c r="A74" s="27">
        <v>6</v>
      </c>
      <c r="B74" s="47"/>
      <c r="C74" s="47"/>
      <c r="D74" s="47"/>
      <c r="E74" s="47">
        <v>11566.364046835986</v>
      </c>
      <c r="F74" s="47">
        <v>5488.1198181846339</v>
      </c>
      <c r="G74" s="47">
        <v>386.86765398220899</v>
      </c>
    </row>
    <row r="75" spans="1:7" x14ac:dyDescent="0.2">
      <c r="A75" s="27">
        <v>7</v>
      </c>
      <c r="B75" s="47"/>
      <c r="C75" s="47"/>
      <c r="D75" s="47"/>
      <c r="E75" s="47">
        <v>13171.388376754072</v>
      </c>
      <c r="F75" s="47">
        <v>7378.3848711285164</v>
      </c>
      <c r="G75" s="47">
        <v>378.12951838129277</v>
      </c>
    </row>
    <row r="76" spans="1:7" x14ac:dyDescent="0.2">
      <c r="A76" s="27">
        <v>8</v>
      </c>
      <c r="B76" s="47"/>
      <c r="C76" s="47"/>
      <c r="D76" s="47"/>
      <c r="E76" s="47">
        <v>12377.583388102847</v>
      </c>
      <c r="F76" s="47">
        <v>9095.7915307886069</v>
      </c>
      <c r="G76" s="47">
        <v>408.25404068014387</v>
      </c>
    </row>
    <row r="77" spans="1:7" x14ac:dyDescent="0.2">
      <c r="A77" s="27">
        <v>9</v>
      </c>
      <c r="B77" s="47"/>
      <c r="C77" s="47"/>
      <c r="D77" s="47"/>
      <c r="E77" s="47">
        <v>14685.01124526843</v>
      </c>
      <c r="F77" s="47">
        <v>10314.953992916826</v>
      </c>
      <c r="G77" s="47">
        <v>604.0110639105925</v>
      </c>
    </row>
    <row r="78" spans="1:7" x14ac:dyDescent="0.2">
      <c r="A78" s="27">
        <v>10</v>
      </c>
      <c r="B78" s="47"/>
      <c r="C78" s="47"/>
      <c r="D78" s="47"/>
      <c r="E78" s="47">
        <v>13442.928816956342</v>
      </c>
      <c r="F78" s="47">
        <v>10999.721904327527</v>
      </c>
      <c r="G78" s="47">
        <v>311.56464103246617</v>
      </c>
    </row>
    <row r="79" spans="1:7" x14ac:dyDescent="0.2">
      <c r="A79" s="27">
        <v>11</v>
      </c>
      <c r="B79" s="47"/>
      <c r="C79" s="47"/>
      <c r="D79" s="47"/>
      <c r="E79" s="47">
        <v>13875.160527418688</v>
      </c>
      <c r="F79" s="47">
        <v>7198.2776885508783</v>
      </c>
      <c r="G79" s="47">
        <v>202.48848872981654</v>
      </c>
    </row>
    <row r="80" spans="1:7" x14ac:dyDescent="0.2">
      <c r="A80" s="27">
        <v>12</v>
      </c>
      <c r="B80" s="47"/>
      <c r="C80" s="47"/>
      <c r="D80" s="47"/>
      <c r="E80" s="47">
        <v>13204.743272418606</v>
      </c>
      <c r="F80" s="47">
        <v>4298.9700893241825</v>
      </c>
      <c r="G80" s="47">
        <v>148.58836008170644</v>
      </c>
    </row>
    <row r="89" spans="1:2" x14ac:dyDescent="0.2">
      <c r="A89" s="25" t="s">
        <v>13</v>
      </c>
      <c r="B89" t="s">
        <v>18</v>
      </c>
    </row>
    <row r="90" spans="1:2" x14ac:dyDescent="0.2">
      <c r="A90" s="25" t="s">
        <v>0</v>
      </c>
      <c r="B90" t="s">
        <v>18</v>
      </c>
    </row>
    <row r="92" spans="1:2" x14ac:dyDescent="0.2">
      <c r="A92" s="25" t="s">
        <v>15</v>
      </c>
      <c r="B92" t="s">
        <v>24</v>
      </c>
    </row>
    <row r="93" spans="1:2" x14ac:dyDescent="0.2">
      <c r="A93" s="26" t="s">
        <v>30</v>
      </c>
      <c r="B93" s="41">
        <v>7.6923076923076927E-2</v>
      </c>
    </row>
    <row r="94" spans="1:2" x14ac:dyDescent="0.2">
      <c r="A94" s="26" t="s">
        <v>25</v>
      </c>
      <c r="B94" s="41">
        <v>0.23931623931623933</v>
      </c>
    </row>
    <row r="95" spans="1:2" x14ac:dyDescent="0.2">
      <c r="A95" s="26" t="s">
        <v>26</v>
      </c>
      <c r="B95" s="41">
        <v>0.30769230769230771</v>
      </c>
    </row>
    <row r="96" spans="1:2" x14ac:dyDescent="0.2">
      <c r="A96" s="26" t="s">
        <v>27</v>
      </c>
      <c r="B96" s="41">
        <v>0.21367521367521367</v>
      </c>
    </row>
    <row r="97" spans="1:2" x14ac:dyDescent="0.2">
      <c r="A97" s="26" t="s">
        <v>28</v>
      </c>
      <c r="B97" s="41">
        <v>7.6923076923076927E-2</v>
      </c>
    </row>
    <row r="98" spans="1:2" x14ac:dyDescent="0.2">
      <c r="A98" s="26" t="s">
        <v>29</v>
      </c>
      <c r="B98" s="41">
        <v>8.5470085470085472E-2</v>
      </c>
    </row>
    <row r="111" spans="1:2" x14ac:dyDescent="0.2">
      <c r="A111" s="25" t="s">
        <v>0</v>
      </c>
      <c r="B111" t="s">
        <v>18</v>
      </c>
    </row>
    <row r="113" spans="1:3" x14ac:dyDescent="0.2">
      <c r="A113" s="25" t="s">
        <v>15</v>
      </c>
      <c r="B113" t="s">
        <v>16</v>
      </c>
      <c r="C113" t="s">
        <v>47</v>
      </c>
    </row>
    <row r="114" spans="1:3" x14ac:dyDescent="0.2">
      <c r="A114" s="26">
        <v>2016</v>
      </c>
      <c r="B114" s="47">
        <v>2253518</v>
      </c>
      <c r="C114" s="47"/>
    </row>
    <row r="115" spans="1:3" x14ac:dyDescent="0.2">
      <c r="A115" s="27">
        <v>2</v>
      </c>
      <c r="B115" s="47">
        <v>136988</v>
      </c>
      <c r="C115" s="47"/>
    </row>
    <row r="116" spans="1:3" x14ac:dyDescent="0.2">
      <c r="A116" s="27">
        <v>3</v>
      </c>
      <c r="B116" s="47">
        <v>180238</v>
      </c>
      <c r="C116" s="47"/>
    </row>
    <row r="117" spans="1:3" x14ac:dyDescent="0.2">
      <c r="A117" s="27">
        <v>4</v>
      </c>
      <c r="B117" s="47">
        <v>173286</v>
      </c>
      <c r="C117" s="47"/>
    </row>
    <row r="118" spans="1:3" x14ac:dyDescent="0.2">
      <c r="A118" s="27">
        <v>5</v>
      </c>
      <c r="B118" s="47">
        <v>146368</v>
      </c>
      <c r="C118" s="47"/>
    </row>
    <row r="119" spans="1:3" x14ac:dyDescent="0.2">
      <c r="A119" s="27">
        <v>6</v>
      </c>
      <c r="B119" s="47">
        <v>209692</v>
      </c>
      <c r="C119" s="47"/>
    </row>
    <row r="120" spans="1:3" x14ac:dyDescent="0.2">
      <c r="A120" s="27">
        <v>7</v>
      </c>
      <c r="B120" s="47">
        <v>236981</v>
      </c>
      <c r="C120" s="47"/>
    </row>
    <row r="121" spans="1:3" x14ac:dyDescent="0.2">
      <c r="A121" s="27">
        <v>8</v>
      </c>
      <c r="B121" s="47">
        <v>264159</v>
      </c>
      <c r="C121" s="47"/>
    </row>
    <row r="122" spans="1:3" x14ac:dyDescent="0.2">
      <c r="A122" s="27">
        <v>9</v>
      </c>
      <c r="B122" s="47">
        <v>286316</v>
      </c>
      <c r="C122" s="47"/>
    </row>
    <row r="123" spans="1:3" x14ac:dyDescent="0.2">
      <c r="A123" s="27">
        <v>10</v>
      </c>
      <c r="B123" s="47">
        <v>246543</v>
      </c>
      <c r="C123" s="47"/>
    </row>
    <row r="124" spans="1:3" x14ac:dyDescent="0.2">
      <c r="A124" s="27">
        <v>11</v>
      </c>
      <c r="B124" s="47">
        <v>208136</v>
      </c>
      <c r="C124" s="47"/>
    </row>
    <row r="125" spans="1:3" x14ac:dyDescent="0.2">
      <c r="A125" s="27">
        <v>12</v>
      </c>
      <c r="B125" s="47">
        <v>164811</v>
      </c>
      <c r="C125" s="47"/>
    </row>
    <row r="126" spans="1:3" x14ac:dyDescent="0.2">
      <c r="A126" s="26">
        <v>2017</v>
      </c>
      <c r="B126" s="47">
        <v>2446099</v>
      </c>
      <c r="C126" s="47"/>
    </row>
    <row r="127" spans="1:3" x14ac:dyDescent="0.2">
      <c r="A127" s="27">
        <v>1</v>
      </c>
      <c r="B127" s="47">
        <v>143518</v>
      </c>
      <c r="C127" s="47"/>
    </row>
    <row r="128" spans="1:3" x14ac:dyDescent="0.2">
      <c r="A128" s="27">
        <v>2</v>
      </c>
      <c r="B128" s="47">
        <v>136988</v>
      </c>
      <c r="C128" s="47"/>
    </row>
    <row r="129" spans="1:3" x14ac:dyDescent="0.2">
      <c r="A129" s="27">
        <v>3</v>
      </c>
      <c r="B129" s="47">
        <v>180238</v>
      </c>
      <c r="C129" s="47"/>
    </row>
    <row r="130" spans="1:3" x14ac:dyDescent="0.2">
      <c r="A130" s="27">
        <v>4</v>
      </c>
      <c r="B130" s="47">
        <v>173286</v>
      </c>
      <c r="C130" s="47"/>
    </row>
    <row r="131" spans="1:3" x14ac:dyDescent="0.2">
      <c r="A131" s="27">
        <v>5</v>
      </c>
      <c r="B131" s="47">
        <v>195620</v>
      </c>
      <c r="C131" s="47"/>
    </row>
    <row r="132" spans="1:3" x14ac:dyDescent="0.2">
      <c r="A132" s="27">
        <v>6</v>
      </c>
      <c r="B132" s="47">
        <v>221001</v>
      </c>
      <c r="C132" s="47"/>
    </row>
    <row r="133" spans="1:3" x14ac:dyDescent="0.2">
      <c r="A133" s="27">
        <v>7</v>
      </c>
      <c r="B133" s="47">
        <v>238746</v>
      </c>
      <c r="C133" s="47"/>
    </row>
    <row r="134" spans="1:3" x14ac:dyDescent="0.2">
      <c r="A134" s="27">
        <v>8</v>
      </c>
      <c r="B134" s="47">
        <v>250128</v>
      </c>
      <c r="C134" s="47"/>
    </row>
    <row r="135" spans="1:3" x14ac:dyDescent="0.2">
      <c r="A135" s="27">
        <v>9</v>
      </c>
      <c r="B135" s="47">
        <v>290092</v>
      </c>
      <c r="C135" s="47"/>
    </row>
    <row r="136" spans="1:3" x14ac:dyDescent="0.2">
      <c r="A136" s="27">
        <v>10</v>
      </c>
      <c r="B136" s="47">
        <v>244930</v>
      </c>
      <c r="C136" s="47"/>
    </row>
    <row r="137" spans="1:3" x14ac:dyDescent="0.2">
      <c r="A137" s="27">
        <v>11</v>
      </c>
      <c r="B137" s="47">
        <v>205022</v>
      </c>
      <c r="C137" s="47"/>
    </row>
    <row r="138" spans="1:3" x14ac:dyDescent="0.2">
      <c r="A138" s="27">
        <v>12</v>
      </c>
      <c r="B138" s="47">
        <v>166530</v>
      </c>
      <c r="C138" s="47"/>
    </row>
    <row r="139" spans="1:3" x14ac:dyDescent="0.2">
      <c r="A139" s="26">
        <v>2018</v>
      </c>
      <c r="B139" s="47">
        <v>2413958</v>
      </c>
      <c r="C139" s="47"/>
    </row>
    <row r="140" spans="1:3" x14ac:dyDescent="0.2">
      <c r="A140" s="27">
        <v>1</v>
      </c>
      <c r="B140" s="47">
        <v>150910</v>
      </c>
      <c r="C140" s="47"/>
    </row>
    <row r="141" spans="1:3" x14ac:dyDescent="0.2">
      <c r="A141" s="27">
        <v>2</v>
      </c>
      <c r="B141" s="47">
        <v>139364</v>
      </c>
      <c r="C141" s="47"/>
    </row>
    <row r="142" spans="1:3" x14ac:dyDescent="0.2">
      <c r="A142" s="27">
        <v>3</v>
      </c>
      <c r="B142" s="47">
        <v>168290</v>
      </c>
      <c r="C142" s="47"/>
    </row>
    <row r="143" spans="1:3" x14ac:dyDescent="0.2">
      <c r="A143" s="27">
        <v>4</v>
      </c>
      <c r="B143" s="47">
        <v>167574</v>
      </c>
      <c r="C143" s="47"/>
    </row>
    <row r="144" spans="1:3" x14ac:dyDescent="0.2">
      <c r="A144" s="27">
        <v>5</v>
      </c>
      <c r="B144" s="47">
        <v>193009</v>
      </c>
      <c r="C144" s="47"/>
    </row>
    <row r="145" spans="1:3" x14ac:dyDescent="0.2">
      <c r="A145" s="27">
        <v>6</v>
      </c>
      <c r="B145" s="47">
        <v>217384</v>
      </c>
      <c r="C145" s="47"/>
    </row>
    <row r="146" spans="1:3" x14ac:dyDescent="0.2">
      <c r="A146" s="27">
        <v>7</v>
      </c>
      <c r="B146" s="47">
        <v>224830</v>
      </c>
      <c r="C146" s="47"/>
    </row>
    <row r="147" spans="1:3" x14ac:dyDescent="0.2">
      <c r="A147" s="27">
        <v>8</v>
      </c>
      <c r="B147" s="47">
        <v>260526</v>
      </c>
      <c r="C147" s="47"/>
    </row>
    <row r="148" spans="1:3" x14ac:dyDescent="0.2">
      <c r="A148" s="27">
        <v>9</v>
      </c>
      <c r="B148" s="47">
        <v>271012</v>
      </c>
      <c r="C148" s="47"/>
    </row>
    <row r="149" spans="1:3" x14ac:dyDescent="0.2">
      <c r="A149" s="27">
        <v>10</v>
      </c>
      <c r="B149" s="47">
        <v>246219</v>
      </c>
      <c r="C149" s="47"/>
    </row>
    <row r="150" spans="1:3" x14ac:dyDescent="0.2">
      <c r="A150" s="27">
        <v>11</v>
      </c>
      <c r="B150" s="47">
        <v>212840</v>
      </c>
      <c r="C150" s="47"/>
    </row>
    <row r="151" spans="1:3" x14ac:dyDescent="0.2">
      <c r="A151" s="27">
        <v>12</v>
      </c>
      <c r="B151" s="47">
        <v>162000</v>
      </c>
      <c r="C151" s="47"/>
    </row>
    <row r="152" spans="1:3" x14ac:dyDescent="0.2">
      <c r="A152" s="26">
        <v>2019</v>
      </c>
      <c r="B152" s="47">
        <v>601201</v>
      </c>
      <c r="C152" s="47">
        <v>1921102.2338165722</v>
      </c>
    </row>
    <row r="153" spans="1:3" x14ac:dyDescent="0.2">
      <c r="A153" s="27">
        <v>1</v>
      </c>
      <c r="B153" s="47">
        <v>139600</v>
      </c>
      <c r="C153" s="47"/>
    </row>
    <row r="154" spans="1:3" x14ac:dyDescent="0.2">
      <c r="A154" s="27">
        <v>2</v>
      </c>
      <c r="B154" s="47">
        <v>136572</v>
      </c>
      <c r="C154" s="47"/>
    </row>
    <row r="155" spans="1:3" x14ac:dyDescent="0.2">
      <c r="A155" s="27">
        <v>3</v>
      </c>
      <c r="B155" s="47">
        <v>163947</v>
      </c>
      <c r="C155" s="47"/>
    </row>
    <row r="156" spans="1:3" x14ac:dyDescent="0.2">
      <c r="A156" s="27">
        <v>4</v>
      </c>
      <c r="B156" s="47">
        <v>161082</v>
      </c>
      <c r="C156" s="47">
        <v>161082</v>
      </c>
    </row>
    <row r="157" spans="1:3" x14ac:dyDescent="0.2">
      <c r="A157" s="27">
        <v>5</v>
      </c>
      <c r="B157" s="47"/>
      <c r="C157" s="47">
        <v>184440.89079886361</v>
      </c>
    </row>
    <row r="158" spans="1:3" x14ac:dyDescent="0.2">
      <c r="A158" s="27">
        <v>6</v>
      </c>
      <c r="B158" s="47"/>
      <c r="C158" s="47">
        <v>213300.89861011881</v>
      </c>
    </row>
    <row r="159" spans="1:3" x14ac:dyDescent="0.2">
      <c r="A159" s="27">
        <v>7</v>
      </c>
      <c r="B159" s="47"/>
      <c r="C159" s="47">
        <v>230158.74599590251</v>
      </c>
    </row>
    <row r="160" spans="1:3" x14ac:dyDescent="0.2">
      <c r="A160" s="27">
        <v>8</v>
      </c>
      <c r="B160" s="47"/>
      <c r="C160" s="47">
        <v>251247.28176651141</v>
      </c>
    </row>
    <row r="161" spans="1:3" x14ac:dyDescent="0.2">
      <c r="A161" s="27">
        <v>9</v>
      </c>
      <c r="B161" s="47"/>
      <c r="C161" s="47">
        <v>280138.63907138101</v>
      </c>
    </row>
    <row r="162" spans="1:3" x14ac:dyDescent="0.2">
      <c r="A162" s="27">
        <v>10</v>
      </c>
      <c r="B162" s="47"/>
      <c r="C162" s="47">
        <v>239986.65392066882</v>
      </c>
    </row>
    <row r="163" spans="1:3" x14ac:dyDescent="0.2">
      <c r="A163" s="27">
        <v>11</v>
      </c>
      <c r="B163" s="47"/>
      <c r="C163" s="47">
        <v>201464.75236078587</v>
      </c>
    </row>
    <row r="164" spans="1:3" x14ac:dyDescent="0.2">
      <c r="A164" s="27">
        <v>12</v>
      </c>
      <c r="B164" s="47"/>
      <c r="C164" s="47">
        <v>159282.3712923401</v>
      </c>
    </row>
    <row r="166" spans="1:3" x14ac:dyDescent="0.2">
      <c r="A166" s="25" t="s">
        <v>0</v>
      </c>
      <c r="B166" t="s">
        <v>18</v>
      </c>
    </row>
    <row r="168" spans="1:3" x14ac:dyDescent="0.2">
      <c r="A168" s="25" t="s">
        <v>15</v>
      </c>
      <c r="B168" t="s">
        <v>17</v>
      </c>
      <c r="C168" t="s">
        <v>46</v>
      </c>
    </row>
    <row r="169" spans="1:3" x14ac:dyDescent="0.2">
      <c r="A169" s="26">
        <v>2016</v>
      </c>
      <c r="B169" s="47">
        <v>88253</v>
      </c>
      <c r="C169" s="47"/>
    </row>
    <row r="170" spans="1:3" x14ac:dyDescent="0.2">
      <c r="A170" s="27">
        <v>2</v>
      </c>
      <c r="B170" s="47">
        <v>5252</v>
      </c>
      <c r="C170" s="47"/>
    </row>
    <row r="171" spans="1:3" x14ac:dyDescent="0.2">
      <c r="A171" s="27">
        <v>3</v>
      </c>
      <c r="B171" s="47">
        <v>7208</v>
      </c>
      <c r="C171" s="47"/>
    </row>
    <row r="172" spans="1:3" x14ac:dyDescent="0.2">
      <c r="A172" s="27">
        <v>4</v>
      </c>
      <c r="B172" s="47">
        <v>6456</v>
      </c>
      <c r="C172" s="47"/>
    </row>
    <row r="173" spans="1:3" x14ac:dyDescent="0.2">
      <c r="A173" s="27">
        <v>5</v>
      </c>
      <c r="B173" s="47">
        <v>6471</v>
      </c>
      <c r="C173" s="47"/>
    </row>
    <row r="174" spans="1:3" x14ac:dyDescent="0.2">
      <c r="A174" s="27">
        <v>6</v>
      </c>
      <c r="B174" s="47">
        <v>8219</v>
      </c>
      <c r="C174" s="47"/>
    </row>
    <row r="175" spans="1:3" x14ac:dyDescent="0.2">
      <c r="A175" s="27">
        <v>7</v>
      </c>
      <c r="B175" s="47">
        <v>8862</v>
      </c>
      <c r="C175" s="47"/>
    </row>
    <row r="176" spans="1:3" x14ac:dyDescent="0.2">
      <c r="A176" s="27">
        <v>8</v>
      </c>
      <c r="B176" s="47">
        <v>10593</v>
      </c>
      <c r="C176" s="47"/>
    </row>
    <row r="177" spans="1:3" x14ac:dyDescent="0.2">
      <c r="A177" s="27">
        <v>9</v>
      </c>
      <c r="B177" s="47">
        <v>11202</v>
      </c>
      <c r="C177" s="47"/>
    </row>
    <row r="178" spans="1:3" x14ac:dyDescent="0.2">
      <c r="A178" s="27">
        <v>10</v>
      </c>
      <c r="B178" s="47">
        <v>10076</v>
      </c>
      <c r="C178" s="47"/>
    </row>
    <row r="179" spans="1:3" x14ac:dyDescent="0.2">
      <c r="A179" s="27">
        <v>11</v>
      </c>
      <c r="B179" s="47">
        <v>7503</v>
      </c>
      <c r="C179" s="47"/>
    </row>
    <row r="180" spans="1:3" x14ac:dyDescent="0.2">
      <c r="A180" s="27">
        <v>12</v>
      </c>
      <c r="B180" s="47">
        <v>6411</v>
      </c>
      <c r="C180" s="47"/>
    </row>
    <row r="181" spans="1:3" x14ac:dyDescent="0.2">
      <c r="A181" s="26">
        <v>2017</v>
      </c>
      <c r="B181" s="47">
        <v>92516</v>
      </c>
      <c r="C181" s="47"/>
    </row>
    <row r="182" spans="1:3" x14ac:dyDescent="0.2">
      <c r="A182" s="27">
        <v>1</v>
      </c>
      <c r="B182" s="47">
        <v>5658</v>
      </c>
      <c r="C182" s="47"/>
    </row>
    <row r="183" spans="1:3" x14ac:dyDescent="0.2">
      <c r="A183" s="27">
        <v>2</v>
      </c>
      <c r="B183" s="47">
        <v>5284</v>
      </c>
      <c r="C183" s="47"/>
    </row>
    <row r="184" spans="1:3" x14ac:dyDescent="0.2">
      <c r="A184" s="27">
        <v>3</v>
      </c>
      <c r="B184" s="47">
        <v>6827</v>
      </c>
      <c r="C184" s="47"/>
    </row>
    <row r="185" spans="1:3" x14ac:dyDescent="0.2">
      <c r="A185" s="27">
        <v>4</v>
      </c>
      <c r="B185" s="47">
        <v>6802</v>
      </c>
      <c r="C185" s="47"/>
    </row>
    <row r="186" spans="1:3" x14ac:dyDescent="0.2">
      <c r="A186" s="27">
        <v>5</v>
      </c>
      <c r="B186" s="47">
        <v>7665</v>
      </c>
      <c r="C186" s="47"/>
    </row>
    <row r="187" spans="1:3" x14ac:dyDescent="0.2">
      <c r="A187" s="27">
        <v>6</v>
      </c>
      <c r="B187" s="47">
        <v>7647</v>
      </c>
      <c r="C187" s="47"/>
    </row>
    <row r="188" spans="1:3" x14ac:dyDescent="0.2">
      <c r="A188" s="27">
        <v>7</v>
      </c>
      <c r="B188" s="47">
        <v>9259</v>
      </c>
      <c r="C188" s="47"/>
    </row>
    <row r="189" spans="1:3" x14ac:dyDescent="0.2">
      <c r="A189" s="27">
        <v>8</v>
      </c>
      <c r="B189" s="47">
        <v>9658</v>
      </c>
      <c r="C189" s="47"/>
    </row>
    <row r="190" spans="1:3" x14ac:dyDescent="0.2">
      <c r="A190" s="27">
        <v>9</v>
      </c>
      <c r="B190" s="47">
        <v>10600</v>
      </c>
      <c r="C190" s="47"/>
    </row>
    <row r="191" spans="1:3" x14ac:dyDescent="0.2">
      <c r="A191" s="27">
        <v>10</v>
      </c>
      <c r="B191" s="47">
        <v>9002</v>
      </c>
      <c r="C191" s="47"/>
    </row>
    <row r="192" spans="1:3" x14ac:dyDescent="0.2">
      <c r="A192" s="27">
        <v>11</v>
      </c>
      <c r="B192" s="47">
        <v>7851</v>
      </c>
      <c r="C192" s="47"/>
    </row>
    <row r="193" spans="1:3" x14ac:dyDescent="0.2">
      <c r="A193" s="27">
        <v>12</v>
      </c>
      <c r="B193" s="47">
        <v>6263</v>
      </c>
      <c r="C193" s="47"/>
    </row>
    <row r="194" spans="1:3" x14ac:dyDescent="0.2">
      <c r="A194" s="26">
        <v>2018</v>
      </c>
      <c r="B194" s="47">
        <v>88664</v>
      </c>
      <c r="C194" s="47"/>
    </row>
    <row r="195" spans="1:3" x14ac:dyDescent="0.2">
      <c r="A195" s="27">
        <v>1</v>
      </c>
      <c r="B195" s="47">
        <v>5493</v>
      </c>
      <c r="C195" s="47"/>
    </row>
    <row r="196" spans="1:3" x14ac:dyDescent="0.2">
      <c r="A196" s="27">
        <v>2</v>
      </c>
      <c r="B196" s="47">
        <v>5599</v>
      </c>
      <c r="C196" s="47"/>
    </row>
    <row r="197" spans="1:3" x14ac:dyDescent="0.2">
      <c r="A197" s="27">
        <v>3</v>
      </c>
      <c r="B197" s="47">
        <v>6206</v>
      </c>
      <c r="C197" s="47"/>
    </row>
    <row r="198" spans="1:3" x14ac:dyDescent="0.2">
      <c r="A198" s="27">
        <v>4</v>
      </c>
      <c r="B198" s="47">
        <v>6585</v>
      </c>
      <c r="C198" s="47"/>
    </row>
    <row r="199" spans="1:3" x14ac:dyDescent="0.2">
      <c r="A199" s="27">
        <v>5</v>
      </c>
      <c r="B199" s="47">
        <v>6919</v>
      </c>
      <c r="C199" s="47"/>
    </row>
    <row r="200" spans="1:3" x14ac:dyDescent="0.2">
      <c r="A200" s="27">
        <v>6</v>
      </c>
      <c r="B200" s="47">
        <v>7822</v>
      </c>
      <c r="C200" s="47"/>
    </row>
    <row r="201" spans="1:3" x14ac:dyDescent="0.2">
      <c r="A201" s="27">
        <v>7</v>
      </c>
      <c r="B201" s="47">
        <v>8501</v>
      </c>
      <c r="C201" s="47"/>
    </row>
    <row r="202" spans="1:3" x14ac:dyDescent="0.2">
      <c r="A202" s="27">
        <v>8</v>
      </c>
      <c r="B202" s="47">
        <v>9041</v>
      </c>
      <c r="C202" s="47"/>
    </row>
    <row r="203" spans="1:3" x14ac:dyDescent="0.2">
      <c r="A203" s="27">
        <v>9</v>
      </c>
      <c r="B203" s="47">
        <v>9677</v>
      </c>
      <c r="C203" s="47"/>
    </row>
    <row r="204" spans="1:3" x14ac:dyDescent="0.2">
      <c r="A204" s="27">
        <v>10</v>
      </c>
      <c r="B204" s="47">
        <v>9171</v>
      </c>
      <c r="C204" s="47"/>
    </row>
    <row r="205" spans="1:3" x14ac:dyDescent="0.2">
      <c r="A205" s="27">
        <v>11</v>
      </c>
      <c r="B205" s="47">
        <v>7782</v>
      </c>
      <c r="C205" s="47"/>
    </row>
    <row r="206" spans="1:3" x14ac:dyDescent="0.2">
      <c r="A206" s="27">
        <v>12</v>
      </c>
      <c r="B206" s="47">
        <v>5868</v>
      </c>
      <c r="C206" s="47"/>
    </row>
    <row r="207" spans="1:3" x14ac:dyDescent="0.2">
      <c r="A207" s="26">
        <v>2019</v>
      </c>
      <c r="B207" s="47">
        <v>22122</v>
      </c>
      <c r="C207" s="47">
        <v>68132.832363988928</v>
      </c>
    </row>
    <row r="208" spans="1:3" x14ac:dyDescent="0.2">
      <c r="A208" s="27">
        <v>1</v>
      </c>
      <c r="B208" s="47">
        <v>5001</v>
      </c>
      <c r="C208" s="47"/>
    </row>
    <row r="209" spans="1:3" x14ac:dyDescent="0.2">
      <c r="A209" s="27">
        <v>2</v>
      </c>
      <c r="B209" s="47">
        <v>4919</v>
      </c>
      <c r="C209" s="47"/>
    </row>
    <row r="210" spans="1:3" x14ac:dyDescent="0.2">
      <c r="A210" s="27">
        <v>3</v>
      </c>
      <c r="B210" s="47">
        <v>6325</v>
      </c>
      <c r="C210" s="47"/>
    </row>
    <row r="211" spans="1:3" x14ac:dyDescent="0.2">
      <c r="A211" s="27">
        <v>4</v>
      </c>
      <c r="B211" s="47">
        <v>5877</v>
      </c>
      <c r="C211" s="47">
        <v>5877</v>
      </c>
    </row>
    <row r="212" spans="1:3" x14ac:dyDescent="0.2">
      <c r="A212" s="27">
        <v>5</v>
      </c>
      <c r="B212" s="47"/>
      <c r="C212" s="47">
        <v>6711.5035864553247</v>
      </c>
    </row>
    <row r="213" spans="1:3" x14ac:dyDescent="0.2">
      <c r="A213" s="27">
        <v>6</v>
      </c>
      <c r="B213" s="47"/>
      <c r="C213" s="47">
        <v>6972.0863376679936</v>
      </c>
    </row>
    <row r="214" spans="1:3" x14ac:dyDescent="0.2">
      <c r="A214" s="27">
        <v>7</v>
      </c>
      <c r="B214" s="47"/>
      <c r="C214" s="47">
        <v>8105.614712427956</v>
      </c>
    </row>
    <row r="215" spans="1:3" x14ac:dyDescent="0.2">
      <c r="A215" s="27">
        <v>8</v>
      </c>
      <c r="B215" s="47"/>
      <c r="C215" s="47">
        <v>9336.2208101680917</v>
      </c>
    </row>
    <row r="216" spans="1:3" x14ac:dyDescent="0.2">
      <c r="A216" s="27">
        <v>9</v>
      </c>
      <c r="B216" s="47"/>
      <c r="C216" s="47">
        <v>9952.3471095740351</v>
      </c>
    </row>
    <row r="217" spans="1:3" x14ac:dyDescent="0.2">
      <c r="A217" s="27">
        <v>10</v>
      </c>
      <c r="B217" s="47"/>
      <c r="C217" s="47">
        <v>8829.062703185582</v>
      </c>
    </row>
    <row r="218" spans="1:3" x14ac:dyDescent="0.2">
      <c r="A218" s="27">
        <v>11</v>
      </c>
      <c r="B218" s="47"/>
      <c r="C218" s="47">
        <v>6837.5745801818193</v>
      </c>
    </row>
    <row r="219" spans="1:3" x14ac:dyDescent="0.2">
      <c r="A219" s="27">
        <v>12</v>
      </c>
      <c r="B219" s="47"/>
      <c r="C219" s="47">
        <v>5511.4225243281126</v>
      </c>
    </row>
    <row r="221" spans="1:3" x14ac:dyDescent="0.2">
      <c r="A221" s="25" t="s">
        <v>0</v>
      </c>
      <c r="B221" t="s">
        <v>18</v>
      </c>
    </row>
    <row r="223" spans="1:3" x14ac:dyDescent="0.2">
      <c r="A223" s="25" t="s">
        <v>15</v>
      </c>
      <c r="B223" t="s">
        <v>19</v>
      </c>
      <c r="C223" t="s">
        <v>45</v>
      </c>
    </row>
    <row r="224" spans="1:3" x14ac:dyDescent="0.2">
      <c r="A224" s="26">
        <v>2016</v>
      </c>
      <c r="B224" s="47">
        <v>2778</v>
      </c>
      <c r="C224" s="47"/>
    </row>
    <row r="225" spans="1:3" x14ac:dyDescent="0.2">
      <c r="A225" s="27">
        <v>2</v>
      </c>
      <c r="B225" s="47">
        <v>147</v>
      </c>
      <c r="C225" s="47"/>
    </row>
    <row r="226" spans="1:3" x14ac:dyDescent="0.2">
      <c r="A226" s="27">
        <v>3</v>
      </c>
      <c r="B226" s="47">
        <v>245</v>
      </c>
      <c r="C226" s="47"/>
    </row>
    <row r="227" spans="1:3" x14ac:dyDescent="0.2">
      <c r="A227" s="27">
        <v>4</v>
      </c>
      <c r="B227" s="47">
        <v>182</v>
      </c>
      <c r="C227" s="47"/>
    </row>
    <row r="228" spans="1:3" x14ac:dyDescent="0.2">
      <c r="A228" s="27">
        <v>5</v>
      </c>
      <c r="B228" s="47">
        <v>237</v>
      </c>
      <c r="C228" s="47"/>
    </row>
    <row r="229" spans="1:3" x14ac:dyDescent="0.2">
      <c r="A229" s="27">
        <v>6</v>
      </c>
      <c r="B229" s="47">
        <v>283</v>
      </c>
      <c r="C229" s="47"/>
    </row>
    <row r="230" spans="1:3" x14ac:dyDescent="0.2">
      <c r="A230" s="27">
        <v>7</v>
      </c>
      <c r="B230" s="47">
        <v>298</v>
      </c>
      <c r="C230" s="47"/>
    </row>
    <row r="231" spans="1:3" x14ac:dyDescent="0.2">
      <c r="A231" s="27">
        <v>8</v>
      </c>
      <c r="B231" s="47">
        <v>303</v>
      </c>
      <c r="C231" s="47"/>
    </row>
    <row r="232" spans="1:3" x14ac:dyDescent="0.2">
      <c r="A232" s="27">
        <v>9</v>
      </c>
      <c r="B232" s="47">
        <v>386</v>
      </c>
      <c r="C232" s="47"/>
    </row>
    <row r="233" spans="1:3" x14ac:dyDescent="0.2">
      <c r="A233" s="27">
        <v>10</v>
      </c>
      <c r="B233" s="47">
        <v>278</v>
      </c>
      <c r="C233" s="47"/>
    </row>
    <row r="234" spans="1:3" x14ac:dyDescent="0.2">
      <c r="A234" s="27">
        <v>11</v>
      </c>
      <c r="B234" s="47">
        <v>201</v>
      </c>
      <c r="C234" s="47"/>
    </row>
    <row r="235" spans="1:3" x14ac:dyDescent="0.2">
      <c r="A235" s="27">
        <v>12</v>
      </c>
      <c r="B235" s="47">
        <v>218</v>
      </c>
      <c r="C235" s="47"/>
    </row>
    <row r="236" spans="1:3" x14ac:dyDescent="0.2">
      <c r="A236" s="26">
        <v>2017</v>
      </c>
      <c r="B236" s="47">
        <v>2873</v>
      </c>
      <c r="C236" s="47"/>
    </row>
    <row r="237" spans="1:3" x14ac:dyDescent="0.2">
      <c r="A237" s="27">
        <v>1</v>
      </c>
      <c r="B237" s="47">
        <v>158</v>
      </c>
      <c r="C237" s="47"/>
    </row>
    <row r="238" spans="1:3" x14ac:dyDescent="0.2">
      <c r="A238" s="27">
        <v>2</v>
      </c>
      <c r="B238" s="47">
        <v>186</v>
      </c>
      <c r="C238" s="47"/>
    </row>
    <row r="239" spans="1:3" x14ac:dyDescent="0.2">
      <c r="A239" s="27">
        <v>3</v>
      </c>
      <c r="B239" s="47">
        <v>192</v>
      </c>
      <c r="C239" s="47"/>
    </row>
    <row r="240" spans="1:3" x14ac:dyDescent="0.2">
      <c r="A240" s="27">
        <v>4</v>
      </c>
      <c r="B240" s="47">
        <v>182</v>
      </c>
      <c r="C240" s="47"/>
    </row>
    <row r="241" spans="1:3" x14ac:dyDescent="0.2">
      <c r="A241" s="27">
        <v>5</v>
      </c>
      <c r="B241" s="47">
        <v>253</v>
      </c>
      <c r="C241" s="47"/>
    </row>
    <row r="242" spans="1:3" x14ac:dyDescent="0.2">
      <c r="A242" s="27">
        <v>6</v>
      </c>
      <c r="B242" s="47">
        <v>210</v>
      </c>
      <c r="C242" s="47"/>
    </row>
    <row r="243" spans="1:3" x14ac:dyDescent="0.2">
      <c r="A243" s="27">
        <v>7</v>
      </c>
      <c r="B243" s="47">
        <v>309</v>
      </c>
      <c r="C243" s="47"/>
    </row>
    <row r="244" spans="1:3" x14ac:dyDescent="0.2">
      <c r="A244" s="27">
        <v>8</v>
      </c>
      <c r="B244" s="47">
        <v>264</v>
      </c>
      <c r="C244" s="47"/>
    </row>
    <row r="245" spans="1:3" x14ac:dyDescent="0.2">
      <c r="A245" s="27">
        <v>9</v>
      </c>
      <c r="B245" s="47">
        <v>345</v>
      </c>
      <c r="C245" s="47"/>
    </row>
    <row r="246" spans="1:3" x14ac:dyDescent="0.2">
      <c r="A246" s="27">
        <v>10</v>
      </c>
      <c r="B246" s="47">
        <v>244</v>
      </c>
      <c r="C246" s="47"/>
    </row>
    <row r="247" spans="1:3" x14ac:dyDescent="0.2">
      <c r="A247" s="27">
        <v>11</v>
      </c>
      <c r="B247" s="47">
        <v>287</v>
      </c>
      <c r="C247" s="47"/>
    </row>
    <row r="248" spans="1:3" x14ac:dyDescent="0.2">
      <c r="A248" s="27">
        <v>12</v>
      </c>
      <c r="B248" s="47">
        <v>243</v>
      </c>
      <c r="C248" s="47"/>
    </row>
    <row r="249" spans="1:3" x14ac:dyDescent="0.2">
      <c r="A249" s="26">
        <v>2018</v>
      </c>
      <c r="B249" s="47">
        <v>3375</v>
      </c>
      <c r="C249" s="47"/>
    </row>
    <row r="250" spans="1:3" x14ac:dyDescent="0.2">
      <c r="A250" s="27">
        <v>1</v>
      </c>
      <c r="B250" s="47">
        <v>205</v>
      </c>
      <c r="C250" s="47"/>
    </row>
    <row r="251" spans="1:3" x14ac:dyDescent="0.2">
      <c r="A251" s="27">
        <v>2</v>
      </c>
      <c r="B251" s="47">
        <v>222</v>
      </c>
      <c r="C251" s="47"/>
    </row>
    <row r="252" spans="1:3" x14ac:dyDescent="0.2">
      <c r="A252" s="27">
        <v>3</v>
      </c>
      <c r="B252" s="47">
        <v>242</v>
      </c>
      <c r="C252" s="47"/>
    </row>
    <row r="253" spans="1:3" x14ac:dyDescent="0.2">
      <c r="A253" s="27">
        <v>4</v>
      </c>
      <c r="B253" s="47">
        <v>249</v>
      </c>
      <c r="C253" s="47"/>
    </row>
    <row r="254" spans="1:3" x14ac:dyDescent="0.2">
      <c r="A254" s="27">
        <v>5</v>
      </c>
      <c r="B254" s="47">
        <v>263</v>
      </c>
      <c r="C254" s="47"/>
    </row>
    <row r="255" spans="1:3" x14ac:dyDescent="0.2">
      <c r="A255" s="27">
        <v>6</v>
      </c>
      <c r="B255" s="47">
        <v>295</v>
      </c>
      <c r="C255" s="47"/>
    </row>
    <row r="256" spans="1:3" x14ac:dyDescent="0.2">
      <c r="A256" s="27">
        <v>7</v>
      </c>
      <c r="B256" s="47">
        <v>319</v>
      </c>
      <c r="C256" s="47"/>
    </row>
    <row r="257" spans="1:3" x14ac:dyDescent="0.2">
      <c r="A257" s="27">
        <v>8</v>
      </c>
      <c r="B257" s="47">
        <v>353</v>
      </c>
      <c r="C257" s="47"/>
    </row>
    <row r="258" spans="1:3" x14ac:dyDescent="0.2">
      <c r="A258" s="27">
        <v>9</v>
      </c>
      <c r="B258" s="47">
        <v>360</v>
      </c>
      <c r="C258" s="47"/>
    </row>
    <row r="259" spans="1:3" x14ac:dyDescent="0.2">
      <c r="A259" s="27">
        <v>10</v>
      </c>
      <c r="B259" s="47">
        <v>346</v>
      </c>
      <c r="C259" s="47"/>
    </row>
    <row r="260" spans="1:3" x14ac:dyDescent="0.2">
      <c r="A260" s="27">
        <v>11</v>
      </c>
      <c r="B260" s="47">
        <v>305</v>
      </c>
      <c r="C260" s="47"/>
    </row>
    <row r="261" spans="1:3" x14ac:dyDescent="0.2">
      <c r="A261" s="27">
        <v>12</v>
      </c>
      <c r="B261" s="47">
        <v>216</v>
      </c>
      <c r="C261" s="47"/>
    </row>
    <row r="262" spans="1:3" x14ac:dyDescent="0.2">
      <c r="A262" s="26">
        <v>2019</v>
      </c>
      <c r="B262" s="47">
        <v>801</v>
      </c>
      <c r="C262" s="47">
        <v>2499.7635962166751</v>
      </c>
    </row>
    <row r="263" spans="1:3" x14ac:dyDescent="0.2">
      <c r="A263" s="27">
        <v>1</v>
      </c>
      <c r="B263" s="47">
        <v>174</v>
      </c>
      <c r="C263" s="47"/>
    </row>
    <row r="264" spans="1:3" x14ac:dyDescent="0.2">
      <c r="A264" s="27">
        <v>2</v>
      </c>
      <c r="B264" s="47">
        <v>183</v>
      </c>
      <c r="C264" s="47"/>
    </row>
    <row r="265" spans="1:3" x14ac:dyDescent="0.2">
      <c r="A265" s="27">
        <v>3</v>
      </c>
      <c r="B265" s="47">
        <v>242</v>
      </c>
      <c r="C265" s="47"/>
    </row>
    <row r="266" spans="1:3" x14ac:dyDescent="0.2">
      <c r="A266" s="27">
        <v>4</v>
      </c>
      <c r="B266" s="47">
        <v>202</v>
      </c>
      <c r="C266" s="47">
        <v>202</v>
      </c>
    </row>
    <row r="267" spans="1:3" x14ac:dyDescent="0.2">
      <c r="A267" s="27">
        <v>5</v>
      </c>
      <c r="B267" s="47"/>
      <c r="C267" s="47">
        <v>224.00534947901915</v>
      </c>
    </row>
    <row r="268" spans="1:3" x14ac:dyDescent="0.2">
      <c r="A268" s="27">
        <v>6</v>
      </c>
      <c r="B268" s="47"/>
      <c r="C268" s="47">
        <v>246.67443199984231</v>
      </c>
    </row>
    <row r="269" spans="1:3" x14ac:dyDescent="0.2">
      <c r="A269" s="27">
        <v>7</v>
      </c>
      <c r="B269" s="47"/>
      <c r="C269" s="47">
        <v>284.63684677322874</v>
      </c>
    </row>
    <row r="270" spans="1:3" x14ac:dyDescent="0.2">
      <c r="A270" s="27">
        <v>8</v>
      </c>
      <c r="B270" s="47"/>
      <c r="C270" s="47">
        <v>273.53001992053004</v>
      </c>
    </row>
    <row r="271" spans="1:3" x14ac:dyDescent="0.2">
      <c r="A271" s="27">
        <v>9</v>
      </c>
      <c r="B271" s="47"/>
      <c r="C271" s="47">
        <v>329.92858408307654</v>
      </c>
    </row>
    <row r="272" spans="1:3" x14ac:dyDescent="0.2">
      <c r="A272" s="27">
        <v>10</v>
      </c>
      <c r="B272" s="47"/>
      <c r="C272" s="47">
        <v>306.40167215879956</v>
      </c>
    </row>
    <row r="273" spans="1:12" x14ac:dyDescent="0.2">
      <c r="A273" s="27">
        <v>11</v>
      </c>
      <c r="B273" s="47"/>
      <c r="C273" s="47">
        <v>321.36125326023114</v>
      </c>
    </row>
    <row r="274" spans="1:12" x14ac:dyDescent="0.2">
      <c r="A274" s="27">
        <v>12</v>
      </c>
      <c r="B274" s="47"/>
      <c r="C274" s="47">
        <v>311.22543854194805</v>
      </c>
    </row>
    <row r="277" spans="1:12" x14ac:dyDescent="0.2">
      <c r="B277" t="s">
        <v>58</v>
      </c>
      <c r="C277" t="s">
        <v>59</v>
      </c>
    </row>
    <row r="278" spans="1:12" x14ac:dyDescent="0.2">
      <c r="A278" t="s">
        <v>2</v>
      </c>
      <c r="B278">
        <f>VLOOKUP(MAX('Worksheet - Raw Data'!$E:$E),'Worksheet - Raw Data'!$E:$E,1, FALSE)</f>
        <v>86.34</v>
      </c>
      <c r="C278">
        <f>VLOOKUP(MIN('Worksheet - Raw Data'!$E:$E),'Worksheet - Raw Data'!$E:$E,1, FALSE)</f>
        <v>36.409999999999997</v>
      </c>
    </row>
    <row r="280" spans="1:12" x14ac:dyDescent="0.2">
      <c r="A280" s="44" t="s">
        <v>92</v>
      </c>
      <c r="B280" s="44"/>
      <c r="C280" s="44"/>
      <c r="D280" s="44"/>
      <c r="E280" s="44"/>
      <c r="F280" s="44"/>
      <c r="G280" s="44"/>
      <c r="H280" s="44"/>
      <c r="I280" s="44"/>
      <c r="J280" s="44"/>
      <c r="K280" s="44"/>
      <c r="L280" s="44"/>
    </row>
    <row r="281" spans="1:12" x14ac:dyDescent="0.2">
      <c r="A281" s="44"/>
      <c r="B281" s="44"/>
      <c r="C281" s="44"/>
      <c r="D281" s="44"/>
      <c r="E281" s="44"/>
      <c r="F281" s="44"/>
      <c r="G281" s="44"/>
      <c r="H281" s="44"/>
      <c r="I281" s="44"/>
      <c r="J281" s="44"/>
      <c r="K281" s="44"/>
      <c r="L281" s="44"/>
    </row>
    <row r="283" spans="1:12" x14ac:dyDescent="0.2">
      <c r="K283" s="33"/>
      <c r="L283" s="33"/>
    </row>
    <row r="284" spans="1:12" x14ac:dyDescent="0.2">
      <c r="B284" s="25" t="s">
        <v>60</v>
      </c>
      <c r="K284" s="33"/>
      <c r="L284" s="33"/>
    </row>
    <row r="285" spans="1:12" x14ac:dyDescent="0.2">
      <c r="B285">
        <v>2016</v>
      </c>
      <c r="D285">
        <v>2017</v>
      </c>
      <c r="F285">
        <v>2018</v>
      </c>
      <c r="H285">
        <v>2019</v>
      </c>
      <c r="K285" s="33"/>
      <c r="L285" s="33"/>
    </row>
    <row r="286" spans="1:12" x14ac:dyDescent="0.2">
      <c r="A286" s="25" t="s">
        <v>15</v>
      </c>
      <c r="B286" t="s">
        <v>51</v>
      </c>
      <c r="C286" t="s">
        <v>64</v>
      </c>
      <c r="D286" t="s">
        <v>51</v>
      </c>
      <c r="E286" t="s">
        <v>64</v>
      </c>
      <c r="F286" t="s">
        <v>51</v>
      </c>
      <c r="G286" t="s">
        <v>64</v>
      </c>
      <c r="H286" t="s">
        <v>51</v>
      </c>
      <c r="I286" t="s">
        <v>64</v>
      </c>
      <c r="J286" s="35" t="s">
        <v>68</v>
      </c>
      <c r="K286" s="34" t="s">
        <v>63</v>
      </c>
      <c r="L286" s="35" t="s">
        <v>61</v>
      </c>
    </row>
    <row r="287" spans="1:12" x14ac:dyDescent="0.2">
      <c r="A287" s="26" t="s">
        <v>11</v>
      </c>
      <c r="B287">
        <v>39164.9</v>
      </c>
      <c r="D287">
        <v>40928.69</v>
      </c>
      <c r="F287">
        <v>28574.140000000003</v>
      </c>
      <c r="H287">
        <v>5190.1200000000008</v>
      </c>
      <c r="I287">
        <v>12887.165995133619</v>
      </c>
      <c r="J287">
        <f>H287+I287</f>
        <v>18077.285995133621</v>
      </c>
      <c r="K287" s="33">
        <f>(F287-D287)/D287</f>
        <v>-0.30185549549716834</v>
      </c>
      <c r="L287" s="33">
        <f>((H287+I287)-F287)/F287</f>
        <v>-0.36735502817814919</v>
      </c>
    </row>
    <row r="288" spans="1:12" x14ac:dyDescent="0.2">
      <c r="A288" s="26" t="s">
        <v>10</v>
      </c>
      <c r="B288">
        <v>153450.40999999997</v>
      </c>
      <c r="D288">
        <v>144925.26</v>
      </c>
      <c r="F288">
        <v>140391.53</v>
      </c>
      <c r="H288">
        <v>34983.479999999996</v>
      </c>
      <c r="I288">
        <v>94144.800442180072</v>
      </c>
      <c r="J288">
        <f>H288+I288</f>
        <v>129128.28044218007</v>
      </c>
      <c r="K288" s="33">
        <f>(F288-D288)/D288</f>
        <v>-3.1283228334384287E-2</v>
      </c>
      <c r="L288" s="33">
        <f>((H288+I288)-F288)/F288</f>
        <v>-8.0227415128390794E-2</v>
      </c>
    </row>
    <row r="289" spans="1:12" x14ac:dyDescent="0.2">
      <c r="A289" s="26" t="s">
        <v>12</v>
      </c>
      <c r="B289">
        <v>12436.880000000001</v>
      </c>
      <c r="D289">
        <v>12377.38</v>
      </c>
      <c r="F289">
        <v>8981.01</v>
      </c>
      <c r="H289">
        <v>2513.3400000000006</v>
      </c>
      <c r="I289">
        <v>6484.4375704132035</v>
      </c>
      <c r="J289">
        <f>H289+I289</f>
        <v>8997.7775704132036</v>
      </c>
      <c r="K289" s="33">
        <f>(F289-D289)/D289</f>
        <v>-0.2744013676561598</v>
      </c>
      <c r="L289" s="33">
        <f>((H289+I289)-F289)/F289</f>
        <v>1.8670027550579979E-3</v>
      </c>
    </row>
    <row r="290" spans="1:12" x14ac:dyDescent="0.2">
      <c r="A290" s="26" t="s">
        <v>48</v>
      </c>
      <c r="B290">
        <v>205052.18999999997</v>
      </c>
      <c r="D290">
        <v>198231.33000000002</v>
      </c>
      <c r="F290">
        <v>177946.68000000002</v>
      </c>
      <c r="H290">
        <v>42686.94</v>
      </c>
      <c r="I290">
        <v>113516.4040077269</v>
      </c>
      <c r="J290">
        <f>H290+I290</f>
        <v>156203.3440077269</v>
      </c>
      <c r="K290" s="33">
        <f>(F290-D290)/D290</f>
        <v>-0.10232817385627183</v>
      </c>
      <c r="L290" s="33">
        <f>((H290+I290)-F290)/F290</f>
        <v>-0.12219017512590354</v>
      </c>
    </row>
    <row r="291" spans="1:12" x14ac:dyDescent="0.2">
      <c r="K291" s="33"/>
      <c r="L291" s="33"/>
    </row>
    <row r="292" spans="1:12" x14ac:dyDescent="0.2">
      <c r="K292" s="33"/>
      <c r="L292" s="33"/>
    </row>
    <row r="293" spans="1:12" x14ac:dyDescent="0.2">
      <c r="K293" s="33"/>
      <c r="L293" s="33"/>
    </row>
    <row r="294" spans="1:12" x14ac:dyDescent="0.2">
      <c r="B294" s="25" t="s">
        <v>60</v>
      </c>
      <c r="K294" s="33"/>
      <c r="L294" s="33"/>
    </row>
    <row r="295" spans="1:12" x14ac:dyDescent="0.2">
      <c r="B295">
        <v>2016</v>
      </c>
      <c r="D295">
        <v>2017</v>
      </c>
      <c r="F295">
        <v>2018</v>
      </c>
      <c r="H295">
        <v>2019</v>
      </c>
      <c r="K295" s="33"/>
      <c r="L295" s="33"/>
    </row>
    <row r="296" spans="1:12" x14ac:dyDescent="0.2">
      <c r="A296" s="25" t="s">
        <v>15</v>
      </c>
      <c r="B296" t="s">
        <v>52</v>
      </c>
      <c r="C296" t="s">
        <v>98</v>
      </c>
      <c r="D296" t="s">
        <v>52</v>
      </c>
      <c r="E296" t="s">
        <v>98</v>
      </c>
      <c r="F296" t="s">
        <v>52</v>
      </c>
      <c r="G296" t="s">
        <v>98</v>
      </c>
      <c r="H296" t="s">
        <v>52</v>
      </c>
      <c r="I296" t="s">
        <v>98</v>
      </c>
      <c r="J296" s="35" t="s">
        <v>71</v>
      </c>
      <c r="K296" s="34" t="s">
        <v>63</v>
      </c>
      <c r="L296" s="35" t="s">
        <v>61</v>
      </c>
    </row>
    <row r="297" spans="1:12" x14ac:dyDescent="0.2">
      <c r="A297" s="26" t="s">
        <v>11</v>
      </c>
      <c r="B297">
        <v>22471.040000000001</v>
      </c>
      <c r="D297">
        <v>25957.635999999995</v>
      </c>
      <c r="F297">
        <v>24310.061999999994</v>
      </c>
      <c r="H297">
        <v>4423.1180000000004</v>
      </c>
      <c r="I297">
        <v>20473.326987653938</v>
      </c>
      <c r="J297">
        <f>H297+I297</f>
        <v>24896.444987653937</v>
      </c>
      <c r="K297" s="33">
        <f>(F297-D297)/D297</f>
        <v>-6.3471650500068685E-2</v>
      </c>
      <c r="L297" s="33">
        <f>((H297+I297)-F297)/F297</f>
        <v>2.4120999265816033E-2</v>
      </c>
    </row>
    <row r="298" spans="1:12" x14ac:dyDescent="0.2">
      <c r="A298" s="26" t="s">
        <v>10</v>
      </c>
      <c r="B298">
        <v>55487.369999999995</v>
      </c>
      <c r="D298">
        <v>54399.590000000004</v>
      </c>
      <c r="F298">
        <v>49369.382000000005</v>
      </c>
      <c r="H298">
        <v>9462.2119999999995</v>
      </c>
      <c r="I298">
        <v>40509.451511754109</v>
      </c>
      <c r="J298">
        <f>H298+I298</f>
        <v>49971.663511754108</v>
      </c>
      <c r="K298" s="33">
        <f>(F298-D298)/D298</f>
        <v>-9.2467755731247214E-2</v>
      </c>
      <c r="L298" s="33">
        <f>((H298+I298)-F298)/F298</f>
        <v>1.2199494653469697E-2</v>
      </c>
    </row>
    <row r="299" spans="1:12" x14ac:dyDescent="0.2">
      <c r="A299" s="26" t="s">
        <v>12</v>
      </c>
      <c r="B299">
        <v>3765.1300000000006</v>
      </c>
      <c r="D299">
        <v>3821.5269999999996</v>
      </c>
      <c r="F299">
        <v>3525.3119999999999</v>
      </c>
      <c r="H299">
        <v>704.04200000000003</v>
      </c>
      <c r="I299">
        <v>2986.6819154980763</v>
      </c>
      <c r="J299">
        <f>H299+I299</f>
        <v>3690.7239154980762</v>
      </c>
      <c r="K299" s="33">
        <f>(F299-D299)/D299</f>
        <v>-7.7512209124781725E-2</v>
      </c>
      <c r="L299" s="33">
        <f>((H299+I299)-F299)/F299</f>
        <v>4.6921213072226312E-2</v>
      </c>
    </row>
    <row r="300" spans="1:12" x14ac:dyDescent="0.2">
      <c r="A300" s="26" t="s">
        <v>48</v>
      </c>
      <c r="B300">
        <v>81723.540000000008</v>
      </c>
      <c r="D300">
        <v>84178.752999999997</v>
      </c>
      <c r="F300">
        <v>77204.756000000008</v>
      </c>
      <c r="H300">
        <v>14589.371999999999</v>
      </c>
      <c r="I300">
        <v>63969.46041490612</v>
      </c>
      <c r="J300">
        <f>H300+I300</f>
        <v>78558.832414906123</v>
      </c>
      <c r="K300" s="33">
        <f>(F300-D300)/D300</f>
        <v>-8.2847473399849353E-2</v>
      </c>
      <c r="L300" s="33">
        <f>((H300+I300)-F300)/F300</f>
        <v>1.7538769436770373E-2</v>
      </c>
    </row>
    <row r="301" spans="1:12" x14ac:dyDescent="0.2">
      <c r="K301" s="33"/>
      <c r="L301" s="33"/>
    </row>
    <row r="302" spans="1:12" x14ac:dyDescent="0.2">
      <c r="K302" s="33"/>
      <c r="L302" s="33"/>
    </row>
    <row r="303" spans="1:12" x14ac:dyDescent="0.2">
      <c r="B303" s="25" t="s">
        <v>60</v>
      </c>
      <c r="K303" s="33"/>
      <c r="L303" s="33"/>
    </row>
    <row r="304" spans="1:12" x14ac:dyDescent="0.2">
      <c r="B304">
        <v>2016</v>
      </c>
      <c r="D304">
        <v>2017</v>
      </c>
      <c r="F304">
        <v>2018</v>
      </c>
      <c r="H304">
        <v>2019</v>
      </c>
      <c r="K304" s="33"/>
      <c r="L304" s="33"/>
    </row>
    <row r="305" spans="1:12" x14ac:dyDescent="0.2">
      <c r="A305" s="25" t="s">
        <v>15</v>
      </c>
      <c r="B305" t="s">
        <v>53</v>
      </c>
      <c r="C305" t="s">
        <v>97</v>
      </c>
      <c r="D305" t="s">
        <v>53</v>
      </c>
      <c r="E305" t="s">
        <v>97</v>
      </c>
      <c r="F305" t="s">
        <v>53</v>
      </c>
      <c r="G305" t="s">
        <v>97</v>
      </c>
      <c r="H305" t="s">
        <v>53</v>
      </c>
      <c r="I305" t="s">
        <v>97</v>
      </c>
      <c r="J305" s="35" t="s">
        <v>72</v>
      </c>
      <c r="K305" s="34" t="s">
        <v>63</v>
      </c>
      <c r="L305" s="35" t="s">
        <v>61</v>
      </c>
    </row>
    <row r="306" spans="1:12" x14ac:dyDescent="0.2">
      <c r="A306" s="26" t="s">
        <v>11</v>
      </c>
      <c r="B306">
        <v>5874.7350000000006</v>
      </c>
      <c r="D306">
        <v>6139.3035000000009</v>
      </c>
      <c r="F306">
        <v>4286.1210000000001</v>
      </c>
      <c r="H306">
        <v>778.51800000000003</v>
      </c>
      <c r="I306">
        <v>1093.8202463849602</v>
      </c>
      <c r="J306">
        <f>H306+I306</f>
        <v>1872.3382463849603</v>
      </c>
      <c r="K306" s="33">
        <f>(F306-D306)/D306</f>
        <v>-0.30185549549716845</v>
      </c>
      <c r="L306" s="33">
        <f>((H306+I306)-F306)/F306</f>
        <v>-0.56316253171924913</v>
      </c>
    </row>
    <row r="307" spans="1:12" x14ac:dyDescent="0.2">
      <c r="A307" s="26" t="s">
        <v>10</v>
      </c>
      <c r="B307">
        <v>23017.5615</v>
      </c>
      <c r="D307">
        <v>21738.788999999997</v>
      </c>
      <c r="F307">
        <v>21058.729499999998</v>
      </c>
      <c r="H307">
        <v>5247.5219999999999</v>
      </c>
      <c r="I307">
        <v>2148.3367463849604</v>
      </c>
      <c r="J307">
        <f>H307+I307</f>
        <v>7395.8587463849599</v>
      </c>
      <c r="K307" s="33">
        <f>(F307-D307)/D307</f>
        <v>-3.1283228334384197E-2</v>
      </c>
      <c r="L307" s="33">
        <f>((H307+I307)-F307)/F307</f>
        <v>-0.64879843551886829</v>
      </c>
    </row>
    <row r="308" spans="1:12" x14ac:dyDescent="0.2">
      <c r="A308" s="26" t="s">
        <v>12</v>
      </c>
      <c r="B308">
        <v>1865.5320000000002</v>
      </c>
      <c r="D308">
        <v>1856.6070000000004</v>
      </c>
      <c r="F308">
        <v>1347.1514999999999</v>
      </c>
      <c r="H308">
        <v>377.00100000000009</v>
      </c>
      <c r="I308">
        <v>988.23374638496034</v>
      </c>
      <c r="J308">
        <f>H308+I308</f>
        <v>1365.2347463849605</v>
      </c>
      <c r="K308" s="33">
        <f>(F308-D308)/D308</f>
        <v>-0.27440136765616008</v>
      </c>
      <c r="L308" s="33">
        <f>((H308+I308)-F308)/F308</f>
        <v>1.3423320528508193E-2</v>
      </c>
    </row>
    <row r="309" spans="1:12" x14ac:dyDescent="0.2">
      <c r="A309" s="26" t="s">
        <v>48</v>
      </c>
      <c r="B309">
        <v>30757.8285</v>
      </c>
      <c r="D309">
        <v>29734.699499999999</v>
      </c>
      <c r="F309">
        <v>26692.001999999997</v>
      </c>
      <c r="H309">
        <v>6403.0410000000002</v>
      </c>
      <c r="I309">
        <v>4230.390739154881</v>
      </c>
      <c r="J309">
        <f>H309+I309</f>
        <v>10633.431739154881</v>
      </c>
      <c r="K309" s="33">
        <f>(F309-D309)/D309</f>
        <v>-0.10232817385627194</v>
      </c>
      <c r="L309" s="33">
        <f>((H309+I309)-F309)/F309</f>
        <v>-0.60162479610353381</v>
      </c>
    </row>
    <row r="310" spans="1:12" x14ac:dyDescent="0.2">
      <c r="K310" s="33"/>
      <c r="L310" s="33"/>
    </row>
    <row r="311" spans="1:12" x14ac:dyDescent="0.2">
      <c r="K311" s="33"/>
      <c r="L311" s="33"/>
    </row>
    <row r="312" spans="1:12" x14ac:dyDescent="0.2">
      <c r="K312" s="33"/>
      <c r="L312" s="33"/>
    </row>
    <row r="313" spans="1:12" x14ac:dyDescent="0.2">
      <c r="B313" s="25" t="s">
        <v>60</v>
      </c>
      <c r="K313" s="33"/>
      <c r="L313" s="33"/>
    </row>
    <row r="314" spans="1:12" x14ac:dyDescent="0.2">
      <c r="B314">
        <v>2016</v>
      </c>
      <c r="D314">
        <v>2017</v>
      </c>
      <c r="F314">
        <v>2018</v>
      </c>
      <c r="H314">
        <v>2019</v>
      </c>
      <c r="K314" s="33"/>
      <c r="L314" s="33"/>
    </row>
    <row r="315" spans="1:12" x14ac:dyDescent="0.2">
      <c r="A315" s="25" t="s">
        <v>15</v>
      </c>
      <c r="B315" t="s">
        <v>79</v>
      </c>
      <c r="C315" t="s">
        <v>87</v>
      </c>
      <c r="D315" t="s">
        <v>79</v>
      </c>
      <c r="E315" t="s">
        <v>87</v>
      </c>
      <c r="F315" t="s">
        <v>79</v>
      </c>
      <c r="G315" t="s">
        <v>87</v>
      </c>
      <c r="H315" t="s">
        <v>79</v>
      </c>
      <c r="I315" t="s">
        <v>87</v>
      </c>
      <c r="J315" s="35" t="s">
        <v>88</v>
      </c>
      <c r="K315" s="34" t="s">
        <v>63</v>
      </c>
      <c r="L315" s="35" t="s">
        <v>61</v>
      </c>
    </row>
    <row r="316" spans="1:12" x14ac:dyDescent="0.2">
      <c r="A316" s="26" t="s">
        <v>11</v>
      </c>
      <c r="B316">
        <v>28345.775000000001</v>
      </c>
      <c r="D316">
        <v>32096.9395</v>
      </c>
      <c r="F316">
        <v>28596.183000000001</v>
      </c>
      <c r="H316">
        <v>5201.6360000000004</v>
      </c>
      <c r="I316">
        <v>21567.147234038901</v>
      </c>
      <c r="J316">
        <f>H316+I316</f>
        <v>26768.7832340389</v>
      </c>
      <c r="K316" s="33">
        <f>(F316-D316)/D316</f>
        <v>-0.10906823374857903</v>
      </c>
      <c r="L316" s="33">
        <f>((H316+I316)-F316)/F316</f>
        <v>-6.3903625388084181E-2</v>
      </c>
    </row>
    <row r="317" spans="1:12" x14ac:dyDescent="0.2">
      <c r="A317" s="26" t="s">
        <v>10</v>
      </c>
      <c r="B317">
        <v>78504.931499999992</v>
      </c>
      <c r="D317">
        <v>76138.379000000001</v>
      </c>
      <c r="F317">
        <v>70428.111499999999</v>
      </c>
      <c r="H317">
        <v>14709.734</v>
      </c>
      <c r="I317">
        <v>42657.788258139066</v>
      </c>
      <c r="J317">
        <f>H317+I317</f>
        <v>57367.52225813907</v>
      </c>
      <c r="K317" s="33">
        <f>(F317-D317)/D317</f>
        <v>-7.4998543113191332E-2</v>
      </c>
      <c r="L317" s="33">
        <f>((H317+I317)-F317)/F317</f>
        <v>-0.18544568303327186</v>
      </c>
    </row>
    <row r="318" spans="1:12" x14ac:dyDescent="0.2">
      <c r="A318" s="26" t="s">
        <v>12</v>
      </c>
      <c r="B318">
        <v>5630.6620000000003</v>
      </c>
      <c r="D318">
        <v>5678.1340000000009</v>
      </c>
      <c r="F318">
        <v>4872.4635000000007</v>
      </c>
      <c r="H318">
        <v>1081.0430000000001</v>
      </c>
      <c r="I318">
        <v>3974.9156618830366</v>
      </c>
      <c r="J318">
        <f>H318+I318</f>
        <v>5055.9586618830363</v>
      </c>
      <c r="K318" s="33">
        <f>(F318-D318)/D318</f>
        <v>-0.1418900117538614</v>
      </c>
      <c r="L318" s="33">
        <f>((H318+I318)-F318)/F318</f>
        <v>3.7659627800810717E-2</v>
      </c>
    </row>
    <row r="319" spans="1:12" x14ac:dyDescent="0.2">
      <c r="A319" s="26" t="s">
        <v>48</v>
      </c>
      <c r="B319">
        <v>112481.3685</v>
      </c>
      <c r="D319">
        <v>113913.4525</v>
      </c>
      <c r="F319">
        <v>103896.758</v>
      </c>
      <c r="H319">
        <v>20992.413000000004</v>
      </c>
      <c r="I319">
        <v>68199.851154061005</v>
      </c>
      <c r="J319">
        <f>H319+I319</f>
        <v>89192.264154061006</v>
      </c>
      <c r="K319" s="33">
        <f>(F319-D319)/D319</f>
        <v>-8.793249857825175E-2</v>
      </c>
      <c r="L319" s="33">
        <f>((H319+I319)-F319)/F319</f>
        <v>-0.14152986223053268</v>
      </c>
    </row>
    <row r="325" spans="1:13" x14ac:dyDescent="0.2">
      <c r="B325" s="25" t="s">
        <v>60</v>
      </c>
      <c r="K325" s="33"/>
      <c r="L325" s="33"/>
    </row>
    <row r="326" spans="1:13" x14ac:dyDescent="0.2">
      <c r="B326">
        <v>2016</v>
      </c>
      <c r="D326">
        <v>2017</v>
      </c>
      <c r="F326">
        <v>2018</v>
      </c>
      <c r="H326">
        <v>2019</v>
      </c>
      <c r="K326" s="33"/>
      <c r="L326" s="33"/>
    </row>
    <row r="327" spans="1:13" x14ac:dyDescent="0.2">
      <c r="A327" s="25" t="s">
        <v>15</v>
      </c>
      <c r="B327" t="s">
        <v>22</v>
      </c>
      <c r="C327" t="s">
        <v>85</v>
      </c>
      <c r="D327" t="s">
        <v>22</v>
      </c>
      <c r="E327" t="s">
        <v>85</v>
      </c>
      <c r="F327" t="s">
        <v>22</v>
      </c>
      <c r="G327" t="s">
        <v>85</v>
      </c>
      <c r="H327" t="s">
        <v>22</v>
      </c>
      <c r="I327" t="s">
        <v>85</v>
      </c>
      <c r="J327" s="35" t="s">
        <v>86</v>
      </c>
      <c r="K327" s="34" t="s">
        <v>63</v>
      </c>
      <c r="L327" s="35" t="s">
        <v>61</v>
      </c>
    </row>
    <row r="328" spans="1:13" x14ac:dyDescent="0.2">
      <c r="A328" s="26" t="s">
        <v>11</v>
      </c>
      <c r="B328">
        <v>10819.125</v>
      </c>
      <c r="D328">
        <v>8831.7505000000001</v>
      </c>
      <c r="F328">
        <v>-22.042999999997392</v>
      </c>
      <c r="H328">
        <v>-11.515999999999849</v>
      </c>
      <c r="I328">
        <v>-8679.9812389052804</v>
      </c>
      <c r="J328">
        <f>H328+I328</f>
        <v>-8691.49723890528</v>
      </c>
      <c r="K328" s="33">
        <f>(F328/D328)-1</f>
        <v>-1.0024958811959188</v>
      </c>
      <c r="L328" s="33">
        <f>(I328/F328)-1</f>
        <v>392.77495072840844</v>
      </c>
    </row>
    <row r="329" spans="1:13" x14ac:dyDescent="0.2">
      <c r="A329" s="26" t="s">
        <v>10</v>
      </c>
      <c r="B329">
        <v>74945.478499999997</v>
      </c>
      <c r="D329">
        <v>68786.881000000008</v>
      </c>
      <c r="F329">
        <v>69963.4185</v>
      </c>
      <c r="H329">
        <v>20273.745999999999</v>
      </c>
      <c r="I329">
        <v>51487.012184041007</v>
      </c>
      <c r="J329">
        <f>H329+I329</f>
        <v>71760.758184041013</v>
      </c>
      <c r="K329" s="33">
        <f>(F329-D329)/D329</f>
        <v>1.710409721877041E-2</v>
      </c>
      <c r="L329" s="33">
        <f>((H329+I329)-F329)/F329</f>
        <v>2.5689706457682784E-2</v>
      </c>
    </row>
    <row r="330" spans="1:13" x14ac:dyDescent="0.2">
      <c r="A330" s="26" t="s">
        <v>12</v>
      </c>
      <c r="B330">
        <v>6806.2180000000008</v>
      </c>
      <c r="D330">
        <v>6699.2460000000028</v>
      </c>
      <c r="F330">
        <v>4108.5465000000004</v>
      </c>
      <c r="H330">
        <v>1432.2970000000003</v>
      </c>
      <c r="I330">
        <v>2509.5219085301674</v>
      </c>
      <c r="J330">
        <f>H330+I330</f>
        <v>3941.8189085301674</v>
      </c>
      <c r="K330" s="33">
        <f>(F330-D330)/D330</f>
        <v>-0.38671508704113888</v>
      </c>
      <c r="L330" s="33">
        <f>((H330+I330)-F330)/F330</f>
        <v>-4.0580675299606073E-2</v>
      </c>
    </row>
    <row r="331" spans="1:13" x14ac:dyDescent="0.2">
      <c r="A331" s="26" t="s">
        <v>48</v>
      </c>
      <c r="B331">
        <v>92570.821499999991</v>
      </c>
      <c r="D331">
        <v>84317.877500000002</v>
      </c>
      <c r="F331">
        <v>74049.922000000006</v>
      </c>
      <c r="H331">
        <v>21694.526999999998</v>
      </c>
      <c r="I331">
        <v>45316.552853665889</v>
      </c>
      <c r="K331" s="33"/>
      <c r="L331" s="33"/>
      <c r="M331" s="33"/>
    </row>
    <row r="332" spans="1:13" x14ac:dyDescent="0.2">
      <c r="K332" s="33"/>
      <c r="L332" s="33"/>
    </row>
    <row r="334" spans="1:13" x14ac:dyDescent="0.2">
      <c r="A334" s="44" t="s">
        <v>93</v>
      </c>
      <c r="B334" s="45"/>
      <c r="C334" s="45"/>
      <c r="D334" s="45"/>
      <c r="E334" s="45"/>
      <c r="F334" s="45"/>
      <c r="G334" s="45"/>
      <c r="H334" s="45"/>
      <c r="I334" s="45"/>
      <c r="J334" s="45"/>
      <c r="K334" s="45"/>
      <c r="L334" s="45"/>
    </row>
    <row r="335" spans="1:13" x14ac:dyDescent="0.2">
      <c r="A335" s="45"/>
      <c r="B335" s="45"/>
      <c r="C335" s="45"/>
      <c r="D335" s="45"/>
      <c r="E335" s="45"/>
      <c r="F335" s="45"/>
      <c r="G335" s="45"/>
      <c r="H335" s="45"/>
      <c r="I335" s="45"/>
      <c r="J335" s="45"/>
      <c r="K335" s="45"/>
      <c r="L335" s="45"/>
    </row>
    <row r="336" spans="1:13" x14ac:dyDescent="0.2">
      <c r="D336" s="33"/>
      <c r="E336" s="33"/>
      <c r="K336" s="33"/>
      <c r="L336" s="33"/>
    </row>
    <row r="337" spans="1:12" x14ac:dyDescent="0.2">
      <c r="B337" s="25" t="s">
        <v>60</v>
      </c>
      <c r="K337" s="33"/>
      <c r="L337" s="33"/>
    </row>
    <row r="338" spans="1:12" x14ac:dyDescent="0.2">
      <c r="B338">
        <v>2016</v>
      </c>
      <c r="D338">
        <v>2017</v>
      </c>
      <c r="F338">
        <v>2018</v>
      </c>
      <c r="H338">
        <v>2019</v>
      </c>
      <c r="K338" s="33"/>
      <c r="L338" s="33"/>
    </row>
    <row r="339" spans="1:12" x14ac:dyDescent="0.2">
      <c r="A339" s="25" t="s">
        <v>15</v>
      </c>
      <c r="B339" t="s">
        <v>16</v>
      </c>
      <c r="C339" t="s">
        <v>65</v>
      </c>
      <c r="D339" t="s">
        <v>16</v>
      </c>
      <c r="E339" t="s">
        <v>65</v>
      </c>
      <c r="F339" t="s">
        <v>16</v>
      </c>
      <c r="G339" t="s">
        <v>65</v>
      </c>
      <c r="H339" t="s">
        <v>16</v>
      </c>
      <c r="I339" t="s">
        <v>65</v>
      </c>
      <c r="J339" s="36" t="s">
        <v>67</v>
      </c>
      <c r="K339" s="34" t="s">
        <v>63</v>
      </c>
      <c r="L339" s="35" t="s">
        <v>61</v>
      </c>
    </row>
    <row r="340" spans="1:12" x14ac:dyDescent="0.2">
      <c r="A340" s="26" t="s">
        <v>11</v>
      </c>
      <c r="B340">
        <v>998372</v>
      </c>
      <c r="D340">
        <v>1113152</v>
      </c>
      <c r="F340">
        <v>1093940</v>
      </c>
      <c r="H340">
        <v>271236</v>
      </c>
      <c r="I340">
        <v>869341.95857069083</v>
      </c>
      <c r="J340">
        <f>H340+I340</f>
        <v>1140577.9585706908</v>
      </c>
      <c r="K340" s="33">
        <f>(F340-D340)/D340</f>
        <v>-1.7259098487897431E-2</v>
      </c>
      <c r="L340" s="33">
        <f>((H340+I340)-F340)/F340</f>
        <v>4.2633013301178149E-2</v>
      </c>
    </row>
    <row r="341" spans="1:12" x14ac:dyDescent="0.2">
      <c r="A341" s="26" t="s">
        <v>10</v>
      </c>
      <c r="B341">
        <v>1055470</v>
      </c>
      <c r="D341">
        <v>1110315</v>
      </c>
      <c r="F341">
        <v>1101230</v>
      </c>
      <c r="H341">
        <v>275721</v>
      </c>
      <c r="I341">
        <v>877896.1232795103</v>
      </c>
      <c r="J341">
        <f>H341+I341</f>
        <v>1153617.1232795103</v>
      </c>
      <c r="K341" s="33">
        <f>(F341-D341)/D341</f>
        <v>-8.1823626628479314E-3</v>
      </c>
      <c r="L341" s="33">
        <f>((H341+I341)-F341)/F341</f>
        <v>4.7571463980739991E-2</v>
      </c>
    </row>
    <row r="342" spans="1:12" x14ac:dyDescent="0.2">
      <c r="A342" s="26" t="s">
        <v>12</v>
      </c>
      <c r="B342">
        <v>199676</v>
      </c>
      <c r="D342">
        <v>222632</v>
      </c>
      <c r="F342">
        <v>218788</v>
      </c>
      <c r="H342">
        <v>54244</v>
      </c>
      <c r="I342">
        <v>173864.15196637105</v>
      </c>
      <c r="J342">
        <f>H342+I342</f>
        <v>228108.15196637105</v>
      </c>
      <c r="K342" s="33">
        <f>(F342-D342)/D342</f>
        <v>-1.7266161198749505E-2</v>
      </c>
      <c r="L342" s="33">
        <f>((H342+I342)-F342)/F342</f>
        <v>4.2599008932715912E-2</v>
      </c>
    </row>
    <row r="343" spans="1:12" x14ac:dyDescent="0.2">
      <c r="A343" s="26" t="s">
        <v>48</v>
      </c>
      <c r="B343">
        <v>2253518</v>
      </c>
      <c r="D343">
        <v>2446099</v>
      </c>
      <c r="F343">
        <v>2413958</v>
      </c>
      <c r="H343">
        <v>601201</v>
      </c>
      <c r="I343">
        <v>1921102.2338165722</v>
      </c>
      <c r="J343">
        <f>H343+I343</f>
        <v>2522303.2338165725</v>
      </c>
      <c r="K343" s="33">
        <f>(F343-D343)/D343</f>
        <v>-1.3139697125913546E-2</v>
      </c>
      <c r="L343" s="33">
        <f>((H343+I343)-F343)/F343</f>
        <v>4.4882816443605263E-2</v>
      </c>
    </row>
    <row r="347" spans="1:12" x14ac:dyDescent="0.2">
      <c r="K347" s="33"/>
      <c r="L347" s="33"/>
    </row>
    <row r="348" spans="1:12" x14ac:dyDescent="0.2">
      <c r="B348" s="25" t="s">
        <v>60</v>
      </c>
      <c r="K348" s="33"/>
      <c r="L348" s="33"/>
    </row>
    <row r="349" spans="1:12" x14ac:dyDescent="0.2">
      <c r="B349">
        <v>2016</v>
      </c>
      <c r="D349">
        <v>2017</v>
      </c>
      <c r="F349">
        <v>2018</v>
      </c>
      <c r="H349">
        <v>2019</v>
      </c>
      <c r="K349" s="33"/>
      <c r="L349" s="33"/>
    </row>
    <row r="350" spans="1:12" x14ac:dyDescent="0.2">
      <c r="A350" s="25" t="s">
        <v>15</v>
      </c>
      <c r="B350" t="s">
        <v>17</v>
      </c>
      <c r="C350" t="s">
        <v>66</v>
      </c>
      <c r="D350" t="s">
        <v>17</v>
      </c>
      <c r="E350" t="s">
        <v>66</v>
      </c>
      <c r="F350" t="s">
        <v>17</v>
      </c>
      <c r="G350" t="s">
        <v>66</v>
      </c>
      <c r="H350" t="s">
        <v>17</v>
      </c>
      <c r="I350" t="s">
        <v>66</v>
      </c>
      <c r="J350" s="35" t="s">
        <v>70</v>
      </c>
      <c r="K350" s="34" t="s">
        <v>63</v>
      </c>
      <c r="L350" s="35" t="s">
        <v>61</v>
      </c>
    </row>
    <row r="351" spans="1:12" x14ac:dyDescent="0.2">
      <c r="A351" s="26" t="s">
        <v>11</v>
      </c>
      <c r="B351">
        <v>27127</v>
      </c>
      <c r="D351">
        <v>31220</v>
      </c>
      <c r="F351">
        <v>29166</v>
      </c>
      <c r="H351">
        <v>6992</v>
      </c>
      <c r="I351">
        <v>22443.28810863322</v>
      </c>
      <c r="J351">
        <f>H351+I351</f>
        <v>29435.28810863322</v>
      </c>
      <c r="K351" s="33">
        <f>(F351-D351)/D351</f>
        <v>-6.5791159513132608E-2</v>
      </c>
      <c r="L351" s="33">
        <f>((H351+I351)-F351)/F351</f>
        <v>9.2329461919090708E-3</v>
      </c>
    </row>
    <row r="352" spans="1:12" x14ac:dyDescent="0.2">
      <c r="A352" s="26" t="s">
        <v>10</v>
      </c>
      <c r="B352">
        <v>54489</v>
      </c>
      <c r="D352">
        <v>54079</v>
      </c>
      <c r="F352">
        <v>52556</v>
      </c>
      <c r="H352">
        <v>13340</v>
      </c>
      <c r="I352">
        <v>40076.034303758133</v>
      </c>
      <c r="J352">
        <f>H352+I352</f>
        <v>53416.034303758133</v>
      </c>
      <c r="K352" s="33">
        <f>(F352-D352)/D352</f>
        <v>-2.8162503004863254E-2</v>
      </c>
      <c r="L352" s="33">
        <f>((H352+I352)-F352)/F352</f>
        <v>1.6364150691797957E-2</v>
      </c>
    </row>
    <row r="353" spans="1:12" x14ac:dyDescent="0.2">
      <c r="A353" s="26" t="s">
        <v>12</v>
      </c>
      <c r="B353">
        <v>6637</v>
      </c>
      <c r="D353">
        <v>7217</v>
      </c>
      <c r="F353">
        <v>6942</v>
      </c>
      <c r="H353">
        <v>1790</v>
      </c>
      <c r="I353">
        <v>5613.5099515975562</v>
      </c>
      <c r="J353">
        <f>H353+I353</f>
        <v>7403.5099515975562</v>
      </c>
      <c r="K353" s="33">
        <f>(F353-D353)/D353</f>
        <v>-3.8104475543854786E-2</v>
      </c>
      <c r="L353" s="33">
        <f>((H353+I353)-F353)/F353</f>
        <v>6.6480834283715956E-2</v>
      </c>
    </row>
    <row r="354" spans="1:12" x14ac:dyDescent="0.2">
      <c r="A354" s="26" t="s">
        <v>48</v>
      </c>
      <c r="B354">
        <v>88253</v>
      </c>
      <c r="D354">
        <v>92516</v>
      </c>
      <c r="F354">
        <v>88664</v>
      </c>
      <c r="H354">
        <v>22122</v>
      </c>
      <c r="I354">
        <v>68132.832363988913</v>
      </c>
      <c r="J354">
        <f>H354+I354</f>
        <v>90254.832363988913</v>
      </c>
      <c r="K354" s="33">
        <f>(F354-D354)/D354</f>
        <v>-4.163604133339098E-2</v>
      </c>
      <c r="L354" s="33">
        <f>((H354+I354)-F354)/F354</f>
        <v>1.7942258007634587E-2</v>
      </c>
    </row>
    <row r="355" spans="1:12" x14ac:dyDescent="0.2">
      <c r="K355" s="33"/>
      <c r="L355" s="33"/>
    </row>
    <row r="356" spans="1:12" x14ac:dyDescent="0.2">
      <c r="K356" s="33"/>
      <c r="L356" s="33"/>
    </row>
    <row r="357" spans="1:12" x14ac:dyDescent="0.2">
      <c r="K357" s="33"/>
      <c r="L357" s="33"/>
    </row>
    <row r="359" spans="1:12" x14ac:dyDescent="0.2">
      <c r="B359" s="25" t="s">
        <v>60</v>
      </c>
    </row>
    <row r="360" spans="1:12" x14ac:dyDescent="0.2">
      <c r="B360">
        <v>2016</v>
      </c>
      <c r="D360">
        <v>2017</v>
      </c>
      <c r="F360">
        <v>2018</v>
      </c>
      <c r="H360">
        <v>2019</v>
      </c>
    </row>
    <row r="361" spans="1:12" x14ac:dyDescent="0.2">
      <c r="A361" s="25" t="s">
        <v>15</v>
      </c>
      <c r="B361" t="s">
        <v>19</v>
      </c>
      <c r="C361" t="s">
        <v>62</v>
      </c>
      <c r="D361" t="s">
        <v>19</v>
      </c>
      <c r="E361" t="s">
        <v>62</v>
      </c>
      <c r="F361" t="s">
        <v>19</v>
      </c>
      <c r="G361" t="s">
        <v>62</v>
      </c>
      <c r="H361" t="s">
        <v>19</v>
      </c>
      <c r="I361" t="s">
        <v>62</v>
      </c>
      <c r="J361" s="35" t="s">
        <v>69</v>
      </c>
      <c r="K361" s="35" t="s">
        <v>63</v>
      </c>
      <c r="L361" s="35" t="s">
        <v>61</v>
      </c>
    </row>
    <row r="362" spans="1:12" x14ac:dyDescent="0.2">
      <c r="A362" s="26" t="s">
        <v>11</v>
      </c>
      <c r="B362">
        <v>621</v>
      </c>
      <c r="D362">
        <v>689</v>
      </c>
      <c r="F362">
        <v>653</v>
      </c>
      <c r="H362">
        <v>111</v>
      </c>
      <c r="I362">
        <v>330.61605463323895</v>
      </c>
      <c r="J362">
        <f t="shared" ref="J362:J365" si="0">H362+I362</f>
        <v>441.61605463323895</v>
      </c>
      <c r="K362" s="33">
        <f>(F362-D362)/D362</f>
        <v>-5.2249637155297533E-2</v>
      </c>
      <c r="L362" s="33">
        <f>((H362+I362)-F362)/F362</f>
        <v>-0.32371201434419761</v>
      </c>
    </row>
    <row r="363" spans="1:12" x14ac:dyDescent="0.2">
      <c r="A363" s="26" t="s">
        <v>10</v>
      </c>
      <c r="B363">
        <v>1939</v>
      </c>
      <c r="D363">
        <v>1955</v>
      </c>
      <c r="F363">
        <v>2496</v>
      </c>
      <c r="H363">
        <v>630</v>
      </c>
      <c r="I363">
        <v>1983.6178265601536</v>
      </c>
      <c r="J363">
        <f t="shared" si="0"/>
        <v>2613.6178265601538</v>
      </c>
      <c r="K363" s="33">
        <f>(F363-D363)/D363</f>
        <v>0.27672634271099744</v>
      </c>
      <c r="L363" s="33">
        <f t="shared" ref="L363:L364" si="1">((H363+I363)-F363)/F363</f>
        <v>4.7122526666728302E-2</v>
      </c>
    </row>
    <row r="364" spans="1:12" x14ac:dyDescent="0.2">
      <c r="A364" s="26" t="s">
        <v>12</v>
      </c>
      <c r="B364">
        <v>218</v>
      </c>
      <c r="D364">
        <v>229</v>
      </c>
      <c r="F364">
        <v>226</v>
      </c>
      <c r="H364">
        <v>60</v>
      </c>
      <c r="I364">
        <v>185.5297150232831</v>
      </c>
      <c r="J364">
        <f t="shared" si="0"/>
        <v>245.5297150232831</v>
      </c>
      <c r="K364" s="33">
        <f>(F364-D364)/D364</f>
        <v>-1.3100436681222707E-2</v>
      </c>
      <c r="L364" s="33">
        <f t="shared" si="1"/>
        <v>8.6414668244615495E-2</v>
      </c>
    </row>
    <row r="365" spans="1:12" x14ac:dyDescent="0.2">
      <c r="A365" s="26" t="s">
        <v>48</v>
      </c>
      <c r="B365">
        <v>2778</v>
      </c>
      <c r="D365">
        <v>2873</v>
      </c>
      <c r="F365">
        <v>3375</v>
      </c>
      <c r="H365">
        <v>801</v>
      </c>
      <c r="I365">
        <v>2499.7635962166755</v>
      </c>
      <c r="J365">
        <f t="shared" si="0"/>
        <v>3300.7635962166755</v>
      </c>
      <c r="K365" s="33">
        <f>(F365-D365)/D365</f>
        <v>0.17473024712843718</v>
      </c>
      <c r="L365" s="33">
        <f>((H365+I365)-F365)/F365</f>
        <v>-2.19959714913554E-2</v>
      </c>
    </row>
    <row r="366" spans="1:12" x14ac:dyDescent="0.2">
      <c r="K366" s="33"/>
      <c r="L366" s="33"/>
    </row>
    <row r="368" spans="1:12" x14ac:dyDescent="0.2">
      <c r="A368" s="43"/>
    </row>
    <row r="369" spans="1:12" x14ac:dyDescent="0.2">
      <c r="A369" s="42"/>
    </row>
    <row r="370" spans="1:12" x14ac:dyDescent="0.2">
      <c r="A370" s="42"/>
    </row>
    <row r="371" spans="1:12" x14ac:dyDescent="0.2">
      <c r="A371" s="42"/>
    </row>
    <row r="372" spans="1:12" x14ac:dyDescent="0.2">
      <c r="A372" s="35"/>
    </row>
    <row r="375" spans="1:12" x14ac:dyDescent="0.2">
      <c r="K375" s="33"/>
      <c r="L375" s="33"/>
    </row>
    <row r="376" spans="1:12" x14ac:dyDescent="0.2">
      <c r="A376" s="25" t="s">
        <v>89</v>
      </c>
      <c r="B376" s="25" t="s">
        <v>60</v>
      </c>
      <c r="K376" s="33"/>
      <c r="L376" s="33"/>
    </row>
    <row r="377" spans="1:12" x14ac:dyDescent="0.2">
      <c r="A377" s="25" t="s">
        <v>15</v>
      </c>
      <c r="B377">
        <v>2016</v>
      </c>
      <c r="C377">
        <v>2017</v>
      </c>
      <c r="D377">
        <v>2018</v>
      </c>
      <c r="E377">
        <v>2019</v>
      </c>
      <c r="F377" s="35" t="s">
        <v>95</v>
      </c>
      <c r="K377" s="33"/>
      <c r="L377" s="33"/>
    </row>
    <row r="378" spans="1:12" x14ac:dyDescent="0.2">
      <c r="A378" s="26" t="s">
        <v>11</v>
      </c>
      <c r="B378" s="40">
        <v>2.2695591925674555E-2</v>
      </c>
      <c r="C378" s="40">
        <v>2.2197312444923647E-2</v>
      </c>
      <c r="D378" s="40">
        <v>2.2220637960771974E-2</v>
      </c>
      <c r="E378" s="40">
        <v>1.5908793055421099E-2</v>
      </c>
      <c r="F378" s="33">
        <f>J362/J351</f>
        <v>1.5002946565476802E-2</v>
      </c>
      <c r="K378" s="33"/>
      <c r="L378" s="33"/>
    </row>
    <row r="379" spans="1:12" x14ac:dyDescent="0.2">
      <c r="A379" s="26" t="s">
        <v>10</v>
      </c>
      <c r="B379" s="40">
        <v>3.5457186694991281E-2</v>
      </c>
      <c r="C379" s="40">
        <v>3.6265224285712494E-2</v>
      </c>
      <c r="D379" s="40">
        <v>4.7591506397760074E-2</v>
      </c>
      <c r="E379" s="40">
        <v>4.7182878784967727E-2</v>
      </c>
      <c r="F379" s="33">
        <f>J363/J352</f>
        <v>4.8929462110523438E-2</v>
      </c>
      <c r="K379" s="33"/>
      <c r="L379" s="33"/>
    </row>
    <row r="380" spans="1:12" x14ac:dyDescent="0.2">
      <c r="A380" s="26" t="s">
        <v>12</v>
      </c>
      <c r="B380" s="40">
        <v>3.3164769753344515E-2</v>
      </c>
      <c r="C380" s="40">
        <v>3.1657412348406862E-2</v>
      </c>
      <c r="D380" s="40">
        <v>3.2421234505333872E-2</v>
      </c>
      <c r="E380" s="40">
        <v>3.3357566371425285E-2</v>
      </c>
      <c r="F380" s="33">
        <f>J364/J353</f>
        <v>3.3163960962908114E-2</v>
      </c>
      <c r="K380" s="33"/>
      <c r="L380" s="33"/>
    </row>
    <row r="381" spans="1:12" x14ac:dyDescent="0.2">
      <c r="A381" s="26" t="s">
        <v>48</v>
      </c>
      <c r="B381" s="40">
        <v>3.0439182791336783E-2</v>
      </c>
      <c r="C381" s="40">
        <v>3.003998302634767E-2</v>
      </c>
      <c r="D381" s="40">
        <v>3.407779295462196E-2</v>
      </c>
      <c r="E381" s="40">
        <v>3.2149746070604703E-2</v>
      </c>
      <c r="F381" s="34">
        <f>J365/J354</f>
        <v>3.6571599655794811E-2</v>
      </c>
      <c r="K381" s="33"/>
      <c r="L381" s="33"/>
    </row>
    <row r="382" spans="1:12" x14ac:dyDescent="0.2">
      <c r="K382" s="33"/>
      <c r="L382" s="33"/>
    </row>
    <row r="383" spans="1:12" x14ac:dyDescent="0.2">
      <c r="A383" s="25" t="s">
        <v>80</v>
      </c>
      <c r="B383" s="25" t="s">
        <v>60</v>
      </c>
      <c r="K383" s="33"/>
      <c r="L383" s="33"/>
    </row>
    <row r="384" spans="1:12" x14ac:dyDescent="0.2">
      <c r="A384" s="25" t="s">
        <v>15</v>
      </c>
      <c r="B384">
        <v>2016</v>
      </c>
      <c r="C384">
        <v>2017</v>
      </c>
      <c r="D384">
        <v>2018</v>
      </c>
      <c r="E384">
        <v>2019</v>
      </c>
      <c r="F384" s="35" t="s">
        <v>94</v>
      </c>
      <c r="K384" s="33"/>
      <c r="L384" s="33"/>
    </row>
    <row r="385" spans="1:12" x14ac:dyDescent="0.2">
      <c r="A385" s="26" t="s">
        <v>11</v>
      </c>
      <c r="B385" s="40">
        <v>2.7090219320883249E-2</v>
      </c>
      <c r="C385" s="40">
        <v>2.7998758956780025E-2</v>
      </c>
      <c r="D385" s="40">
        <v>2.675010902178071E-2</v>
      </c>
      <c r="E385" s="40">
        <v>2.5753126824967117E-2</v>
      </c>
      <c r="F385" s="33">
        <f>J351/J340</f>
        <v>2.5807344327011102E-2</v>
      </c>
      <c r="K385" s="33"/>
      <c r="L385" s="33"/>
    </row>
    <row r="386" spans="1:12" x14ac:dyDescent="0.2">
      <c r="A386" s="26" t="s">
        <v>10</v>
      </c>
      <c r="B386" s="40">
        <v>5.1455691471536259E-2</v>
      </c>
      <c r="C386" s="40">
        <v>4.9081866950476068E-2</v>
      </c>
      <c r="D386" s="40">
        <v>4.7999309787912808E-2</v>
      </c>
      <c r="E386" s="40">
        <v>4.824658079345337E-2</v>
      </c>
      <c r="F386" s="33">
        <f>J352/J341</f>
        <v>4.63030872425911E-2</v>
      </c>
      <c r="K386" s="33"/>
      <c r="L386" s="33"/>
    </row>
    <row r="387" spans="1:12" x14ac:dyDescent="0.2">
      <c r="A387" s="26" t="s">
        <v>12</v>
      </c>
      <c r="B387" s="40">
        <v>3.2922330252350931E-2</v>
      </c>
      <c r="C387" s="40">
        <v>3.2336939226818399E-2</v>
      </c>
      <c r="D387" s="40">
        <v>3.1508061520466563E-2</v>
      </c>
      <c r="E387" s="40">
        <v>3.2988946617949773E-2</v>
      </c>
      <c r="F387" s="33">
        <f>J353/J342</f>
        <v>3.245613928207626E-2</v>
      </c>
      <c r="J387" s="35"/>
      <c r="K387" s="34"/>
      <c r="L387" s="35"/>
    </row>
    <row r="388" spans="1:12" x14ac:dyDescent="0.2">
      <c r="A388" s="26" t="s">
        <v>48</v>
      </c>
      <c r="B388" s="40">
        <v>3.7156080348256806E-2</v>
      </c>
      <c r="C388" s="40">
        <v>3.6472521711358168E-2</v>
      </c>
      <c r="D388" s="40">
        <v>3.5419160110053347E-2</v>
      </c>
      <c r="E388" s="40">
        <v>3.5662884745456751E-2</v>
      </c>
      <c r="F388" s="34">
        <f>J354/J343</f>
        <v>3.5782704931722913E-2</v>
      </c>
      <c r="K388" s="33"/>
      <c r="L388" s="33"/>
    </row>
    <row r="389" spans="1:12" x14ac:dyDescent="0.2">
      <c r="K389" s="33"/>
      <c r="L389" s="33"/>
    </row>
    <row r="391" spans="1:12" x14ac:dyDescent="0.2">
      <c r="F391" s="35"/>
    </row>
    <row r="395" spans="1:12" x14ac:dyDescent="0.2">
      <c r="A395" s="25" t="s">
        <v>15</v>
      </c>
      <c r="B395" t="s">
        <v>91</v>
      </c>
      <c r="C395" t="s">
        <v>20</v>
      </c>
    </row>
    <row r="396" spans="1:12" x14ac:dyDescent="0.2">
      <c r="A396" s="26" t="s">
        <v>11</v>
      </c>
      <c r="B396">
        <v>25251.372734038901</v>
      </c>
      <c r="C396">
        <v>16689.055995133618</v>
      </c>
    </row>
    <row r="397" spans="1:12" x14ac:dyDescent="0.2">
      <c r="A397" s="26" t="s">
        <v>10</v>
      </c>
      <c r="B397">
        <v>53422.915258139066</v>
      </c>
      <c r="C397">
        <v>120709.94044218006</v>
      </c>
    </row>
    <row r="398" spans="1:12" x14ac:dyDescent="0.2">
      <c r="A398" s="26" t="s">
        <v>12</v>
      </c>
      <c r="B398">
        <v>4749.8386618830364</v>
      </c>
      <c r="C398">
        <v>8313.4575704132039</v>
      </c>
    </row>
    <row r="399" spans="1:12" x14ac:dyDescent="0.2">
      <c r="A399" s="26" t="s">
        <v>48</v>
      </c>
      <c r="B399">
        <v>83424.126654061009</v>
      </c>
      <c r="C399">
        <v>145712.45400772689</v>
      </c>
    </row>
    <row r="410" spans="1:2" x14ac:dyDescent="0.2">
      <c r="A410" s="25" t="s">
        <v>13</v>
      </c>
      <c r="B410" t="s">
        <v>18</v>
      </c>
    </row>
    <row r="412" spans="1:2" x14ac:dyDescent="0.2">
      <c r="A412" s="25" t="s">
        <v>15</v>
      </c>
      <c r="B412" t="s">
        <v>19</v>
      </c>
    </row>
    <row r="413" spans="1:2" x14ac:dyDescent="0.2">
      <c r="A413" s="26" t="s">
        <v>11</v>
      </c>
      <c r="B413" s="41">
        <v>0.2110511855093111</v>
      </c>
    </row>
    <row r="414" spans="1:2" x14ac:dyDescent="0.2">
      <c r="A414" s="26" t="s">
        <v>10</v>
      </c>
      <c r="B414" s="41">
        <v>0.71435840032563347</v>
      </c>
    </row>
    <row r="415" spans="1:2" x14ac:dyDescent="0.2">
      <c r="A415" s="26" t="s">
        <v>12</v>
      </c>
      <c r="B415" s="41">
        <v>7.4590414165055463E-2</v>
      </c>
    </row>
    <row r="416" spans="1:2" x14ac:dyDescent="0.2">
      <c r="A416" s="26" t="s">
        <v>48</v>
      </c>
      <c r="B416" s="41">
        <v>1</v>
      </c>
    </row>
    <row r="429" spans="1:2" x14ac:dyDescent="0.2">
      <c r="A429" s="25" t="s">
        <v>0</v>
      </c>
      <c r="B429" t="s">
        <v>11</v>
      </c>
    </row>
    <row r="431" spans="1:2" x14ac:dyDescent="0.2">
      <c r="A431" s="25" t="s">
        <v>15</v>
      </c>
      <c r="B431" t="s">
        <v>96</v>
      </c>
    </row>
    <row r="432" spans="1:2" x14ac:dyDescent="0.2">
      <c r="A432" s="26" t="s">
        <v>30</v>
      </c>
      <c r="B432" s="41">
        <v>0.58333333333333337</v>
      </c>
    </row>
    <row r="433" spans="1:2" x14ac:dyDescent="0.2">
      <c r="A433" s="26" t="s">
        <v>25</v>
      </c>
      <c r="B433" s="41">
        <v>0.41666666666666669</v>
      </c>
    </row>
    <row r="434" spans="1:2" x14ac:dyDescent="0.2">
      <c r="A434" s="26" t="s">
        <v>48</v>
      </c>
      <c r="B434" s="41">
        <v>1</v>
      </c>
    </row>
  </sheetData>
  <mergeCells count="2">
    <mergeCell ref="A280:L281"/>
    <mergeCell ref="A334:L335"/>
  </mergeCells>
  <pageMargins left="0.7" right="0.7" top="0.75" bottom="0.75" header="0.3" footer="0.3"/>
  <pageSetup orientation="portrait" r:id="rId21"/>
  <drawing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F142"/>
  <sheetViews>
    <sheetView zoomScale="70" zoomScaleNormal="70" workbookViewId="0">
      <pane ySplit="1" topLeftCell="A79" activePane="bottomLeft" state="frozen"/>
      <selection pane="bottomLeft" activeCell="F121" sqref="F121"/>
    </sheetView>
  </sheetViews>
  <sheetFormatPr defaultColWidth="12.5703125" defaultRowHeight="15.75" customHeight="1" x14ac:dyDescent="0.2"/>
  <cols>
    <col min="1" max="1" width="14.42578125" style="5" bestFit="1" customWidth="1"/>
    <col min="2" max="2" width="14.42578125" style="23" bestFit="1" customWidth="1"/>
    <col min="3" max="3" width="8.85546875" style="23" bestFit="1" customWidth="1"/>
    <col min="4" max="4" width="7.5703125" style="23" bestFit="1" customWidth="1"/>
    <col min="5" max="5" width="24.42578125" style="18" bestFit="1" customWidth="1"/>
    <col min="6" max="6" width="32.42578125" style="18" bestFit="1" customWidth="1"/>
    <col min="7" max="7" width="14.7109375" style="5" bestFit="1" customWidth="1"/>
    <col min="8" max="8" width="9" style="5" bestFit="1" customWidth="1"/>
    <col min="9" max="9" width="13.7109375" style="37" bestFit="1" customWidth="1"/>
    <col min="10" max="10" width="7.85546875" style="5" bestFit="1" customWidth="1"/>
    <col min="11" max="11" width="15" style="5" bestFit="1" customWidth="1"/>
    <col min="12" max="12" width="19" style="5" bestFit="1" customWidth="1"/>
    <col min="13" max="13" width="11.5703125" style="5" bestFit="1" customWidth="1"/>
    <col min="14" max="14" width="21.28515625" style="18" bestFit="1" customWidth="1"/>
    <col min="15" max="15" width="16.28515625" style="18" bestFit="1" customWidth="1"/>
    <col min="16" max="16" width="15.5703125" style="18" bestFit="1" customWidth="1"/>
    <col min="17" max="17" width="14.7109375" style="18" bestFit="1" customWidth="1"/>
    <col min="18" max="18" width="6.85546875" style="30" bestFit="1" customWidth="1"/>
    <col min="19" max="19" width="29.85546875" style="5" bestFit="1" customWidth="1"/>
    <col min="20" max="20" width="39.28515625" style="20" bestFit="1" customWidth="1"/>
    <col min="21" max="21" width="21.7109375" style="5" bestFit="1" customWidth="1"/>
    <col min="22" max="22" width="15.7109375" style="5" bestFit="1" customWidth="1"/>
    <col min="23" max="23" width="14.42578125" style="37" bestFit="1" customWidth="1"/>
    <col min="24" max="24" width="14.5703125" style="5" bestFit="1" customWidth="1"/>
    <col min="25" max="25" width="20.7109375" style="5" bestFit="1" customWidth="1"/>
    <col min="26" max="26" width="26" style="37" bestFit="1" customWidth="1"/>
    <col min="27" max="27" width="18.42578125" style="5" bestFit="1" customWidth="1"/>
    <col min="28" max="28" width="26.7109375" style="5" bestFit="1" customWidth="1"/>
    <col min="29" max="29" width="21.7109375" style="5" bestFit="1" customWidth="1"/>
    <col min="30" max="30" width="20.85546875" style="5" bestFit="1" customWidth="1"/>
    <col min="31" max="31" width="14.85546875" style="5" bestFit="1" customWidth="1"/>
    <col min="32" max="32" width="13.7109375" style="5" bestFit="1" customWidth="1"/>
    <col min="33" max="16384" width="12.5703125" style="5"/>
  </cols>
  <sheetData>
    <row r="1" spans="1:32" s="8" customFormat="1" ht="14.25" x14ac:dyDescent="0.2">
      <c r="A1" s="8" t="s">
        <v>0</v>
      </c>
      <c r="B1" s="9" t="s">
        <v>14</v>
      </c>
      <c r="C1" s="10" t="s">
        <v>1</v>
      </c>
      <c r="D1" s="10" t="s">
        <v>13</v>
      </c>
      <c r="E1" s="13" t="s">
        <v>2</v>
      </c>
      <c r="F1" s="13" t="s">
        <v>23</v>
      </c>
      <c r="G1" s="11" t="s">
        <v>3</v>
      </c>
      <c r="H1" s="11" t="s">
        <v>4</v>
      </c>
      <c r="I1" s="38" t="s">
        <v>73</v>
      </c>
      <c r="J1" s="11" t="s">
        <v>5</v>
      </c>
      <c r="K1" s="11" t="s">
        <v>6</v>
      </c>
      <c r="L1" s="11" t="s">
        <v>74</v>
      </c>
      <c r="M1" s="12" t="s">
        <v>7</v>
      </c>
      <c r="N1" s="16" t="s">
        <v>8</v>
      </c>
      <c r="O1" s="16" t="s">
        <v>9</v>
      </c>
      <c r="P1" s="17" t="s">
        <v>77</v>
      </c>
      <c r="Q1" s="17" t="s">
        <v>21</v>
      </c>
      <c r="R1" s="29" t="s">
        <v>49</v>
      </c>
      <c r="S1" s="8" t="s">
        <v>31</v>
      </c>
      <c r="T1" s="28" t="s">
        <v>39</v>
      </c>
      <c r="U1" s="8" t="s">
        <v>32</v>
      </c>
      <c r="V1" s="8" t="s">
        <v>33</v>
      </c>
      <c r="W1" s="39" t="s">
        <v>75</v>
      </c>
      <c r="X1" s="8" t="s">
        <v>34</v>
      </c>
      <c r="Y1" s="8" t="s">
        <v>35</v>
      </c>
      <c r="Z1" s="39" t="s">
        <v>78</v>
      </c>
      <c r="AA1" s="8" t="s">
        <v>36</v>
      </c>
      <c r="AB1" s="8" t="s">
        <v>37</v>
      </c>
      <c r="AC1" s="8" t="s">
        <v>38</v>
      </c>
      <c r="AD1" s="8" t="s">
        <v>76</v>
      </c>
      <c r="AE1" s="8" t="s">
        <v>83</v>
      </c>
      <c r="AF1" s="8" t="s">
        <v>50</v>
      </c>
    </row>
    <row r="2" spans="1:32" ht="15.75" hidden="1" customHeight="1" x14ac:dyDescent="0.2">
      <c r="A2" s="1" t="s">
        <v>10</v>
      </c>
      <c r="B2" s="2">
        <v>42401</v>
      </c>
      <c r="C2" s="1">
        <f>MONTH(B2)</f>
        <v>2</v>
      </c>
      <c r="D2" s="1">
        <f>YEAR(B2)</f>
        <v>2016</v>
      </c>
      <c r="E2" s="14">
        <v>86.34</v>
      </c>
      <c r="F2" s="14" t="str">
        <f>IF(E2 &gt;= 80, "$80+", IF(E2 &gt;= 70, "$70-$79", IF(E2 &gt;= 60, "$60-$69", IF(E2 &gt;= 50, "$50-$59", IF(E2 &gt;= 40, "$40-$49", IF(E2&gt;= 30, "$30-$39"))))))</f>
        <v>$80+</v>
      </c>
      <c r="G2" s="4">
        <v>63820</v>
      </c>
      <c r="H2" s="5">
        <v>3191</v>
      </c>
      <c r="I2" s="37">
        <f>H2/G2</f>
        <v>0.05</v>
      </c>
      <c r="J2" s="6">
        <v>0.63</v>
      </c>
      <c r="K2" s="5">
        <v>96</v>
      </c>
      <c r="L2" s="37">
        <f>K2/H2</f>
        <v>3.0084612973989344E-2</v>
      </c>
      <c r="M2" s="3">
        <v>8288.64</v>
      </c>
      <c r="N2" s="14">
        <v>2010.33</v>
      </c>
      <c r="O2" s="14">
        <v>1243.2959999999998</v>
      </c>
      <c r="P2" s="18">
        <f>O2+N2</f>
        <v>3253.6259999999997</v>
      </c>
      <c r="Q2" s="18">
        <f>M2-P2</f>
        <v>5035.0139999999992</v>
      </c>
      <c r="R2" s="31">
        <f>Q2/P2</f>
        <v>1.5475085335561001</v>
      </c>
      <c r="U2" s="22"/>
      <c r="W2" s="5"/>
      <c r="Z2" s="5"/>
    </row>
    <row r="3" spans="1:32" ht="15.75" hidden="1" customHeight="1" x14ac:dyDescent="0.2">
      <c r="A3" s="1" t="s">
        <v>10</v>
      </c>
      <c r="B3" s="2">
        <v>42430</v>
      </c>
      <c r="C3" s="1">
        <f t="shared" ref="C3:C66" si="0">MONTH(B3)</f>
        <v>3</v>
      </c>
      <c r="D3" s="1">
        <f t="shared" ref="D3:D66" si="1">YEAR(B3)</f>
        <v>2016</v>
      </c>
      <c r="E3" s="14">
        <v>81.13</v>
      </c>
      <c r="F3" s="14" t="str">
        <f t="shared" ref="F3:F66" si="2">IF(E3 &gt;= 80, "$80+", IF(E3 &gt;= 70, "$70-$79", IF(E3 &gt;= 60, "$60-$69", IF(E3 &gt;= 50, "$50-$59", IF(E3 &gt;= 40, "$40-$49", IF(E3&gt;= 30, "$30-$39"))))))</f>
        <v>$80+</v>
      </c>
      <c r="G3" s="4">
        <v>82478</v>
      </c>
      <c r="H3" s="5">
        <v>4454</v>
      </c>
      <c r="I3" s="37">
        <f t="shared" ref="I3:I66" si="3">H3/G3</f>
        <v>5.4002279395717646E-2</v>
      </c>
      <c r="J3" s="6">
        <v>0.74</v>
      </c>
      <c r="K3" s="5">
        <v>178</v>
      </c>
      <c r="L3" s="37">
        <f t="shared" ref="L3:L66" si="4">K3/H3</f>
        <v>3.9964077233947015E-2</v>
      </c>
      <c r="M3" s="3">
        <v>14441.14</v>
      </c>
      <c r="N3" s="14">
        <v>3295.96</v>
      </c>
      <c r="O3" s="14">
        <v>2166.1709999999998</v>
      </c>
      <c r="P3" s="18">
        <f t="shared" ref="P3:P66" si="5">O3+N3</f>
        <v>5462.1309999999994</v>
      </c>
      <c r="Q3" s="18">
        <f t="shared" ref="Q3:Q66" si="6">M3-P3</f>
        <v>8979.009</v>
      </c>
      <c r="R3" s="31">
        <f t="shared" ref="R3:R66" si="7">Q3/P3</f>
        <v>1.6438655535724063</v>
      </c>
      <c r="U3" s="22"/>
      <c r="W3" s="5"/>
      <c r="Z3" s="5"/>
    </row>
    <row r="4" spans="1:32" ht="15.75" hidden="1" customHeight="1" x14ac:dyDescent="0.2">
      <c r="A4" s="1" t="s">
        <v>10</v>
      </c>
      <c r="B4" s="2">
        <v>42461</v>
      </c>
      <c r="C4" s="1">
        <f t="shared" si="0"/>
        <v>4</v>
      </c>
      <c r="D4" s="1">
        <f t="shared" si="1"/>
        <v>2016</v>
      </c>
      <c r="E4" s="14">
        <v>74.17</v>
      </c>
      <c r="F4" s="14" t="str">
        <f t="shared" si="2"/>
        <v>$70-$79</v>
      </c>
      <c r="G4" s="4">
        <v>77966</v>
      </c>
      <c r="H4" s="5">
        <v>3898</v>
      </c>
      <c r="I4" s="37">
        <f t="shared" si="3"/>
        <v>4.999615216889413E-2</v>
      </c>
      <c r="J4" s="6">
        <v>0.72</v>
      </c>
      <c r="K4" s="5">
        <v>117</v>
      </c>
      <c r="L4" s="37">
        <f t="shared" si="4"/>
        <v>3.0015392508978965E-2</v>
      </c>
      <c r="M4" s="3">
        <v>8677.89</v>
      </c>
      <c r="N4" s="14">
        <v>2806.56</v>
      </c>
      <c r="O4" s="14">
        <v>1301.6834999999999</v>
      </c>
      <c r="P4" s="18">
        <f t="shared" si="5"/>
        <v>4108.2434999999996</v>
      </c>
      <c r="Q4" s="18">
        <f t="shared" si="6"/>
        <v>4569.6464999999998</v>
      </c>
      <c r="R4" s="31">
        <f t="shared" si="7"/>
        <v>1.1123115024705814</v>
      </c>
      <c r="W4" s="5"/>
      <c r="Z4" s="5"/>
    </row>
    <row r="5" spans="1:32" ht="15.75" hidden="1" customHeight="1" x14ac:dyDescent="0.2">
      <c r="A5" s="1" t="s">
        <v>10</v>
      </c>
      <c r="B5" s="2">
        <v>42491</v>
      </c>
      <c r="C5" s="1">
        <f t="shared" si="0"/>
        <v>5</v>
      </c>
      <c r="D5" s="1">
        <f t="shared" si="1"/>
        <v>2016</v>
      </c>
      <c r="E5" s="14">
        <v>75.66</v>
      </c>
      <c r="F5" s="14" t="str">
        <f t="shared" si="2"/>
        <v>$70-$79</v>
      </c>
      <c r="G5" s="4">
        <v>95460</v>
      </c>
      <c r="H5" s="5">
        <v>5155</v>
      </c>
      <c r="I5" s="37">
        <f t="shared" si="3"/>
        <v>5.4001676094699351E-2</v>
      </c>
      <c r="J5" s="6">
        <v>0.8819999999999999</v>
      </c>
      <c r="K5" s="5">
        <v>206</v>
      </c>
      <c r="L5" s="37">
        <f t="shared" si="4"/>
        <v>3.9961202715809892E-2</v>
      </c>
      <c r="M5" s="3">
        <v>15585.96</v>
      </c>
      <c r="N5" s="14">
        <v>4546.7099999999991</v>
      </c>
      <c r="O5" s="14">
        <v>2337.8939999999998</v>
      </c>
      <c r="P5" s="18">
        <f t="shared" si="5"/>
        <v>6884.6039999999994</v>
      </c>
      <c r="Q5" s="18">
        <f t="shared" si="6"/>
        <v>8701.3559999999998</v>
      </c>
      <c r="R5" s="31">
        <f t="shared" si="7"/>
        <v>1.2638862017336074</v>
      </c>
      <c r="W5" s="5"/>
      <c r="Z5" s="5"/>
    </row>
    <row r="6" spans="1:32" ht="15.75" hidden="1" customHeight="1" x14ac:dyDescent="0.2">
      <c r="A6" s="1" t="s">
        <v>10</v>
      </c>
      <c r="B6" s="2">
        <v>42522</v>
      </c>
      <c r="C6" s="1">
        <f t="shared" si="0"/>
        <v>6</v>
      </c>
      <c r="D6" s="1">
        <f t="shared" si="1"/>
        <v>2016</v>
      </c>
      <c r="E6" s="14">
        <v>85.61</v>
      </c>
      <c r="F6" s="14" t="str">
        <f t="shared" si="2"/>
        <v>$80+</v>
      </c>
      <c r="G6" s="4">
        <v>92700</v>
      </c>
      <c r="H6" s="5">
        <v>5099</v>
      </c>
      <c r="I6" s="37">
        <f t="shared" si="3"/>
        <v>5.5005393743257823E-2</v>
      </c>
      <c r="J6" s="6">
        <v>0.95199999999999996</v>
      </c>
      <c r="K6" s="5">
        <v>204</v>
      </c>
      <c r="L6" s="37">
        <f t="shared" si="4"/>
        <v>4.0007844675426556E-2</v>
      </c>
      <c r="M6" s="3">
        <v>17464.439999999999</v>
      </c>
      <c r="N6" s="14">
        <v>4854.2479999999996</v>
      </c>
      <c r="O6" s="14">
        <v>2619.6659999999997</v>
      </c>
      <c r="P6" s="18">
        <f t="shared" si="5"/>
        <v>7473.9139999999989</v>
      </c>
      <c r="Q6" s="18">
        <f t="shared" si="6"/>
        <v>9990.5259999999998</v>
      </c>
      <c r="R6" s="31">
        <f t="shared" si="7"/>
        <v>1.3367194217113016</v>
      </c>
      <c r="W6" s="5"/>
      <c r="Z6" s="5"/>
    </row>
    <row r="7" spans="1:32" ht="15.75" hidden="1" customHeight="1" x14ac:dyDescent="0.2">
      <c r="A7" s="1" t="s">
        <v>10</v>
      </c>
      <c r="B7" s="2">
        <v>42552</v>
      </c>
      <c r="C7" s="1">
        <f t="shared" si="0"/>
        <v>7</v>
      </c>
      <c r="D7" s="1">
        <f t="shared" si="1"/>
        <v>2016</v>
      </c>
      <c r="E7" s="14">
        <v>78.77</v>
      </c>
      <c r="F7" s="14" t="str">
        <f t="shared" si="2"/>
        <v>$70-$79</v>
      </c>
      <c r="G7" s="4">
        <v>110845</v>
      </c>
      <c r="H7" s="5">
        <v>5099</v>
      </c>
      <c r="I7" s="37">
        <f t="shared" si="3"/>
        <v>4.6001172808877264E-2</v>
      </c>
      <c r="J7" s="6">
        <v>1.1099999999999999</v>
      </c>
      <c r="K7" s="5">
        <v>204</v>
      </c>
      <c r="L7" s="37">
        <f t="shared" si="4"/>
        <v>4.0007844675426556E-2</v>
      </c>
      <c r="M7" s="3">
        <v>16069.08</v>
      </c>
      <c r="N7" s="14">
        <v>5659.8899999999994</v>
      </c>
      <c r="O7" s="14">
        <v>2410.3620000000001</v>
      </c>
      <c r="P7" s="18">
        <f t="shared" si="5"/>
        <v>8070.2519999999995</v>
      </c>
      <c r="Q7" s="18">
        <f t="shared" si="6"/>
        <v>7998.8280000000004</v>
      </c>
      <c r="R7" s="31">
        <f t="shared" si="7"/>
        <v>0.99114971874484226</v>
      </c>
      <c r="W7" s="5"/>
      <c r="Z7" s="5"/>
    </row>
    <row r="8" spans="1:32" ht="15.75" hidden="1" customHeight="1" x14ac:dyDescent="0.2">
      <c r="A8" s="1" t="s">
        <v>10</v>
      </c>
      <c r="B8" s="2">
        <v>42583</v>
      </c>
      <c r="C8" s="1">
        <f t="shared" si="0"/>
        <v>8</v>
      </c>
      <c r="D8" s="1">
        <f t="shared" si="1"/>
        <v>2016</v>
      </c>
      <c r="E8" s="14">
        <v>86.28</v>
      </c>
      <c r="F8" s="14" t="str">
        <f t="shared" si="2"/>
        <v>$80+</v>
      </c>
      <c r="G8" s="4">
        <v>121907</v>
      </c>
      <c r="H8" s="5">
        <v>6705</v>
      </c>
      <c r="I8" s="37">
        <f t="shared" si="3"/>
        <v>5.5000943342055832E-2</v>
      </c>
      <c r="J8" s="6">
        <v>1.1199999999999999</v>
      </c>
      <c r="K8" s="5">
        <v>201</v>
      </c>
      <c r="L8" s="37">
        <f t="shared" si="4"/>
        <v>2.9977628635346757E-2</v>
      </c>
      <c r="M8" s="3">
        <v>17342.28</v>
      </c>
      <c r="N8" s="14">
        <v>7509.5999999999995</v>
      </c>
      <c r="O8" s="14">
        <v>2601.3419999999996</v>
      </c>
      <c r="P8" s="18">
        <f t="shared" si="5"/>
        <v>10110.941999999999</v>
      </c>
      <c r="Q8" s="18">
        <f t="shared" si="6"/>
        <v>7231.3379999999997</v>
      </c>
      <c r="R8" s="31">
        <f t="shared" si="7"/>
        <v>0.71519923662899065</v>
      </c>
      <c r="W8" s="5"/>
      <c r="Z8" s="5"/>
    </row>
    <row r="9" spans="1:32" ht="15.75" hidden="1" customHeight="1" x14ac:dyDescent="0.2">
      <c r="A9" s="1" t="s">
        <v>10</v>
      </c>
      <c r="B9" s="2">
        <v>42614</v>
      </c>
      <c r="C9" s="1">
        <f t="shared" si="0"/>
        <v>9</v>
      </c>
      <c r="D9" s="1">
        <f t="shared" si="1"/>
        <v>2016</v>
      </c>
      <c r="E9" s="14">
        <v>76.569999999999993</v>
      </c>
      <c r="F9" s="14" t="str">
        <f t="shared" si="2"/>
        <v>$70-$79</v>
      </c>
      <c r="G9" s="4">
        <v>125592</v>
      </c>
      <c r="H9" s="5">
        <v>6782</v>
      </c>
      <c r="I9" s="37">
        <f t="shared" si="3"/>
        <v>5.4000254793298938E-2</v>
      </c>
      <c r="J9" s="6">
        <v>1.1700000000000002</v>
      </c>
      <c r="K9" s="5">
        <v>271</v>
      </c>
      <c r="L9" s="37">
        <f t="shared" si="4"/>
        <v>3.9958714243585963E-2</v>
      </c>
      <c r="M9" s="3">
        <v>20750.469999999998</v>
      </c>
      <c r="N9" s="14">
        <v>7934.9400000000014</v>
      </c>
      <c r="O9" s="14">
        <v>3112.5704999999994</v>
      </c>
      <c r="P9" s="18">
        <f t="shared" si="5"/>
        <v>11047.5105</v>
      </c>
      <c r="Q9" s="18">
        <f t="shared" si="6"/>
        <v>9702.9594999999972</v>
      </c>
      <c r="R9" s="31">
        <f t="shared" si="7"/>
        <v>0.87829375676990729</v>
      </c>
      <c r="W9" s="5"/>
      <c r="Z9" s="5"/>
    </row>
    <row r="10" spans="1:32" ht="15.75" hidden="1" customHeight="1" x14ac:dyDescent="0.2">
      <c r="A10" s="1" t="s">
        <v>10</v>
      </c>
      <c r="B10" s="2">
        <v>42644</v>
      </c>
      <c r="C10" s="1">
        <f t="shared" si="0"/>
        <v>10</v>
      </c>
      <c r="D10" s="1">
        <f t="shared" si="1"/>
        <v>2016</v>
      </c>
      <c r="E10" s="14">
        <v>73.94</v>
      </c>
      <c r="F10" s="14" t="str">
        <f t="shared" si="2"/>
        <v>$70-$79</v>
      </c>
      <c r="G10" s="4">
        <v>113623</v>
      </c>
      <c r="H10" s="5">
        <v>6022</v>
      </c>
      <c r="I10" s="37">
        <f t="shared" si="3"/>
        <v>5.2999832780334967E-2</v>
      </c>
      <c r="J10" s="6">
        <v>1.42</v>
      </c>
      <c r="K10" s="5">
        <v>181</v>
      </c>
      <c r="L10" s="37">
        <f t="shared" si="4"/>
        <v>3.005645964795749E-2</v>
      </c>
      <c r="M10" s="3">
        <v>13383.14</v>
      </c>
      <c r="N10" s="14">
        <v>8551.24</v>
      </c>
      <c r="O10" s="14">
        <v>2007.4709999999998</v>
      </c>
      <c r="P10" s="18">
        <f t="shared" si="5"/>
        <v>10558.710999999999</v>
      </c>
      <c r="Q10" s="18">
        <f t="shared" si="6"/>
        <v>2824.4290000000001</v>
      </c>
      <c r="R10" s="31">
        <f t="shared" si="7"/>
        <v>0.26749751934682181</v>
      </c>
      <c r="W10" s="5"/>
      <c r="Z10" s="5"/>
    </row>
    <row r="11" spans="1:32" ht="15.75" hidden="1" customHeight="1" x14ac:dyDescent="0.2">
      <c r="A11" s="1" t="s">
        <v>10</v>
      </c>
      <c r="B11" s="2">
        <v>42675</v>
      </c>
      <c r="C11" s="1">
        <f t="shared" si="0"/>
        <v>11</v>
      </c>
      <c r="D11" s="1">
        <f t="shared" si="1"/>
        <v>2016</v>
      </c>
      <c r="E11" s="14">
        <v>68.11</v>
      </c>
      <c r="F11" s="14" t="str">
        <f t="shared" si="2"/>
        <v>$60-$69</v>
      </c>
      <c r="G11" s="4">
        <v>94080</v>
      </c>
      <c r="H11" s="5">
        <v>4234</v>
      </c>
      <c r="I11" s="37">
        <f t="shared" si="3"/>
        <v>4.5004251700680273E-2</v>
      </c>
      <c r="J11" s="6">
        <v>1.1880000000000002</v>
      </c>
      <c r="K11" s="5">
        <v>127</v>
      </c>
      <c r="L11" s="37">
        <f t="shared" si="4"/>
        <v>2.9995276334435522E-2</v>
      </c>
      <c r="M11" s="3">
        <v>8649.9699999999993</v>
      </c>
      <c r="N11" s="14">
        <v>5029.9920000000011</v>
      </c>
      <c r="O11" s="14">
        <v>1297.4954999999998</v>
      </c>
      <c r="P11" s="18">
        <f t="shared" si="5"/>
        <v>6327.4875000000011</v>
      </c>
      <c r="Q11" s="18">
        <f t="shared" si="6"/>
        <v>2322.4824999999983</v>
      </c>
      <c r="R11" s="31">
        <f t="shared" si="7"/>
        <v>0.3670465567889305</v>
      </c>
      <c r="W11" s="5"/>
      <c r="Z11" s="5"/>
    </row>
    <row r="12" spans="1:32" ht="15.75" hidden="1" customHeight="1" x14ac:dyDescent="0.2">
      <c r="A12" s="1" t="s">
        <v>10</v>
      </c>
      <c r="B12" s="2">
        <v>42705</v>
      </c>
      <c r="C12" s="1">
        <f t="shared" si="0"/>
        <v>12</v>
      </c>
      <c r="D12" s="1">
        <f t="shared" si="1"/>
        <v>2016</v>
      </c>
      <c r="E12" s="14">
        <v>83.1</v>
      </c>
      <c r="F12" s="14" t="str">
        <f t="shared" si="2"/>
        <v>$80+</v>
      </c>
      <c r="G12" s="4">
        <v>76999</v>
      </c>
      <c r="H12" s="5">
        <v>3850</v>
      </c>
      <c r="I12" s="37">
        <f t="shared" si="3"/>
        <v>5.0000649359082584E-2</v>
      </c>
      <c r="J12" s="6">
        <v>0.85399999999999998</v>
      </c>
      <c r="K12" s="5">
        <v>154</v>
      </c>
      <c r="L12" s="37">
        <f t="shared" si="4"/>
        <v>0.04</v>
      </c>
      <c r="M12" s="3">
        <v>12797.4</v>
      </c>
      <c r="N12" s="14">
        <v>3287.9</v>
      </c>
      <c r="O12" s="14">
        <v>1919.61</v>
      </c>
      <c r="P12" s="18">
        <f t="shared" si="5"/>
        <v>5207.51</v>
      </c>
      <c r="Q12" s="18">
        <f t="shared" si="6"/>
        <v>7589.8899999999994</v>
      </c>
      <c r="R12" s="31">
        <f t="shared" si="7"/>
        <v>1.4574892799053674</v>
      </c>
      <c r="W12" s="5"/>
      <c r="Z12" s="5"/>
    </row>
    <row r="13" spans="1:32" ht="15.75" hidden="1" customHeight="1" x14ac:dyDescent="0.2">
      <c r="A13" s="1" t="s">
        <v>10</v>
      </c>
      <c r="B13" s="2">
        <v>42736</v>
      </c>
      <c r="C13" s="1">
        <f t="shared" si="0"/>
        <v>1</v>
      </c>
      <c r="D13" s="1">
        <f t="shared" si="1"/>
        <v>2017</v>
      </c>
      <c r="E13" s="14">
        <v>77.38</v>
      </c>
      <c r="F13" s="14" t="str">
        <f t="shared" si="2"/>
        <v>$70-$79</v>
      </c>
      <c r="G13" s="4">
        <v>62498</v>
      </c>
      <c r="H13" s="5">
        <v>3187</v>
      </c>
      <c r="I13" s="37">
        <f t="shared" si="3"/>
        <v>5.0993631796217478E-2</v>
      </c>
      <c r="J13" s="6">
        <v>0.86</v>
      </c>
      <c r="K13" s="5">
        <v>96</v>
      </c>
      <c r="L13" s="37">
        <f t="shared" si="4"/>
        <v>3.0122372136805773E-2</v>
      </c>
      <c r="M13" s="3">
        <v>7428.48</v>
      </c>
      <c r="N13" s="14">
        <v>2753.5679999999998</v>
      </c>
      <c r="O13" s="14">
        <v>1114.2719999999999</v>
      </c>
      <c r="P13" s="18">
        <f t="shared" si="5"/>
        <v>3867.8399999999997</v>
      </c>
      <c r="Q13" s="18">
        <f t="shared" si="6"/>
        <v>3560.64</v>
      </c>
      <c r="R13" s="31">
        <f t="shared" si="7"/>
        <v>0.92057582526681558</v>
      </c>
      <c r="W13" s="5"/>
      <c r="Z13" s="5"/>
    </row>
    <row r="14" spans="1:32" ht="15.75" hidden="1" customHeight="1" x14ac:dyDescent="0.2">
      <c r="A14" s="1" t="s">
        <v>10</v>
      </c>
      <c r="B14" s="2">
        <v>42767</v>
      </c>
      <c r="C14" s="1">
        <f t="shared" si="0"/>
        <v>2</v>
      </c>
      <c r="D14" s="1">
        <f t="shared" si="1"/>
        <v>2017</v>
      </c>
      <c r="E14" s="14">
        <v>86.34</v>
      </c>
      <c r="F14" s="14" t="str">
        <f t="shared" si="2"/>
        <v>$80+</v>
      </c>
      <c r="G14" s="4">
        <v>63820</v>
      </c>
      <c r="H14" s="5">
        <v>3382</v>
      </c>
      <c r="I14" s="37">
        <f t="shared" si="3"/>
        <v>5.2992792228141648E-2</v>
      </c>
      <c r="J14" s="6">
        <v>0.61</v>
      </c>
      <c r="K14" s="5">
        <v>135</v>
      </c>
      <c r="L14" s="37">
        <f t="shared" si="4"/>
        <v>3.9917208752217624E-2</v>
      </c>
      <c r="M14" s="3">
        <v>11655.9</v>
      </c>
      <c r="N14" s="14">
        <v>2063.02</v>
      </c>
      <c r="O14" s="14">
        <v>1748.385</v>
      </c>
      <c r="P14" s="18">
        <f t="shared" si="5"/>
        <v>3811.4049999999997</v>
      </c>
      <c r="Q14" s="18">
        <f t="shared" si="6"/>
        <v>7844.4949999999999</v>
      </c>
      <c r="R14" s="31">
        <f t="shared" si="7"/>
        <v>2.0581635905919211</v>
      </c>
      <c r="W14" s="5"/>
      <c r="Z14" s="5"/>
    </row>
    <row r="15" spans="1:32" ht="15.75" hidden="1" customHeight="1" x14ac:dyDescent="0.2">
      <c r="A15" s="1" t="s">
        <v>10</v>
      </c>
      <c r="B15" s="2">
        <v>42795</v>
      </c>
      <c r="C15" s="1">
        <f t="shared" si="0"/>
        <v>3</v>
      </c>
      <c r="D15" s="1">
        <f t="shared" si="1"/>
        <v>2017</v>
      </c>
      <c r="E15" s="14">
        <v>81.13</v>
      </c>
      <c r="F15" s="14" t="str">
        <f t="shared" si="2"/>
        <v>$80+</v>
      </c>
      <c r="G15" s="4">
        <v>82478</v>
      </c>
      <c r="H15" s="5">
        <v>4041</v>
      </c>
      <c r="I15" s="37">
        <f t="shared" si="3"/>
        <v>4.8994883484080605E-2</v>
      </c>
      <c r="J15" s="6">
        <v>0.74</v>
      </c>
      <c r="K15" s="5">
        <v>121</v>
      </c>
      <c r="L15" s="37">
        <f t="shared" si="4"/>
        <v>2.9943083395199209E-2</v>
      </c>
      <c r="M15" s="3">
        <v>9816.73</v>
      </c>
      <c r="N15" s="14">
        <v>2990.34</v>
      </c>
      <c r="O15" s="14">
        <v>1472.5094999999999</v>
      </c>
      <c r="P15" s="18">
        <f t="shared" si="5"/>
        <v>4462.8495000000003</v>
      </c>
      <c r="Q15" s="18">
        <f t="shared" si="6"/>
        <v>5353.8804999999993</v>
      </c>
      <c r="R15" s="31">
        <f t="shared" si="7"/>
        <v>1.1996551754658091</v>
      </c>
      <c r="W15" s="5"/>
      <c r="Z15" s="5"/>
    </row>
    <row r="16" spans="1:32" ht="15.75" hidden="1" customHeight="1" x14ac:dyDescent="0.2">
      <c r="A16" s="1" t="s">
        <v>10</v>
      </c>
      <c r="B16" s="2">
        <v>42826</v>
      </c>
      <c r="C16" s="1">
        <f t="shared" si="0"/>
        <v>4</v>
      </c>
      <c r="D16" s="1">
        <f t="shared" si="1"/>
        <v>2017</v>
      </c>
      <c r="E16" s="14">
        <v>74.17</v>
      </c>
      <c r="F16" s="14" t="str">
        <f t="shared" si="2"/>
        <v>$70-$79</v>
      </c>
      <c r="G16" s="4">
        <v>77966</v>
      </c>
      <c r="H16" s="5">
        <v>4054</v>
      </c>
      <c r="I16" s="37">
        <f t="shared" si="3"/>
        <v>5.1997024343944799E-2</v>
      </c>
      <c r="J16" s="6">
        <v>0.82799999999999996</v>
      </c>
      <c r="K16" s="5">
        <v>122</v>
      </c>
      <c r="L16" s="37">
        <f t="shared" si="4"/>
        <v>3.0093734583127776E-2</v>
      </c>
      <c r="M16" s="3">
        <v>9048.74</v>
      </c>
      <c r="N16" s="14">
        <v>3356.712</v>
      </c>
      <c r="O16" s="14">
        <v>1357.3109999999999</v>
      </c>
      <c r="P16" s="18">
        <f t="shared" si="5"/>
        <v>4714.0230000000001</v>
      </c>
      <c r="Q16" s="18">
        <f t="shared" si="6"/>
        <v>4334.7169999999996</v>
      </c>
      <c r="R16" s="31">
        <f t="shared" si="7"/>
        <v>0.91953666751307739</v>
      </c>
      <c r="W16" s="5"/>
      <c r="Z16" s="5"/>
    </row>
    <row r="17" spans="1:26" ht="15.75" hidden="1" customHeight="1" x14ac:dyDescent="0.2">
      <c r="A17" s="1" t="s">
        <v>10</v>
      </c>
      <c r="B17" s="2">
        <v>42856</v>
      </c>
      <c r="C17" s="1">
        <f t="shared" si="0"/>
        <v>5</v>
      </c>
      <c r="D17" s="1">
        <f t="shared" si="1"/>
        <v>2017</v>
      </c>
      <c r="E17" s="14">
        <v>72.099999999999994</v>
      </c>
      <c r="F17" s="14" t="str">
        <f t="shared" si="2"/>
        <v>$70-$79</v>
      </c>
      <c r="G17" s="4">
        <v>94500</v>
      </c>
      <c r="H17" s="5">
        <v>4631</v>
      </c>
      <c r="I17" s="37">
        <f t="shared" si="3"/>
        <v>4.9005291005291003E-2</v>
      </c>
      <c r="J17" s="6">
        <v>0.85199999999999998</v>
      </c>
      <c r="K17" s="5">
        <v>185</v>
      </c>
      <c r="L17" s="37">
        <f t="shared" si="4"/>
        <v>3.9948175340099333E-2</v>
      </c>
      <c r="M17" s="3">
        <v>13338.499999999998</v>
      </c>
      <c r="N17" s="14">
        <v>3945.6120000000001</v>
      </c>
      <c r="O17" s="14">
        <v>2000.7749999999996</v>
      </c>
      <c r="P17" s="18">
        <f t="shared" si="5"/>
        <v>5946.3869999999997</v>
      </c>
      <c r="Q17" s="18">
        <f t="shared" si="6"/>
        <v>7392.1129999999985</v>
      </c>
      <c r="R17" s="31">
        <f t="shared" si="7"/>
        <v>1.2431267927903109</v>
      </c>
      <c r="W17" s="5"/>
      <c r="Z17" s="5"/>
    </row>
    <row r="18" spans="1:26" ht="15.75" hidden="1" customHeight="1" x14ac:dyDescent="0.2">
      <c r="A18" s="1" t="s">
        <v>10</v>
      </c>
      <c r="B18" s="2">
        <v>42887</v>
      </c>
      <c r="C18" s="1">
        <f t="shared" si="0"/>
        <v>6</v>
      </c>
      <c r="D18" s="1">
        <f t="shared" si="1"/>
        <v>2017</v>
      </c>
      <c r="E18" s="14">
        <v>84.22</v>
      </c>
      <c r="F18" s="14" t="str">
        <f t="shared" si="2"/>
        <v>$80+</v>
      </c>
      <c r="G18" s="4">
        <v>98961</v>
      </c>
      <c r="H18" s="5">
        <v>4453</v>
      </c>
      <c r="I18" s="37">
        <f t="shared" si="3"/>
        <v>4.4997524277240526E-2</v>
      </c>
      <c r="J18" s="6">
        <v>0.85399999999999998</v>
      </c>
      <c r="K18" s="5">
        <v>134</v>
      </c>
      <c r="L18" s="37">
        <f t="shared" si="4"/>
        <v>3.0092072759937121E-2</v>
      </c>
      <c r="M18" s="3">
        <v>11285.48</v>
      </c>
      <c r="N18" s="14">
        <v>3802.8620000000001</v>
      </c>
      <c r="O18" s="14">
        <v>1692.8219999999999</v>
      </c>
      <c r="P18" s="18">
        <f t="shared" si="5"/>
        <v>5495.6840000000002</v>
      </c>
      <c r="Q18" s="18">
        <f t="shared" si="6"/>
        <v>5789.7959999999994</v>
      </c>
      <c r="R18" s="31">
        <f t="shared" si="7"/>
        <v>1.0535169052660232</v>
      </c>
      <c r="W18" s="5"/>
      <c r="Z18" s="5"/>
    </row>
    <row r="19" spans="1:26" ht="15.75" hidden="1" customHeight="1" x14ac:dyDescent="0.2">
      <c r="A19" s="1" t="s">
        <v>10</v>
      </c>
      <c r="B19" s="2">
        <v>42917</v>
      </c>
      <c r="C19" s="1">
        <f t="shared" si="0"/>
        <v>7</v>
      </c>
      <c r="D19" s="1">
        <f t="shared" si="1"/>
        <v>2017</v>
      </c>
      <c r="E19" s="14">
        <v>84.75</v>
      </c>
      <c r="F19" s="14" t="str">
        <f t="shared" si="2"/>
        <v>$80+</v>
      </c>
      <c r="G19" s="4">
        <v>111786</v>
      </c>
      <c r="H19" s="5">
        <v>5366</v>
      </c>
      <c r="I19" s="37">
        <f t="shared" si="3"/>
        <v>4.8002433220617965E-2</v>
      </c>
      <c r="J19" s="6">
        <v>0.99</v>
      </c>
      <c r="K19" s="5">
        <v>215</v>
      </c>
      <c r="L19" s="37">
        <f t="shared" si="4"/>
        <v>4.0067089079388746E-2</v>
      </c>
      <c r="M19" s="3">
        <v>18221.25</v>
      </c>
      <c r="N19" s="14">
        <v>5312.34</v>
      </c>
      <c r="O19" s="14">
        <v>2733.1875</v>
      </c>
      <c r="P19" s="18">
        <f t="shared" si="5"/>
        <v>8045.5275000000001</v>
      </c>
      <c r="Q19" s="18">
        <f t="shared" si="6"/>
        <v>10175.7225</v>
      </c>
      <c r="R19" s="31">
        <f t="shared" si="7"/>
        <v>1.2647675991412619</v>
      </c>
      <c r="W19" s="5"/>
      <c r="Z19" s="5"/>
    </row>
    <row r="20" spans="1:26" ht="15.75" hidden="1" customHeight="1" x14ac:dyDescent="0.2">
      <c r="A20" s="1" t="s">
        <v>10</v>
      </c>
      <c r="B20" s="2">
        <v>42948</v>
      </c>
      <c r="C20" s="1">
        <f t="shared" si="0"/>
        <v>8</v>
      </c>
      <c r="D20" s="1">
        <f t="shared" si="1"/>
        <v>2017</v>
      </c>
      <c r="E20" s="14">
        <v>69.37</v>
      </c>
      <c r="F20" s="14" t="str">
        <f t="shared" si="2"/>
        <v>$60-$69</v>
      </c>
      <c r="G20" s="4">
        <v>120352</v>
      </c>
      <c r="H20" s="5">
        <v>5657</v>
      </c>
      <c r="I20" s="37">
        <f t="shared" si="3"/>
        <v>4.7003788885934594E-2</v>
      </c>
      <c r="J20" s="6">
        <v>1.1519999999999999</v>
      </c>
      <c r="K20" s="5">
        <v>170</v>
      </c>
      <c r="L20" s="37">
        <f t="shared" si="4"/>
        <v>3.0051263920806082E-2</v>
      </c>
      <c r="M20" s="3">
        <v>11792.900000000001</v>
      </c>
      <c r="N20" s="14">
        <v>6516.8639999999996</v>
      </c>
      <c r="O20" s="14">
        <v>1768.9350000000002</v>
      </c>
      <c r="P20" s="18">
        <f t="shared" si="5"/>
        <v>8285.7989999999991</v>
      </c>
      <c r="Q20" s="18">
        <f t="shared" si="6"/>
        <v>3507.1010000000024</v>
      </c>
      <c r="R20" s="31">
        <f t="shared" si="7"/>
        <v>0.42326648280992607</v>
      </c>
      <c r="W20" s="5"/>
      <c r="Z20" s="5"/>
    </row>
    <row r="21" spans="1:26" ht="15.75" hidden="1" customHeight="1" x14ac:dyDescent="0.2">
      <c r="A21" s="1" t="s">
        <v>10</v>
      </c>
      <c r="B21" s="2">
        <v>42979</v>
      </c>
      <c r="C21" s="1">
        <f t="shared" si="0"/>
        <v>9</v>
      </c>
      <c r="D21" s="1">
        <f t="shared" si="1"/>
        <v>2017</v>
      </c>
      <c r="E21" s="14">
        <v>86.17</v>
      </c>
      <c r="F21" s="14" t="str">
        <f t="shared" si="2"/>
        <v>$80+</v>
      </c>
      <c r="G21" s="4">
        <v>123056</v>
      </c>
      <c r="H21" s="5">
        <v>5784</v>
      </c>
      <c r="I21" s="37">
        <f t="shared" si="3"/>
        <v>4.7002990508386425E-2</v>
      </c>
      <c r="J21" s="6">
        <v>1.2060000000000002</v>
      </c>
      <c r="K21" s="5">
        <v>231</v>
      </c>
      <c r="L21" s="37">
        <f t="shared" si="4"/>
        <v>3.9937759336099582E-2</v>
      </c>
      <c r="M21" s="3">
        <v>19905.27</v>
      </c>
      <c r="N21" s="14">
        <v>6975.5040000000008</v>
      </c>
      <c r="O21" s="14">
        <v>2985.7905000000001</v>
      </c>
      <c r="P21" s="18">
        <f t="shared" si="5"/>
        <v>9961.2945</v>
      </c>
      <c r="Q21" s="18">
        <f t="shared" si="6"/>
        <v>9943.9755000000005</v>
      </c>
      <c r="R21" s="31">
        <f t="shared" si="7"/>
        <v>0.99826137054777375</v>
      </c>
      <c r="W21" s="5"/>
      <c r="Z21" s="5"/>
    </row>
    <row r="22" spans="1:26" ht="15.75" hidden="1" customHeight="1" x14ac:dyDescent="0.2">
      <c r="A22" s="1" t="s">
        <v>10</v>
      </c>
      <c r="B22" s="2">
        <v>43009</v>
      </c>
      <c r="C22" s="1">
        <f t="shared" si="0"/>
        <v>10</v>
      </c>
      <c r="D22" s="1">
        <f t="shared" si="1"/>
        <v>2017</v>
      </c>
      <c r="E22" s="14">
        <v>71.03</v>
      </c>
      <c r="F22" s="14" t="str">
        <f t="shared" si="2"/>
        <v>$70-$79</v>
      </c>
      <c r="G22" s="4">
        <v>110606</v>
      </c>
      <c r="H22" s="5">
        <v>5420</v>
      </c>
      <c r="I22" s="37">
        <f t="shared" si="3"/>
        <v>4.9002766576858398E-2</v>
      </c>
      <c r="J22" s="6">
        <v>1.42</v>
      </c>
      <c r="K22" s="5">
        <v>163</v>
      </c>
      <c r="L22" s="37">
        <f t="shared" si="4"/>
        <v>3.0073800738007379E-2</v>
      </c>
      <c r="M22" s="3">
        <v>11577.89</v>
      </c>
      <c r="N22" s="14">
        <v>7696.4</v>
      </c>
      <c r="O22" s="14">
        <v>1736.6834999999999</v>
      </c>
      <c r="P22" s="18">
        <f t="shared" si="5"/>
        <v>9433.0834999999988</v>
      </c>
      <c r="Q22" s="18">
        <f t="shared" si="6"/>
        <v>2144.8065000000006</v>
      </c>
      <c r="R22" s="31">
        <f t="shared" si="7"/>
        <v>0.22737066835038627</v>
      </c>
      <c r="W22" s="5"/>
      <c r="Z22" s="5"/>
    </row>
    <row r="23" spans="1:26" ht="15.75" hidden="1" customHeight="1" x14ac:dyDescent="0.2">
      <c r="A23" s="1" t="s">
        <v>10</v>
      </c>
      <c r="B23" s="2">
        <v>43040</v>
      </c>
      <c r="C23" s="1">
        <f t="shared" si="0"/>
        <v>11</v>
      </c>
      <c r="D23" s="1">
        <f t="shared" si="1"/>
        <v>2017</v>
      </c>
      <c r="E23" s="14">
        <v>54.26</v>
      </c>
      <c r="F23" s="14" t="str">
        <f>IF(E23 &gt;= 80, "$80+", IF(E23 &gt;= 70, "$70-$79", IF(E23 &gt;= 60, "$60-$69", IF(E23 &gt;= 50, "$50-$59", IF(E23 &gt;= 40, "$40-$49", IF(E23&gt;= 30, "$30-$39"))))))</f>
        <v>$50-$59</v>
      </c>
      <c r="G23" s="4">
        <v>91342</v>
      </c>
      <c r="H23" s="5">
        <v>4384</v>
      </c>
      <c r="I23" s="37">
        <f t="shared" si="3"/>
        <v>4.7995445687635481E-2</v>
      </c>
      <c r="J23" s="6">
        <v>1.242</v>
      </c>
      <c r="K23" s="5">
        <v>197</v>
      </c>
      <c r="L23" s="37">
        <f t="shared" si="4"/>
        <v>4.4936131386861311E-2</v>
      </c>
      <c r="M23" s="3">
        <v>10689.22</v>
      </c>
      <c r="N23" s="14">
        <v>5444.9279999999999</v>
      </c>
      <c r="O23" s="14">
        <v>1603.3829999999998</v>
      </c>
      <c r="P23" s="18">
        <f t="shared" si="5"/>
        <v>7048.3109999999997</v>
      </c>
      <c r="Q23" s="18">
        <f t="shared" si="6"/>
        <v>3640.9089999999997</v>
      </c>
      <c r="R23" s="31">
        <f t="shared" si="7"/>
        <v>0.51656474863268653</v>
      </c>
      <c r="W23" s="5"/>
      <c r="Z23" s="5"/>
    </row>
    <row r="24" spans="1:26" ht="15.75" hidden="1" customHeight="1" x14ac:dyDescent="0.2">
      <c r="A24" s="1" t="s">
        <v>10</v>
      </c>
      <c r="B24" s="2">
        <v>43070</v>
      </c>
      <c r="C24" s="1">
        <f t="shared" si="0"/>
        <v>12</v>
      </c>
      <c r="D24" s="1">
        <f t="shared" si="1"/>
        <v>2017</v>
      </c>
      <c r="E24" s="14">
        <v>54.65</v>
      </c>
      <c r="F24" s="14" t="str">
        <f t="shared" si="2"/>
        <v>$50-$59</v>
      </c>
      <c r="G24" s="4">
        <v>72950</v>
      </c>
      <c r="H24" s="5">
        <v>3720</v>
      </c>
      <c r="I24" s="37">
        <f t="shared" si="3"/>
        <v>5.0993831391363945E-2</v>
      </c>
      <c r="J24" s="6">
        <v>0.95199999999999996</v>
      </c>
      <c r="K24" s="5">
        <v>186</v>
      </c>
      <c r="L24" s="37">
        <f t="shared" si="4"/>
        <v>0.05</v>
      </c>
      <c r="M24" s="3">
        <v>10164.9</v>
      </c>
      <c r="N24" s="14">
        <v>3541.44</v>
      </c>
      <c r="O24" s="14">
        <v>1524.7349999999999</v>
      </c>
      <c r="P24" s="18">
        <f t="shared" si="5"/>
        <v>5066.1750000000002</v>
      </c>
      <c r="Q24" s="18">
        <f t="shared" si="6"/>
        <v>5098.7249999999995</v>
      </c>
      <c r="R24" s="31">
        <f t="shared" si="7"/>
        <v>1.0064249655805413</v>
      </c>
      <c r="W24" s="5"/>
      <c r="Z24" s="5"/>
    </row>
    <row r="25" spans="1:26" ht="15.75" customHeight="1" x14ac:dyDescent="0.2">
      <c r="A25" s="1" t="s">
        <v>10</v>
      </c>
      <c r="B25" s="2">
        <v>43101</v>
      </c>
      <c r="C25" s="1">
        <f t="shared" si="0"/>
        <v>1</v>
      </c>
      <c r="D25" s="1">
        <f t="shared" si="1"/>
        <v>2018</v>
      </c>
      <c r="E25" s="14">
        <v>56.9</v>
      </c>
      <c r="F25" s="14" t="str">
        <f t="shared" si="2"/>
        <v>$50-$59</v>
      </c>
      <c r="G25" s="4">
        <v>68806</v>
      </c>
      <c r="H25" s="5">
        <v>3303</v>
      </c>
      <c r="I25" s="37">
        <f t="shared" si="3"/>
        <v>4.8004534488271369E-2</v>
      </c>
      <c r="J25" s="6">
        <v>0.69599999999999995</v>
      </c>
      <c r="K25" s="5">
        <v>155</v>
      </c>
      <c r="L25" s="37">
        <f t="shared" si="4"/>
        <v>4.6927036027853468E-2</v>
      </c>
      <c r="M25" s="3">
        <v>8819.5</v>
      </c>
      <c r="N25" s="14">
        <v>2298.8879999999999</v>
      </c>
      <c r="O25" s="14">
        <v>1322.925</v>
      </c>
      <c r="P25" s="18">
        <f t="shared" si="5"/>
        <v>3621.8130000000001</v>
      </c>
      <c r="Q25" s="18">
        <f t="shared" si="6"/>
        <v>5197.6869999999999</v>
      </c>
      <c r="R25" s="31">
        <f t="shared" si="7"/>
        <v>1.43510639560905</v>
      </c>
      <c r="W25" s="5"/>
      <c r="Z25" s="5"/>
    </row>
    <row r="26" spans="1:26" ht="15.75" customHeight="1" x14ac:dyDescent="0.2">
      <c r="A26" s="1" t="s">
        <v>10</v>
      </c>
      <c r="B26" s="2">
        <v>43132</v>
      </c>
      <c r="C26" s="1">
        <f t="shared" si="0"/>
        <v>2</v>
      </c>
      <c r="D26" s="1">
        <f t="shared" si="1"/>
        <v>2018</v>
      </c>
      <c r="E26" s="14">
        <v>60.92</v>
      </c>
      <c r="F26" s="14" t="str">
        <f t="shared" si="2"/>
        <v>$60-$69</v>
      </c>
      <c r="G26" s="4">
        <v>66648</v>
      </c>
      <c r="H26" s="5">
        <v>3599</v>
      </c>
      <c r="I26" s="37">
        <f t="shared" si="3"/>
        <v>5.4000120033609413E-2</v>
      </c>
      <c r="J26" s="6">
        <v>0.65</v>
      </c>
      <c r="K26" s="5">
        <v>173</v>
      </c>
      <c r="L26" s="37">
        <f t="shared" si="4"/>
        <v>4.8068908030008337E-2</v>
      </c>
      <c r="M26" s="3">
        <v>10539.16</v>
      </c>
      <c r="N26" s="14">
        <v>2339.35</v>
      </c>
      <c r="O26" s="14">
        <v>1580.874</v>
      </c>
      <c r="P26" s="18">
        <f t="shared" si="5"/>
        <v>3920.2240000000002</v>
      </c>
      <c r="Q26" s="18">
        <f t="shared" si="6"/>
        <v>6618.9359999999997</v>
      </c>
      <c r="R26" s="31">
        <f t="shared" si="7"/>
        <v>1.6884076011982987</v>
      </c>
      <c r="W26" s="5"/>
      <c r="Z26" s="5"/>
    </row>
    <row r="27" spans="1:26" ht="15.75" customHeight="1" x14ac:dyDescent="0.2">
      <c r="A27" s="1" t="s">
        <v>10</v>
      </c>
      <c r="B27" s="2">
        <v>43160</v>
      </c>
      <c r="C27" s="1">
        <f t="shared" si="0"/>
        <v>3</v>
      </c>
      <c r="D27" s="1">
        <f t="shared" si="1"/>
        <v>2018</v>
      </c>
      <c r="E27" s="14">
        <v>55.84</v>
      </c>
      <c r="F27" s="14" t="str">
        <f t="shared" si="2"/>
        <v>$50-$59</v>
      </c>
      <c r="G27" s="4">
        <v>76954</v>
      </c>
      <c r="H27" s="5">
        <v>3694</v>
      </c>
      <c r="I27" s="37">
        <f t="shared" si="3"/>
        <v>4.8002702913428799E-2</v>
      </c>
      <c r="J27" s="6">
        <v>0.62</v>
      </c>
      <c r="K27" s="5">
        <v>177</v>
      </c>
      <c r="L27" s="37">
        <f t="shared" si="4"/>
        <v>4.7915538711423927E-2</v>
      </c>
      <c r="M27" s="3">
        <v>9883.68</v>
      </c>
      <c r="N27" s="14">
        <v>2290.2800000000002</v>
      </c>
      <c r="O27" s="14">
        <v>1482.5519999999999</v>
      </c>
      <c r="P27" s="18">
        <f t="shared" si="5"/>
        <v>3772.8320000000003</v>
      </c>
      <c r="Q27" s="18">
        <f t="shared" si="6"/>
        <v>6110.848</v>
      </c>
      <c r="R27" s="31">
        <f t="shared" si="7"/>
        <v>1.6196978821214407</v>
      </c>
      <c r="W27" s="5"/>
      <c r="Z27" s="5"/>
    </row>
    <row r="28" spans="1:26" ht="15.75" customHeight="1" x14ac:dyDescent="0.2">
      <c r="A28" s="1" t="s">
        <v>10</v>
      </c>
      <c r="B28" s="2">
        <v>43191</v>
      </c>
      <c r="C28" s="1">
        <f t="shared" si="0"/>
        <v>4</v>
      </c>
      <c r="D28" s="1">
        <f t="shared" si="1"/>
        <v>2018</v>
      </c>
      <c r="E28" s="14">
        <v>58.3</v>
      </c>
      <c r="F28" s="14" t="str">
        <f t="shared" si="2"/>
        <v>$50-$59</v>
      </c>
      <c r="G28" s="4">
        <v>73454</v>
      </c>
      <c r="H28" s="5">
        <v>3746</v>
      </c>
      <c r="I28" s="37">
        <f t="shared" si="3"/>
        <v>5.0997903449778094E-2</v>
      </c>
      <c r="J28" s="6">
        <v>0.80400000000000005</v>
      </c>
      <c r="K28" s="5">
        <v>180</v>
      </c>
      <c r="L28" s="37">
        <f t="shared" si="4"/>
        <v>4.8051254671649758E-2</v>
      </c>
      <c r="M28" s="3">
        <v>10494</v>
      </c>
      <c r="N28" s="14">
        <v>3011.7840000000001</v>
      </c>
      <c r="O28" s="14">
        <v>1574.1</v>
      </c>
      <c r="P28" s="18">
        <f t="shared" si="5"/>
        <v>4585.884</v>
      </c>
      <c r="Q28" s="18">
        <f t="shared" si="6"/>
        <v>5908.116</v>
      </c>
      <c r="R28" s="31">
        <f t="shared" si="7"/>
        <v>1.2883265254855989</v>
      </c>
      <c r="W28" s="5"/>
      <c r="Z28" s="5"/>
    </row>
    <row r="29" spans="1:26" ht="15.75" customHeight="1" x14ac:dyDescent="0.2">
      <c r="A29" s="1" t="s">
        <v>10</v>
      </c>
      <c r="B29" s="2">
        <v>43221</v>
      </c>
      <c r="C29" s="1">
        <f t="shared" si="0"/>
        <v>5</v>
      </c>
      <c r="D29" s="1">
        <f t="shared" si="1"/>
        <v>2018</v>
      </c>
      <c r="E29" s="14">
        <v>55.03</v>
      </c>
      <c r="F29" s="14" t="str">
        <f t="shared" si="2"/>
        <v>$50-$59</v>
      </c>
      <c r="G29" s="4">
        <v>85389</v>
      </c>
      <c r="H29" s="5">
        <v>4013</v>
      </c>
      <c r="I29" s="37">
        <f t="shared" si="3"/>
        <v>4.6996685755776507E-2</v>
      </c>
      <c r="J29" s="6">
        <v>0.80400000000000005</v>
      </c>
      <c r="K29" s="5">
        <v>197</v>
      </c>
      <c r="L29" s="37">
        <f t="shared" si="4"/>
        <v>4.9090456017941687E-2</v>
      </c>
      <c r="M29" s="3">
        <v>10840.91</v>
      </c>
      <c r="N29" s="14">
        <v>3226.4520000000002</v>
      </c>
      <c r="O29" s="14">
        <v>1626.1364999999998</v>
      </c>
      <c r="P29" s="18">
        <f t="shared" si="5"/>
        <v>4852.5884999999998</v>
      </c>
      <c r="Q29" s="18">
        <f t="shared" si="6"/>
        <v>5988.3215</v>
      </c>
      <c r="R29" s="31">
        <f t="shared" si="7"/>
        <v>1.2340468391251391</v>
      </c>
      <c r="W29" s="5"/>
      <c r="Z29" s="5"/>
    </row>
    <row r="30" spans="1:26" ht="15.75" customHeight="1" x14ac:dyDescent="0.2">
      <c r="A30" s="1" t="s">
        <v>10</v>
      </c>
      <c r="B30" s="2">
        <v>43252</v>
      </c>
      <c r="C30" s="1">
        <f t="shared" si="0"/>
        <v>6</v>
      </c>
      <c r="D30" s="1">
        <f t="shared" si="1"/>
        <v>2018</v>
      </c>
      <c r="E30" s="14">
        <v>56.95</v>
      </c>
      <c r="F30" s="14" t="str">
        <f t="shared" si="2"/>
        <v>$50-$59</v>
      </c>
      <c r="G30" s="4">
        <v>102096</v>
      </c>
      <c r="H30" s="5">
        <v>4594</v>
      </c>
      <c r="I30" s="37">
        <f t="shared" si="3"/>
        <v>4.4996865695032126E-2</v>
      </c>
      <c r="J30" s="6">
        <v>0.90999999999999992</v>
      </c>
      <c r="K30" s="5">
        <v>221</v>
      </c>
      <c r="L30" s="37">
        <f t="shared" si="4"/>
        <v>4.8106225511536788E-2</v>
      </c>
      <c r="M30" s="3">
        <v>12585.95</v>
      </c>
      <c r="N30" s="14">
        <v>4180.54</v>
      </c>
      <c r="O30" s="14">
        <v>1887.8924999999999</v>
      </c>
      <c r="P30" s="18">
        <f t="shared" si="5"/>
        <v>6068.4324999999999</v>
      </c>
      <c r="Q30" s="18">
        <f t="shared" si="6"/>
        <v>6517.5175000000008</v>
      </c>
      <c r="R30" s="31">
        <f t="shared" si="7"/>
        <v>1.0740034597072639</v>
      </c>
      <c r="W30" s="5"/>
      <c r="Z30" s="5"/>
    </row>
    <row r="31" spans="1:26" ht="15.75" customHeight="1" x14ac:dyDescent="0.2">
      <c r="A31" s="1" t="s">
        <v>10</v>
      </c>
      <c r="B31" s="2">
        <v>43282</v>
      </c>
      <c r="C31" s="1">
        <f t="shared" si="0"/>
        <v>7</v>
      </c>
      <c r="D31" s="1">
        <f t="shared" si="1"/>
        <v>2018</v>
      </c>
      <c r="E31" s="14">
        <v>55.73</v>
      </c>
      <c r="F31" s="14" t="str">
        <f t="shared" si="2"/>
        <v>$50-$59</v>
      </c>
      <c r="G31" s="4">
        <v>106214</v>
      </c>
      <c r="H31" s="5">
        <v>5417</v>
      </c>
      <c r="I31" s="37">
        <f t="shared" si="3"/>
        <v>5.100080968610541E-2</v>
      </c>
      <c r="J31" s="6">
        <v>0.99</v>
      </c>
      <c r="K31" s="5">
        <v>244</v>
      </c>
      <c r="L31" s="37">
        <f t="shared" si="4"/>
        <v>4.5043381945726414E-2</v>
      </c>
      <c r="M31" s="3">
        <v>13598.119999999999</v>
      </c>
      <c r="N31" s="14">
        <v>5362.83</v>
      </c>
      <c r="O31" s="14">
        <v>2039.7179999999998</v>
      </c>
      <c r="P31" s="18">
        <f t="shared" si="5"/>
        <v>7402.5479999999998</v>
      </c>
      <c r="Q31" s="18">
        <f t="shared" si="6"/>
        <v>6195.5719999999992</v>
      </c>
      <c r="R31" s="31">
        <f t="shared" si="7"/>
        <v>0.83695127677659087</v>
      </c>
      <c r="W31" s="5"/>
      <c r="Z31" s="5"/>
    </row>
    <row r="32" spans="1:26" ht="15.75" customHeight="1" x14ac:dyDescent="0.2">
      <c r="A32" s="1" t="s">
        <v>10</v>
      </c>
      <c r="B32" s="2">
        <v>43313</v>
      </c>
      <c r="C32" s="1">
        <f t="shared" si="0"/>
        <v>8</v>
      </c>
      <c r="D32" s="1">
        <f t="shared" si="1"/>
        <v>2018</v>
      </c>
      <c r="E32" s="14">
        <v>50.06</v>
      </c>
      <c r="F32" s="14" t="str">
        <f t="shared" si="2"/>
        <v>$50-$59</v>
      </c>
      <c r="G32" s="4">
        <v>110902</v>
      </c>
      <c r="H32" s="5">
        <v>5101</v>
      </c>
      <c r="I32" s="37">
        <f t="shared" si="3"/>
        <v>4.5995563650790786E-2</v>
      </c>
      <c r="J32" s="6">
        <v>1.008</v>
      </c>
      <c r="K32" s="5">
        <v>250</v>
      </c>
      <c r="L32" s="37">
        <f t="shared" si="4"/>
        <v>4.9009998039600079E-2</v>
      </c>
      <c r="M32" s="3">
        <v>12515</v>
      </c>
      <c r="N32" s="14">
        <v>5141.808</v>
      </c>
      <c r="O32" s="14">
        <v>1877.25</v>
      </c>
      <c r="P32" s="18">
        <f t="shared" si="5"/>
        <v>7019.058</v>
      </c>
      <c r="Q32" s="18">
        <f t="shared" si="6"/>
        <v>5495.942</v>
      </c>
      <c r="R32" s="31">
        <f t="shared" si="7"/>
        <v>0.78300279040292875</v>
      </c>
      <c r="W32" s="5"/>
      <c r="Z32" s="5"/>
    </row>
    <row r="33" spans="1:32" ht="15.75" customHeight="1" x14ac:dyDescent="0.2">
      <c r="A33" s="1" t="s">
        <v>10</v>
      </c>
      <c r="B33" s="2">
        <v>43344</v>
      </c>
      <c r="C33" s="1">
        <f t="shared" si="0"/>
        <v>9</v>
      </c>
      <c r="D33" s="1">
        <f t="shared" si="1"/>
        <v>2018</v>
      </c>
      <c r="E33" s="14">
        <v>58.28</v>
      </c>
      <c r="F33" s="14" t="str">
        <f t="shared" si="2"/>
        <v>$50-$59</v>
      </c>
      <c r="G33" s="4">
        <v>126716</v>
      </c>
      <c r="H33" s="5">
        <v>5829</v>
      </c>
      <c r="I33" s="37">
        <f t="shared" si="3"/>
        <v>4.6000505066447803E-2</v>
      </c>
      <c r="J33" s="6">
        <v>1.1160000000000001</v>
      </c>
      <c r="K33" s="5">
        <v>262</v>
      </c>
      <c r="L33" s="37">
        <f t="shared" si="4"/>
        <v>4.4947675416023333E-2</v>
      </c>
      <c r="M33" s="3">
        <v>15269.36</v>
      </c>
      <c r="N33" s="14">
        <v>6505.1640000000007</v>
      </c>
      <c r="O33" s="14">
        <v>2290.404</v>
      </c>
      <c r="P33" s="18">
        <f t="shared" si="5"/>
        <v>8795.5680000000011</v>
      </c>
      <c r="Q33" s="18">
        <f t="shared" si="6"/>
        <v>6473.7919999999995</v>
      </c>
      <c r="R33" s="31">
        <f t="shared" si="7"/>
        <v>0.7360288727231713</v>
      </c>
      <c r="W33" s="5"/>
      <c r="Z33" s="5"/>
    </row>
    <row r="34" spans="1:32" ht="15.75" customHeight="1" x14ac:dyDescent="0.2">
      <c r="A34" s="1" t="s">
        <v>10</v>
      </c>
      <c r="B34" s="2">
        <v>43374</v>
      </c>
      <c r="C34" s="1">
        <f t="shared" si="0"/>
        <v>10</v>
      </c>
      <c r="D34" s="1">
        <f t="shared" si="1"/>
        <v>2018</v>
      </c>
      <c r="E34" s="14">
        <v>59.29</v>
      </c>
      <c r="F34" s="14" t="str">
        <f t="shared" si="2"/>
        <v>$50-$59</v>
      </c>
      <c r="G34" s="4">
        <v>111539</v>
      </c>
      <c r="H34" s="5">
        <v>5131</v>
      </c>
      <c r="I34" s="37">
        <f t="shared" si="3"/>
        <v>4.6001846887635714E-2</v>
      </c>
      <c r="J34" s="6">
        <v>1.38</v>
      </c>
      <c r="K34" s="5">
        <v>241</v>
      </c>
      <c r="L34" s="37">
        <f t="shared" si="4"/>
        <v>4.6969401676086535E-2</v>
      </c>
      <c r="M34" s="3">
        <v>14288.89</v>
      </c>
      <c r="N34" s="14">
        <v>7080.78</v>
      </c>
      <c r="O34" s="14">
        <v>2143.3334999999997</v>
      </c>
      <c r="P34" s="18">
        <f t="shared" si="5"/>
        <v>9224.1134999999995</v>
      </c>
      <c r="Q34" s="18">
        <f t="shared" si="6"/>
        <v>5064.7764999999999</v>
      </c>
      <c r="R34" s="31">
        <f t="shared" si="7"/>
        <v>0.54908002812411194</v>
      </c>
      <c r="W34" s="5"/>
      <c r="Z34" s="5"/>
    </row>
    <row r="35" spans="1:32" ht="15.75" customHeight="1" x14ac:dyDescent="0.2">
      <c r="A35" s="1" t="s">
        <v>10</v>
      </c>
      <c r="B35" s="2">
        <v>43405</v>
      </c>
      <c r="C35" s="1">
        <f t="shared" si="0"/>
        <v>11</v>
      </c>
      <c r="D35" s="1">
        <f t="shared" si="1"/>
        <v>2018</v>
      </c>
      <c r="E35" s="14">
        <v>50.37</v>
      </c>
      <c r="F35" s="14" t="str">
        <f t="shared" si="2"/>
        <v>$50-$59</v>
      </c>
      <c r="G35" s="4">
        <v>96936</v>
      </c>
      <c r="H35" s="5">
        <v>4653</v>
      </c>
      <c r="I35" s="37">
        <f t="shared" si="3"/>
        <v>4.8000742758108443E-2</v>
      </c>
      <c r="J35" s="6">
        <v>1.0980000000000001</v>
      </c>
      <c r="K35" s="5">
        <v>233</v>
      </c>
      <c r="L35" s="37">
        <f t="shared" si="4"/>
        <v>5.0075220287986243E-2</v>
      </c>
      <c r="M35" s="3">
        <v>11736.21</v>
      </c>
      <c r="N35" s="14">
        <v>5108.9940000000006</v>
      </c>
      <c r="O35" s="14">
        <v>1760.4314999999999</v>
      </c>
      <c r="P35" s="18">
        <f t="shared" si="5"/>
        <v>6869.4255000000003</v>
      </c>
      <c r="Q35" s="18">
        <f t="shared" si="6"/>
        <v>4866.7844999999988</v>
      </c>
      <c r="R35" s="31">
        <f t="shared" si="7"/>
        <v>0.70847038082005531</v>
      </c>
      <c r="W35" s="5"/>
      <c r="Z35" s="5"/>
    </row>
    <row r="36" spans="1:32" ht="15.75" customHeight="1" x14ac:dyDescent="0.2">
      <c r="A36" s="1" t="s">
        <v>10</v>
      </c>
      <c r="B36" s="2">
        <v>43435</v>
      </c>
      <c r="C36" s="1">
        <f t="shared" si="0"/>
        <v>12</v>
      </c>
      <c r="D36" s="1">
        <f t="shared" si="1"/>
        <v>2018</v>
      </c>
      <c r="E36" s="14">
        <v>60.25</v>
      </c>
      <c r="F36" s="14" t="str">
        <f t="shared" si="2"/>
        <v>$60-$69</v>
      </c>
      <c r="G36" s="4">
        <v>75576</v>
      </c>
      <c r="H36" s="5">
        <v>3476</v>
      </c>
      <c r="I36" s="37">
        <f t="shared" si="3"/>
        <v>4.5993437069969299E-2</v>
      </c>
      <c r="J36" s="6">
        <v>0.81199999999999994</v>
      </c>
      <c r="K36" s="5">
        <v>163</v>
      </c>
      <c r="L36" s="37">
        <f t="shared" si="4"/>
        <v>4.6892980437284237E-2</v>
      </c>
      <c r="M36" s="3">
        <v>9820.75</v>
      </c>
      <c r="N36" s="14">
        <v>2822.5119999999997</v>
      </c>
      <c r="O36" s="14">
        <v>1473.1125</v>
      </c>
      <c r="P36" s="18">
        <f t="shared" si="5"/>
        <v>4295.6244999999999</v>
      </c>
      <c r="Q36" s="18">
        <f t="shared" si="6"/>
        <v>5525.1255000000001</v>
      </c>
      <c r="R36" s="31">
        <f t="shared" si="7"/>
        <v>1.2862217123493918</v>
      </c>
      <c r="W36" s="5"/>
      <c r="Z36" s="5"/>
    </row>
    <row r="37" spans="1:32" ht="15.75" customHeight="1" x14ac:dyDescent="0.2">
      <c r="A37" s="1" t="s">
        <v>10</v>
      </c>
      <c r="B37" s="2">
        <v>43466</v>
      </c>
      <c r="C37" s="1">
        <f t="shared" si="0"/>
        <v>1</v>
      </c>
      <c r="D37" s="1">
        <f t="shared" si="1"/>
        <v>2019</v>
      </c>
      <c r="E37" s="14">
        <v>57.72</v>
      </c>
      <c r="F37" s="14" t="str">
        <f t="shared" si="2"/>
        <v>$50-$59</v>
      </c>
      <c r="G37" s="4">
        <v>62216</v>
      </c>
      <c r="H37" s="5">
        <v>2924</v>
      </c>
      <c r="I37" s="37">
        <f t="shared" si="3"/>
        <v>4.6997556898546997E-2</v>
      </c>
      <c r="J37" s="6">
        <v>0.80400000000000005</v>
      </c>
      <c r="K37" s="5">
        <v>137</v>
      </c>
      <c r="L37" s="37">
        <f t="shared" si="4"/>
        <v>4.6853625170998635E-2</v>
      </c>
      <c r="M37" s="3">
        <v>7907.6399999999994</v>
      </c>
      <c r="N37" s="14">
        <v>2350.8960000000002</v>
      </c>
      <c r="O37" s="14">
        <v>1186.146</v>
      </c>
      <c r="P37" s="18">
        <f t="shared" si="5"/>
        <v>3537.0420000000004</v>
      </c>
      <c r="Q37" s="18">
        <f t="shared" si="6"/>
        <v>4370.597999999999</v>
      </c>
      <c r="R37" s="31">
        <f t="shared" si="7"/>
        <v>1.2356647164495074</v>
      </c>
    </row>
    <row r="38" spans="1:32" ht="15.75" customHeight="1" x14ac:dyDescent="0.2">
      <c r="A38" s="1" t="s">
        <v>10</v>
      </c>
      <c r="B38" s="2">
        <v>43497</v>
      </c>
      <c r="C38" s="1">
        <f t="shared" si="0"/>
        <v>2</v>
      </c>
      <c r="D38" s="1">
        <f t="shared" si="1"/>
        <v>2019</v>
      </c>
      <c r="E38" s="14">
        <v>51.45</v>
      </c>
      <c r="F38" s="14" t="str">
        <f t="shared" si="2"/>
        <v>$50-$59</v>
      </c>
      <c r="G38" s="4">
        <v>63436</v>
      </c>
      <c r="H38" s="5">
        <v>2981</v>
      </c>
      <c r="I38" s="37">
        <f t="shared" si="3"/>
        <v>4.699224415158585E-2</v>
      </c>
      <c r="J38" s="6">
        <v>0.56000000000000005</v>
      </c>
      <c r="K38" s="5">
        <v>143</v>
      </c>
      <c r="L38" s="37">
        <f t="shared" si="4"/>
        <v>4.797047970479705E-2</v>
      </c>
      <c r="M38" s="3">
        <v>7357.35</v>
      </c>
      <c r="N38" s="14">
        <v>1669.3600000000001</v>
      </c>
      <c r="O38" s="14">
        <v>1103.6025</v>
      </c>
      <c r="P38" s="18">
        <f t="shared" si="5"/>
        <v>2772.9625000000001</v>
      </c>
      <c r="Q38" s="18">
        <f t="shared" si="6"/>
        <v>4584.3875000000007</v>
      </c>
      <c r="R38" s="31">
        <f t="shared" si="7"/>
        <v>1.6532454009024646</v>
      </c>
    </row>
    <row r="39" spans="1:32" ht="15.75" customHeight="1" x14ac:dyDescent="0.2">
      <c r="A39" s="1" t="s">
        <v>10</v>
      </c>
      <c r="B39" s="2">
        <v>43525</v>
      </c>
      <c r="C39" s="1">
        <f t="shared" si="0"/>
        <v>3</v>
      </c>
      <c r="D39" s="1">
        <f t="shared" si="1"/>
        <v>2019</v>
      </c>
      <c r="E39" s="14">
        <v>58.55</v>
      </c>
      <c r="F39" s="14" t="str">
        <f t="shared" si="2"/>
        <v>$50-$59</v>
      </c>
      <c r="G39" s="4">
        <v>77323</v>
      </c>
      <c r="H39" s="5">
        <v>3943</v>
      </c>
      <c r="I39" s="37">
        <f t="shared" si="3"/>
        <v>5.0993882803305614E-2</v>
      </c>
      <c r="J39" s="6">
        <v>0.7</v>
      </c>
      <c r="K39" s="5">
        <v>193</v>
      </c>
      <c r="L39" s="37">
        <f t="shared" si="4"/>
        <v>4.8947501902104999E-2</v>
      </c>
      <c r="M39" s="3">
        <v>11300.15</v>
      </c>
      <c r="N39" s="14">
        <v>2760.1</v>
      </c>
      <c r="O39" s="14">
        <v>1695.0224999999998</v>
      </c>
      <c r="P39" s="18">
        <f t="shared" si="5"/>
        <v>4455.1224999999995</v>
      </c>
      <c r="Q39" s="18">
        <f t="shared" si="6"/>
        <v>6845.0275000000001</v>
      </c>
      <c r="R39" s="31">
        <f t="shared" si="7"/>
        <v>1.536439794865349</v>
      </c>
    </row>
    <row r="40" spans="1:32" ht="14.25" x14ac:dyDescent="0.2">
      <c r="A40" s="1" t="s">
        <v>10</v>
      </c>
      <c r="B40" s="2">
        <v>43556</v>
      </c>
      <c r="C40" s="1">
        <f t="shared" si="0"/>
        <v>4</v>
      </c>
      <c r="D40" s="1">
        <f t="shared" si="1"/>
        <v>2019</v>
      </c>
      <c r="E40" s="14">
        <v>53.62</v>
      </c>
      <c r="F40" s="14" t="str">
        <f t="shared" si="2"/>
        <v>$50-$59</v>
      </c>
      <c r="G40" s="4">
        <v>72746</v>
      </c>
      <c r="H40" s="5">
        <v>3492</v>
      </c>
      <c r="I40" s="37">
        <f t="shared" si="3"/>
        <v>4.8002639320375004E-2</v>
      </c>
      <c r="J40" s="6">
        <v>0.76800000000000002</v>
      </c>
      <c r="K40" s="5">
        <v>157</v>
      </c>
      <c r="L40" s="37">
        <f t="shared" si="4"/>
        <v>4.4959908361970218E-2</v>
      </c>
      <c r="M40" s="3">
        <v>8418.34</v>
      </c>
      <c r="N40" s="14">
        <v>2681.8560000000002</v>
      </c>
      <c r="O40" s="14">
        <v>1262.751</v>
      </c>
      <c r="P40" s="18">
        <f t="shared" si="5"/>
        <v>3944.607</v>
      </c>
      <c r="Q40" s="18">
        <f t="shared" si="6"/>
        <v>4473.7330000000002</v>
      </c>
      <c r="R40" s="31">
        <f t="shared" si="7"/>
        <v>1.1341390916763066</v>
      </c>
      <c r="S40" s="14">
        <v>53.62</v>
      </c>
      <c r="T40" s="14" t="str">
        <f t="shared" ref="T40" si="8">IF(S40 &gt;= 80, "$80+", IF(S40 &gt;= 70, "$70-$79", IF(S40 &gt;= 60, "$60-$69", IF(S40 &gt;= 50, "$50-$59", IF(S40 &gt;= 40, "$40-$49", IF(S40&gt;= 30, "$30-$39"))))))</f>
        <v>$50-$59</v>
      </c>
      <c r="U40" s="4">
        <v>72746</v>
      </c>
      <c r="V40" s="5">
        <v>3492</v>
      </c>
      <c r="W40" s="37">
        <f>V40/U40</f>
        <v>4.8002639320375004E-2</v>
      </c>
      <c r="X40" s="6">
        <v>0.76800000000000002</v>
      </c>
      <c r="Y40" s="5">
        <v>157</v>
      </c>
      <c r="Z40" s="37">
        <f>Y40/V40</f>
        <v>4.4959908361970218E-2</v>
      </c>
      <c r="AA40" s="3">
        <v>8418.34</v>
      </c>
      <c r="AB40" s="14">
        <v>2681.8560000000002</v>
      </c>
      <c r="AC40" s="14">
        <v>1262.751</v>
      </c>
      <c r="AD40" s="18">
        <f t="shared" ref="AD40" si="9">AC40+AB40</f>
        <v>3944.607</v>
      </c>
      <c r="AE40" s="18">
        <f t="shared" ref="AE40" si="10">AA40-AD40</f>
        <v>4473.7330000000002</v>
      </c>
      <c r="AF40" s="32">
        <f>AE40/AD40</f>
        <v>1.1341390916763066</v>
      </c>
    </row>
    <row r="41" spans="1:32" customFormat="1" ht="14.25" hidden="1" x14ac:dyDescent="0.2">
      <c r="A41" s="1" t="s">
        <v>11</v>
      </c>
      <c r="B41" s="2">
        <v>42401</v>
      </c>
      <c r="C41" s="1">
        <f t="shared" si="0"/>
        <v>2</v>
      </c>
      <c r="D41" s="1">
        <f t="shared" si="1"/>
        <v>2016</v>
      </c>
      <c r="E41" s="14">
        <v>69</v>
      </c>
      <c r="F41" s="14" t="str">
        <f t="shared" si="2"/>
        <v>$60-$69</v>
      </c>
      <c r="G41" s="4">
        <v>60972</v>
      </c>
      <c r="H41" s="5">
        <v>1646</v>
      </c>
      <c r="I41" s="37">
        <f t="shared" si="3"/>
        <v>2.6995998163091256E-2</v>
      </c>
      <c r="J41" s="6">
        <v>0.624</v>
      </c>
      <c r="K41" s="5">
        <v>36</v>
      </c>
      <c r="L41" s="37">
        <f t="shared" si="4"/>
        <v>2.187120291616039E-2</v>
      </c>
      <c r="M41" s="3">
        <v>2484</v>
      </c>
      <c r="N41" s="14">
        <v>1027.104</v>
      </c>
      <c r="O41" s="14">
        <v>372.59999999999997</v>
      </c>
      <c r="P41" s="18">
        <f t="shared" si="5"/>
        <v>1399.704</v>
      </c>
      <c r="Q41" s="15">
        <f t="shared" si="6"/>
        <v>1084.296</v>
      </c>
      <c r="R41" s="31">
        <f t="shared" si="7"/>
        <v>0.77466092831055711</v>
      </c>
      <c r="T41" s="19"/>
      <c r="AF41" s="5"/>
    </row>
    <row r="42" spans="1:32" customFormat="1" ht="14.25" hidden="1" x14ac:dyDescent="0.2">
      <c r="A42" s="1" t="s">
        <v>11</v>
      </c>
      <c r="B42" s="2">
        <v>42430</v>
      </c>
      <c r="C42" s="1">
        <f t="shared" si="0"/>
        <v>3</v>
      </c>
      <c r="D42" s="1">
        <f t="shared" si="1"/>
        <v>2016</v>
      </c>
      <c r="E42" s="14">
        <v>65.28</v>
      </c>
      <c r="F42" s="14" t="str">
        <f t="shared" si="2"/>
        <v>$60-$69</v>
      </c>
      <c r="G42" s="4">
        <v>81468</v>
      </c>
      <c r="H42" s="5">
        <v>2200</v>
      </c>
      <c r="I42" s="37">
        <f t="shared" si="3"/>
        <v>2.7004468011980164E-2</v>
      </c>
      <c r="J42" s="6">
        <v>0.6</v>
      </c>
      <c r="K42" s="5">
        <v>48</v>
      </c>
      <c r="L42" s="37">
        <f t="shared" si="4"/>
        <v>2.181818181818182E-2</v>
      </c>
      <c r="M42" s="3">
        <v>3133.44</v>
      </c>
      <c r="N42" s="14">
        <v>1320</v>
      </c>
      <c r="O42" s="14">
        <v>470.01599999999996</v>
      </c>
      <c r="P42" s="18">
        <f t="shared" si="5"/>
        <v>1790.0160000000001</v>
      </c>
      <c r="Q42" s="15">
        <f t="shared" si="6"/>
        <v>1343.424</v>
      </c>
      <c r="R42" s="31">
        <f t="shared" si="7"/>
        <v>0.7505094926525796</v>
      </c>
      <c r="T42" s="19"/>
      <c r="AF42" s="5"/>
    </row>
    <row r="43" spans="1:32" customFormat="1" ht="14.25" hidden="1" x14ac:dyDescent="0.2">
      <c r="A43" s="1" t="s">
        <v>11</v>
      </c>
      <c r="B43" s="2">
        <v>42461</v>
      </c>
      <c r="C43" s="1">
        <f t="shared" si="0"/>
        <v>4</v>
      </c>
      <c r="D43" s="1">
        <f t="shared" si="1"/>
        <v>2016</v>
      </c>
      <c r="E43" s="14">
        <v>58.910000000000004</v>
      </c>
      <c r="F43" s="14" t="str">
        <f t="shared" si="2"/>
        <v>$50-$59</v>
      </c>
      <c r="G43" s="4">
        <v>79432</v>
      </c>
      <c r="H43" s="5">
        <v>2065</v>
      </c>
      <c r="I43" s="37">
        <f t="shared" si="3"/>
        <v>2.5997079262765635E-2</v>
      </c>
      <c r="J43" s="6">
        <v>0.6</v>
      </c>
      <c r="K43" s="5">
        <v>50</v>
      </c>
      <c r="L43" s="37">
        <f t="shared" si="4"/>
        <v>2.4213075060532687E-2</v>
      </c>
      <c r="M43" s="3">
        <v>2945.5</v>
      </c>
      <c r="N43" s="14">
        <v>1239</v>
      </c>
      <c r="O43" s="14">
        <v>441.82499999999999</v>
      </c>
      <c r="P43" s="18">
        <f t="shared" si="5"/>
        <v>1680.825</v>
      </c>
      <c r="Q43" s="15">
        <f t="shared" si="6"/>
        <v>1264.675</v>
      </c>
      <c r="R43" s="31">
        <f t="shared" si="7"/>
        <v>0.75241324944595656</v>
      </c>
      <c r="T43" s="19"/>
      <c r="AF43" s="5"/>
    </row>
    <row r="44" spans="1:32" customFormat="1" ht="14.25" hidden="1" x14ac:dyDescent="0.2">
      <c r="A44" s="1" t="s">
        <v>11</v>
      </c>
      <c r="B44" s="2">
        <v>42491</v>
      </c>
      <c r="C44" s="1">
        <f t="shared" si="0"/>
        <v>5</v>
      </c>
      <c r="D44" s="1">
        <f t="shared" si="1"/>
        <v>2016</v>
      </c>
      <c r="E44" s="14">
        <v>60.03</v>
      </c>
      <c r="F44" s="14" t="str">
        <f t="shared" si="2"/>
        <v>$60-$69</v>
      </c>
      <c r="G44" s="4">
        <v>42424</v>
      </c>
      <c r="H44" s="5">
        <v>1061</v>
      </c>
      <c r="I44" s="37">
        <f t="shared" si="3"/>
        <v>2.5009428625306432E-2</v>
      </c>
      <c r="J44" s="6">
        <v>0.75600000000000001</v>
      </c>
      <c r="K44" s="5">
        <v>22</v>
      </c>
      <c r="L44" s="37">
        <f t="shared" si="4"/>
        <v>2.0735155513666354E-2</v>
      </c>
      <c r="M44" s="3">
        <v>1320.66</v>
      </c>
      <c r="N44" s="14">
        <v>802.11599999999999</v>
      </c>
      <c r="O44" s="14">
        <v>198.09900000000002</v>
      </c>
      <c r="P44" s="18">
        <f t="shared" si="5"/>
        <v>1000.215</v>
      </c>
      <c r="Q44" s="15">
        <f t="shared" si="6"/>
        <v>320.44500000000005</v>
      </c>
      <c r="R44" s="31">
        <f t="shared" si="7"/>
        <v>0.32037611913438613</v>
      </c>
      <c r="T44" s="19"/>
      <c r="AF44" s="5"/>
    </row>
    <row r="45" spans="1:32" customFormat="1" ht="14.25" hidden="1" x14ac:dyDescent="0.2">
      <c r="A45" s="1" t="s">
        <v>11</v>
      </c>
      <c r="B45" s="2">
        <v>42522</v>
      </c>
      <c r="C45" s="1">
        <f t="shared" si="0"/>
        <v>6</v>
      </c>
      <c r="D45" s="1">
        <f t="shared" si="1"/>
        <v>2016</v>
      </c>
      <c r="E45" s="14">
        <v>69.350000000000009</v>
      </c>
      <c r="F45" s="14" t="str">
        <f t="shared" si="2"/>
        <v>$60-$69</v>
      </c>
      <c r="G45" s="4">
        <v>97492</v>
      </c>
      <c r="H45" s="5">
        <v>2437</v>
      </c>
      <c r="I45" s="37">
        <f t="shared" si="3"/>
        <v>2.4996922824436878E-2</v>
      </c>
      <c r="J45" s="6">
        <v>0.7</v>
      </c>
      <c r="K45" s="5">
        <v>56</v>
      </c>
      <c r="L45" s="37">
        <f t="shared" si="4"/>
        <v>2.2979072630283134E-2</v>
      </c>
      <c r="M45" s="3">
        <v>3883.6000000000004</v>
      </c>
      <c r="N45" s="14">
        <v>1705.8999999999999</v>
      </c>
      <c r="O45" s="14">
        <v>582.54000000000008</v>
      </c>
      <c r="P45" s="18">
        <f t="shared" si="5"/>
        <v>2288.44</v>
      </c>
      <c r="Q45" s="15">
        <f t="shared" si="6"/>
        <v>1595.1600000000003</v>
      </c>
      <c r="R45" s="31">
        <f t="shared" si="7"/>
        <v>0.69705126636486003</v>
      </c>
      <c r="T45" s="19"/>
      <c r="AF45" s="5"/>
    </row>
    <row r="46" spans="1:32" customFormat="1" ht="14.25" hidden="1" x14ac:dyDescent="0.2">
      <c r="A46" s="1" t="s">
        <v>11</v>
      </c>
      <c r="B46" s="2">
        <v>42552</v>
      </c>
      <c r="C46" s="1">
        <f t="shared" si="0"/>
        <v>7</v>
      </c>
      <c r="D46" s="1">
        <f t="shared" si="1"/>
        <v>2016</v>
      </c>
      <c r="E46" s="14">
        <v>62.430000000000007</v>
      </c>
      <c r="F46" s="14" t="str">
        <f t="shared" si="2"/>
        <v>$60-$69</v>
      </c>
      <c r="G46" s="4">
        <v>105112</v>
      </c>
      <c r="H46" s="5">
        <v>3048</v>
      </c>
      <c r="I46" s="37">
        <f t="shared" si="3"/>
        <v>2.8997640611918715E-2</v>
      </c>
      <c r="J46" s="6">
        <v>0.85499999999999998</v>
      </c>
      <c r="K46" s="5">
        <v>73</v>
      </c>
      <c r="L46" s="37">
        <f t="shared" si="4"/>
        <v>2.3950131233595802E-2</v>
      </c>
      <c r="M46" s="3">
        <v>4557.3900000000003</v>
      </c>
      <c r="N46" s="14">
        <v>2606.04</v>
      </c>
      <c r="O46" s="14">
        <v>683.60850000000005</v>
      </c>
      <c r="P46" s="18">
        <f t="shared" si="5"/>
        <v>3289.6485000000002</v>
      </c>
      <c r="Q46" s="15">
        <f t="shared" si="6"/>
        <v>1267.7415000000001</v>
      </c>
      <c r="R46" s="31">
        <f t="shared" si="7"/>
        <v>0.38537293574070297</v>
      </c>
      <c r="T46" s="19"/>
      <c r="AF46" s="5"/>
    </row>
    <row r="47" spans="1:32" customFormat="1" ht="14.25" hidden="1" x14ac:dyDescent="0.2">
      <c r="A47" s="1" t="s">
        <v>11</v>
      </c>
      <c r="B47" s="2">
        <v>42583</v>
      </c>
      <c r="C47" s="1">
        <f t="shared" si="0"/>
        <v>8</v>
      </c>
      <c r="D47" s="1">
        <f t="shared" si="1"/>
        <v>2016</v>
      </c>
      <c r="E47" s="14">
        <v>68.410000000000011</v>
      </c>
      <c r="F47" s="14" t="str">
        <f t="shared" si="2"/>
        <v>$60-$69</v>
      </c>
      <c r="G47" s="4">
        <v>118544</v>
      </c>
      <c r="H47" s="5">
        <v>3082</v>
      </c>
      <c r="I47" s="37">
        <f t="shared" si="3"/>
        <v>2.599878526116885E-2</v>
      </c>
      <c r="J47" s="6">
        <v>0.81600000000000006</v>
      </c>
      <c r="K47" s="5">
        <v>77</v>
      </c>
      <c r="L47" s="37">
        <f t="shared" si="4"/>
        <v>2.4983776768332251E-2</v>
      </c>
      <c r="M47" s="3">
        <v>5267.5700000000006</v>
      </c>
      <c r="N47" s="14">
        <v>2514.9120000000003</v>
      </c>
      <c r="O47" s="14">
        <v>790.13550000000009</v>
      </c>
      <c r="P47" s="18">
        <f t="shared" si="5"/>
        <v>3305.0475000000006</v>
      </c>
      <c r="Q47" s="15">
        <f t="shared" si="6"/>
        <v>1962.5225</v>
      </c>
      <c r="R47" s="31">
        <f t="shared" si="7"/>
        <v>0.59379555059344824</v>
      </c>
      <c r="T47" s="19"/>
      <c r="AF47" s="5"/>
    </row>
    <row r="48" spans="1:32" customFormat="1" ht="14.25" hidden="1" x14ac:dyDescent="0.2">
      <c r="A48" s="1" t="s">
        <v>11</v>
      </c>
      <c r="B48" s="2">
        <v>42614</v>
      </c>
      <c r="C48" s="1">
        <f t="shared" si="0"/>
        <v>9</v>
      </c>
      <c r="D48" s="1">
        <f t="shared" si="1"/>
        <v>2016</v>
      </c>
      <c r="E48" s="14">
        <v>61.230000000000004</v>
      </c>
      <c r="F48" s="14" t="str">
        <f t="shared" si="2"/>
        <v>$60-$69</v>
      </c>
      <c r="G48" s="4">
        <v>133936</v>
      </c>
      <c r="H48" s="5">
        <v>3482</v>
      </c>
      <c r="I48" s="37">
        <f t="shared" si="3"/>
        <v>2.5997491339147055E-2</v>
      </c>
      <c r="J48" s="6">
        <v>0.91800000000000004</v>
      </c>
      <c r="K48" s="5">
        <v>84</v>
      </c>
      <c r="L48" s="37">
        <f t="shared" si="4"/>
        <v>2.4124066628374498E-2</v>
      </c>
      <c r="M48" s="3">
        <v>5143.3200000000006</v>
      </c>
      <c r="N48" s="14">
        <v>3196.4760000000001</v>
      </c>
      <c r="O48" s="14">
        <v>771.49800000000005</v>
      </c>
      <c r="P48" s="18">
        <f t="shared" si="5"/>
        <v>3967.9740000000002</v>
      </c>
      <c r="Q48" s="15">
        <f t="shared" si="6"/>
        <v>1175.3460000000005</v>
      </c>
      <c r="R48" s="31">
        <f t="shared" si="7"/>
        <v>0.29620809007317095</v>
      </c>
      <c r="T48" s="19"/>
      <c r="AF48" s="5"/>
    </row>
    <row r="49" spans="1:32" customFormat="1" ht="14.25" hidden="1" x14ac:dyDescent="0.2">
      <c r="A49" s="1" t="s">
        <v>11</v>
      </c>
      <c r="B49" s="2">
        <v>42644</v>
      </c>
      <c r="C49" s="1">
        <f t="shared" si="0"/>
        <v>10</v>
      </c>
      <c r="D49" s="1">
        <f t="shared" si="1"/>
        <v>2016</v>
      </c>
      <c r="E49" s="14">
        <v>58.92</v>
      </c>
      <c r="F49" s="14" t="str">
        <f t="shared" si="2"/>
        <v>$50-$59</v>
      </c>
      <c r="G49" s="4">
        <v>110768</v>
      </c>
      <c r="H49" s="5">
        <v>3323</v>
      </c>
      <c r="I49" s="37">
        <f t="shared" si="3"/>
        <v>2.9999638884876497E-2</v>
      </c>
      <c r="J49" s="6">
        <v>1.2</v>
      </c>
      <c r="K49" s="5">
        <v>73</v>
      </c>
      <c r="L49" s="37">
        <f t="shared" si="4"/>
        <v>2.19681011134517E-2</v>
      </c>
      <c r="M49" s="3">
        <v>4301.16</v>
      </c>
      <c r="N49" s="14">
        <v>3987.6</v>
      </c>
      <c r="O49" s="14">
        <v>645.17399999999998</v>
      </c>
      <c r="P49" s="18">
        <f t="shared" si="5"/>
        <v>4632.7739999999994</v>
      </c>
      <c r="Q49" s="15">
        <f t="shared" si="6"/>
        <v>-331.61399999999958</v>
      </c>
      <c r="R49" s="31">
        <f t="shared" si="7"/>
        <v>-7.1580008003843829E-2</v>
      </c>
      <c r="T49" s="19"/>
      <c r="AF49" s="5"/>
    </row>
    <row r="50" spans="1:32" customFormat="1" ht="14.25" hidden="1" x14ac:dyDescent="0.2">
      <c r="A50" s="1" t="s">
        <v>11</v>
      </c>
      <c r="B50" s="2">
        <v>42675</v>
      </c>
      <c r="C50" s="1">
        <f t="shared" si="0"/>
        <v>11</v>
      </c>
      <c r="D50" s="1">
        <f t="shared" si="1"/>
        <v>2016</v>
      </c>
      <c r="E50" s="14">
        <v>54.47</v>
      </c>
      <c r="F50" s="14" t="str">
        <f t="shared" si="2"/>
        <v>$50-$59</v>
      </c>
      <c r="G50" s="4">
        <v>95048</v>
      </c>
      <c r="H50" s="5">
        <v>2661</v>
      </c>
      <c r="I50" s="37">
        <f t="shared" si="3"/>
        <v>2.7996380776028954E-2</v>
      </c>
      <c r="J50" s="6">
        <v>0.97200000000000009</v>
      </c>
      <c r="K50" s="5">
        <v>53</v>
      </c>
      <c r="L50" s="37">
        <f t="shared" si="4"/>
        <v>1.9917324314167605E-2</v>
      </c>
      <c r="M50" s="3">
        <v>2886.91</v>
      </c>
      <c r="N50" s="14">
        <v>2586.4920000000002</v>
      </c>
      <c r="O50" s="14">
        <v>433.03649999999999</v>
      </c>
      <c r="P50" s="18">
        <f t="shared" si="5"/>
        <v>3019.5285000000003</v>
      </c>
      <c r="Q50" s="15">
        <f t="shared" si="6"/>
        <v>-132.61850000000049</v>
      </c>
      <c r="R50" s="31">
        <f t="shared" si="7"/>
        <v>-4.392026768417668E-2</v>
      </c>
      <c r="T50" s="19"/>
      <c r="AF50" s="5"/>
    </row>
    <row r="51" spans="1:32" customFormat="1" ht="14.25" hidden="1" x14ac:dyDescent="0.2">
      <c r="A51" s="1" t="s">
        <v>11</v>
      </c>
      <c r="B51" s="2">
        <v>42705</v>
      </c>
      <c r="C51" s="1">
        <f t="shared" si="0"/>
        <v>12</v>
      </c>
      <c r="D51" s="1">
        <f t="shared" si="1"/>
        <v>2016</v>
      </c>
      <c r="E51" s="14">
        <v>66.150000000000006</v>
      </c>
      <c r="F51" s="14" t="str">
        <f t="shared" si="2"/>
        <v>$60-$69</v>
      </c>
      <c r="G51" s="4">
        <v>73176</v>
      </c>
      <c r="H51" s="5">
        <v>2122</v>
      </c>
      <c r="I51" s="37">
        <f t="shared" si="3"/>
        <v>2.8998578768995299E-2</v>
      </c>
      <c r="J51" s="6">
        <v>0.7</v>
      </c>
      <c r="K51" s="5">
        <v>49</v>
      </c>
      <c r="L51" s="37">
        <f t="shared" si="4"/>
        <v>2.3091423185673893E-2</v>
      </c>
      <c r="M51" s="3">
        <v>3241.3500000000004</v>
      </c>
      <c r="N51" s="14">
        <v>1485.3999999999999</v>
      </c>
      <c r="O51" s="14">
        <v>486.20250000000004</v>
      </c>
      <c r="P51" s="18">
        <f t="shared" si="5"/>
        <v>1971.6025</v>
      </c>
      <c r="Q51" s="15">
        <f t="shared" si="6"/>
        <v>1269.7475000000004</v>
      </c>
      <c r="R51" s="31">
        <f t="shared" si="7"/>
        <v>0.64401800058581815</v>
      </c>
      <c r="T51" s="19"/>
      <c r="AF51" s="5"/>
    </row>
    <row r="52" spans="1:32" customFormat="1" ht="14.25" hidden="1" x14ac:dyDescent="0.2">
      <c r="A52" s="1" t="s">
        <v>11</v>
      </c>
      <c r="B52" s="2">
        <v>42736</v>
      </c>
      <c r="C52" s="1">
        <f t="shared" si="0"/>
        <v>1</v>
      </c>
      <c r="D52" s="1">
        <f t="shared" si="1"/>
        <v>2017</v>
      </c>
      <c r="E52" s="14">
        <v>61.760000000000005</v>
      </c>
      <c r="F52" s="14" t="str">
        <f t="shared" si="2"/>
        <v>$60-$69</v>
      </c>
      <c r="G52" s="4">
        <v>67516</v>
      </c>
      <c r="H52" s="5">
        <v>2025</v>
      </c>
      <c r="I52" s="37">
        <f t="shared" si="3"/>
        <v>2.9992890574086141E-2</v>
      </c>
      <c r="J52" s="6">
        <v>0.6</v>
      </c>
      <c r="K52" s="5">
        <v>49</v>
      </c>
      <c r="L52" s="37">
        <f t="shared" si="4"/>
        <v>2.4197530864197531E-2</v>
      </c>
      <c r="M52" s="3">
        <v>3026.2400000000002</v>
      </c>
      <c r="N52" s="14">
        <v>1215</v>
      </c>
      <c r="O52" s="14">
        <v>453.93600000000004</v>
      </c>
      <c r="P52" s="18">
        <f t="shared" si="5"/>
        <v>1668.9360000000001</v>
      </c>
      <c r="Q52" s="15">
        <f t="shared" si="6"/>
        <v>1357.3040000000001</v>
      </c>
      <c r="R52" s="31">
        <f t="shared" si="7"/>
        <v>0.81327504469913758</v>
      </c>
      <c r="T52" s="19"/>
      <c r="AF52" s="5"/>
    </row>
    <row r="53" spans="1:32" customFormat="1" ht="14.25" hidden="1" x14ac:dyDescent="0.2">
      <c r="A53" s="1" t="s">
        <v>11</v>
      </c>
      <c r="B53" s="2">
        <v>42767</v>
      </c>
      <c r="C53" s="1">
        <f t="shared" si="0"/>
        <v>2</v>
      </c>
      <c r="D53" s="1">
        <f t="shared" si="1"/>
        <v>2017</v>
      </c>
      <c r="E53" s="14">
        <v>69</v>
      </c>
      <c r="F53" s="14" t="str">
        <f t="shared" si="2"/>
        <v>$60-$69</v>
      </c>
      <c r="G53" s="4">
        <v>60972</v>
      </c>
      <c r="H53" s="5">
        <v>1524</v>
      </c>
      <c r="I53" s="37">
        <f t="shared" si="3"/>
        <v>2.4995079708718757E-2</v>
      </c>
      <c r="J53" s="6">
        <v>0.56000000000000005</v>
      </c>
      <c r="K53" s="5">
        <v>38</v>
      </c>
      <c r="L53" s="37">
        <f t="shared" si="4"/>
        <v>2.4934383202099737E-2</v>
      </c>
      <c r="M53" s="3">
        <v>2622</v>
      </c>
      <c r="N53" s="14">
        <v>853.44</v>
      </c>
      <c r="O53" s="14">
        <v>393.3</v>
      </c>
      <c r="P53" s="18">
        <f t="shared" si="5"/>
        <v>1246.74</v>
      </c>
      <c r="Q53" s="15">
        <f t="shared" si="6"/>
        <v>1375.26</v>
      </c>
      <c r="R53" s="31">
        <f t="shared" si="7"/>
        <v>1.103084845276481</v>
      </c>
      <c r="T53" s="19"/>
      <c r="AF53" s="5"/>
    </row>
    <row r="54" spans="1:32" customFormat="1" ht="14.25" hidden="1" x14ac:dyDescent="0.2">
      <c r="A54" s="1" t="s">
        <v>11</v>
      </c>
      <c r="B54" s="2">
        <v>42795</v>
      </c>
      <c r="C54" s="1">
        <f t="shared" si="0"/>
        <v>3</v>
      </c>
      <c r="D54" s="1">
        <f t="shared" si="1"/>
        <v>2017</v>
      </c>
      <c r="E54" s="14">
        <v>65.28</v>
      </c>
      <c r="F54" s="14" t="str">
        <f t="shared" si="2"/>
        <v>$60-$69</v>
      </c>
      <c r="G54" s="4">
        <v>81468</v>
      </c>
      <c r="H54" s="5">
        <v>2281</v>
      </c>
      <c r="I54" s="37">
        <f t="shared" si="3"/>
        <v>2.7998723425148524E-2</v>
      </c>
      <c r="J54" s="6">
        <v>0.6</v>
      </c>
      <c r="K54" s="5">
        <v>55</v>
      </c>
      <c r="L54" s="37">
        <f t="shared" si="4"/>
        <v>2.4112231477422183E-2</v>
      </c>
      <c r="M54" s="3">
        <v>3590.4</v>
      </c>
      <c r="N54" s="14">
        <v>1368.6</v>
      </c>
      <c r="O54" s="14">
        <v>538.55999999999995</v>
      </c>
      <c r="P54" s="18">
        <f t="shared" si="5"/>
        <v>1907.1599999999999</v>
      </c>
      <c r="Q54" s="15">
        <f t="shared" si="6"/>
        <v>1683.2400000000002</v>
      </c>
      <c r="R54" s="31">
        <f t="shared" si="7"/>
        <v>0.8825898194173537</v>
      </c>
      <c r="T54" s="19"/>
      <c r="AF54" s="5"/>
    </row>
    <row r="55" spans="1:32" customFormat="1" ht="14.25" hidden="1" x14ac:dyDescent="0.2">
      <c r="A55" s="1" t="s">
        <v>11</v>
      </c>
      <c r="B55" s="2">
        <v>42826</v>
      </c>
      <c r="C55" s="1">
        <f t="shared" si="0"/>
        <v>4</v>
      </c>
      <c r="D55" s="1">
        <f t="shared" si="1"/>
        <v>2017</v>
      </c>
      <c r="E55" s="14">
        <v>58.910000000000004</v>
      </c>
      <c r="F55" s="14" t="str">
        <f t="shared" si="2"/>
        <v>$50-$59</v>
      </c>
      <c r="G55" s="4">
        <v>79432</v>
      </c>
      <c r="H55" s="5">
        <v>2224</v>
      </c>
      <c r="I55" s="37">
        <f t="shared" si="3"/>
        <v>2.7998791419075436E-2</v>
      </c>
      <c r="J55" s="6">
        <v>0.70799999999999996</v>
      </c>
      <c r="K55" s="5">
        <v>44</v>
      </c>
      <c r="L55" s="37">
        <f t="shared" si="4"/>
        <v>1.9784172661870502E-2</v>
      </c>
      <c r="M55" s="3">
        <v>2592.04</v>
      </c>
      <c r="N55" s="14">
        <v>1574.5919999999999</v>
      </c>
      <c r="O55" s="14">
        <v>388.80599999999998</v>
      </c>
      <c r="P55" s="18">
        <f t="shared" si="5"/>
        <v>1963.3979999999999</v>
      </c>
      <c r="Q55" s="15">
        <f t="shared" si="6"/>
        <v>628.64200000000005</v>
      </c>
      <c r="R55" s="31">
        <f t="shared" si="7"/>
        <v>0.32018062562964822</v>
      </c>
      <c r="T55" s="19"/>
      <c r="AF55" s="5"/>
    </row>
    <row r="56" spans="1:32" customFormat="1" ht="14.25" hidden="1" x14ac:dyDescent="0.2">
      <c r="A56" s="1" t="s">
        <v>11</v>
      </c>
      <c r="B56" s="2">
        <v>42856</v>
      </c>
      <c r="C56" s="1">
        <f t="shared" si="0"/>
        <v>5</v>
      </c>
      <c r="D56" s="1">
        <f t="shared" si="1"/>
        <v>2017</v>
      </c>
      <c r="E56" s="14">
        <v>58.21</v>
      </c>
      <c r="F56" s="14" t="str">
        <f t="shared" si="2"/>
        <v>$50-$59</v>
      </c>
      <c r="G56" s="4">
        <v>84268</v>
      </c>
      <c r="H56" s="5">
        <v>2528</v>
      </c>
      <c r="I56" s="37">
        <f t="shared" si="3"/>
        <v>2.9999525323966394E-2</v>
      </c>
      <c r="J56" s="6">
        <v>0.64800000000000002</v>
      </c>
      <c r="K56" s="5">
        <v>51</v>
      </c>
      <c r="L56" s="37">
        <f t="shared" si="4"/>
        <v>2.0174050632911392E-2</v>
      </c>
      <c r="M56" s="3">
        <v>2968.71</v>
      </c>
      <c r="N56" s="14">
        <v>1638.144</v>
      </c>
      <c r="O56" s="14">
        <v>445.30649999999997</v>
      </c>
      <c r="P56" s="18">
        <f t="shared" si="5"/>
        <v>2083.4504999999999</v>
      </c>
      <c r="Q56" s="15">
        <f t="shared" si="6"/>
        <v>885.25950000000012</v>
      </c>
      <c r="R56" s="31">
        <f t="shared" si="7"/>
        <v>0.42490066358667994</v>
      </c>
      <c r="T56" s="19"/>
      <c r="AF56" s="5"/>
    </row>
    <row r="57" spans="1:32" customFormat="1" ht="14.25" hidden="1" x14ac:dyDescent="0.2">
      <c r="A57" s="1" t="s">
        <v>11</v>
      </c>
      <c r="B57" s="2">
        <v>42887</v>
      </c>
      <c r="C57" s="1">
        <f t="shared" si="0"/>
        <v>6</v>
      </c>
      <c r="D57" s="1">
        <f t="shared" si="1"/>
        <v>2017</v>
      </c>
      <c r="E57" s="14">
        <v>67.3</v>
      </c>
      <c r="F57" s="14" t="str">
        <f t="shared" si="2"/>
        <v>$60-$69</v>
      </c>
      <c r="G57" s="4">
        <v>101700</v>
      </c>
      <c r="H57" s="5">
        <v>2543</v>
      </c>
      <c r="I57" s="37">
        <f t="shared" si="3"/>
        <v>2.5004916420845624E-2</v>
      </c>
      <c r="J57" s="6">
        <v>0.81199999999999994</v>
      </c>
      <c r="K57" s="5">
        <v>56</v>
      </c>
      <c r="L57" s="37">
        <f t="shared" si="4"/>
        <v>2.2021234762092019E-2</v>
      </c>
      <c r="M57" s="3">
        <v>3768.7999999999997</v>
      </c>
      <c r="N57" s="14">
        <v>2064.9159999999997</v>
      </c>
      <c r="O57" s="14">
        <v>565.31999999999994</v>
      </c>
      <c r="P57" s="18">
        <f t="shared" si="5"/>
        <v>2630.2359999999999</v>
      </c>
      <c r="Q57" s="15">
        <f t="shared" si="6"/>
        <v>1138.5639999999999</v>
      </c>
      <c r="R57" s="31">
        <f t="shared" si="7"/>
        <v>0.43287522488476315</v>
      </c>
      <c r="T57" s="19"/>
      <c r="AF57" s="5"/>
    </row>
    <row r="58" spans="1:32" customFormat="1" ht="14.25" hidden="1" x14ac:dyDescent="0.2">
      <c r="A58" s="1" t="s">
        <v>11</v>
      </c>
      <c r="B58" s="2">
        <v>42917</v>
      </c>
      <c r="C58" s="1">
        <f t="shared" si="0"/>
        <v>7</v>
      </c>
      <c r="D58" s="1">
        <f t="shared" si="1"/>
        <v>2017</v>
      </c>
      <c r="E58" s="14">
        <v>67.22</v>
      </c>
      <c r="F58" s="14" t="str">
        <f t="shared" si="2"/>
        <v>$60-$69</v>
      </c>
      <c r="G58" s="4">
        <v>105800</v>
      </c>
      <c r="H58" s="5">
        <v>3174</v>
      </c>
      <c r="I58" s="37">
        <f t="shared" si="3"/>
        <v>0.03</v>
      </c>
      <c r="J58" s="6">
        <v>0.89999999999999991</v>
      </c>
      <c r="K58" s="5">
        <v>70</v>
      </c>
      <c r="L58" s="37">
        <f t="shared" si="4"/>
        <v>2.2054190296156271E-2</v>
      </c>
      <c r="M58" s="3">
        <v>4705.3999999999996</v>
      </c>
      <c r="N58" s="14">
        <v>2856.6</v>
      </c>
      <c r="O58" s="14">
        <v>705.81</v>
      </c>
      <c r="P58" s="18">
        <f t="shared" si="5"/>
        <v>3562.41</v>
      </c>
      <c r="Q58" s="15">
        <f t="shared" si="6"/>
        <v>1142.9899999999998</v>
      </c>
      <c r="R58" s="31">
        <f t="shared" si="7"/>
        <v>0.32084740386423793</v>
      </c>
      <c r="T58" s="19"/>
      <c r="AF58" s="5"/>
    </row>
    <row r="59" spans="1:32" customFormat="1" ht="14.25" hidden="1" x14ac:dyDescent="0.2">
      <c r="A59" s="1" t="s">
        <v>11</v>
      </c>
      <c r="B59" s="2">
        <v>42948</v>
      </c>
      <c r="C59" s="1">
        <f t="shared" si="0"/>
        <v>8</v>
      </c>
      <c r="D59" s="1">
        <f t="shared" si="1"/>
        <v>2017</v>
      </c>
      <c r="E59" s="14">
        <v>55.68</v>
      </c>
      <c r="F59" s="14" t="str">
        <f t="shared" si="2"/>
        <v>$50-$59</v>
      </c>
      <c r="G59" s="4">
        <v>108148</v>
      </c>
      <c r="H59" s="5">
        <v>3244</v>
      </c>
      <c r="I59" s="37">
        <f t="shared" si="3"/>
        <v>2.9995931501276028E-2</v>
      </c>
      <c r="J59" s="6">
        <v>0.91199999999999992</v>
      </c>
      <c r="K59" s="5">
        <v>71</v>
      </c>
      <c r="L59" s="37">
        <f t="shared" si="4"/>
        <v>2.1886559802712702E-2</v>
      </c>
      <c r="M59" s="3">
        <v>3953.28</v>
      </c>
      <c r="N59" s="14">
        <v>2958.5279999999998</v>
      </c>
      <c r="O59" s="14">
        <v>592.99199999999996</v>
      </c>
      <c r="P59" s="18">
        <f t="shared" si="5"/>
        <v>3551.5199999999995</v>
      </c>
      <c r="Q59" s="15">
        <f t="shared" si="6"/>
        <v>401.76000000000067</v>
      </c>
      <c r="R59" s="31">
        <f t="shared" si="7"/>
        <v>0.1131233950533858</v>
      </c>
      <c r="T59" s="19"/>
      <c r="AF59" s="5"/>
    </row>
    <row r="60" spans="1:32" customFormat="1" ht="14.25" hidden="1" x14ac:dyDescent="0.2">
      <c r="A60" s="1" t="s">
        <v>11</v>
      </c>
      <c r="B60" s="2">
        <v>42979</v>
      </c>
      <c r="C60" s="1">
        <f t="shared" si="0"/>
        <v>9</v>
      </c>
      <c r="D60" s="1">
        <f t="shared" si="1"/>
        <v>2017</v>
      </c>
      <c r="E60" s="14">
        <v>68.63000000000001</v>
      </c>
      <c r="F60" s="14" t="str">
        <f t="shared" si="2"/>
        <v>$60-$69</v>
      </c>
      <c r="G60" s="4">
        <v>139196</v>
      </c>
      <c r="H60" s="5">
        <v>3897</v>
      </c>
      <c r="I60" s="37">
        <f t="shared" si="3"/>
        <v>2.7996494152130808E-2</v>
      </c>
      <c r="J60" s="6">
        <v>1.0080000000000002</v>
      </c>
      <c r="K60" s="5">
        <v>82</v>
      </c>
      <c r="L60" s="37">
        <f t="shared" si="4"/>
        <v>2.1041827046445985E-2</v>
      </c>
      <c r="M60" s="3">
        <v>5627.6600000000008</v>
      </c>
      <c r="N60" s="14">
        <v>3928.1760000000008</v>
      </c>
      <c r="O60" s="14">
        <v>844.14900000000011</v>
      </c>
      <c r="P60" s="18">
        <f t="shared" si="5"/>
        <v>4772.3250000000007</v>
      </c>
      <c r="Q60" s="15">
        <f t="shared" si="6"/>
        <v>855.33500000000004</v>
      </c>
      <c r="R60" s="31">
        <f t="shared" si="7"/>
        <v>0.17922815399202693</v>
      </c>
      <c r="T60" s="19"/>
      <c r="AF60" s="5"/>
    </row>
    <row r="61" spans="1:32" customFormat="1" ht="14.25" hidden="1" x14ac:dyDescent="0.2">
      <c r="A61" s="1" t="s">
        <v>11</v>
      </c>
      <c r="B61" s="2">
        <v>43009</v>
      </c>
      <c r="C61" s="1">
        <f t="shared" si="0"/>
        <v>10</v>
      </c>
      <c r="D61" s="1">
        <f t="shared" si="1"/>
        <v>2017</v>
      </c>
      <c r="E61" s="14">
        <v>56.820000000000007</v>
      </c>
      <c r="F61" s="14" t="str">
        <f t="shared" si="2"/>
        <v>$50-$59</v>
      </c>
      <c r="G61" s="4">
        <v>111936</v>
      </c>
      <c r="H61" s="5">
        <v>2910</v>
      </c>
      <c r="I61" s="37">
        <f t="shared" si="3"/>
        <v>2.5996998284734132E-2</v>
      </c>
      <c r="J61" s="6">
        <v>1.06</v>
      </c>
      <c r="K61" s="5">
        <v>61</v>
      </c>
      <c r="L61" s="37">
        <f t="shared" si="4"/>
        <v>2.0962199312714775E-2</v>
      </c>
      <c r="M61" s="3">
        <v>3466.0200000000004</v>
      </c>
      <c r="N61" s="14">
        <v>3084.6000000000004</v>
      </c>
      <c r="O61" s="14">
        <v>519.90300000000002</v>
      </c>
      <c r="P61" s="18">
        <f t="shared" si="5"/>
        <v>3604.5030000000006</v>
      </c>
      <c r="Q61" s="15">
        <f t="shared" si="6"/>
        <v>-138.48300000000017</v>
      </c>
      <c r="R61" s="31">
        <f t="shared" si="7"/>
        <v>-3.841944367919798E-2</v>
      </c>
      <c r="T61" s="19"/>
      <c r="AF61" s="5"/>
    </row>
    <row r="62" spans="1:32" customFormat="1" ht="14.25" hidden="1" x14ac:dyDescent="0.2">
      <c r="A62" s="1" t="s">
        <v>11</v>
      </c>
      <c r="B62" s="2">
        <v>43040</v>
      </c>
      <c r="C62" s="1">
        <f t="shared" si="0"/>
        <v>11</v>
      </c>
      <c r="D62" s="1">
        <f t="shared" si="1"/>
        <v>2017</v>
      </c>
      <c r="E62" s="14">
        <v>40.39</v>
      </c>
      <c r="F62" s="14" t="str">
        <f t="shared" si="2"/>
        <v>$40-$49</v>
      </c>
      <c r="G62" s="4">
        <v>94732</v>
      </c>
      <c r="H62" s="5">
        <v>2842</v>
      </c>
      <c r="I62" s="37">
        <f t="shared" si="3"/>
        <v>3.0000422243803573E-2</v>
      </c>
      <c r="J62" s="6">
        <v>1.044</v>
      </c>
      <c r="K62" s="5">
        <v>71</v>
      </c>
      <c r="L62" s="37">
        <f t="shared" si="4"/>
        <v>2.4982406755805771E-2</v>
      </c>
      <c r="M62" s="3">
        <v>2867.69</v>
      </c>
      <c r="N62" s="14">
        <v>2967.0480000000002</v>
      </c>
      <c r="O62" s="14">
        <v>430.15350000000001</v>
      </c>
      <c r="P62" s="18">
        <f t="shared" si="5"/>
        <v>3397.2015000000001</v>
      </c>
      <c r="Q62" s="15">
        <f t="shared" si="6"/>
        <v>-529.51150000000007</v>
      </c>
      <c r="R62" s="31">
        <f t="shared" si="7"/>
        <v>-0.15586696873882813</v>
      </c>
      <c r="T62" s="19"/>
      <c r="AF62" s="5"/>
    </row>
    <row r="63" spans="1:32" customFormat="1" ht="14.25" hidden="1" x14ac:dyDescent="0.2">
      <c r="A63" s="1" t="s">
        <v>11</v>
      </c>
      <c r="B63" s="2">
        <v>43070</v>
      </c>
      <c r="C63" s="1">
        <f t="shared" si="0"/>
        <v>12</v>
      </c>
      <c r="D63" s="1">
        <f t="shared" si="1"/>
        <v>2017</v>
      </c>
      <c r="E63" s="14">
        <v>42.45</v>
      </c>
      <c r="F63" s="14" t="str">
        <f t="shared" si="2"/>
        <v>$40-$49</v>
      </c>
      <c r="G63" s="4">
        <v>77984</v>
      </c>
      <c r="H63" s="5">
        <v>2028</v>
      </c>
      <c r="I63" s="37">
        <f t="shared" si="3"/>
        <v>2.6005334427574887E-2</v>
      </c>
      <c r="J63" s="6">
        <v>0.71399999999999997</v>
      </c>
      <c r="K63" s="5">
        <v>41</v>
      </c>
      <c r="L63" s="37">
        <f t="shared" si="4"/>
        <v>2.0216962524654832E-2</v>
      </c>
      <c r="M63" s="3">
        <v>1740.45</v>
      </c>
      <c r="N63" s="14">
        <v>1447.992</v>
      </c>
      <c r="O63" s="14">
        <v>261.0675</v>
      </c>
      <c r="P63" s="18">
        <f t="shared" si="5"/>
        <v>1709.0594999999998</v>
      </c>
      <c r="Q63" s="15">
        <f t="shared" si="6"/>
        <v>31.390500000000202</v>
      </c>
      <c r="R63" s="31">
        <f t="shared" si="7"/>
        <v>1.8367119459562528E-2</v>
      </c>
      <c r="T63" s="19"/>
      <c r="AF63" s="5"/>
    </row>
    <row r="64" spans="1:32" customFormat="1" ht="14.25" x14ac:dyDescent="0.2">
      <c r="A64" s="1" t="s">
        <v>11</v>
      </c>
      <c r="B64" s="2">
        <v>43101</v>
      </c>
      <c r="C64" s="1">
        <f t="shared" si="0"/>
        <v>1</v>
      </c>
      <c r="D64" s="1">
        <f t="shared" si="1"/>
        <v>2018</v>
      </c>
      <c r="E64" s="14">
        <v>45.67</v>
      </c>
      <c r="F64" s="14" t="str">
        <f t="shared" si="2"/>
        <v>$40-$49</v>
      </c>
      <c r="G64" s="4">
        <v>68420</v>
      </c>
      <c r="H64" s="5">
        <v>1779</v>
      </c>
      <c r="I64" s="37">
        <f t="shared" si="3"/>
        <v>2.6001169248757672E-2</v>
      </c>
      <c r="J64" s="6">
        <v>0.68399999999999994</v>
      </c>
      <c r="K64" s="5">
        <v>36</v>
      </c>
      <c r="L64" s="37">
        <f t="shared" si="4"/>
        <v>2.0236087689713321E-2</v>
      </c>
      <c r="M64" s="3">
        <v>1644.1200000000001</v>
      </c>
      <c r="N64" s="14">
        <v>1216.8359999999998</v>
      </c>
      <c r="O64" s="14">
        <v>246.61799999999999</v>
      </c>
      <c r="P64" s="18">
        <f t="shared" si="5"/>
        <v>1463.4539999999997</v>
      </c>
      <c r="Q64" s="15">
        <f t="shared" si="6"/>
        <v>180.66600000000039</v>
      </c>
      <c r="R64" s="31">
        <f t="shared" si="7"/>
        <v>0.12345177914714124</v>
      </c>
      <c r="T64" s="19"/>
      <c r="AF64" s="5"/>
    </row>
    <row r="65" spans="1:32" customFormat="1" ht="14.25" x14ac:dyDescent="0.2">
      <c r="A65" s="1" t="s">
        <v>11</v>
      </c>
      <c r="B65" s="2">
        <v>43132</v>
      </c>
      <c r="C65" s="1">
        <f t="shared" si="0"/>
        <v>2</v>
      </c>
      <c r="D65" s="1">
        <f t="shared" si="1"/>
        <v>2018</v>
      </c>
      <c r="E65" s="14">
        <v>45.83</v>
      </c>
      <c r="F65" s="14" t="str">
        <f t="shared" si="2"/>
        <v>$40-$49</v>
      </c>
      <c r="G65" s="4">
        <v>60596</v>
      </c>
      <c r="H65" s="5">
        <v>1636</v>
      </c>
      <c r="I65" s="37">
        <f t="shared" si="3"/>
        <v>2.6998481747970163E-2</v>
      </c>
      <c r="J65" s="6">
        <v>0.52</v>
      </c>
      <c r="K65" s="5">
        <v>38</v>
      </c>
      <c r="L65" s="37">
        <f t="shared" si="4"/>
        <v>2.3227383863080684E-2</v>
      </c>
      <c r="M65" s="3">
        <v>1741.54</v>
      </c>
      <c r="N65" s="14">
        <v>850.72</v>
      </c>
      <c r="O65" s="14">
        <v>261.23099999999999</v>
      </c>
      <c r="P65" s="18">
        <f t="shared" si="5"/>
        <v>1111.951</v>
      </c>
      <c r="Q65" s="15">
        <f t="shared" si="6"/>
        <v>629.58899999999994</v>
      </c>
      <c r="R65" s="31">
        <f t="shared" si="7"/>
        <v>0.56620210782669378</v>
      </c>
      <c r="T65" s="19"/>
      <c r="AF65" s="5"/>
    </row>
    <row r="66" spans="1:32" customFormat="1" ht="14.25" x14ac:dyDescent="0.2">
      <c r="A66" s="1" t="s">
        <v>11</v>
      </c>
      <c r="B66" s="2">
        <v>43160</v>
      </c>
      <c r="C66" s="1">
        <f t="shared" si="0"/>
        <v>3</v>
      </c>
      <c r="D66" s="1">
        <f t="shared" si="1"/>
        <v>2018</v>
      </c>
      <c r="E66" s="14">
        <v>47.45</v>
      </c>
      <c r="F66" s="14" t="str">
        <f t="shared" si="2"/>
        <v>$40-$49</v>
      </c>
      <c r="G66" s="4">
        <v>76112</v>
      </c>
      <c r="H66" s="5">
        <v>2055</v>
      </c>
      <c r="I66" s="37">
        <f t="shared" si="3"/>
        <v>2.6999684675215473E-2</v>
      </c>
      <c r="J66" s="6">
        <v>0.55000000000000004</v>
      </c>
      <c r="K66" s="5">
        <v>49</v>
      </c>
      <c r="L66" s="37">
        <f t="shared" si="4"/>
        <v>2.3844282238442822E-2</v>
      </c>
      <c r="M66" s="3">
        <v>2325.0500000000002</v>
      </c>
      <c r="N66" s="14">
        <v>1130.25</v>
      </c>
      <c r="O66" s="14">
        <v>348.75749999999999</v>
      </c>
      <c r="P66" s="18">
        <f t="shared" si="5"/>
        <v>1479.0074999999999</v>
      </c>
      <c r="Q66" s="15">
        <f t="shared" si="6"/>
        <v>846.04250000000025</v>
      </c>
      <c r="R66" s="31">
        <f t="shared" si="7"/>
        <v>0.57203394844177613</v>
      </c>
      <c r="T66" s="19"/>
      <c r="AF66" s="5"/>
    </row>
    <row r="67" spans="1:32" customFormat="1" ht="14.25" x14ac:dyDescent="0.2">
      <c r="A67" s="1" t="s">
        <v>11</v>
      </c>
      <c r="B67" s="2">
        <v>43191</v>
      </c>
      <c r="C67" s="1">
        <f t="shared" ref="C67:C118" si="11">MONTH(B67)</f>
        <v>4</v>
      </c>
      <c r="D67" s="1">
        <f t="shared" ref="D67:D118" si="12">YEAR(B67)</f>
        <v>2018</v>
      </c>
      <c r="E67" s="14">
        <v>40.99</v>
      </c>
      <c r="F67" s="14" t="str">
        <f t="shared" ref="F67:F118" si="13">IF(E67 &gt;= 80, "$80+", IF(E67 &gt;= 70, "$70-$79", IF(E67 &gt;= 60, "$60-$69", IF(E67 &gt;= 50, "$50-$59", IF(E67 &gt;= 40, "$40-$49", IF(E67&gt;= 30, "$30-$39"))))))</f>
        <v>$40-$49</v>
      </c>
      <c r="G67" s="4">
        <v>78432</v>
      </c>
      <c r="H67" s="5">
        <v>2353</v>
      </c>
      <c r="I67" s="37">
        <f t="shared" ref="I67:I118" si="14">H67/G67</f>
        <v>3.0000509995920032E-2</v>
      </c>
      <c r="J67" s="6">
        <v>0.63600000000000001</v>
      </c>
      <c r="K67" s="5">
        <v>54</v>
      </c>
      <c r="L67" s="37">
        <f t="shared" ref="L67:L118" si="15">K67/H67</f>
        <v>2.2949426264343393E-2</v>
      </c>
      <c r="M67" s="3">
        <v>2213.46</v>
      </c>
      <c r="N67" s="14">
        <v>1496.508</v>
      </c>
      <c r="O67" s="14">
        <v>332.01900000000001</v>
      </c>
      <c r="P67" s="18">
        <f t="shared" ref="P67:P118" si="16">O67+N67</f>
        <v>1828.527</v>
      </c>
      <c r="Q67" s="15">
        <f t="shared" ref="Q67:Q118" si="17">M67-P67</f>
        <v>384.93299999999999</v>
      </c>
      <c r="R67" s="31">
        <f t="shared" ref="R67:R118" si="18">Q67/P67</f>
        <v>0.21051534924012605</v>
      </c>
      <c r="T67" s="19"/>
      <c r="AF67" s="5"/>
    </row>
    <row r="68" spans="1:32" customFormat="1" ht="14.25" x14ac:dyDescent="0.2">
      <c r="A68" s="1" t="s">
        <v>11</v>
      </c>
      <c r="B68" s="2">
        <v>43221</v>
      </c>
      <c r="C68" s="1">
        <f t="shared" si="11"/>
        <v>5</v>
      </c>
      <c r="D68" s="1">
        <f t="shared" si="12"/>
        <v>2018</v>
      </c>
      <c r="E68" s="14">
        <v>42.870000000000005</v>
      </c>
      <c r="F68" s="14" t="str">
        <f t="shared" si="13"/>
        <v>$40-$49</v>
      </c>
      <c r="G68" s="4">
        <v>89684</v>
      </c>
      <c r="H68" s="5">
        <v>2332</v>
      </c>
      <c r="I68" s="37">
        <f t="shared" si="14"/>
        <v>2.600240845635788E-2</v>
      </c>
      <c r="J68" s="6">
        <v>0.70799999999999996</v>
      </c>
      <c r="K68" s="5">
        <v>47</v>
      </c>
      <c r="L68" s="37">
        <f t="shared" si="15"/>
        <v>2.0154373927958835E-2</v>
      </c>
      <c r="M68" s="3">
        <v>2014.8900000000003</v>
      </c>
      <c r="N68" s="14">
        <v>1651.0559999999998</v>
      </c>
      <c r="O68" s="14">
        <v>302.23350000000005</v>
      </c>
      <c r="P68" s="18">
        <f t="shared" si="16"/>
        <v>1953.2894999999999</v>
      </c>
      <c r="Q68" s="15">
        <f t="shared" si="17"/>
        <v>61.600500000000466</v>
      </c>
      <c r="R68" s="31">
        <f t="shared" si="18"/>
        <v>3.1536799844570133E-2</v>
      </c>
      <c r="T68" s="19"/>
      <c r="AF68" s="5"/>
    </row>
    <row r="69" spans="1:32" customFormat="1" ht="14.25" x14ac:dyDescent="0.2">
      <c r="A69" s="1" t="s">
        <v>11</v>
      </c>
      <c r="B69" s="2">
        <v>43252</v>
      </c>
      <c r="C69" s="1">
        <f t="shared" si="11"/>
        <v>6</v>
      </c>
      <c r="D69" s="1">
        <f t="shared" si="12"/>
        <v>2018</v>
      </c>
      <c r="E69" s="14">
        <v>46.59</v>
      </c>
      <c r="F69" s="14" t="str">
        <f t="shared" si="13"/>
        <v>$40-$49</v>
      </c>
      <c r="G69" s="4">
        <v>96072</v>
      </c>
      <c r="H69" s="5">
        <v>2594</v>
      </c>
      <c r="I69" s="37">
        <f t="shared" si="14"/>
        <v>2.7000582896161213E-2</v>
      </c>
      <c r="J69" s="6">
        <v>0.74199999999999999</v>
      </c>
      <c r="K69" s="5">
        <v>52</v>
      </c>
      <c r="L69" s="37">
        <f t="shared" si="15"/>
        <v>2.0046260601387818E-2</v>
      </c>
      <c r="M69" s="3">
        <v>2422.6800000000003</v>
      </c>
      <c r="N69" s="14">
        <v>1924.748</v>
      </c>
      <c r="O69" s="14">
        <v>363.40200000000004</v>
      </c>
      <c r="P69" s="18">
        <f t="shared" si="16"/>
        <v>2288.15</v>
      </c>
      <c r="Q69" s="15">
        <f t="shared" si="17"/>
        <v>134.5300000000002</v>
      </c>
      <c r="R69" s="31">
        <f t="shared" si="18"/>
        <v>5.8794222406747892E-2</v>
      </c>
      <c r="T69" s="19"/>
      <c r="AF69" s="5"/>
    </row>
    <row r="70" spans="1:32" customFormat="1" ht="14.25" x14ac:dyDescent="0.2">
      <c r="A70" s="1" t="s">
        <v>11</v>
      </c>
      <c r="B70" s="2">
        <v>43282</v>
      </c>
      <c r="C70" s="1">
        <f t="shared" si="11"/>
        <v>7</v>
      </c>
      <c r="D70" s="1">
        <f t="shared" si="12"/>
        <v>2018</v>
      </c>
      <c r="E70" s="14">
        <v>41.65</v>
      </c>
      <c r="F70" s="14" t="str">
        <f t="shared" si="13"/>
        <v>$40-$49</v>
      </c>
      <c r="G70" s="4">
        <v>98848</v>
      </c>
      <c r="H70" s="5">
        <v>2471</v>
      </c>
      <c r="I70" s="37">
        <f t="shared" si="14"/>
        <v>2.4997976691485919E-2</v>
      </c>
      <c r="J70" s="6">
        <v>0.75</v>
      </c>
      <c r="K70" s="5">
        <v>57</v>
      </c>
      <c r="L70" s="37">
        <f t="shared" si="15"/>
        <v>2.3067583974099554E-2</v>
      </c>
      <c r="M70" s="3">
        <v>2374.0499999999997</v>
      </c>
      <c r="N70" s="14">
        <v>1853.25</v>
      </c>
      <c r="O70" s="14">
        <v>356.10749999999996</v>
      </c>
      <c r="P70" s="18">
        <f t="shared" si="16"/>
        <v>2209.3575000000001</v>
      </c>
      <c r="Q70" s="15">
        <f t="shared" si="17"/>
        <v>164.69249999999965</v>
      </c>
      <c r="R70" s="31">
        <f t="shared" si="18"/>
        <v>7.454316469833408E-2</v>
      </c>
      <c r="T70" s="19"/>
      <c r="AF70" s="5"/>
    </row>
    <row r="71" spans="1:32" customFormat="1" ht="14.25" x14ac:dyDescent="0.2">
      <c r="A71" s="1" t="s">
        <v>11</v>
      </c>
      <c r="B71" s="2">
        <v>43313</v>
      </c>
      <c r="C71" s="1">
        <f t="shared" si="11"/>
        <v>8</v>
      </c>
      <c r="D71" s="1">
        <f t="shared" si="12"/>
        <v>2018</v>
      </c>
      <c r="E71" s="14">
        <v>43.100000000000009</v>
      </c>
      <c r="F71" s="14" t="str">
        <f t="shared" si="13"/>
        <v>$40-$49</v>
      </c>
      <c r="G71" s="4">
        <v>124688</v>
      </c>
      <c r="H71" s="5">
        <v>3117</v>
      </c>
      <c r="I71" s="37">
        <f t="shared" si="14"/>
        <v>2.4998395996407033E-2</v>
      </c>
      <c r="J71" s="6">
        <v>0.94399999999999995</v>
      </c>
      <c r="K71" s="5">
        <v>75</v>
      </c>
      <c r="L71" s="37">
        <f t="shared" si="15"/>
        <v>2.406159769008662E-2</v>
      </c>
      <c r="M71" s="3">
        <v>3232.5000000000005</v>
      </c>
      <c r="N71" s="14">
        <v>2942.4479999999999</v>
      </c>
      <c r="O71" s="14">
        <v>484.87500000000006</v>
      </c>
      <c r="P71" s="18">
        <f t="shared" si="16"/>
        <v>3427.3229999999999</v>
      </c>
      <c r="Q71" s="15">
        <f t="shared" si="17"/>
        <v>-194.82299999999941</v>
      </c>
      <c r="R71" s="31">
        <f t="shared" si="18"/>
        <v>-5.6844073348207749E-2</v>
      </c>
      <c r="T71" s="19"/>
      <c r="AF71" s="5"/>
    </row>
    <row r="72" spans="1:32" customFormat="1" ht="14.25" x14ac:dyDescent="0.2">
      <c r="A72" s="1" t="s">
        <v>11</v>
      </c>
      <c r="B72" s="2">
        <v>43344</v>
      </c>
      <c r="C72" s="1">
        <f t="shared" si="11"/>
        <v>9</v>
      </c>
      <c r="D72" s="1">
        <f t="shared" si="12"/>
        <v>2018</v>
      </c>
      <c r="E72" s="14">
        <v>40.71</v>
      </c>
      <c r="F72" s="14" t="str">
        <f t="shared" si="13"/>
        <v>$40-$49</v>
      </c>
      <c r="G72" s="4">
        <v>120248</v>
      </c>
      <c r="H72" s="5">
        <v>3006</v>
      </c>
      <c r="I72" s="37">
        <f t="shared" si="14"/>
        <v>2.4998336770673941E-2</v>
      </c>
      <c r="J72" s="6">
        <v>1.026</v>
      </c>
      <c r="K72" s="5">
        <v>69</v>
      </c>
      <c r="L72" s="37">
        <f t="shared" si="15"/>
        <v>2.2954091816367265E-2</v>
      </c>
      <c r="M72" s="3">
        <v>2808.9900000000002</v>
      </c>
      <c r="N72" s="14">
        <v>3084.1559999999999</v>
      </c>
      <c r="O72" s="14">
        <v>421.3485</v>
      </c>
      <c r="P72" s="18">
        <f t="shared" si="16"/>
        <v>3505.5045</v>
      </c>
      <c r="Q72" s="15">
        <f t="shared" si="17"/>
        <v>-696.51449999999977</v>
      </c>
      <c r="R72" s="31">
        <f t="shared" si="18"/>
        <v>-0.19869165764870642</v>
      </c>
      <c r="T72" s="19"/>
      <c r="AF72" s="5"/>
    </row>
    <row r="73" spans="1:32" customFormat="1" ht="14.25" x14ac:dyDescent="0.2">
      <c r="A73" s="1" t="s">
        <v>11</v>
      </c>
      <c r="B73" s="2">
        <v>43374</v>
      </c>
      <c r="C73" s="1">
        <f t="shared" si="11"/>
        <v>10</v>
      </c>
      <c r="D73" s="1">
        <f t="shared" si="12"/>
        <v>2018</v>
      </c>
      <c r="E73" s="14">
        <v>40.17</v>
      </c>
      <c r="F73" s="14" t="str">
        <f t="shared" si="13"/>
        <v>$40-$49</v>
      </c>
      <c r="G73" s="4">
        <v>112232</v>
      </c>
      <c r="H73" s="5">
        <v>3367</v>
      </c>
      <c r="I73" s="37">
        <f t="shared" si="14"/>
        <v>3.0000356404590492E-2</v>
      </c>
      <c r="J73" s="6">
        <v>1.2</v>
      </c>
      <c r="K73" s="5">
        <v>84</v>
      </c>
      <c r="L73" s="37">
        <f t="shared" si="15"/>
        <v>2.4948024948024949E-2</v>
      </c>
      <c r="M73" s="3">
        <v>3374.28</v>
      </c>
      <c r="N73" s="14">
        <v>4040.3999999999996</v>
      </c>
      <c r="O73" s="14">
        <v>506.142</v>
      </c>
      <c r="P73" s="18">
        <f t="shared" si="16"/>
        <v>4546.5419999999995</v>
      </c>
      <c r="Q73" s="15">
        <f t="shared" si="17"/>
        <v>-1172.2619999999993</v>
      </c>
      <c r="R73" s="31">
        <f t="shared" si="18"/>
        <v>-0.25783595532604764</v>
      </c>
      <c r="T73" s="19"/>
      <c r="AF73" s="5"/>
    </row>
    <row r="74" spans="1:32" customFormat="1" ht="14.25" x14ac:dyDescent="0.2">
      <c r="A74" s="1" t="s">
        <v>11</v>
      </c>
      <c r="B74" s="2">
        <v>43405</v>
      </c>
      <c r="C74" s="1">
        <f t="shared" si="11"/>
        <v>11</v>
      </c>
      <c r="D74" s="1">
        <f t="shared" si="12"/>
        <v>2018</v>
      </c>
      <c r="E74" s="14">
        <v>48.080000000000005</v>
      </c>
      <c r="F74" s="14" t="str">
        <f t="shared" si="13"/>
        <v>$40-$49</v>
      </c>
      <c r="G74" s="4">
        <v>96588</v>
      </c>
      <c r="H74" s="5">
        <v>2511</v>
      </c>
      <c r="I74" s="37">
        <f t="shared" si="14"/>
        <v>2.5997018263138279E-2</v>
      </c>
      <c r="J74" s="6">
        <v>0.9900000000000001</v>
      </c>
      <c r="K74" s="5">
        <v>53</v>
      </c>
      <c r="L74" s="37">
        <f t="shared" si="15"/>
        <v>2.1107128634010354E-2</v>
      </c>
      <c r="M74" s="3">
        <v>2548.2400000000002</v>
      </c>
      <c r="N74" s="14">
        <v>2485.8900000000003</v>
      </c>
      <c r="O74" s="14">
        <v>382.23600000000005</v>
      </c>
      <c r="P74" s="18">
        <f t="shared" si="16"/>
        <v>2868.1260000000002</v>
      </c>
      <c r="Q74" s="15">
        <f t="shared" si="17"/>
        <v>-319.88599999999997</v>
      </c>
      <c r="R74" s="31">
        <f t="shared" si="18"/>
        <v>-0.11153136229022015</v>
      </c>
      <c r="T74" s="19"/>
      <c r="AF74" s="5"/>
    </row>
    <row r="75" spans="1:32" customFormat="1" ht="14.25" x14ac:dyDescent="0.2">
      <c r="A75" s="1" t="s">
        <v>11</v>
      </c>
      <c r="B75" s="2">
        <v>43435</v>
      </c>
      <c r="C75" s="1">
        <f t="shared" si="11"/>
        <v>12</v>
      </c>
      <c r="D75" s="1">
        <f t="shared" si="12"/>
        <v>2018</v>
      </c>
      <c r="E75" s="14">
        <v>48.06</v>
      </c>
      <c r="F75" s="14" t="str">
        <f t="shared" si="13"/>
        <v>$40-$49</v>
      </c>
      <c r="G75" s="4">
        <v>72020</v>
      </c>
      <c r="H75" s="5">
        <v>1945</v>
      </c>
      <c r="I75" s="37">
        <f t="shared" si="14"/>
        <v>2.7006387114690365E-2</v>
      </c>
      <c r="J75" s="6">
        <v>0.84</v>
      </c>
      <c r="K75" s="5">
        <v>39</v>
      </c>
      <c r="L75" s="37">
        <f t="shared" si="15"/>
        <v>2.0051413881748071E-2</v>
      </c>
      <c r="M75" s="3">
        <v>1874.3400000000001</v>
      </c>
      <c r="N75" s="14">
        <v>1633.8</v>
      </c>
      <c r="O75" s="14">
        <v>281.15100000000001</v>
      </c>
      <c r="P75" s="18">
        <f t="shared" si="16"/>
        <v>1914.951</v>
      </c>
      <c r="Q75" s="15">
        <f t="shared" si="17"/>
        <v>-40.610999999999876</v>
      </c>
      <c r="R75" s="31">
        <f t="shared" si="18"/>
        <v>-2.1207331153643032E-2</v>
      </c>
      <c r="T75" s="19"/>
      <c r="AF75" s="5"/>
    </row>
    <row r="76" spans="1:32" customFormat="1" ht="14.25" x14ac:dyDescent="0.2">
      <c r="A76" s="1" t="s">
        <v>11</v>
      </c>
      <c r="B76" s="2">
        <v>43466</v>
      </c>
      <c r="C76" s="1">
        <f t="shared" si="11"/>
        <v>1</v>
      </c>
      <c r="D76" s="1">
        <f t="shared" si="12"/>
        <v>2019</v>
      </c>
      <c r="E76" s="14">
        <v>42.36</v>
      </c>
      <c r="F76" s="14" t="str">
        <f t="shared" si="13"/>
        <v>$40-$49</v>
      </c>
      <c r="G76" s="4">
        <v>64488</v>
      </c>
      <c r="H76" s="5">
        <v>1677</v>
      </c>
      <c r="I76" s="37">
        <f t="shared" si="14"/>
        <v>2.6004838109415705E-2</v>
      </c>
      <c r="J76" s="6">
        <v>0.69599999999999995</v>
      </c>
      <c r="K76" s="7">
        <v>25</v>
      </c>
      <c r="L76" s="37">
        <f t="shared" si="15"/>
        <v>1.4907573047107931E-2</v>
      </c>
      <c r="M76" s="3">
        <v>1059</v>
      </c>
      <c r="N76" s="14">
        <v>1167.192</v>
      </c>
      <c r="O76" s="14">
        <v>158.85</v>
      </c>
      <c r="P76" s="18">
        <f t="shared" si="16"/>
        <v>1326.0419999999999</v>
      </c>
      <c r="Q76" s="15">
        <f t="shared" si="17"/>
        <v>-267.04199999999992</v>
      </c>
      <c r="R76" s="31">
        <f t="shared" si="18"/>
        <v>-0.20138276163198446</v>
      </c>
      <c r="T76" s="19"/>
      <c r="W76" s="37"/>
      <c r="Z76" s="37"/>
      <c r="AF76" s="32"/>
    </row>
    <row r="77" spans="1:32" customFormat="1" ht="14.25" x14ac:dyDescent="0.2">
      <c r="A77" s="1" t="s">
        <v>11</v>
      </c>
      <c r="B77" s="2">
        <v>43497</v>
      </c>
      <c r="C77" s="1">
        <f t="shared" si="11"/>
        <v>2</v>
      </c>
      <c r="D77" s="1">
        <f t="shared" si="12"/>
        <v>2019</v>
      </c>
      <c r="E77" s="14">
        <v>48.42</v>
      </c>
      <c r="F77" s="14" t="str">
        <f t="shared" si="13"/>
        <v>$40-$49</v>
      </c>
      <c r="G77" s="4">
        <v>60948</v>
      </c>
      <c r="H77" s="5">
        <v>1524</v>
      </c>
      <c r="I77" s="37">
        <f t="shared" si="14"/>
        <v>2.5004922228785195E-2</v>
      </c>
      <c r="J77" s="6">
        <v>0.6</v>
      </c>
      <c r="K77" s="7">
        <v>26</v>
      </c>
      <c r="L77" s="37">
        <f t="shared" si="15"/>
        <v>1.7060367454068241E-2</v>
      </c>
      <c r="M77" s="3">
        <v>1258.92</v>
      </c>
      <c r="N77" s="14">
        <v>914.4</v>
      </c>
      <c r="O77" s="14">
        <v>188.83799999999999</v>
      </c>
      <c r="P77" s="18">
        <f t="shared" si="16"/>
        <v>1103.2380000000001</v>
      </c>
      <c r="Q77" s="15">
        <f t="shared" si="17"/>
        <v>155.68200000000002</v>
      </c>
      <c r="R77" s="31">
        <f t="shared" si="18"/>
        <v>0.14111370348011945</v>
      </c>
      <c r="T77" s="19"/>
      <c r="W77" s="37"/>
      <c r="Z77" s="37"/>
      <c r="AF77" s="32"/>
    </row>
    <row r="78" spans="1:32" customFormat="1" ht="14.25" x14ac:dyDescent="0.2">
      <c r="A78" s="1" t="s">
        <v>11</v>
      </c>
      <c r="B78" s="2">
        <v>43525</v>
      </c>
      <c r="C78" s="1">
        <f t="shared" si="11"/>
        <v>3</v>
      </c>
      <c r="D78" s="1">
        <f t="shared" si="12"/>
        <v>2019</v>
      </c>
      <c r="E78" s="14">
        <v>47.870000000000005</v>
      </c>
      <c r="F78" s="14" t="str">
        <f t="shared" si="13"/>
        <v>$40-$49</v>
      </c>
      <c r="G78" s="4">
        <v>72188</v>
      </c>
      <c r="H78" s="5">
        <v>1877</v>
      </c>
      <c r="I78" s="37">
        <f t="shared" si="14"/>
        <v>2.6001551504405165E-2</v>
      </c>
      <c r="J78" s="6">
        <v>0.55000000000000004</v>
      </c>
      <c r="K78" s="7">
        <v>31</v>
      </c>
      <c r="L78" s="37">
        <f t="shared" si="15"/>
        <v>1.6515716568993075E-2</v>
      </c>
      <c r="M78" s="3">
        <v>1483.9700000000003</v>
      </c>
      <c r="N78" s="14">
        <v>1032.3500000000001</v>
      </c>
      <c r="O78" s="14">
        <v>222.59550000000004</v>
      </c>
      <c r="P78" s="18">
        <f t="shared" si="16"/>
        <v>1254.9455000000003</v>
      </c>
      <c r="Q78" s="15">
        <f t="shared" si="17"/>
        <v>229.02449999999999</v>
      </c>
      <c r="R78" s="31">
        <f t="shared" si="18"/>
        <v>0.18249756662739533</v>
      </c>
      <c r="T78" s="19"/>
      <c r="W78" s="37"/>
      <c r="Z78" s="37"/>
      <c r="AF78" s="32"/>
    </row>
    <row r="79" spans="1:32" customFormat="1" ht="14.25" x14ac:dyDescent="0.2">
      <c r="A79" s="1" t="s">
        <v>11</v>
      </c>
      <c r="B79" s="2">
        <v>43556</v>
      </c>
      <c r="C79" s="1">
        <f t="shared" si="11"/>
        <v>4</v>
      </c>
      <c r="D79" s="1">
        <f t="shared" si="12"/>
        <v>2019</v>
      </c>
      <c r="E79" s="14">
        <v>47.870000000000005</v>
      </c>
      <c r="F79" s="14" t="str">
        <f t="shared" si="13"/>
        <v>$40-$49</v>
      </c>
      <c r="G79" s="4">
        <v>73612</v>
      </c>
      <c r="H79" s="5">
        <v>1914</v>
      </c>
      <c r="I79" s="37">
        <f t="shared" si="14"/>
        <v>2.6001195457262403E-2</v>
      </c>
      <c r="J79" s="6">
        <v>0.68399999999999994</v>
      </c>
      <c r="K79" s="7">
        <v>29</v>
      </c>
      <c r="L79" s="37">
        <f t="shared" si="15"/>
        <v>1.5151515151515152E-2</v>
      </c>
      <c r="M79" s="3">
        <v>1388.23</v>
      </c>
      <c r="N79" s="14">
        <v>1309.1759999999999</v>
      </c>
      <c r="O79" s="14">
        <v>208.2345</v>
      </c>
      <c r="P79" s="18">
        <f t="shared" si="16"/>
        <v>1517.4105</v>
      </c>
      <c r="Q79" s="15">
        <f t="shared" si="17"/>
        <v>-129.18049999999994</v>
      </c>
      <c r="R79" s="31">
        <f t="shared" si="18"/>
        <v>-8.5132203843323831E-2</v>
      </c>
      <c r="S79" s="14">
        <v>47.870000000000005</v>
      </c>
      <c r="T79" s="14" t="str">
        <f>IF(S79 &gt;= 80, "$80+", IF(S79 &gt;= 70, "$70-$79", IF(S79 &gt;= 60, "$60-$69", IF(S79 &gt;= 50, "$50-$59", IF(S79 &gt;= 40, "$40-$49", IF(S79&gt;= 30, "$30-$39"))))))</f>
        <v>$40-$49</v>
      </c>
      <c r="U79" s="4">
        <v>73612</v>
      </c>
      <c r="V79" s="5">
        <v>1914</v>
      </c>
      <c r="W79" s="37">
        <f t="shared" ref="W79" si="19">V79/U79</f>
        <v>2.6001195457262403E-2</v>
      </c>
      <c r="X79" s="6">
        <v>0.68399999999999994</v>
      </c>
      <c r="Y79" s="7">
        <v>29</v>
      </c>
      <c r="Z79" s="37">
        <f t="shared" ref="Z79" si="20">Y79/V79</f>
        <v>1.5151515151515152E-2</v>
      </c>
      <c r="AA79" s="3">
        <v>1388.23</v>
      </c>
      <c r="AB79" s="14">
        <v>1309.1759999999999</v>
      </c>
      <c r="AC79" s="14">
        <v>208.2345</v>
      </c>
      <c r="AD79" s="18">
        <f t="shared" ref="AD79" si="21">AC79+AB79</f>
        <v>1517.4105</v>
      </c>
      <c r="AE79" s="15">
        <f t="shared" ref="AE79" si="22">AA79-AD79</f>
        <v>-129.18049999999994</v>
      </c>
      <c r="AF79" s="32">
        <f t="shared" ref="AF79" si="23">AE79/AD79</f>
        <v>-8.5132203843323831E-2</v>
      </c>
    </row>
    <row r="80" spans="1:32" ht="14.25" hidden="1" x14ac:dyDescent="0.2">
      <c r="A80" s="1" t="s">
        <v>12</v>
      </c>
      <c r="B80" s="2">
        <v>42401</v>
      </c>
      <c r="C80" s="1">
        <f t="shared" si="11"/>
        <v>2</v>
      </c>
      <c r="D80" s="1">
        <f t="shared" si="12"/>
        <v>2016</v>
      </c>
      <c r="E80" s="14">
        <v>61.690000000000012</v>
      </c>
      <c r="F80" s="14" t="str">
        <f t="shared" si="13"/>
        <v>$60-$69</v>
      </c>
      <c r="G80" s="4">
        <v>12196</v>
      </c>
      <c r="H80" s="5">
        <v>415</v>
      </c>
      <c r="I80" s="37">
        <f t="shared" si="14"/>
        <v>3.4027550016398816E-2</v>
      </c>
      <c r="J80" s="6">
        <v>0.45599999999999996</v>
      </c>
      <c r="K80" s="5">
        <v>15</v>
      </c>
      <c r="L80" s="37">
        <f t="shared" si="15"/>
        <v>3.614457831325301E-2</v>
      </c>
      <c r="M80" s="3">
        <v>925.35000000000014</v>
      </c>
      <c r="N80" s="14">
        <v>189.23999999999998</v>
      </c>
      <c r="O80" s="14">
        <v>138.80250000000001</v>
      </c>
      <c r="P80" s="18">
        <f t="shared" si="16"/>
        <v>328.04250000000002</v>
      </c>
      <c r="Q80" s="18">
        <f t="shared" si="17"/>
        <v>597.30750000000012</v>
      </c>
      <c r="R80" s="31">
        <f t="shared" si="18"/>
        <v>1.8208235213425092</v>
      </c>
      <c r="W80" s="5"/>
      <c r="Z80" s="5"/>
    </row>
    <row r="81" spans="1:26" ht="14.25" hidden="1" x14ac:dyDescent="0.2">
      <c r="A81" s="1" t="s">
        <v>12</v>
      </c>
      <c r="B81" s="2">
        <v>42430</v>
      </c>
      <c r="C81" s="1">
        <f t="shared" si="11"/>
        <v>3</v>
      </c>
      <c r="D81" s="1">
        <f t="shared" si="12"/>
        <v>2016</v>
      </c>
      <c r="E81" s="14">
        <v>59.09</v>
      </c>
      <c r="F81" s="14" t="str">
        <f t="shared" si="13"/>
        <v>$50-$59</v>
      </c>
      <c r="G81" s="4">
        <v>16292</v>
      </c>
      <c r="H81" s="5">
        <v>554</v>
      </c>
      <c r="I81" s="37">
        <f t="shared" si="14"/>
        <v>3.4004419346918731E-2</v>
      </c>
      <c r="J81" s="6">
        <v>0.38</v>
      </c>
      <c r="K81" s="5">
        <v>19</v>
      </c>
      <c r="L81" s="37">
        <f t="shared" si="15"/>
        <v>3.4296028880866428E-2</v>
      </c>
      <c r="M81" s="3">
        <v>1122.71</v>
      </c>
      <c r="N81" s="14">
        <v>210.52</v>
      </c>
      <c r="O81" s="14">
        <v>168.40649999999999</v>
      </c>
      <c r="P81" s="18">
        <f t="shared" si="16"/>
        <v>378.92650000000003</v>
      </c>
      <c r="Q81" s="18">
        <f t="shared" si="17"/>
        <v>743.7835</v>
      </c>
      <c r="R81" s="31">
        <f t="shared" si="18"/>
        <v>1.962870108055256</v>
      </c>
      <c r="W81" s="5"/>
      <c r="Z81" s="5"/>
    </row>
    <row r="82" spans="1:26" ht="14.25" hidden="1" x14ac:dyDescent="0.2">
      <c r="A82" s="1" t="s">
        <v>12</v>
      </c>
      <c r="B82" s="2">
        <v>42461</v>
      </c>
      <c r="C82" s="1">
        <f t="shared" si="11"/>
        <v>4</v>
      </c>
      <c r="D82" s="1">
        <f t="shared" si="12"/>
        <v>2016</v>
      </c>
      <c r="E82" s="14">
        <v>53.440000000000005</v>
      </c>
      <c r="F82" s="14" t="str">
        <f t="shared" si="13"/>
        <v>$50-$59</v>
      </c>
      <c r="G82" s="4">
        <v>15888</v>
      </c>
      <c r="H82" s="5">
        <v>493</v>
      </c>
      <c r="I82" s="37">
        <f t="shared" si="14"/>
        <v>3.1029707955689829E-2</v>
      </c>
      <c r="J82" s="6">
        <v>0.46799999999999997</v>
      </c>
      <c r="K82" s="5">
        <v>15</v>
      </c>
      <c r="L82" s="37">
        <f t="shared" si="15"/>
        <v>3.0425963488843813E-2</v>
      </c>
      <c r="M82" s="3">
        <v>801.6</v>
      </c>
      <c r="N82" s="14">
        <v>230.72399999999999</v>
      </c>
      <c r="O82" s="14">
        <v>120.24</v>
      </c>
      <c r="P82" s="18">
        <f t="shared" si="16"/>
        <v>350.964</v>
      </c>
      <c r="Q82" s="18">
        <f t="shared" si="17"/>
        <v>450.63600000000002</v>
      </c>
      <c r="R82" s="31">
        <f t="shared" si="18"/>
        <v>1.2839949396519301</v>
      </c>
      <c r="W82" s="5"/>
      <c r="Z82" s="5"/>
    </row>
    <row r="83" spans="1:26" ht="14.25" hidden="1" x14ac:dyDescent="0.2">
      <c r="A83" s="1" t="s">
        <v>12</v>
      </c>
      <c r="B83" s="2">
        <v>42491</v>
      </c>
      <c r="C83" s="1">
        <f t="shared" si="11"/>
        <v>5</v>
      </c>
      <c r="D83" s="1">
        <f t="shared" si="12"/>
        <v>2016</v>
      </c>
      <c r="E83" s="14">
        <v>54.5</v>
      </c>
      <c r="F83" s="14" t="str">
        <f t="shared" si="13"/>
        <v>$50-$59</v>
      </c>
      <c r="G83" s="4">
        <v>8484</v>
      </c>
      <c r="H83" s="5">
        <v>255</v>
      </c>
      <c r="I83" s="37">
        <f t="shared" si="14"/>
        <v>3.0056577086280057E-2</v>
      </c>
      <c r="J83" s="6">
        <v>0.55999999999999994</v>
      </c>
      <c r="K83" s="5">
        <v>9</v>
      </c>
      <c r="L83" s="37">
        <f t="shared" si="15"/>
        <v>3.5294117647058823E-2</v>
      </c>
      <c r="M83" s="3">
        <v>490.5</v>
      </c>
      <c r="N83" s="14">
        <v>142.79999999999998</v>
      </c>
      <c r="O83" s="14">
        <v>73.575000000000003</v>
      </c>
      <c r="P83" s="18">
        <f t="shared" si="16"/>
        <v>216.375</v>
      </c>
      <c r="Q83" s="18">
        <f t="shared" si="17"/>
        <v>274.125</v>
      </c>
      <c r="R83" s="31">
        <f t="shared" si="18"/>
        <v>1.266897746967071</v>
      </c>
      <c r="W83" s="5"/>
      <c r="Z83" s="5"/>
    </row>
    <row r="84" spans="1:26" ht="14.25" hidden="1" x14ac:dyDescent="0.2">
      <c r="A84" s="1" t="s">
        <v>12</v>
      </c>
      <c r="B84" s="2">
        <v>42522</v>
      </c>
      <c r="C84" s="1">
        <f t="shared" si="11"/>
        <v>6</v>
      </c>
      <c r="D84" s="1">
        <f t="shared" si="12"/>
        <v>2016</v>
      </c>
      <c r="E84" s="14">
        <v>62.210000000000008</v>
      </c>
      <c r="F84" s="14" t="str">
        <f t="shared" si="13"/>
        <v>$60-$69</v>
      </c>
      <c r="G84" s="4">
        <v>19500</v>
      </c>
      <c r="H84" s="5">
        <v>683</v>
      </c>
      <c r="I84" s="37">
        <f t="shared" si="14"/>
        <v>3.5025641025641027E-2</v>
      </c>
      <c r="J84" s="6">
        <v>0.51800000000000002</v>
      </c>
      <c r="K84" s="5">
        <v>23</v>
      </c>
      <c r="L84" s="37">
        <f t="shared" si="15"/>
        <v>3.3674963396778917E-2</v>
      </c>
      <c r="M84" s="3">
        <v>1430.8300000000002</v>
      </c>
      <c r="N84" s="14">
        <v>353.79399999999998</v>
      </c>
      <c r="O84" s="14">
        <v>214.62450000000001</v>
      </c>
      <c r="P84" s="18">
        <f t="shared" si="16"/>
        <v>568.41849999999999</v>
      </c>
      <c r="Q84" s="18">
        <f t="shared" si="17"/>
        <v>862.41150000000016</v>
      </c>
      <c r="R84" s="31">
        <f t="shared" si="18"/>
        <v>1.517212230073441</v>
      </c>
      <c r="W84" s="5"/>
      <c r="Z84" s="5"/>
    </row>
    <row r="85" spans="1:26" ht="14.25" hidden="1" x14ac:dyDescent="0.2">
      <c r="A85" s="1" t="s">
        <v>12</v>
      </c>
      <c r="B85" s="2">
        <v>42552</v>
      </c>
      <c r="C85" s="1">
        <f t="shared" si="11"/>
        <v>7</v>
      </c>
      <c r="D85" s="1">
        <f t="shared" si="12"/>
        <v>2016</v>
      </c>
      <c r="E85" s="14">
        <v>56.330000000000005</v>
      </c>
      <c r="F85" s="14" t="str">
        <f t="shared" si="13"/>
        <v>$50-$59</v>
      </c>
      <c r="G85" s="4">
        <v>21024</v>
      </c>
      <c r="H85" s="5">
        <v>715</v>
      </c>
      <c r="I85" s="37">
        <f t="shared" si="14"/>
        <v>3.4008751902587522E-2</v>
      </c>
      <c r="J85" s="6">
        <v>0.57000000000000006</v>
      </c>
      <c r="K85" s="5">
        <v>21</v>
      </c>
      <c r="L85" s="37">
        <f t="shared" si="15"/>
        <v>2.937062937062937E-2</v>
      </c>
      <c r="M85" s="3">
        <v>1182.93</v>
      </c>
      <c r="N85" s="14">
        <v>407.55000000000007</v>
      </c>
      <c r="O85" s="14">
        <v>177.43950000000001</v>
      </c>
      <c r="P85" s="18">
        <f t="shared" si="16"/>
        <v>584.98950000000013</v>
      </c>
      <c r="Q85" s="18">
        <f t="shared" si="17"/>
        <v>597.94049999999993</v>
      </c>
      <c r="R85" s="31">
        <f t="shared" si="18"/>
        <v>1.0221388589025953</v>
      </c>
      <c r="W85" s="5"/>
      <c r="Z85" s="5"/>
    </row>
    <row r="86" spans="1:26" ht="14.25" hidden="1" x14ac:dyDescent="0.2">
      <c r="A86" s="1" t="s">
        <v>12</v>
      </c>
      <c r="B86" s="2">
        <v>42583</v>
      </c>
      <c r="C86" s="1">
        <f t="shared" si="11"/>
        <v>8</v>
      </c>
      <c r="D86" s="1">
        <f t="shared" si="12"/>
        <v>2016</v>
      </c>
      <c r="E86" s="14">
        <v>61.960000000000008</v>
      </c>
      <c r="F86" s="14" t="str">
        <f t="shared" si="13"/>
        <v>$60-$69</v>
      </c>
      <c r="G86" s="4">
        <v>23708</v>
      </c>
      <c r="H86" s="5">
        <v>806</v>
      </c>
      <c r="I86" s="37">
        <f t="shared" si="14"/>
        <v>3.399696305044711E-2</v>
      </c>
      <c r="J86" s="6">
        <v>0.59199999999999997</v>
      </c>
      <c r="K86" s="5">
        <v>25</v>
      </c>
      <c r="L86" s="37">
        <f t="shared" si="15"/>
        <v>3.1017369727047148E-2</v>
      </c>
      <c r="M86" s="3">
        <v>1549.0000000000002</v>
      </c>
      <c r="N86" s="14">
        <v>477.15199999999999</v>
      </c>
      <c r="O86" s="14">
        <v>232.35000000000002</v>
      </c>
      <c r="P86" s="18">
        <f t="shared" si="16"/>
        <v>709.50199999999995</v>
      </c>
      <c r="Q86" s="18">
        <f t="shared" si="17"/>
        <v>839.49800000000027</v>
      </c>
      <c r="R86" s="31">
        <f t="shared" si="18"/>
        <v>1.183221470834473</v>
      </c>
      <c r="W86" s="5"/>
      <c r="Z86" s="5"/>
    </row>
    <row r="87" spans="1:26" ht="14.25" hidden="1" x14ac:dyDescent="0.2">
      <c r="A87" s="1" t="s">
        <v>12</v>
      </c>
      <c r="B87" s="2">
        <v>42614</v>
      </c>
      <c r="C87" s="1">
        <f t="shared" si="11"/>
        <v>9</v>
      </c>
      <c r="D87" s="1">
        <f t="shared" si="12"/>
        <v>2016</v>
      </c>
      <c r="E87" s="14">
        <v>55.300000000000004</v>
      </c>
      <c r="F87" s="14" t="str">
        <f t="shared" si="13"/>
        <v>$50-$59</v>
      </c>
      <c r="G87" s="4">
        <v>26788</v>
      </c>
      <c r="H87" s="5">
        <v>938</v>
      </c>
      <c r="I87" s="37">
        <f t="shared" si="14"/>
        <v>3.5015678662087504E-2</v>
      </c>
      <c r="J87" s="6">
        <v>0.63</v>
      </c>
      <c r="K87" s="5">
        <v>31</v>
      </c>
      <c r="L87" s="37">
        <f t="shared" si="15"/>
        <v>3.3049040511727079E-2</v>
      </c>
      <c r="M87" s="3">
        <v>1714.3000000000002</v>
      </c>
      <c r="N87" s="14">
        <v>590.94000000000005</v>
      </c>
      <c r="O87" s="14">
        <v>257.14500000000004</v>
      </c>
      <c r="P87" s="18">
        <f t="shared" si="16"/>
        <v>848.08500000000004</v>
      </c>
      <c r="Q87" s="18">
        <f t="shared" si="17"/>
        <v>866.21500000000015</v>
      </c>
      <c r="R87" s="31">
        <f t="shared" si="18"/>
        <v>1.0213775741818334</v>
      </c>
      <c r="W87" s="5"/>
      <c r="Z87" s="5"/>
    </row>
    <row r="88" spans="1:26" ht="14.25" hidden="1" x14ac:dyDescent="0.2">
      <c r="A88" s="1" t="s">
        <v>12</v>
      </c>
      <c r="B88" s="2">
        <v>42644</v>
      </c>
      <c r="C88" s="1">
        <f t="shared" si="11"/>
        <v>10</v>
      </c>
      <c r="D88" s="1">
        <f t="shared" si="12"/>
        <v>2016</v>
      </c>
      <c r="E88" s="14">
        <v>53.690000000000005</v>
      </c>
      <c r="F88" s="14" t="str">
        <f t="shared" si="13"/>
        <v>$50-$59</v>
      </c>
      <c r="G88" s="4">
        <v>22152</v>
      </c>
      <c r="H88" s="5">
        <v>731</v>
      </c>
      <c r="I88" s="37">
        <f t="shared" si="14"/>
        <v>3.299927771758758E-2</v>
      </c>
      <c r="J88" s="6">
        <v>0.8</v>
      </c>
      <c r="K88" s="5">
        <v>24</v>
      </c>
      <c r="L88" s="37">
        <f t="shared" si="15"/>
        <v>3.2831737346101231E-2</v>
      </c>
      <c r="M88" s="3">
        <v>1288.5600000000002</v>
      </c>
      <c r="N88" s="14">
        <v>584.80000000000007</v>
      </c>
      <c r="O88" s="14">
        <v>193.28400000000002</v>
      </c>
      <c r="P88" s="18">
        <f t="shared" si="16"/>
        <v>778.08400000000006</v>
      </c>
      <c r="Q88" s="18">
        <f t="shared" si="17"/>
        <v>510.47600000000011</v>
      </c>
      <c r="R88" s="31">
        <f t="shared" si="18"/>
        <v>0.65606798237722419</v>
      </c>
      <c r="W88" s="5"/>
      <c r="Z88" s="5"/>
    </row>
    <row r="89" spans="1:26" ht="14.25" hidden="1" x14ac:dyDescent="0.2">
      <c r="A89" s="1" t="s">
        <v>12</v>
      </c>
      <c r="B89" s="2">
        <v>42675</v>
      </c>
      <c r="C89" s="1">
        <f t="shared" si="11"/>
        <v>11</v>
      </c>
      <c r="D89" s="1">
        <f t="shared" si="12"/>
        <v>2016</v>
      </c>
      <c r="E89" s="14">
        <v>49.300000000000004</v>
      </c>
      <c r="F89" s="14" t="str">
        <f t="shared" si="13"/>
        <v>$40-$49</v>
      </c>
      <c r="G89" s="4">
        <v>19008</v>
      </c>
      <c r="H89" s="5">
        <v>608</v>
      </c>
      <c r="I89" s="37">
        <f t="shared" si="14"/>
        <v>3.1986531986531987E-2</v>
      </c>
      <c r="J89" s="6">
        <v>0.57600000000000007</v>
      </c>
      <c r="K89" s="5">
        <v>21</v>
      </c>
      <c r="L89" s="37">
        <f t="shared" si="15"/>
        <v>3.453947368421053E-2</v>
      </c>
      <c r="M89" s="3">
        <v>1035.3000000000002</v>
      </c>
      <c r="N89" s="14">
        <v>350.20800000000003</v>
      </c>
      <c r="O89" s="14">
        <v>155.29500000000002</v>
      </c>
      <c r="P89" s="18">
        <f t="shared" si="16"/>
        <v>505.50300000000004</v>
      </c>
      <c r="Q89" s="18">
        <f t="shared" si="17"/>
        <v>529.79700000000014</v>
      </c>
      <c r="R89" s="31">
        <f t="shared" si="18"/>
        <v>1.0480590619640242</v>
      </c>
      <c r="W89" s="5"/>
      <c r="Z89" s="5"/>
    </row>
    <row r="90" spans="1:26" ht="14.25" hidden="1" x14ac:dyDescent="0.2">
      <c r="A90" s="1" t="s">
        <v>12</v>
      </c>
      <c r="B90" s="2">
        <v>42705</v>
      </c>
      <c r="C90" s="1">
        <f t="shared" si="11"/>
        <v>12</v>
      </c>
      <c r="D90" s="1">
        <f t="shared" si="12"/>
        <v>2016</v>
      </c>
      <c r="E90" s="14">
        <v>59.72</v>
      </c>
      <c r="F90" s="14" t="str">
        <f t="shared" si="13"/>
        <v>$50-$59</v>
      </c>
      <c r="G90" s="4">
        <v>14636</v>
      </c>
      <c r="H90" s="5">
        <v>439</v>
      </c>
      <c r="I90" s="37">
        <f t="shared" si="14"/>
        <v>2.9994534025690078E-2</v>
      </c>
      <c r="J90" s="6">
        <v>0.51800000000000002</v>
      </c>
      <c r="K90" s="5">
        <v>15</v>
      </c>
      <c r="L90" s="37">
        <f t="shared" si="15"/>
        <v>3.4168564920273349E-2</v>
      </c>
      <c r="M90" s="3">
        <v>895.8</v>
      </c>
      <c r="N90" s="14">
        <v>227.40200000000002</v>
      </c>
      <c r="O90" s="14">
        <v>134.36999999999998</v>
      </c>
      <c r="P90" s="18">
        <f t="shared" si="16"/>
        <v>361.77199999999999</v>
      </c>
      <c r="Q90" s="18">
        <f t="shared" si="17"/>
        <v>534.02800000000002</v>
      </c>
      <c r="R90" s="31">
        <f t="shared" si="18"/>
        <v>1.476145196422056</v>
      </c>
      <c r="W90" s="5"/>
      <c r="Z90" s="5"/>
    </row>
    <row r="91" spans="1:26" ht="14.25" hidden="1" x14ac:dyDescent="0.2">
      <c r="A91" s="1" t="s">
        <v>12</v>
      </c>
      <c r="B91" s="2">
        <v>42736</v>
      </c>
      <c r="C91" s="1">
        <f t="shared" si="11"/>
        <v>1</v>
      </c>
      <c r="D91" s="1">
        <f t="shared" si="12"/>
        <v>2017</v>
      </c>
      <c r="E91" s="14">
        <v>55.38</v>
      </c>
      <c r="F91" s="14" t="str">
        <f t="shared" si="13"/>
        <v>$50-$59</v>
      </c>
      <c r="G91" s="4">
        <v>13504</v>
      </c>
      <c r="H91" s="5">
        <v>446</v>
      </c>
      <c r="I91" s="37">
        <f t="shared" si="14"/>
        <v>3.3027251184834121E-2</v>
      </c>
      <c r="J91" s="6">
        <v>0.42</v>
      </c>
      <c r="K91" s="5">
        <v>13</v>
      </c>
      <c r="L91" s="37">
        <f t="shared" si="15"/>
        <v>2.914798206278027E-2</v>
      </c>
      <c r="M91" s="3">
        <v>719.94</v>
      </c>
      <c r="N91" s="14">
        <v>187.32</v>
      </c>
      <c r="O91" s="14">
        <v>107.991</v>
      </c>
      <c r="P91" s="18">
        <f t="shared" si="16"/>
        <v>295.31099999999998</v>
      </c>
      <c r="Q91" s="18">
        <f t="shared" si="17"/>
        <v>424.62900000000008</v>
      </c>
      <c r="R91" s="31">
        <f t="shared" si="18"/>
        <v>1.4379044464987762</v>
      </c>
      <c r="W91" s="5"/>
      <c r="Z91" s="5"/>
    </row>
    <row r="92" spans="1:26" ht="14.25" hidden="1" x14ac:dyDescent="0.2">
      <c r="A92" s="1" t="s">
        <v>12</v>
      </c>
      <c r="B92" s="2">
        <v>42767</v>
      </c>
      <c r="C92" s="1">
        <f t="shared" si="11"/>
        <v>2</v>
      </c>
      <c r="D92" s="1">
        <f t="shared" si="12"/>
        <v>2017</v>
      </c>
      <c r="E92" s="14">
        <v>61.690000000000012</v>
      </c>
      <c r="F92" s="14" t="str">
        <f t="shared" si="13"/>
        <v>$60-$69</v>
      </c>
      <c r="G92" s="4">
        <v>12196</v>
      </c>
      <c r="H92" s="5">
        <v>378</v>
      </c>
      <c r="I92" s="37">
        <f t="shared" si="14"/>
        <v>3.0993768448671695E-2</v>
      </c>
      <c r="J92" s="6">
        <v>0.4</v>
      </c>
      <c r="K92" s="5">
        <v>13</v>
      </c>
      <c r="L92" s="37">
        <f t="shared" si="15"/>
        <v>3.439153439153439E-2</v>
      </c>
      <c r="M92" s="3">
        <v>801.97000000000014</v>
      </c>
      <c r="N92" s="14">
        <v>151.20000000000002</v>
      </c>
      <c r="O92" s="14">
        <v>120.29550000000002</v>
      </c>
      <c r="P92" s="18">
        <f t="shared" si="16"/>
        <v>271.49550000000005</v>
      </c>
      <c r="Q92" s="18">
        <f t="shared" si="17"/>
        <v>530.47450000000003</v>
      </c>
      <c r="R92" s="31">
        <f t="shared" si="18"/>
        <v>1.9538979467431319</v>
      </c>
      <c r="W92" s="5"/>
      <c r="Z92" s="5"/>
    </row>
    <row r="93" spans="1:26" ht="14.25" hidden="1" x14ac:dyDescent="0.2">
      <c r="A93" s="1" t="s">
        <v>12</v>
      </c>
      <c r="B93" s="2">
        <v>42795</v>
      </c>
      <c r="C93" s="1">
        <f t="shared" si="11"/>
        <v>3</v>
      </c>
      <c r="D93" s="1">
        <f t="shared" si="12"/>
        <v>2017</v>
      </c>
      <c r="E93" s="14">
        <v>59.09</v>
      </c>
      <c r="F93" s="14" t="str">
        <f t="shared" si="13"/>
        <v>$50-$59</v>
      </c>
      <c r="G93" s="4">
        <v>16292</v>
      </c>
      <c r="H93" s="5">
        <v>505</v>
      </c>
      <c r="I93" s="37">
        <f t="shared" si="14"/>
        <v>3.0996808249447581E-2</v>
      </c>
      <c r="J93" s="6">
        <v>0.36</v>
      </c>
      <c r="K93" s="5">
        <v>16</v>
      </c>
      <c r="L93" s="37">
        <f t="shared" si="15"/>
        <v>3.1683168316831684E-2</v>
      </c>
      <c r="M93" s="3">
        <v>945.44</v>
      </c>
      <c r="N93" s="14">
        <v>181.79999999999998</v>
      </c>
      <c r="O93" s="14">
        <v>141.816</v>
      </c>
      <c r="P93" s="18">
        <f t="shared" si="16"/>
        <v>323.61599999999999</v>
      </c>
      <c r="Q93" s="18">
        <f t="shared" si="17"/>
        <v>621.82400000000007</v>
      </c>
      <c r="R93" s="31">
        <f t="shared" si="18"/>
        <v>1.9214871946998915</v>
      </c>
      <c r="W93" s="5"/>
      <c r="Z93" s="5"/>
    </row>
    <row r="94" spans="1:26" ht="14.25" hidden="1" x14ac:dyDescent="0.2">
      <c r="A94" s="1" t="s">
        <v>12</v>
      </c>
      <c r="B94" s="2">
        <v>42826</v>
      </c>
      <c r="C94" s="1">
        <f t="shared" si="11"/>
        <v>4</v>
      </c>
      <c r="D94" s="1">
        <f t="shared" si="12"/>
        <v>2017</v>
      </c>
      <c r="E94" s="14">
        <v>53.440000000000005</v>
      </c>
      <c r="F94" s="14" t="str">
        <f t="shared" si="13"/>
        <v>$50-$59</v>
      </c>
      <c r="G94" s="4">
        <v>15888</v>
      </c>
      <c r="H94" s="5">
        <v>524</v>
      </c>
      <c r="I94" s="37">
        <f t="shared" si="14"/>
        <v>3.298086606243706E-2</v>
      </c>
      <c r="J94" s="6">
        <v>0.44400000000000001</v>
      </c>
      <c r="K94" s="5">
        <v>16</v>
      </c>
      <c r="L94" s="37">
        <f t="shared" si="15"/>
        <v>3.0534351145038167E-2</v>
      </c>
      <c r="M94" s="3">
        <v>855.04000000000008</v>
      </c>
      <c r="N94" s="14">
        <v>232.65600000000001</v>
      </c>
      <c r="O94" s="14">
        <v>128.256</v>
      </c>
      <c r="P94" s="18">
        <f t="shared" si="16"/>
        <v>360.91200000000003</v>
      </c>
      <c r="Q94" s="18">
        <f t="shared" si="17"/>
        <v>494.12800000000004</v>
      </c>
      <c r="R94" s="31">
        <f t="shared" si="18"/>
        <v>1.369109367380414</v>
      </c>
      <c r="W94" s="5"/>
      <c r="Z94" s="5"/>
    </row>
    <row r="95" spans="1:26" ht="14.25" hidden="1" x14ac:dyDescent="0.2">
      <c r="A95" s="1" t="s">
        <v>12</v>
      </c>
      <c r="B95" s="2">
        <v>42856</v>
      </c>
      <c r="C95" s="1">
        <f t="shared" si="11"/>
        <v>5</v>
      </c>
      <c r="D95" s="1">
        <f t="shared" si="12"/>
        <v>2017</v>
      </c>
      <c r="E95" s="14">
        <v>52.07</v>
      </c>
      <c r="F95" s="14" t="str">
        <f t="shared" si="13"/>
        <v>$50-$59</v>
      </c>
      <c r="G95" s="4">
        <v>16852</v>
      </c>
      <c r="H95" s="5">
        <v>506</v>
      </c>
      <c r="I95" s="37">
        <f t="shared" si="14"/>
        <v>3.0026109660574413E-2</v>
      </c>
      <c r="J95" s="6">
        <v>0.432</v>
      </c>
      <c r="K95" s="5">
        <v>17</v>
      </c>
      <c r="L95" s="37">
        <f t="shared" si="15"/>
        <v>3.3596837944664032E-2</v>
      </c>
      <c r="M95" s="3">
        <v>885.19</v>
      </c>
      <c r="N95" s="14">
        <v>218.59199999999998</v>
      </c>
      <c r="O95" s="14">
        <v>132.77850000000001</v>
      </c>
      <c r="P95" s="18">
        <f t="shared" si="16"/>
        <v>351.37049999999999</v>
      </c>
      <c r="Q95" s="18">
        <f t="shared" si="17"/>
        <v>533.81950000000006</v>
      </c>
      <c r="R95" s="31">
        <f t="shared" si="18"/>
        <v>1.5192496239724167</v>
      </c>
      <c r="W95" s="5"/>
      <c r="Z95" s="5"/>
    </row>
    <row r="96" spans="1:26" ht="14.25" hidden="1" x14ac:dyDescent="0.2">
      <c r="A96" s="1" t="s">
        <v>12</v>
      </c>
      <c r="B96" s="2">
        <v>42887</v>
      </c>
      <c r="C96" s="1">
        <f t="shared" si="11"/>
        <v>6</v>
      </c>
      <c r="D96" s="1">
        <f t="shared" si="12"/>
        <v>2017</v>
      </c>
      <c r="E96" s="14">
        <v>61.1</v>
      </c>
      <c r="F96" s="14" t="str">
        <f t="shared" si="13"/>
        <v>$60-$69</v>
      </c>
      <c r="G96" s="4">
        <v>20340</v>
      </c>
      <c r="H96" s="5">
        <v>651</v>
      </c>
      <c r="I96" s="37">
        <f t="shared" si="14"/>
        <v>3.2005899705014752E-2</v>
      </c>
      <c r="J96" s="6">
        <v>0.53199999999999992</v>
      </c>
      <c r="K96" s="5">
        <v>20</v>
      </c>
      <c r="L96" s="37">
        <f t="shared" si="15"/>
        <v>3.0721966205837174E-2</v>
      </c>
      <c r="M96" s="3">
        <v>1222</v>
      </c>
      <c r="N96" s="14">
        <v>346.33199999999994</v>
      </c>
      <c r="O96" s="14">
        <v>183.29999999999998</v>
      </c>
      <c r="P96" s="18">
        <f t="shared" si="16"/>
        <v>529.63199999999995</v>
      </c>
      <c r="Q96" s="18">
        <f t="shared" si="17"/>
        <v>692.36800000000005</v>
      </c>
      <c r="R96" s="31">
        <f t="shared" si="18"/>
        <v>1.30726240106338</v>
      </c>
      <c r="W96" s="5"/>
      <c r="Z96" s="5"/>
    </row>
    <row r="97" spans="1:26" ht="14.25" hidden="1" x14ac:dyDescent="0.2">
      <c r="A97" s="1" t="s">
        <v>12</v>
      </c>
      <c r="B97" s="2">
        <v>42917</v>
      </c>
      <c r="C97" s="1">
        <f t="shared" si="11"/>
        <v>7</v>
      </c>
      <c r="D97" s="1">
        <f t="shared" si="12"/>
        <v>2017</v>
      </c>
      <c r="E97" s="14">
        <v>61.24</v>
      </c>
      <c r="F97" s="14" t="str">
        <f t="shared" si="13"/>
        <v>$60-$69</v>
      </c>
      <c r="G97" s="4">
        <v>21160</v>
      </c>
      <c r="H97" s="5">
        <v>719</v>
      </c>
      <c r="I97" s="37">
        <f t="shared" si="14"/>
        <v>3.3979206049149335E-2</v>
      </c>
      <c r="J97" s="6">
        <v>0.58499999999999996</v>
      </c>
      <c r="K97" s="5">
        <v>24</v>
      </c>
      <c r="L97" s="37">
        <f t="shared" si="15"/>
        <v>3.3379694019471488E-2</v>
      </c>
      <c r="M97" s="3">
        <v>1469.76</v>
      </c>
      <c r="N97" s="14">
        <v>420.61499999999995</v>
      </c>
      <c r="O97" s="14">
        <v>220.464</v>
      </c>
      <c r="P97" s="18">
        <f t="shared" si="16"/>
        <v>641.07899999999995</v>
      </c>
      <c r="Q97" s="18">
        <f t="shared" si="17"/>
        <v>828.68100000000004</v>
      </c>
      <c r="R97" s="31">
        <f t="shared" si="18"/>
        <v>1.2926347610824878</v>
      </c>
      <c r="W97" s="5"/>
      <c r="Z97" s="5"/>
    </row>
    <row r="98" spans="1:26" ht="14.25" hidden="1" x14ac:dyDescent="0.2">
      <c r="A98" s="1" t="s">
        <v>12</v>
      </c>
      <c r="B98" s="2">
        <v>42948</v>
      </c>
      <c r="C98" s="1">
        <f t="shared" si="11"/>
        <v>8</v>
      </c>
      <c r="D98" s="1">
        <f t="shared" si="12"/>
        <v>2017</v>
      </c>
      <c r="E98" s="14">
        <v>50.080000000000005</v>
      </c>
      <c r="F98" s="14" t="str">
        <f t="shared" si="13"/>
        <v>$50-$59</v>
      </c>
      <c r="G98" s="4">
        <v>21628</v>
      </c>
      <c r="H98" s="5">
        <v>757</v>
      </c>
      <c r="I98" s="37">
        <f t="shared" si="14"/>
        <v>3.5000924727205472E-2</v>
      </c>
      <c r="J98" s="6">
        <v>0.51200000000000001</v>
      </c>
      <c r="K98" s="5">
        <v>23</v>
      </c>
      <c r="L98" s="37">
        <f t="shared" si="15"/>
        <v>3.0383091149273449E-2</v>
      </c>
      <c r="M98" s="3">
        <v>1151.8400000000001</v>
      </c>
      <c r="N98" s="14">
        <v>387.584</v>
      </c>
      <c r="O98" s="14">
        <v>172.77600000000001</v>
      </c>
      <c r="P98" s="18">
        <f t="shared" si="16"/>
        <v>560.36</v>
      </c>
      <c r="Q98" s="18">
        <f t="shared" si="17"/>
        <v>591.48000000000013</v>
      </c>
      <c r="R98" s="31">
        <f t="shared" si="18"/>
        <v>1.055535727032622</v>
      </c>
      <c r="W98" s="5"/>
      <c r="Z98" s="5"/>
    </row>
    <row r="99" spans="1:26" ht="14.25" hidden="1" x14ac:dyDescent="0.2">
      <c r="A99" s="1" t="s">
        <v>12</v>
      </c>
      <c r="B99" s="2">
        <v>42979</v>
      </c>
      <c r="C99" s="1">
        <f t="shared" si="11"/>
        <v>9</v>
      </c>
      <c r="D99" s="1">
        <f t="shared" si="12"/>
        <v>2017</v>
      </c>
      <c r="E99" s="14">
        <v>61.890000000000008</v>
      </c>
      <c r="F99" s="14" t="str">
        <f t="shared" si="13"/>
        <v>$60-$69</v>
      </c>
      <c r="G99" s="4">
        <v>27840</v>
      </c>
      <c r="H99" s="5">
        <v>919</v>
      </c>
      <c r="I99" s="37">
        <f t="shared" si="14"/>
        <v>3.301005747126437E-2</v>
      </c>
      <c r="J99" s="6">
        <v>0.6120000000000001</v>
      </c>
      <c r="K99" s="5">
        <v>32</v>
      </c>
      <c r="L99" s="37">
        <f t="shared" si="15"/>
        <v>3.4820457018498369E-2</v>
      </c>
      <c r="M99" s="3">
        <v>1980.4800000000002</v>
      </c>
      <c r="N99" s="14">
        <v>562.42800000000011</v>
      </c>
      <c r="O99" s="14">
        <v>297.072</v>
      </c>
      <c r="P99" s="18">
        <f t="shared" si="16"/>
        <v>859.50000000000011</v>
      </c>
      <c r="Q99" s="18">
        <f t="shared" si="17"/>
        <v>1120.98</v>
      </c>
      <c r="R99" s="31">
        <f t="shared" si="18"/>
        <v>1.3042233856893541</v>
      </c>
      <c r="W99" s="5"/>
      <c r="Z99" s="5"/>
    </row>
    <row r="100" spans="1:26" ht="14.25" hidden="1" x14ac:dyDescent="0.2">
      <c r="A100" s="1" t="s">
        <v>12</v>
      </c>
      <c r="B100" s="2">
        <v>43009</v>
      </c>
      <c r="C100" s="1">
        <f t="shared" si="11"/>
        <v>10</v>
      </c>
      <c r="D100" s="1">
        <f t="shared" si="12"/>
        <v>2017</v>
      </c>
      <c r="E100" s="14">
        <v>50.870000000000005</v>
      </c>
      <c r="F100" s="14" t="str">
        <f t="shared" si="13"/>
        <v>$50-$59</v>
      </c>
      <c r="G100" s="4">
        <v>22388</v>
      </c>
      <c r="H100" s="5">
        <v>672</v>
      </c>
      <c r="I100" s="37">
        <f t="shared" si="14"/>
        <v>3.0016080042880113E-2</v>
      </c>
      <c r="J100" s="6">
        <v>0.74</v>
      </c>
      <c r="K100" s="5">
        <v>20</v>
      </c>
      <c r="L100" s="37">
        <f t="shared" si="15"/>
        <v>2.976190476190476E-2</v>
      </c>
      <c r="M100" s="3">
        <v>1017.4000000000001</v>
      </c>
      <c r="N100" s="14">
        <v>497.28</v>
      </c>
      <c r="O100" s="14">
        <v>152.61000000000001</v>
      </c>
      <c r="P100" s="18">
        <f t="shared" si="16"/>
        <v>649.89</v>
      </c>
      <c r="Q100" s="18">
        <f t="shared" si="17"/>
        <v>367.5100000000001</v>
      </c>
      <c r="R100" s="31">
        <f t="shared" si="18"/>
        <v>0.56549569927218468</v>
      </c>
      <c r="W100" s="5"/>
      <c r="Z100" s="5"/>
    </row>
    <row r="101" spans="1:26" ht="14.25" hidden="1" x14ac:dyDescent="0.2">
      <c r="A101" s="1" t="s">
        <v>12</v>
      </c>
      <c r="B101" s="2">
        <v>43040</v>
      </c>
      <c r="C101" s="1">
        <f t="shared" si="11"/>
        <v>11</v>
      </c>
      <c r="D101" s="1">
        <f t="shared" si="12"/>
        <v>2017</v>
      </c>
      <c r="E101" s="14">
        <v>36.96</v>
      </c>
      <c r="F101" s="14" t="str">
        <f t="shared" si="13"/>
        <v>$30-$39</v>
      </c>
      <c r="G101" s="4">
        <v>18948</v>
      </c>
      <c r="H101" s="5">
        <v>625</v>
      </c>
      <c r="I101" s="37">
        <f t="shared" si="14"/>
        <v>3.2985011610724084E-2</v>
      </c>
      <c r="J101" s="6">
        <v>0.64800000000000002</v>
      </c>
      <c r="K101" s="5">
        <v>19</v>
      </c>
      <c r="L101" s="37">
        <f t="shared" si="15"/>
        <v>3.04E-2</v>
      </c>
      <c r="M101" s="3">
        <v>702.24</v>
      </c>
      <c r="N101" s="14">
        <v>405</v>
      </c>
      <c r="O101" s="14">
        <v>105.336</v>
      </c>
      <c r="P101" s="18">
        <f t="shared" si="16"/>
        <v>510.33600000000001</v>
      </c>
      <c r="Q101" s="18">
        <f t="shared" si="17"/>
        <v>191.904</v>
      </c>
      <c r="R101" s="31">
        <f t="shared" si="18"/>
        <v>0.37603461249059439</v>
      </c>
      <c r="W101" s="5"/>
      <c r="Z101" s="5"/>
    </row>
    <row r="102" spans="1:26" ht="14.25" hidden="1" x14ac:dyDescent="0.2">
      <c r="A102" s="1" t="s">
        <v>12</v>
      </c>
      <c r="B102" s="2">
        <v>43070</v>
      </c>
      <c r="C102" s="1">
        <f t="shared" si="11"/>
        <v>12</v>
      </c>
      <c r="D102" s="1">
        <f t="shared" si="12"/>
        <v>2017</v>
      </c>
      <c r="E102" s="14">
        <v>39.130000000000003</v>
      </c>
      <c r="F102" s="14" t="str">
        <f t="shared" si="13"/>
        <v>$30-$39</v>
      </c>
      <c r="G102" s="4">
        <v>15596</v>
      </c>
      <c r="H102" s="5">
        <v>515</v>
      </c>
      <c r="I102" s="37">
        <f t="shared" si="14"/>
        <v>3.3021287509617851E-2</v>
      </c>
      <c r="J102" s="6">
        <v>0.44799999999999995</v>
      </c>
      <c r="K102" s="5">
        <v>16</v>
      </c>
      <c r="L102" s="37">
        <f t="shared" si="15"/>
        <v>3.1067961165048542E-2</v>
      </c>
      <c r="M102" s="3">
        <v>626.08000000000004</v>
      </c>
      <c r="N102" s="14">
        <v>230.71999999999997</v>
      </c>
      <c r="O102" s="14">
        <v>93.912000000000006</v>
      </c>
      <c r="P102" s="18">
        <f t="shared" si="16"/>
        <v>324.63199999999995</v>
      </c>
      <c r="Q102" s="18">
        <f t="shared" si="17"/>
        <v>301.44800000000009</v>
      </c>
      <c r="R102" s="31">
        <f t="shared" si="18"/>
        <v>0.92858375021562922</v>
      </c>
      <c r="W102" s="5"/>
      <c r="Z102" s="5"/>
    </row>
    <row r="103" spans="1:26" ht="14.25" x14ac:dyDescent="0.2">
      <c r="A103" s="1" t="s">
        <v>12</v>
      </c>
      <c r="B103" s="2">
        <v>43101</v>
      </c>
      <c r="C103" s="1">
        <f t="shared" si="11"/>
        <v>1</v>
      </c>
      <c r="D103" s="1">
        <f t="shared" si="12"/>
        <v>2018</v>
      </c>
      <c r="E103" s="14">
        <v>41.35</v>
      </c>
      <c r="F103" s="14" t="str">
        <f t="shared" si="13"/>
        <v>$40-$49</v>
      </c>
      <c r="G103" s="4">
        <v>13684</v>
      </c>
      <c r="H103" s="5">
        <v>411</v>
      </c>
      <c r="I103" s="37">
        <f t="shared" si="14"/>
        <v>3.0035077462730195E-2</v>
      </c>
      <c r="J103" s="6">
        <v>0.39600000000000002</v>
      </c>
      <c r="K103" s="5">
        <v>14</v>
      </c>
      <c r="L103" s="37">
        <f t="shared" si="15"/>
        <v>3.4063260340632603E-2</v>
      </c>
      <c r="M103" s="3">
        <v>578.9</v>
      </c>
      <c r="N103" s="14">
        <v>162.756</v>
      </c>
      <c r="O103" s="14">
        <v>86.834999999999994</v>
      </c>
      <c r="P103" s="18">
        <f t="shared" si="16"/>
        <v>249.59100000000001</v>
      </c>
      <c r="Q103" s="18">
        <f t="shared" si="17"/>
        <v>329.30899999999997</v>
      </c>
      <c r="R103" s="31">
        <f t="shared" si="18"/>
        <v>1.3193945294501803</v>
      </c>
      <c r="W103" s="5"/>
      <c r="Z103" s="5"/>
    </row>
    <row r="104" spans="1:26" ht="14.25" x14ac:dyDescent="0.2">
      <c r="A104" s="1" t="s">
        <v>12</v>
      </c>
      <c r="B104" s="2">
        <v>43132</v>
      </c>
      <c r="C104" s="1">
        <f t="shared" si="11"/>
        <v>2</v>
      </c>
      <c r="D104" s="1">
        <f t="shared" si="12"/>
        <v>2018</v>
      </c>
      <c r="E104" s="14">
        <v>41.449999999999996</v>
      </c>
      <c r="F104" s="14" t="str">
        <f t="shared" si="13"/>
        <v>$40-$49</v>
      </c>
      <c r="G104" s="4">
        <v>12120</v>
      </c>
      <c r="H104" s="5">
        <v>364</v>
      </c>
      <c r="I104" s="37">
        <f t="shared" si="14"/>
        <v>3.0033003300330034E-2</v>
      </c>
      <c r="J104" s="6">
        <v>0.31</v>
      </c>
      <c r="K104" s="5">
        <v>11</v>
      </c>
      <c r="L104" s="37">
        <f t="shared" si="15"/>
        <v>3.021978021978022E-2</v>
      </c>
      <c r="M104" s="3">
        <v>455.94999999999993</v>
      </c>
      <c r="N104" s="14">
        <v>112.84</v>
      </c>
      <c r="O104" s="14">
        <v>68.392499999999984</v>
      </c>
      <c r="P104" s="18">
        <f t="shared" si="16"/>
        <v>181.23249999999999</v>
      </c>
      <c r="Q104" s="18">
        <f t="shared" si="17"/>
        <v>274.71749999999997</v>
      </c>
      <c r="R104" s="31">
        <f t="shared" si="18"/>
        <v>1.5158291145351965</v>
      </c>
      <c r="W104" s="5"/>
      <c r="Z104" s="5"/>
    </row>
    <row r="105" spans="1:26" ht="14.25" x14ac:dyDescent="0.2">
      <c r="A105" s="1" t="s">
        <v>12</v>
      </c>
      <c r="B105" s="2">
        <v>43160</v>
      </c>
      <c r="C105" s="1">
        <f t="shared" si="11"/>
        <v>3</v>
      </c>
      <c r="D105" s="1">
        <f t="shared" si="12"/>
        <v>2018</v>
      </c>
      <c r="E105" s="14">
        <v>42.940000000000005</v>
      </c>
      <c r="F105" s="14" t="str">
        <f t="shared" si="13"/>
        <v>$40-$49</v>
      </c>
      <c r="G105" s="4">
        <v>15224</v>
      </c>
      <c r="H105" s="5">
        <v>457</v>
      </c>
      <c r="I105" s="37">
        <f t="shared" si="14"/>
        <v>3.0018392012611667E-2</v>
      </c>
      <c r="J105" s="6">
        <v>0.31</v>
      </c>
      <c r="K105" s="5">
        <v>16</v>
      </c>
      <c r="L105" s="37">
        <f t="shared" si="15"/>
        <v>3.5010940919037198E-2</v>
      </c>
      <c r="M105" s="3">
        <v>687.04000000000008</v>
      </c>
      <c r="N105" s="14">
        <v>141.66999999999999</v>
      </c>
      <c r="O105" s="14">
        <v>103.05600000000001</v>
      </c>
      <c r="P105" s="18">
        <f t="shared" si="16"/>
        <v>244.726</v>
      </c>
      <c r="Q105" s="18">
        <f t="shared" si="17"/>
        <v>442.31400000000008</v>
      </c>
      <c r="R105" s="31">
        <f t="shared" si="18"/>
        <v>1.8073845852095816</v>
      </c>
      <c r="W105" s="5"/>
      <c r="Z105" s="5"/>
    </row>
    <row r="106" spans="1:26" ht="14.25" x14ac:dyDescent="0.2">
      <c r="A106" s="1" t="s">
        <v>12</v>
      </c>
      <c r="B106" s="2">
        <v>43191</v>
      </c>
      <c r="C106" s="1">
        <f t="shared" si="11"/>
        <v>4</v>
      </c>
      <c r="D106" s="1">
        <f t="shared" si="12"/>
        <v>2018</v>
      </c>
      <c r="E106" s="14">
        <v>37.670000000000009</v>
      </c>
      <c r="F106" s="14" t="str">
        <f t="shared" si="13"/>
        <v>$30-$39</v>
      </c>
      <c r="G106" s="4">
        <v>15688</v>
      </c>
      <c r="H106" s="5">
        <v>486</v>
      </c>
      <c r="I106" s="37">
        <f t="shared" si="14"/>
        <v>3.0979092299847018E-2</v>
      </c>
      <c r="J106" s="6">
        <v>0.44400000000000001</v>
      </c>
      <c r="K106" s="5">
        <v>15</v>
      </c>
      <c r="L106" s="37">
        <f t="shared" si="15"/>
        <v>3.0864197530864196E-2</v>
      </c>
      <c r="M106" s="3">
        <v>565.05000000000018</v>
      </c>
      <c r="N106" s="14">
        <v>215.78399999999999</v>
      </c>
      <c r="O106" s="14">
        <v>84.757500000000022</v>
      </c>
      <c r="P106" s="18">
        <f t="shared" si="16"/>
        <v>300.54150000000004</v>
      </c>
      <c r="Q106" s="18">
        <f t="shared" si="17"/>
        <v>264.50850000000014</v>
      </c>
      <c r="R106" s="31">
        <f t="shared" si="18"/>
        <v>0.88010640793368</v>
      </c>
      <c r="W106" s="5"/>
      <c r="Z106" s="5"/>
    </row>
    <row r="107" spans="1:26" ht="14.25" x14ac:dyDescent="0.2">
      <c r="A107" s="1" t="s">
        <v>12</v>
      </c>
      <c r="B107" s="2">
        <v>43221</v>
      </c>
      <c r="C107" s="1">
        <f t="shared" si="11"/>
        <v>5</v>
      </c>
      <c r="D107" s="1">
        <f t="shared" si="12"/>
        <v>2018</v>
      </c>
      <c r="E107" s="14">
        <v>38.220000000000006</v>
      </c>
      <c r="F107" s="14" t="str">
        <f t="shared" si="13"/>
        <v>$30-$39</v>
      </c>
      <c r="G107" s="4">
        <v>17936</v>
      </c>
      <c r="H107" s="5">
        <v>574</v>
      </c>
      <c r="I107" s="37">
        <f t="shared" si="14"/>
        <v>3.2002676181980376E-2</v>
      </c>
      <c r="J107" s="6">
        <v>0.39600000000000002</v>
      </c>
      <c r="K107" s="5">
        <v>19</v>
      </c>
      <c r="L107" s="37">
        <f t="shared" si="15"/>
        <v>3.3101045296167246E-2</v>
      </c>
      <c r="M107" s="3">
        <v>726.18000000000006</v>
      </c>
      <c r="N107" s="14">
        <v>227.304</v>
      </c>
      <c r="O107" s="14">
        <v>108.92700000000001</v>
      </c>
      <c r="P107" s="18">
        <f t="shared" si="16"/>
        <v>336.23099999999999</v>
      </c>
      <c r="Q107" s="18">
        <f t="shared" si="17"/>
        <v>389.94900000000007</v>
      </c>
      <c r="R107" s="31">
        <f t="shared" si="18"/>
        <v>1.1597651614515023</v>
      </c>
      <c r="W107" s="5"/>
      <c r="Z107" s="5"/>
    </row>
    <row r="108" spans="1:26" ht="14.25" x14ac:dyDescent="0.2">
      <c r="A108" s="1" t="s">
        <v>12</v>
      </c>
      <c r="B108" s="2">
        <v>43252</v>
      </c>
      <c r="C108" s="1">
        <f t="shared" si="11"/>
        <v>6</v>
      </c>
      <c r="D108" s="1">
        <f t="shared" si="12"/>
        <v>2018</v>
      </c>
      <c r="E108" s="14">
        <v>42.52</v>
      </c>
      <c r="F108" s="14" t="str">
        <f t="shared" si="13"/>
        <v>$40-$49</v>
      </c>
      <c r="G108" s="4">
        <v>19216</v>
      </c>
      <c r="H108" s="5">
        <v>634</v>
      </c>
      <c r="I108" s="37">
        <f t="shared" si="14"/>
        <v>3.2993338884263111E-2</v>
      </c>
      <c r="J108" s="6">
        <v>0.42</v>
      </c>
      <c r="K108" s="5">
        <v>22</v>
      </c>
      <c r="L108" s="37">
        <f t="shared" si="15"/>
        <v>3.4700315457413249E-2</v>
      </c>
      <c r="M108" s="3">
        <v>935.44</v>
      </c>
      <c r="N108" s="14">
        <v>266.27999999999997</v>
      </c>
      <c r="O108" s="14">
        <v>140.316</v>
      </c>
      <c r="P108" s="18">
        <f t="shared" si="16"/>
        <v>406.596</v>
      </c>
      <c r="Q108" s="18">
        <f t="shared" si="17"/>
        <v>528.84400000000005</v>
      </c>
      <c r="R108" s="31">
        <f t="shared" si="18"/>
        <v>1.3006620822634753</v>
      </c>
      <c r="W108" s="5"/>
      <c r="Z108" s="5"/>
    </row>
    <row r="109" spans="1:26" ht="14.25" x14ac:dyDescent="0.2">
      <c r="A109" s="1" t="s">
        <v>12</v>
      </c>
      <c r="B109" s="2">
        <v>43282</v>
      </c>
      <c r="C109" s="1">
        <f t="shared" si="11"/>
        <v>7</v>
      </c>
      <c r="D109" s="1">
        <f t="shared" si="12"/>
        <v>2018</v>
      </c>
      <c r="E109" s="14">
        <v>38.110000000000007</v>
      </c>
      <c r="F109" s="14" t="str">
        <f t="shared" si="13"/>
        <v>$30-$39</v>
      </c>
      <c r="G109" s="4">
        <v>19768</v>
      </c>
      <c r="H109" s="5">
        <v>613</v>
      </c>
      <c r="I109" s="37">
        <f t="shared" si="14"/>
        <v>3.1009712666936463E-2</v>
      </c>
      <c r="J109" s="6">
        <v>0.57000000000000006</v>
      </c>
      <c r="K109" s="5">
        <v>18</v>
      </c>
      <c r="L109" s="37">
        <f t="shared" si="15"/>
        <v>2.936378466557912E-2</v>
      </c>
      <c r="M109" s="3">
        <v>685.98000000000013</v>
      </c>
      <c r="N109" s="14">
        <v>349.41</v>
      </c>
      <c r="O109" s="14">
        <v>102.89700000000002</v>
      </c>
      <c r="P109" s="18">
        <f t="shared" si="16"/>
        <v>452.30700000000002</v>
      </c>
      <c r="Q109" s="18">
        <f t="shared" si="17"/>
        <v>233.67300000000012</v>
      </c>
      <c r="R109" s="31">
        <f t="shared" si="18"/>
        <v>0.51662477034403653</v>
      </c>
      <c r="W109" s="5"/>
      <c r="Z109" s="5"/>
    </row>
    <row r="110" spans="1:26" ht="14.25" x14ac:dyDescent="0.2">
      <c r="A110" s="1" t="s">
        <v>12</v>
      </c>
      <c r="B110" s="2">
        <v>43313</v>
      </c>
      <c r="C110" s="1">
        <f t="shared" si="11"/>
        <v>8</v>
      </c>
      <c r="D110" s="1">
        <f t="shared" si="12"/>
        <v>2018</v>
      </c>
      <c r="E110" s="14">
        <v>38.830000000000005</v>
      </c>
      <c r="F110" s="14" t="str">
        <f t="shared" si="13"/>
        <v>$30-$39</v>
      </c>
      <c r="G110" s="4">
        <v>24936</v>
      </c>
      <c r="H110" s="5">
        <v>823</v>
      </c>
      <c r="I110" s="37">
        <f t="shared" si="14"/>
        <v>3.3004491498235485E-2</v>
      </c>
      <c r="J110" s="6">
        <v>0.54400000000000004</v>
      </c>
      <c r="K110" s="5">
        <v>28</v>
      </c>
      <c r="L110" s="37">
        <f t="shared" si="15"/>
        <v>3.4021871202916158E-2</v>
      </c>
      <c r="M110" s="3">
        <v>1087.2400000000002</v>
      </c>
      <c r="N110" s="14">
        <v>447.71200000000005</v>
      </c>
      <c r="O110" s="14">
        <v>163.08600000000004</v>
      </c>
      <c r="P110" s="18">
        <f t="shared" si="16"/>
        <v>610.79800000000012</v>
      </c>
      <c r="Q110" s="18">
        <f t="shared" si="17"/>
        <v>476.44200000000012</v>
      </c>
      <c r="R110" s="31">
        <f t="shared" si="18"/>
        <v>0.78003202368049673</v>
      </c>
      <c r="W110" s="5"/>
      <c r="Z110" s="5"/>
    </row>
    <row r="111" spans="1:26" ht="14.25" x14ac:dyDescent="0.2">
      <c r="A111" s="1" t="s">
        <v>12</v>
      </c>
      <c r="B111" s="2">
        <v>43344</v>
      </c>
      <c r="C111" s="1">
        <f t="shared" si="11"/>
        <v>9</v>
      </c>
      <c r="D111" s="1">
        <f t="shared" si="12"/>
        <v>2018</v>
      </c>
      <c r="E111" s="14">
        <v>36.409999999999997</v>
      </c>
      <c r="F111" s="14" t="str">
        <f t="shared" si="13"/>
        <v>$30-$39</v>
      </c>
      <c r="G111" s="4">
        <v>24048</v>
      </c>
      <c r="H111" s="5">
        <v>842</v>
      </c>
      <c r="I111" s="37">
        <f t="shared" si="14"/>
        <v>3.5013306719893549E-2</v>
      </c>
      <c r="J111" s="6">
        <v>0.66600000000000004</v>
      </c>
      <c r="K111" s="5">
        <v>29</v>
      </c>
      <c r="L111" s="37">
        <f t="shared" si="15"/>
        <v>3.4441805225653203E-2</v>
      </c>
      <c r="M111" s="3">
        <v>1055.8899999999999</v>
      </c>
      <c r="N111" s="14">
        <v>560.77200000000005</v>
      </c>
      <c r="O111" s="14">
        <v>158.38349999999997</v>
      </c>
      <c r="P111" s="18">
        <f t="shared" si="16"/>
        <v>719.15550000000007</v>
      </c>
      <c r="Q111" s="18">
        <f t="shared" si="17"/>
        <v>336.7344999999998</v>
      </c>
      <c r="R111" s="31">
        <f t="shared" si="18"/>
        <v>0.46823600737253596</v>
      </c>
      <c r="W111" s="5"/>
      <c r="Z111" s="5"/>
    </row>
    <row r="112" spans="1:26" ht="14.25" x14ac:dyDescent="0.2">
      <c r="A112" s="1" t="s">
        <v>12</v>
      </c>
      <c r="B112" s="2">
        <v>43374</v>
      </c>
      <c r="C112" s="1">
        <f t="shared" si="11"/>
        <v>10</v>
      </c>
      <c r="D112" s="1">
        <f t="shared" si="12"/>
        <v>2018</v>
      </c>
      <c r="E112" s="14">
        <v>36.76</v>
      </c>
      <c r="F112" s="14" t="str">
        <f t="shared" si="13"/>
        <v>$30-$39</v>
      </c>
      <c r="G112" s="4">
        <v>22448</v>
      </c>
      <c r="H112" s="5">
        <v>673</v>
      </c>
      <c r="I112" s="37">
        <f t="shared" si="14"/>
        <v>2.9980399144689949E-2</v>
      </c>
      <c r="J112" s="6">
        <v>0.72</v>
      </c>
      <c r="K112" s="5">
        <v>21</v>
      </c>
      <c r="L112" s="37">
        <f t="shared" si="15"/>
        <v>3.1203566121842496E-2</v>
      </c>
      <c r="M112" s="3">
        <v>771.95999999999992</v>
      </c>
      <c r="N112" s="14">
        <v>484.56</v>
      </c>
      <c r="O112" s="14">
        <v>115.79399999999998</v>
      </c>
      <c r="P112" s="18">
        <f t="shared" si="16"/>
        <v>600.35400000000004</v>
      </c>
      <c r="Q112" s="18">
        <f t="shared" si="17"/>
        <v>171.60599999999988</v>
      </c>
      <c r="R112" s="31">
        <f t="shared" si="18"/>
        <v>0.28584135360137497</v>
      </c>
      <c r="W112" s="5"/>
      <c r="Z112" s="5"/>
    </row>
    <row r="113" spans="1:32" ht="14.25" x14ac:dyDescent="0.2">
      <c r="A113" s="1" t="s">
        <v>12</v>
      </c>
      <c r="B113" s="2">
        <v>43405</v>
      </c>
      <c r="C113" s="1">
        <f t="shared" si="11"/>
        <v>11</v>
      </c>
      <c r="D113" s="1">
        <f t="shared" si="12"/>
        <v>2018</v>
      </c>
      <c r="E113" s="14">
        <v>43.46</v>
      </c>
      <c r="F113" s="14" t="str">
        <f t="shared" si="13"/>
        <v>$40-$49</v>
      </c>
      <c r="G113" s="4">
        <v>19316</v>
      </c>
      <c r="H113" s="5">
        <v>618</v>
      </c>
      <c r="I113" s="37">
        <f t="shared" si="14"/>
        <v>3.1994201698074133E-2</v>
      </c>
      <c r="J113" s="6">
        <v>0.57600000000000007</v>
      </c>
      <c r="K113" s="5">
        <v>19</v>
      </c>
      <c r="L113" s="37">
        <f t="shared" si="15"/>
        <v>3.0744336569579287E-2</v>
      </c>
      <c r="M113" s="3">
        <v>825.74</v>
      </c>
      <c r="N113" s="14">
        <v>355.96800000000002</v>
      </c>
      <c r="O113" s="14">
        <v>123.86099999999999</v>
      </c>
      <c r="P113" s="18">
        <f t="shared" si="16"/>
        <v>479.82900000000001</v>
      </c>
      <c r="Q113" s="18">
        <f t="shared" si="17"/>
        <v>345.911</v>
      </c>
      <c r="R113" s="31">
        <f t="shared" si="18"/>
        <v>0.72090473897992824</v>
      </c>
      <c r="W113" s="5"/>
      <c r="Z113" s="5"/>
    </row>
    <row r="114" spans="1:32" ht="14.25" x14ac:dyDescent="0.2">
      <c r="A114" s="1" t="s">
        <v>12</v>
      </c>
      <c r="B114" s="2">
        <v>43435</v>
      </c>
      <c r="C114" s="1">
        <f t="shared" si="11"/>
        <v>12</v>
      </c>
      <c r="D114" s="1">
        <f t="shared" si="12"/>
        <v>2018</v>
      </c>
      <c r="E114" s="14">
        <v>43.260000000000005</v>
      </c>
      <c r="F114" s="14" t="str">
        <f t="shared" si="13"/>
        <v>$40-$49</v>
      </c>
      <c r="G114" s="4">
        <v>14404</v>
      </c>
      <c r="H114" s="5">
        <v>447</v>
      </c>
      <c r="I114" s="37">
        <f t="shared" si="14"/>
        <v>3.1033046376006665E-2</v>
      </c>
      <c r="J114" s="6">
        <v>0.44799999999999995</v>
      </c>
      <c r="K114" s="5">
        <v>14</v>
      </c>
      <c r="L114" s="37">
        <f t="shared" si="15"/>
        <v>3.1319910514541388E-2</v>
      </c>
      <c r="M114" s="3">
        <v>605.6400000000001</v>
      </c>
      <c r="N114" s="14">
        <v>200.25599999999997</v>
      </c>
      <c r="O114" s="14">
        <v>90.846000000000018</v>
      </c>
      <c r="P114" s="18">
        <f t="shared" si="16"/>
        <v>291.10199999999998</v>
      </c>
      <c r="Q114" s="18">
        <f t="shared" si="17"/>
        <v>314.53800000000012</v>
      </c>
      <c r="R114" s="31">
        <f t="shared" si="18"/>
        <v>1.0805078632232006</v>
      </c>
      <c r="W114" s="5"/>
      <c r="Z114" s="5"/>
    </row>
    <row r="115" spans="1:32" ht="14.25" x14ac:dyDescent="0.2">
      <c r="A115" s="1" t="s">
        <v>12</v>
      </c>
      <c r="B115" s="2">
        <v>43466</v>
      </c>
      <c r="C115" s="1">
        <f t="shared" si="11"/>
        <v>1</v>
      </c>
      <c r="D115" s="1">
        <f t="shared" si="12"/>
        <v>2019</v>
      </c>
      <c r="E115" s="14">
        <v>37.530000000000008</v>
      </c>
      <c r="F115" s="14" t="str">
        <f t="shared" si="13"/>
        <v>$30-$39</v>
      </c>
      <c r="G115" s="4">
        <v>12896</v>
      </c>
      <c r="H115" s="5">
        <v>400</v>
      </c>
      <c r="I115" s="37">
        <f t="shared" si="14"/>
        <v>3.1017369727047148E-2</v>
      </c>
      <c r="J115" s="6">
        <v>0.46799999999999997</v>
      </c>
      <c r="K115" s="5">
        <v>12</v>
      </c>
      <c r="L115" s="37">
        <f t="shared" si="15"/>
        <v>0.03</v>
      </c>
      <c r="M115" s="3">
        <v>450.36000000000013</v>
      </c>
      <c r="N115" s="14">
        <v>187.2</v>
      </c>
      <c r="O115" s="14">
        <v>67.554000000000016</v>
      </c>
      <c r="P115" s="18">
        <f t="shared" si="16"/>
        <v>254.75400000000002</v>
      </c>
      <c r="Q115" s="18">
        <f t="shared" si="17"/>
        <v>195.60600000000011</v>
      </c>
      <c r="R115" s="31">
        <f t="shared" si="18"/>
        <v>0.76782307637956648</v>
      </c>
      <c r="AF115" s="32"/>
    </row>
    <row r="116" spans="1:32" ht="14.25" x14ac:dyDescent="0.2">
      <c r="A116" s="1" t="s">
        <v>12</v>
      </c>
      <c r="B116" s="2">
        <v>43497</v>
      </c>
      <c r="C116" s="1">
        <f t="shared" si="11"/>
        <v>2</v>
      </c>
      <c r="D116" s="1">
        <f t="shared" si="12"/>
        <v>2019</v>
      </c>
      <c r="E116" s="14">
        <v>43.370000000000005</v>
      </c>
      <c r="F116" s="14" t="str">
        <f t="shared" si="13"/>
        <v>$40-$49</v>
      </c>
      <c r="G116" s="4">
        <v>12188</v>
      </c>
      <c r="H116" s="5">
        <v>414</v>
      </c>
      <c r="I116" s="37">
        <f t="shared" si="14"/>
        <v>3.3967837216934693E-2</v>
      </c>
      <c r="J116" s="6">
        <v>0.33</v>
      </c>
      <c r="K116" s="5">
        <v>14</v>
      </c>
      <c r="L116" s="37">
        <f t="shared" si="15"/>
        <v>3.3816425120772944E-2</v>
      </c>
      <c r="M116" s="3">
        <v>607.18000000000006</v>
      </c>
      <c r="N116" s="14">
        <v>136.62</v>
      </c>
      <c r="O116" s="14">
        <v>91.077000000000012</v>
      </c>
      <c r="P116" s="18">
        <f t="shared" si="16"/>
        <v>227.697</v>
      </c>
      <c r="Q116" s="18">
        <f t="shared" si="17"/>
        <v>379.48300000000006</v>
      </c>
      <c r="R116" s="31">
        <f t="shared" si="18"/>
        <v>1.6666139650500449</v>
      </c>
      <c r="AF116" s="32"/>
    </row>
    <row r="117" spans="1:32" ht="14.25" x14ac:dyDescent="0.2">
      <c r="A117" s="1" t="s">
        <v>12</v>
      </c>
      <c r="B117" s="2">
        <v>43525</v>
      </c>
      <c r="C117" s="1">
        <f t="shared" si="11"/>
        <v>3</v>
      </c>
      <c r="D117" s="1">
        <f t="shared" si="12"/>
        <v>2019</v>
      </c>
      <c r="E117" s="14">
        <v>42.860000000000007</v>
      </c>
      <c r="F117" s="14" t="str">
        <f t="shared" si="13"/>
        <v>$40-$49</v>
      </c>
      <c r="G117" s="4">
        <v>14436</v>
      </c>
      <c r="H117" s="5">
        <v>505</v>
      </c>
      <c r="I117" s="37">
        <f t="shared" si="14"/>
        <v>3.4981989470767527E-2</v>
      </c>
      <c r="J117" s="6">
        <v>0.35</v>
      </c>
      <c r="K117" s="5">
        <v>18</v>
      </c>
      <c r="L117" s="37">
        <f t="shared" si="15"/>
        <v>3.5643564356435641E-2</v>
      </c>
      <c r="M117" s="3">
        <v>771.48000000000013</v>
      </c>
      <c r="N117" s="14">
        <v>176.75</v>
      </c>
      <c r="O117" s="14">
        <v>115.72200000000001</v>
      </c>
      <c r="P117" s="18">
        <f t="shared" si="16"/>
        <v>292.47199999999998</v>
      </c>
      <c r="Q117" s="18">
        <f t="shared" si="17"/>
        <v>479.00800000000015</v>
      </c>
      <c r="R117" s="31">
        <f t="shared" si="18"/>
        <v>1.6377909680242901</v>
      </c>
      <c r="AF117" s="32"/>
    </row>
    <row r="118" spans="1:32" ht="14.25" x14ac:dyDescent="0.2">
      <c r="A118" s="1" t="s">
        <v>12</v>
      </c>
      <c r="B118" s="2">
        <v>43556</v>
      </c>
      <c r="C118" s="1">
        <f t="shared" si="11"/>
        <v>4</v>
      </c>
      <c r="D118" s="1">
        <f t="shared" si="12"/>
        <v>2019</v>
      </c>
      <c r="E118" s="14">
        <v>42.77</v>
      </c>
      <c r="F118" s="14" t="str">
        <f t="shared" si="13"/>
        <v>$40-$49</v>
      </c>
      <c r="G118" s="4">
        <v>14724</v>
      </c>
      <c r="H118" s="5">
        <v>471</v>
      </c>
      <c r="I118" s="37">
        <f t="shared" si="14"/>
        <v>3.1988590057049716E-2</v>
      </c>
      <c r="J118" s="6">
        <v>0.432</v>
      </c>
      <c r="K118" s="5">
        <v>16</v>
      </c>
      <c r="L118" s="37">
        <f t="shared" si="15"/>
        <v>3.3970276008492568E-2</v>
      </c>
      <c r="M118" s="3">
        <v>684.32</v>
      </c>
      <c r="N118" s="14">
        <v>203.47200000000001</v>
      </c>
      <c r="O118" s="14">
        <v>102.64800000000001</v>
      </c>
      <c r="P118" s="18">
        <f t="shared" si="16"/>
        <v>306.12</v>
      </c>
      <c r="Q118" s="18">
        <f t="shared" si="17"/>
        <v>378.20000000000005</v>
      </c>
      <c r="R118" s="31">
        <f t="shared" si="18"/>
        <v>1.2354632170390698</v>
      </c>
      <c r="S118" s="14">
        <v>42.77</v>
      </c>
      <c r="T118" s="14" t="str">
        <f t="shared" ref="T118:T126" si="24">IF(S118 &gt;= 80, "$80+", IF(S118 &gt;= 70, "$70-$79", IF(S118 &gt;= 60, "$60-$69", IF(S118 &gt;= 50, "$50-$59", IF(S118 &gt;= 40, "$40-$49", IF(S118&gt;= 30, "$30-$39"))))))</f>
        <v>$40-$49</v>
      </c>
      <c r="U118" s="4">
        <v>14724</v>
      </c>
      <c r="V118" s="5">
        <v>471</v>
      </c>
      <c r="W118" s="37">
        <f t="shared" ref="W118:W142" si="25">V118/U118</f>
        <v>3.1988590057049716E-2</v>
      </c>
      <c r="X118" s="24">
        <v>0.432</v>
      </c>
      <c r="Y118" s="5">
        <v>16</v>
      </c>
      <c r="Z118" s="37">
        <f t="shared" ref="Z118:Z142" si="26">Y118/V118</f>
        <v>3.3970276008492568E-2</v>
      </c>
      <c r="AA118" s="3">
        <v>684.32</v>
      </c>
      <c r="AB118" s="14">
        <v>203.47200000000001</v>
      </c>
      <c r="AC118" s="14">
        <v>102.64800000000001</v>
      </c>
      <c r="AD118" s="18">
        <f t="shared" ref="AD118" si="27">AC118+AB118</f>
        <v>306.12</v>
      </c>
      <c r="AE118" s="18">
        <f t="shared" ref="AE118" si="28">AA118-AD118</f>
        <v>378.20000000000005</v>
      </c>
      <c r="AF118" s="32">
        <f t="shared" ref="AF118:AF142" si="29">AE118/AD118</f>
        <v>1.2354632170390698</v>
      </c>
    </row>
    <row r="119" spans="1:32" ht="14.25" x14ac:dyDescent="0.2">
      <c r="A119" s="1" t="s">
        <v>12</v>
      </c>
      <c r="B119" s="2">
        <v>43586</v>
      </c>
      <c r="C119" s="1">
        <f t="shared" ref="C119:C126" si="30">MONTH(B119)</f>
        <v>5</v>
      </c>
      <c r="D119" s="1">
        <f t="shared" ref="D119:D126" si="31">YEAR(B119)</f>
        <v>2019</v>
      </c>
      <c r="L119" s="37"/>
      <c r="S119" s="20">
        <f>_xlfn.FORECAST.ETS(B119,$E$80:$E$118,$B$80:$B$118)</f>
        <v>36.476396176035955</v>
      </c>
      <c r="T119" s="14" t="str">
        <f t="shared" si="24"/>
        <v>$30-$39</v>
      </c>
      <c r="U119" s="21">
        <f>_xlfn.FORECAST.ETS(B119,$G$80:$G$118,$B$80:$B$118)</f>
        <v>15599.219352928641</v>
      </c>
      <c r="V119" s="21">
        <f>_xlfn.FORECAST.ETS(B119,$H$80:$H$118,$B$80:$B$118)</f>
        <v>479.84341102047767</v>
      </c>
      <c r="W119" s="37">
        <f t="shared" si="25"/>
        <v>3.0760732326671879E-2</v>
      </c>
      <c r="X119" s="20">
        <f>_xlfn.FORECAST.ETS(B119,$J$80:$J$118,$B$80:$B$118)</f>
        <v>0.40058636049347729</v>
      </c>
      <c r="Y119" s="21">
        <f>_xlfn.FORECAST.ETS(B119,$K$80:$K$118,$B$80:$B$118)</f>
        <v>16.749368808574246</v>
      </c>
      <c r="Z119" s="37">
        <f t="shared" si="26"/>
        <v>3.4905905601482677E-2</v>
      </c>
      <c r="AA119" s="20">
        <f>Y119*S119</f>
        <v>610.95661236009357</v>
      </c>
      <c r="AB119" s="20">
        <f>X119*V119</f>
        <v>192.21872562746887</v>
      </c>
      <c r="AC119" s="20">
        <f t="shared" ref="AC119:AC142" si="32">_xlfn.FORECAST.ETS(B119,$O$80:$O$118,$B$80:$B$118)</f>
        <v>72.284490785551256</v>
      </c>
      <c r="AD119" s="20">
        <f>AB119+AC119</f>
        <v>264.50321641302014</v>
      </c>
      <c r="AE119" s="20">
        <f>AA119-AD119</f>
        <v>346.45339594707343</v>
      </c>
      <c r="AF119" s="32">
        <f t="shared" si="29"/>
        <v>1.309826778839954</v>
      </c>
    </row>
    <row r="120" spans="1:32" ht="14.25" x14ac:dyDescent="0.2">
      <c r="A120" s="1" t="s">
        <v>12</v>
      </c>
      <c r="B120" s="2">
        <v>43617</v>
      </c>
      <c r="C120" s="1">
        <f t="shared" si="30"/>
        <v>6</v>
      </c>
      <c r="D120" s="1">
        <f t="shared" si="31"/>
        <v>2019</v>
      </c>
      <c r="L120" s="37"/>
      <c r="S120" s="20">
        <f>_xlfn.FORECAST.ETS(B120,$E$80:$E$118,$B$80:$B$118)</f>
        <v>35.825439864278167</v>
      </c>
      <c r="T120" s="14" t="str">
        <f t="shared" si="24"/>
        <v>$30-$39</v>
      </c>
      <c r="U120" s="21">
        <f t="shared" ref="U120:U126" si="33">_xlfn.FORECAST.ETS(B120,$G$80:$G$118,$B$80:$B$118)</f>
        <v>19526.658103551097</v>
      </c>
      <c r="V120" s="21">
        <f t="shared" ref="V120:V126" si="34">_xlfn.FORECAST.ETS(B120,$H$80:$H$118,$B$80:$B$118)</f>
        <v>623.65934303433278</v>
      </c>
      <c r="W120" s="37">
        <f t="shared" si="25"/>
        <v>3.1938867353902958E-2</v>
      </c>
      <c r="X120" s="20">
        <f t="shared" ref="X120:X126" si="35">_xlfn.FORECAST.ETS(B120,$J$80:$J$118,$B$80:$B$118)</f>
        <v>0.5014699994264028</v>
      </c>
      <c r="Y120" s="21">
        <f t="shared" ref="Y120:Y126" si="36">_xlfn.FORECAST.ETS(B120,$K$80:$K$118,$B$80:$B$118)</f>
        <v>19.768593399466052</v>
      </c>
      <c r="Z120" s="37">
        <f t="shared" si="26"/>
        <v>3.1697742718459973E-2</v>
      </c>
      <c r="AA120" s="20">
        <f t="shared" ref="AA120:AA126" si="37">Y120*S120</f>
        <v>708.21855403393738</v>
      </c>
      <c r="AB120" s="20">
        <f t="shared" ref="AB120:AB126" si="38">X120*V120</f>
        <v>312.74645039369761</v>
      </c>
      <c r="AC120" s="20">
        <f t="shared" si="32"/>
        <v>128.95588466073633</v>
      </c>
      <c r="AD120" s="20">
        <f t="shared" ref="AD120:AD126" si="39">AB120+AC120</f>
        <v>441.70233505443395</v>
      </c>
      <c r="AE120" s="20">
        <f t="shared" ref="AE120:AE126" si="40">AA120-AD120</f>
        <v>266.51621897950344</v>
      </c>
      <c r="AF120" s="32">
        <f t="shared" si="29"/>
        <v>0.60338422015962145</v>
      </c>
    </row>
    <row r="121" spans="1:32" ht="14.25" x14ac:dyDescent="0.2">
      <c r="A121" s="1" t="s">
        <v>12</v>
      </c>
      <c r="B121" s="2">
        <v>43647</v>
      </c>
      <c r="C121" s="1">
        <f t="shared" si="30"/>
        <v>7</v>
      </c>
      <c r="D121" s="1">
        <f t="shared" si="31"/>
        <v>2019</v>
      </c>
      <c r="L121" s="37"/>
      <c r="S121" s="20">
        <f t="shared" ref="S121:S126" si="41">_xlfn.FORECAST.ETS(B121,$E$80:$E$118,$B$80:$B$118)</f>
        <v>35.174483552520378</v>
      </c>
      <c r="T121" s="14" t="str">
        <f t="shared" si="24"/>
        <v>$30-$39</v>
      </c>
      <c r="U121" s="21">
        <f t="shared" si="33"/>
        <v>20407.367337788251</v>
      </c>
      <c r="V121" s="21">
        <f t="shared" si="34"/>
        <v>687.21664084910424</v>
      </c>
      <c r="W121" s="37">
        <f t="shared" si="25"/>
        <v>3.3674928738925948E-2</v>
      </c>
      <c r="X121" s="20">
        <f t="shared" si="35"/>
        <v>0.53052208072775042</v>
      </c>
      <c r="Y121" s="21">
        <f t="shared" si="36"/>
        <v>22.120447474984065</v>
      </c>
      <c r="Z121" s="37">
        <f t="shared" si="26"/>
        <v>3.2188463084439727E-2</v>
      </c>
      <c r="AA121" s="20">
        <f t="shared" si="37"/>
        <v>778.07531588321797</v>
      </c>
      <c r="AB121" s="20">
        <f t="shared" si="38"/>
        <v>364.58360221400193</v>
      </c>
      <c r="AC121" s="20">
        <f t="shared" si="32"/>
        <v>126.04317279376426</v>
      </c>
      <c r="AD121" s="20">
        <f t="shared" si="39"/>
        <v>490.62677500776618</v>
      </c>
      <c r="AE121" s="20">
        <f t="shared" si="40"/>
        <v>287.44854087545178</v>
      </c>
      <c r="AF121" s="32">
        <f t="shared" si="29"/>
        <v>0.58588025667963539</v>
      </c>
    </row>
    <row r="122" spans="1:32" ht="14.25" x14ac:dyDescent="0.2">
      <c r="A122" s="1" t="s">
        <v>12</v>
      </c>
      <c r="B122" s="2">
        <v>43678</v>
      </c>
      <c r="C122" s="1">
        <f t="shared" si="30"/>
        <v>8</v>
      </c>
      <c r="D122" s="1">
        <f t="shared" si="31"/>
        <v>2019</v>
      </c>
      <c r="L122" s="37"/>
      <c r="S122" s="20">
        <f t="shared" si="41"/>
        <v>34.52352724076259</v>
      </c>
      <c r="T122" s="14" t="str">
        <f t="shared" si="24"/>
        <v>$30-$39</v>
      </c>
      <c r="U122" s="21">
        <f t="shared" si="33"/>
        <v>22406.645881562319</v>
      </c>
      <c r="V122" s="21">
        <f t="shared" si="34"/>
        <v>751.1109320646575</v>
      </c>
      <c r="W122" s="37">
        <f t="shared" si="25"/>
        <v>3.3521792419753532E-2</v>
      </c>
      <c r="X122" s="20">
        <f t="shared" si="35"/>
        <v>0.50770671375841447</v>
      </c>
      <c r="Y122" s="21">
        <f t="shared" si="36"/>
        <v>23.657674237408827</v>
      </c>
      <c r="Z122" s="37">
        <f t="shared" si="26"/>
        <v>3.149691107860525E-2</v>
      </c>
      <c r="AA122" s="20">
        <f t="shared" si="37"/>
        <v>816.74636098827102</v>
      </c>
      <c r="AB122" s="20">
        <f t="shared" si="38"/>
        <v>381.34406298656694</v>
      </c>
      <c r="AC122" s="20">
        <f t="shared" si="32"/>
        <v>136.08468022671462</v>
      </c>
      <c r="AD122" s="20">
        <f t="shared" si="39"/>
        <v>517.42874321328156</v>
      </c>
      <c r="AE122" s="20">
        <f t="shared" si="40"/>
        <v>299.31761777498946</v>
      </c>
      <c r="AF122" s="32">
        <f t="shared" si="29"/>
        <v>0.57847118410198606</v>
      </c>
    </row>
    <row r="123" spans="1:32" ht="14.25" x14ac:dyDescent="0.2">
      <c r="A123" s="1" t="s">
        <v>12</v>
      </c>
      <c r="B123" s="2">
        <v>43709</v>
      </c>
      <c r="C123" s="1">
        <f t="shared" si="30"/>
        <v>9</v>
      </c>
      <c r="D123" s="1">
        <f t="shared" si="31"/>
        <v>2019</v>
      </c>
      <c r="J123" s="22"/>
      <c r="L123" s="37"/>
      <c r="S123" s="20">
        <f t="shared" si="41"/>
        <v>33.872570929004802</v>
      </c>
      <c r="T123" s="14" t="str">
        <f t="shared" si="24"/>
        <v>$30-$39</v>
      </c>
      <c r="U123" s="21">
        <f t="shared" si="33"/>
        <v>26410.207322000606</v>
      </c>
      <c r="V123" s="21">
        <f t="shared" si="34"/>
        <v>898.91501501584776</v>
      </c>
      <c r="W123" s="37">
        <f t="shared" si="25"/>
        <v>3.4036651210496968E-2</v>
      </c>
      <c r="X123" s="20">
        <f t="shared" si="35"/>
        <v>0.57662157589108765</v>
      </c>
      <c r="Y123" s="21">
        <f t="shared" si="36"/>
        <v>31.137213985067227</v>
      </c>
      <c r="Z123" s="37">
        <f t="shared" si="26"/>
        <v>3.4638662682164992E-2</v>
      </c>
      <c r="AA123" s="20">
        <f t="shared" si="37"/>
        <v>1054.69748924079</v>
      </c>
      <c r="AB123" s="20">
        <f t="shared" si="38"/>
        <v>518.3337925505989</v>
      </c>
      <c r="AC123" s="20">
        <f t="shared" si="32"/>
        <v>201.33702130353083</v>
      </c>
      <c r="AD123" s="20">
        <f t="shared" si="39"/>
        <v>719.67081385412973</v>
      </c>
      <c r="AE123" s="20">
        <f t="shared" si="40"/>
        <v>335.02667538666026</v>
      </c>
      <c r="AF123" s="32">
        <f t="shared" si="29"/>
        <v>0.46552766756297403</v>
      </c>
    </row>
    <row r="124" spans="1:32" ht="14.25" x14ac:dyDescent="0.2">
      <c r="A124" s="1" t="s">
        <v>12</v>
      </c>
      <c r="B124" s="2">
        <v>43739</v>
      </c>
      <c r="C124" s="1">
        <f t="shared" si="30"/>
        <v>10</v>
      </c>
      <c r="D124" s="1">
        <f t="shared" si="31"/>
        <v>2019</v>
      </c>
      <c r="L124" s="37"/>
      <c r="S124" s="20">
        <f t="shared" si="41"/>
        <v>33.221614617247013</v>
      </c>
      <c r="T124" s="14" t="str">
        <f t="shared" si="24"/>
        <v>$30-$39</v>
      </c>
      <c r="U124" s="21">
        <f t="shared" si="33"/>
        <v>21798.942002235581</v>
      </c>
      <c r="V124" s="21">
        <f t="shared" si="34"/>
        <v>672.15432729938573</v>
      </c>
      <c r="W124" s="37">
        <f t="shared" si="25"/>
        <v>3.0834263756032435E-2</v>
      </c>
      <c r="X124" s="20">
        <f t="shared" si="35"/>
        <v>0.72446788909536353</v>
      </c>
      <c r="Y124" s="21">
        <f t="shared" si="36"/>
        <v>21.6048545790796</v>
      </c>
      <c r="Z124" s="37">
        <f t="shared" si="26"/>
        <v>3.2142699528372648E-2</v>
      </c>
      <c r="AA124" s="20">
        <f t="shared" si="37"/>
        <v>717.74815268784687</v>
      </c>
      <c r="AB124" s="20">
        <f t="shared" si="38"/>
        <v>486.95422664490007</v>
      </c>
      <c r="AC124" s="20">
        <f t="shared" si="32"/>
        <v>103.85488034415539</v>
      </c>
      <c r="AD124" s="20">
        <f t="shared" si="39"/>
        <v>590.80910698905541</v>
      </c>
      <c r="AE124" s="20">
        <f t="shared" si="40"/>
        <v>126.93904569879146</v>
      </c>
      <c r="AF124" s="32">
        <f t="shared" si="29"/>
        <v>0.21485627793672954</v>
      </c>
    </row>
    <row r="125" spans="1:32" ht="14.25" x14ac:dyDescent="0.2">
      <c r="A125" s="1" t="s">
        <v>12</v>
      </c>
      <c r="B125" s="2">
        <v>43770</v>
      </c>
      <c r="C125" s="1">
        <f t="shared" si="30"/>
        <v>11</v>
      </c>
      <c r="D125" s="1">
        <f t="shared" si="31"/>
        <v>2019</v>
      </c>
      <c r="L125" s="37"/>
      <c r="S125" s="20">
        <f t="shared" si="41"/>
        <v>32.570658305489232</v>
      </c>
      <c r="T125" s="14" t="str">
        <f t="shared" si="24"/>
        <v>$30-$39</v>
      </c>
      <c r="U125" s="21">
        <f t="shared" si="33"/>
        <v>18490.549677385865</v>
      </c>
      <c r="V125" s="21">
        <f t="shared" si="34"/>
        <v>584.85508710910244</v>
      </c>
      <c r="W125" s="37">
        <f t="shared" si="25"/>
        <v>3.1629945962308857E-2</v>
      </c>
      <c r="X125" s="20">
        <f t="shared" si="35"/>
        <v>0.56678398757365633</v>
      </c>
      <c r="Y125" s="21">
        <f t="shared" si="36"/>
        <v>19.532321072607367</v>
      </c>
      <c r="Z125" s="37">
        <f t="shared" si="26"/>
        <v>3.3396855910332007E-2</v>
      </c>
      <c r="AA125" s="20">
        <f t="shared" si="37"/>
        <v>636.18055556900151</v>
      </c>
      <c r="AB125" s="20">
        <f t="shared" si="38"/>
        <v>331.48649842443518</v>
      </c>
      <c r="AC125" s="20">
        <f t="shared" si="32"/>
        <v>67.496162909938846</v>
      </c>
      <c r="AD125" s="20">
        <f t="shared" si="39"/>
        <v>398.98266133437403</v>
      </c>
      <c r="AE125" s="20">
        <f t="shared" si="40"/>
        <v>237.19789423462748</v>
      </c>
      <c r="AF125" s="32">
        <f t="shared" si="29"/>
        <v>0.59450677240292371</v>
      </c>
    </row>
    <row r="126" spans="1:32" ht="14.25" x14ac:dyDescent="0.2">
      <c r="A126" s="1" t="s">
        <v>12</v>
      </c>
      <c r="B126" s="2">
        <v>43800</v>
      </c>
      <c r="C126" s="1">
        <f t="shared" si="30"/>
        <v>12</v>
      </c>
      <c r="D126" s="1">
        <f t="shared" si="31"/>
        <v>2019</v>
      </c>
      <c r="L126" s="37"/>
      <c r="S126" s="20">
        <f t="shared" si="41"/>
        <v>31.919701993731444</v>
      </c>
      <c r="T126" s="14" t="str">
        <f t="shared" si="24"/>
        <v>$30-$39</v>
      </c>
      <c r="U126" s="21">
        <f t="shared" si="33"/>
        <v>14500.562288918672</v>
      </c>
      <c r="V126" s="21">
        <f t="shared" si="34"/>
        <v>444.75519520464854</v>
      </c>
      <c r="W126" s="37">
        <f t="shared" si="25"/>
        <v>3.0671582683695679E-2</v>
      </c>
      <c r="X126" s="20">
        <f t="shared" si="35"/>
        <v>0.43966334461012962</v>
      </c>
      <c r="Y126" s="21">
        <f t="shared" si="36"/>
        <v>14.959241466095721</v>
      </c>
      <c r="Z126" s="37">
        <f t="shared" si="26"/>
        <v>3.3634776226081887E-2</v>
      </c>
      <c r="AA126" s="20">
        <f t="shared" si="37"/>
        <v>477.49452965004565</v>
      </c>
      <c r="AB126" s="20">
        <f t="shared" si="38"/>
        <v>195.54255665640687</v>
      </c>
      <c r="AC126" s="20">
        <f t="shared" si="32"/>
        <v>49.529453360568816</v>
      </c>
      <c r="AD126" s="20">
        <f t="shared" si="39"/>
        <v>245.0720100169757</v>
      </c>
      <c r="AE126" s="20">
        <f t="shared" si="40"/>
        <v>232.42251963306995</v>
      </c>
      <c r="AF126" s="32">
        <f t="shared" si="29"/>
        <v>0.94838459772281003</v>
      </c>
    </row>
    <row r="127" spans="1:32" ht="15.75" customHeight="1" x14ac:dyDescent="0.2">
      <c r="A127" s="1" t="s">
        <v>11</v>
      </c>
      <c r="B127" s="2">
        <v>43586</v>
      </c>
      <c r="C127" s="1">
        <f t="shared" ref="C127:C134" si="42">MONTH(B127)</f>
        <v>5</v>
      </c>
      <c r="D127" s="1">
        <f t="shared" ref="D127:D134" si="43">YEAR(B127)</f>
        <v>2019</v>
      </c>
      <c r="L127" s="37"/>
      <c r="S127" s="20">
        <f>_xlfn.FORECAST.ETS($B127,$E$41:$E$79,$B$41:$B$79)</f>
        <v>40.661356065809969</v>
      </c>
      <c r="T127" s="14" t="str">
        <f>IF(E23 &gt;= 80, "$80+", IF(S127 &gt;= 70, "$70-$79", IF(S127 &gt;= 60, "$60-$69", IF(S127 &gt;= 50, "$50-$59", IF(S127 &gt;= 40, "$40-$49", IF(S127&gt;= 30, "$30-$39"))))))</f>
        <v>$40-$49</v>
      </c>
      <c r="U127" s="21">
        <f>_xlfn.FORECAST.ETS($B127,$G$41:$G$79,$B$41:$B$79)</f>
        <v>78005.850259937899</v>
      </c>
      <c r="V127" s="21">
        <f>_xlfn.FORECAST.ETS($B127,$H$41:$H$79,$B$41:$B$79)</f>
        <v>2004.0975607930991</v>
      </c>
      <c r="W127" s="37">
        <f t="shared" si="25"/>
        <v>2.5691631513724552E-2</v>
      </c>
      <c r="X127" s="20">
        <f>_xlfn.FORECAST.ETS($B127,$J$41:$J$79,$B$41:$B$79)</f>
        <v>0.70982867628939295</v>
      </c>
      <c r="Y127" s="21">
        <f>_xlfn.FORECAST.ETS($B127,$K$41:$K$79,$B$41:$B$79)</f>
        <v>37.686796578979965</v>
      </c>
      <c r="Z127" s="37">
        <f t="shared" si="26"/>
        <v>1.8804871237938055E-2</v>
      </c>
      <c r="AA127" s="20">
        <f>Y127*S127</f>
        <v>1532.3962546776534</v>
      </c>
      <c r="AB127" s="20">
        <f>X127*V127</f>
        <v>1422.5659187325668</v>
      </c>
      <c r="AC127" s="20">
        <f t="shared" si="32"/>
        <v>72.284490785551256</v>
      </c>
      <c r="AD127" s="20">
        <f>AC127+AB127</f>
        <v>1494.8504095181181</v>
      </c>
      <c r="AE127" s="20">
        <f>AA127-AD127</f>
        <v>37.545845159535247</v>
      </c>
      <c r="AF127" s="32">
        <f t="shared" si="29"/>
        <v>2.5116790897919059E-2</v>
      </c>
    </row>
    <row r="128" spans="1:32" ht="15.75" customHeight="1" x14ac:dyDescent="0.2">
      <c r="A128" s="1" t="s">
        <v>11</v>
      </c>
      <c r="B128" s="2">
        <v>43617</v>
      </c>
      <c r="C128" s="1">
        <f t="shared" si="42"/>
        <v>6</v>
      </c>
      <c r="D128" s="1">
        <f t="shared" si="43"/>
        <v>2019</v>
      </c>
      <c r="L128" s="37"/>
      <c r="S128" s="20">
        <f t="shared" ref="S128:Y134" si="44">_xlfn.FORECAST.ETS($B128,$E$41:$E$79,$B$41:$B$79)</f>
        <v>39.922061979866733</v>
      </c>
      <c r="T128" s="14" t="str">
        <f t="shared" ref="T128:T134" si="45">IF(E24 &gt;= 80, "$80+", IF(S128 &gt;= 70, "$70-$79", IF(S128 &gt;= 60, "$60-$69", IF(S128 &gt;= 50, "$50-$59", IF(S128 &gt;= 40, "$40-$49", IF(S128&gt;= 30, "$30-$39"))))))</f>
        <v>$30-$39</v>
      </c>
      <c r="U128" s="21">
        <f>_xlfn.FORECAST.ETS($B128,$G$41:$G$79,$B$41:$B$79)</f>
        <v>97634.100523897941</v>
      </c>
      <c r="V128" s="21">
        <f t="shared" ref="V128:V134" si="46">_xlfn.FORECAST.ETS($B128,$H$41:$H$79,$B$41:$B$79)</f>
        <v>2298.7083263757368</v>
      </c>
      <c r="W128" s="37">
        <f t="shared" si="25"/>
        <v>2.3544113317386286E-2</v>
      </c>
      <c r="X128" s="20">
        <f t="shared" ref="X128:X134" si="47">_xlfn.FORECAST.ETS($B128,$J$41:$J$79,$B$41:$B$79)</f>
        <v>0.80307771179396592</v>
      </c>
      <c r="Y128" s="21">
        <f t="shared" si="44"/>
        <v>39.922061979866733</v>
      </c>
      <c r="Z128" s="37">
        <f t="shared" si="26"/>
        <v>1.7367171607547936E-2</v>
      </c>
      <c r="AA128" s="20">
        <f t="shared" ref="AA128:AA134" si="48">Y128*S128</f>
        <v>1593.771032724321</v>
      </c>
      <c r="AB128" s="20">
        <f t="shared" ref="AB128:AB134" si="49">X128*V128</f>
        <v>1846.0414228275636</v>
      </c>
      <c r="AC128" s="20">
        <f t="shared" si="32"/>
        <v>128.95588466073633</v>
      </c>
      <c r="AD128" s="20">
        <f t="shared" ref="AD128:AD134" si="50">AC128+AB128</f>
        <v>1974.9973074882998</v>
      </c>
      <c r="AE128" s="20">
        <f t="shared" ref="AE128:AE142" si="51">AA128-AD128</f>
        <v>-381.22627476397884</v>
      </c>
      <c r="AF128" s="32">
        <f t="shared" si="29"/>
        <v>-0.19302622505789785</v>
      </c>
    </row>
    <row r="129" spans="1:32" ht="15.75" customHeight="1" x14ac:dyDescent="0.2">
      <c r="A129" s="1" t="s">
        <v>11</v>
      </c>
      <c r="B129" s="2">
        <v>43647</v>
      </c>
      <c r="C129" s="1">
        <f t="shared" si="42"/>
        <v>7</v>
      </c>
      <c r="D129" s="1">
        <f t="shared" si="43"/>
        <v>2019</v>
      </c>
      <c r="L129" s="37"/>
      <c r="S129" s="20">
        <f t="shared" si="44"/>
        <v>39.18276789392349</v>
      </c>
      <c r="T129" s="14" t="str">
        <f t="shared" si="45"/>
        <v>$30-$39</v>
      </c>
      <c r="U129" s="21">
        <f t="shared" ref="U129:U134" si="52">_xlfn.FORECAST.ETS($B129,$G$41:$G$79,$B$41:$B$79)</f>
        <v>102036.96564185221</v>
      </c>
      <c r="V129" s="21">
        <f t="shared" si="46"/>
        <v>2709.7316955443212</v>
      </c>
      <c r="W129" s="37">
        <f t="shared" si="25"/>
        <v>2.6556372766468061E-2</v>
      </c>
      <c r="X129" s="20">
        <f t="shared" si="47"/>
        <v>0.87785285599054352</v>
      </c>
      <c r="Y129" s="21">
        <f t="shared" si="44"/>
        <v>39.18276789392349</v>
      </c>
      <c r="Z129" s="37">
        <f t="shared" si="26"/>
        <v>1.4460017557587966E-2</v>
      </c>
      <c r="AA129" s="20">
        <f t="shared" si="48"/>
        <v>1535.2892998290815</v>
      </c>
      <c r="AB129" s="20">
        <f t="shared" si="49"/>
        <v>2378.7457079016804</v>
      </c>
      <c r="AC129" s="20">
        <f t="shared" si="32"/>
        <v>126.04317279376426</v>
      </c>
      <c r="AD129" s="20">
        <f t="shared" si="50"/>
        <v>2504.7888806954447</v>
      </c>
      <c r="AE129" s="20">
        <f t="shared" si="51"/>
        <v>-969.4995808663632</v>
      </c>
      <c r="AF129" s="32">
        <f t="shared" si="29"/>
        <v>-0.38705840174329803</v>
      </c>
    </row>
    <row r="130" spans="1:32" ht="15.75" customHeight="1" x14ac:dyDescent="0.2">
      <c r="A130" s="1" t="s">
        <v>11</v>
      </c>
      <c r="B130" s="2">
        <v>43678</v>
      </c>
      <c r="C130" s="1">
        <f t="shared" si="42"/>
        <v>8</v>
      </c>
      <c r="D130" s="1">
        <f t="shared" si="43"/>
        <v>2019</v>
      </c>
      <c r="L130" s="37"/>
      <c r="S130" s="20">
        <f t="shared" si="44"/>
        <v>38.443473807980247</v>
      </c>
      <c r="T130" s="14" t="str">
        <f t="shared" si="45"/>
        <v>$30-$39</v>
      </c>
      <c r="U130" s="21">
        <f t="shared" si="52"/>
        <v>112041.84886978522</v>
      </c>
      <c r="V130" s="21">
        <f t="shared" si="46"/>
        <v>2945.645727374701</v>
      </c>
      <c r="W130" s="37">
        <f t="shared" si="25"/>
        <v>2.6290584786744495E-2</v>
      </c>
      <c r="X130" s="20">
        <f t="shared" si="47"/>
        <v>0.92554006594944571</v>
      </c>
      <c r="Y130" s="21">
        <f t="shared" si="44"/>
        <v>38.443473807980247</v>
      </c>
      <c r="Z130" s="37">
        <f t="shared" si="26"/>
        <v>1.3050949559451228E-2</v>
      </c>
      <c r="AA130" s="20">
        <f t="shared" si="48"/>
        <v>1477.9006784248634</v>
      </c>
      <c r="AB130" s="20">
        <f t="shared" si="49"/>
        <v>2726.3131407780838</v>
      </c>
      <c r="AC130" s="20">
        <f t="shared" si="32"/>
        <v>136.08468022671462</v>
      </c>
      <c r="AD130" s="20">
        <f t="shared" si="50"/>
        <v>2862.3978210047985</v>
      </c>
      <c r="AE130" s="20">
        <f t="shared" si="51"/>
        <v>-1384.4971425799351</v>
      </c>
      <c r="AF130" s="32">
        <f t="shared" si="29"/>
        <v>-0.48368438950737108</v>
      </c>
    </row>
    <row r="131" spans="1:32" ht="15.75" customHeight="1" x14ac:dyDescent="0.2">
      <c r="A131" s="1" t="s">
        <v>11</v>
      </c>
      <c r="B131" s="2">
        <v>43709</v>
      </c>
      <c r="C131" s="1">
        <f t="shared" si="42"/>
        <v>9</v>
      </c>
      <c r="D131" s="1">
        <f t="shared" si="43"/>
        <v>2019</v>
      </c>
      <c r="L131" s="37"/>
      <c r="S131" s="20">
        <f t="shared" si="44"/>
        <v>37.704179722037011</v>
      </c>
      <c r="T131" s="14" t="str">
        <f t="shared" si="45"/>
        <v>$30-$39</v>
      </c>
      <c r="U131" s="21">
        <f t="shared" si="52"/>
        <v>132051.15147421981</v>
      </c>
      <c r="V131" s="21">
        <f t="shared" si="46"/>
        <v>3309.1389427344575</v>
      </c>
      <c r="W131" s="37">
        <f t="shared" si="25"/>
        <v>2.5059523569398764E-2</v>
      </c>
      <c r="X131" s="20">
        <f t="shared" si="47"/>
        <v>1.0134825289690619</v>
      </c>
      <c r="Y131" s="21">
        <f t="shared" si="44"/>
        <v>37.704179722037011</v>
      </c>
      <c r="Z131" s="37">
        <f t="shared" si="26"/>
        <v>1.139395485487857E-2</v>
      </c>
      <c r="AA131" s="20">
        <f t="shared" si="48"/>
        <v>1421.605168511667</v>
      </c>
      <c r="AB131" s="20">
        <f t="shared" si="49"/>
        <v>3353.7545043925256</v>
      </c>
      <c r="AC131" s="20">
        <f t="shared" si="32"/>
        <v>201.33702130353083</v>
      </c>
      <c r="AD131" s="20">
        <f t="shared" si="50"/>
        <v>3555.0915256960566</v>
      </c>
      <c r="AE131" s="20">
        <f t="shared" si="51"/>
        <v>-2133.4863571843898</v>
      </c>
      <c r="AF131" s="32">
        <f t="shared" si="29"/>
        <v>-0.60012135883524731</v>
      </c>
    </row>
    <row r="132" spans="1:32" ht="15.75" customHeight="1" x14ac:dyDescent="0.2">
      <c r="A132" s="1" t="s">
        <v>11</v>
      </c>
      <c r="B132" s="2">
        <v>43739</v>
      </c>
      <c r="C132" s="1">
        <f t="shared" si="42"/>
        <v>10</v>
      </c>
      <c r="D132" s="1">
        <f t="shared" si="43"/>
        <v>2019</v>
      </c>
      <c r="L132" s="37"/>
      <c r="S132" s="20">
        <f t="shared" si="44"/>
        <v>36.964885636093769</v>
      </c>
      <c r="T132" s="14" t="str">
        <f t="shared" si="45"/>
        <v>$30-$39</v>
      </c>
      <c r="U132" s="21">
        <f t="shared" si="52"/>
        <v>108998.03907765023</v>
      </c>
      <c r="V132" s="21">
        <f t="shared" si="46"/>
        <v>2976.1253444408212</v>
      </c>
      <c r="W132" s="37">
        <f t="shared" si="25"/>
        <v>2.7304393451708143E-2</v>
      </c>
      <c r="X132" s="20">
        <f t="shared" si="47"/>
        <v>1.1726605686040052</v>
      </c>
      <c r="Y132" s="21">
        <f t="shared" si="44"/>
        <v>36.964885636093769</v>
      </c>
      <c r="Z132" s="37">
        <f t="shared" si="26"/>
        <v>1.2420473386694348E-2</v>
      </c>
      <c r="AA132" s="20">
        <f t="shared" si="48"/>
        <v>1366.4027700894915</v>
      </c>
      <c r="AB132" s="20">
        <f t="shared" si="49"/>
        <v>3489.9848386487643</v>
      </c>
      <c r="AC132" s="20">
        <f t="shared" si="32"/>
        <v>103.85488034415539</v>
      </c>
      <c r="AD132" s="20">
        <f t="shared" si="50"/>
        <v>3593.8397189929196</v>
      </c>
      <c r="AE132" s="20">
        <f t="shared" si="51"/>
        <v>-2227.4369489034279</v>
      </c>
      <c r="AF132" s="32">
        <f t="shared" si="29"/>
        <v>-0.6197930689929626</v>
      </c>
    </row>
    <row r="133" spans="1:32" ht="15.75" customHeight="1" x14ac:dyDescent="0.2">
      <c r="A133" s="1" t="s">
        <v>11</v>
      </c>
      <c r="B133" s="2">
        <v>43770</v>
      </c>
      <c r="C133" s="1">
        <f t="shared" si="42"/>
        <v>11</v>
      </c>
      <c r="D133" s="1">
        <f t="shared" si="43"/>
        <v>2019</v>
      </c>
      <c r="L133" s="37"/>
      <c r="S133" s="20">
        <f t="shared" si="44"/>
        <v>36.225591550150526</v>
      </c>
      <c r="T133" s="14" t="str">
        <f t="shared" si="45"/>
        <v>$30-$39</v>
      </c>
      <c r="U133" s="21">
        <f t="shared" si="52"/>
        <v>92456.341521539158</v>
      </c>
      <c r="V133" s="21">
        <f t="shared" si="46"/>
        <v>2471.3337245203056</v>
      </c>
      <c r="W133" s="37">
        <f t="shared" si="25"/>
        <v>2.6729737342511758E-2</v>
      </c>
      <c r="X133" s="20">
        <f t="shared" si="47"/>
        <v>1.0317078678753333</v>
      </c>
      <c r="Y133" s="21">
        <f t="shared" si="44"/>
        <v>36.225591550150526</v>
      </c>
      <c r="Z133" s="37">
        <f t="shared" si="26"/>
        <v>1.4658316353928297E-2</v>
      </c>
      <c r="AA133" s="20">
        <f t="shared" si="48"/>
        <v>1312.2934831583373</v>
      </c>
      <c r="AB133" s="20">
        <f t="shared" si="49"/>
        <v>2549.6944477332509</v>
      </c>
      <c r="AC133" s="20">
        <f t="shared" si="32"/>
        <v>67.496162909938846</v>
      </c>
      <c r="AD133" s="20">
        <f t="shared" si="50"/>
        <v>2617.1906106431898</v>
      </c>
      <c r="AE133" s="20">
        <f t="shared" si="51"/>
        <v>-1304.8971274848525</v>
      </c>
      <c r="AF133" s="32">
        <f t="shared" si="29"/>
        <v>-0.49858696656571239</v>
      </c>
    </row>
    <row r="134" spans="1:32" ht="15.75" customHeight="1" x14ac:dyDescent="0.2">
      <c r="A134" s="1" t="s">
        <v>11</v>
      </c>
      <c r="B134" s="2">
        <v>43800</v>
      </c>
      <c r="C134" s="1">
        <f t="shared" si="42"/>
        <v>12</v>
      </c>
      <c r="D134" s="1">
        <f t="shared" si="43"/>
        <v>2019</v>
      </c>
      <c r="L134" s="37"/>
      <c r="S134" s="20">
        <f t="shared" si="44"/>
        <v>35.486297464207283</v>
      </c>
      <c r="T134" s="14" t="str">
        <f t="shared" si="45"/>
        <v>$30-$39</v>
      </c>
      <c r="U134" s="21">
        <f t="shared" si="52"/>
        <v>72505.661201808311</v>
      </c>
      <c r="V134" s="21">
        <f t="shared" si="46"/>
        <v>1814.5067868497808</v>
      </c>
      <c r="W134" s="37">
        <f t="shared" si="25"/>
        <v>2.5025725671260088E-2</v>
      </c>
      <c r="X134" s="20">
        <f t="shared" si="47"/>
        <v>0.76993429661675006</v>
      </c>
      <c r="Y134" s="21">
        <f t="shared" si="44"/>
        <v>35.486297464207283</v>
      </c>
      <c r="Z134" s="37">
        <f t="shared" si="26"/>
        <v>1.9556993515475407E-2</v>
      </c>
      <c r="AA134" s="20">
        <f t="shared" si="48"/>
        <v>1259.2773077182042</v>
      </c>
      <c r="AB134" s="20">
        <f t="shared" si="49"/>
        <v>1397.0510066395052</v>
      </c>
      <c r="AC134" s="20">
        <f t="shared" si="32"/>
        <v>49.529453360568816</v>
      </c>
      <c r="AD134" s="20">
        <f t="shared" si="50"/>
        <v>1446.580460000074</v>
      </c>
      <c r="AE134" s="20">
        <f t="shared" si="51"/>
        <v>-187.30315228186987</v>
      </c>
      <c r="AF134" s="32">
        <f t="shared" si="29"/>
        <v>-0.12947994077139705</v>
      </c>
    </row>
    <row r="135" spans="1:32" ht="15.75" customHeight="1" x14ac:dyDescent="0.2">
      <c r="A135" s="1" t="s">
        <v>10</v>
      </c>
      <c r="B135" s="2">
        <v>43586</v>
      </c>
      <c r="C135" s="1">
        <f t="shared" ref="C135:C142" si="53">MONTH(B135)</f>
        <v>5</v>
      </c>
      <c r="D135" s="1">
        <f t="shared" ref="D135:D142" si="54">YEAR(B135)</f>
        <v>2019</v>
      </c>
      <c r="L135" s="37"/>
      <c r="S135" s="20">
        <f>_xlfn.FORECAST.ETS($B135,$E$2:$E$40,$B$2:$B$40)</f>
        <v>50.474863771930963</v>
      </c>
      <c r="T135" s="14" t="str">
        <f t="shared" ref="T135:T142" si="55">IF(S135 &gt;= 80, "$80+", IF(S135 &gt;= 70, "$70-$79", IF(S135 &gt;= 60, "$60-$69", IF(S135 &gt;= 50, "$50-$59", IF(S135 &gt;= 40, "$40-$49", IF(S135&gt;= 30, "$30-$39"))))))</f>
        <v>$50-$59</v>
      </c>
      <c r="U135" s="21">
        <f>_xlfn.FORECAST.ETS($B135,G$2:G$40,$B$2:$B$40)</f>
        <v>90835.821185997047</v>
      </c>
      <c r="V135" s="21">
        <f>_xlfn.FORECAST.ETS($B135,H$2:H$40,$B$2:$B$40)</f>
        <v>4227.562614641748</v>
      </c>
      <c r="W135" s="37">
        <f t="shared" si="25"/>
        <v>4.6540699026492154E-2</v>
      </c>
      <c r="X135" s="20">
        <f t="shared" ref="X135:Y142" si="56">_xlfn.FORECAST.ETS($B135,J$2:J$40,$B$2:$B$40)</f>
        <v>0.80092293928373914</v>
      </c>
      <c r="Y135" s="21">
        <f t="shared" si="56"/>
        <v>169.56918409146493</v>
      </c>
      <c r="Z135" s="37">
        <f t="shared" si="26"/>
        <v>4.0110389732414299E-2</v>
      </c>
      <c r="AA135" s="20">
        <f>Y135*S135</f>
        <v>8558.9814669341758</v>
      </c>
      <c r="AB135" s="20">
        <f>X135*V135</f>
        <v>3385.9518753249181</v>
      </c>
      <c r="AC135" s="20">
        <f t="shared" si="32"/>
        <v>72.284490785551256</v>
      </c>
      <c r="AD135" s="20">
        <f>AC135+AB135</f>
        <v>3458.2363661104691</v>
      </c>
      <c r="AE135" s="20">
        <f t="shared" si="51"/>
        <v>5100.7451008237067</v>
      </c>
      <c r="AF135" s="32">
        <f t="shared" si="29"/>
        <v>1.4749556018811381</v>
      </c>
    </row>
    <row r="136" spans="1:32" ht="15.75" customHeight="1" x14ac:dyDescent="0.2">
      <c r="A136" s="1" t="s">
        <v>10</v>
      </c>
      <c r="B136" s="2">
        <v>43617</v>
      </c>
      <c r="C136" s="1">
        <f t="shared" si="53"/>
        <v>6</v>
      </c>
      <c r="D136" s="1">
        <f t="shared" si="54"/>
        <v>2019</v>
      </c>
      <c r="L136" s="37"/>
      <c r="S136" s="20">
        <f t="shared" ref="S136:S142" si="57">_xlfn.FORECAST.ETS($B136,$E$2:$E$40,$B$2:$B$40)</f>
        <v>49.546407862325495</v>
      </c>
      <c r="T136" s="14" t="str">
        <f t="shared" si="55"/>
        <v>$40-$49</v>
      </c>
      <c r="U136" s="21">
        <f t="shared" ref="U136:U142" si="58">_xlfn.FORECAST.ETS($B136,G$2:G$40,$B$2:$B$40)</f>
        <v>96140.13998266976</v>
      </c>
      <c r="V136" s="21">
        <f t="shared" ref="V136:V142" si="59">_xlfn.FORECAST.ETS($B136,H$2:H$40,$B$2:$B$40)</f>
        <v>4049.7186682579245</v>
      </c>
      <c r="W136" s="37">
        <f t="shared" si="25"/>
        <v>4.2123078549583221E-2</v>
      </c>
      <c r="X136" s="20">
        <f t="shared" si="56"/>
        <v>0.82211437823051492</v>
      </c>
      <c r="Y136" s="21">
        <f t="shared" si="56"/>
        <v>186.98377662050953</v>
      </c>
      <c r="Z136" s="37">
        <f t="shared" si="26"/>
        <v>4.6172041057100079E-2</v>
      </c>
      <c r="AA136" s="20">
        <f t="shared" ref="AA136:AA142" si="60">Y136*S136</f>
        <v>9264.3744600777281</v>
      </c>
      <c r="AB136" s="20">
        <f t="shared" ref="AB136:AB142" si="61">X136*V136</f>
        <v>3329.3319449633727</v>
      </c>
      <c r="AC136" s="20">
        <f t="shared" si="32"/>
        <v>128.95588466073633</v>
      </c>
      <c r="AD136" s="20">
        <f t="shared" ref="AD136:AD142" si="62">AC136+AB136</f>
        <v>3458.2878296241092</v>
      </c>
      <c r="AE136" s="20">
        <f t="shared" si="51"/>
        <v>5806.0866304536194</v>
      </c>
      <c r="AF136" s="32">
        <f t="shared" si="29"/>
        <v>1.6788905135998176</v>
      </c>
    </row>
    <row r="137" spans="1:32" ht="15.75" customHeight="1" x14ac:dyDescent="0.2">
      <c r="A137" s="1" t="s">
        <v>10</v>
      </c>
      <c r="B137" s="2">
        <v>43647</v>
      </c>
      <c r="C137" s="1">
        <f t="shared" si="53"/>
        <v>7</v>
      </c>
      <c r="D137" s="1">
        <f t="shared" si="54"/>
        <v>2019</v>
      </c>
      <c r="L137" s="37"/>
      <c r="S137" s="20">
        <f t="shared" si="57"/>
        <v>48.617951952720034</v>
      </c>
      <c r="T137" s="14" t="str">
        <f t="shared" si="55"/>
        <v>$40-$49</v>
      </c>
      <c r="U137" s="21">
        <f t="shared" si="58"/>
        <v>107714.41301626206</v>
      </c>
      <c r="V137" s="21">
        <f t="shared" si="59"/>
        <v>4708.6663760345309</v>
      </c>
      <c r="W137" s="37">
        <f t="shared" si="25"/>
        <v>4.3714357662828704E-2</v>
      </c>
      <c r="X137" s="20">
        <f t="shared" si="56"/>
        <v>0.98436695039675137</v>
      </c>
      <c r="Y137" s="21">
        <f t="shared" si="56"/>
        <v>223.33363140432115</v>
      </c>
      <c r="Z137" s="37">
        <f t="shared" si="26"/>
        <v>4.743033665349735E-2</v>
      </c>
      <c r="AA137" s="20">
        <f t="shared" si="60"/>
        <v>10858.023761041772</v>
      </c>
      <c r="AB137" s="20">
        <f t="shared" si="61"/>
        <v>4635.055561012834</v>
      </c>
      <c r="AC137" s="20">
        <f t="shared" si="32"/>
        <v>126.04317279376426</v>
      </c>
      <c r="AD137" s="20">
        <f t="shared" si="62"/>
        <v>4761.0987338065979</v>
      </c>
      <c r="AE137" s="20">
        <f t="shared" si="51"/>
        <v>6096.9250272351737</v>
      </c>
      <c r="AF137" s="32">
        <f t="shared" si="29"/>
        <v>1.2805710127251562</v>
      </c>
    </row>
    <row r="138" spans="1:32" ht="15.75" customHeight="1" x14ac:dyDescent="0.2">
      <c r="A138" s="1" t="s">
        <v>10</v>
      </c>
      <c r="B138" s="2">
        <v>43678</v>
      </c>
      <c r="C138" s="1">
        <f t="shared" si="53"/>
        <v>8</v>
      </c>
      <c r="D138" s="1">
        <f t="shared" si="54"/>
        <v>2019</v>
      </c>
      <c r="L138" s="37"/>
      <c r="S138" s="20">
        <f t="shared" si="57"/>
        <v>47.689496043114573</v>
      </c>
      <c r="T138" s="14" t="str">
        <f t="shared" si="55"/>
        <v>$40-$49</v>
      </c>
      <c r="U138" s="21">
        <f t="shared" si="58"/>
        <v>116798.78701516389</v>
      </c>
      <c r="V138" s="21">
        <f t="shared" si="59"/>
        <v>5639.4641507287324</v>
      </c>
      <c r="W138" s="37">
        <f t="shared" si="25"/>
        <v>4.8283584914255703E-2</v>
      </c>
      <c r="X138" s="20">
        <f t="shared" si="56"/>
        <v>1.0618268273325522</v>
      </c>
      <c r="Y138" s="21">
        <f t="shared" si="56"/>
        <v>211.42887187514094</v>
      </c>
      <c r="Z138" s="37">
        <f t="shared" si="26"/>
        <v>3.7490950598173423E-2</v>
      </c>
      <c r="AA138" s="20">
        <f t="shared" si="60"/>
        <v>10082.936348689713</v>
      </c>
      <c r="AB138" s="20">
        <f t="shared" si="61"/>
        <v>5988.1343270239558</v>
      </c>
      <c r="AC138" s="20">
        <f t="shared" si="32"/>
        <v>136.08468022671462</v>
      </c>
      <c r="AD138" s="20">
        <f t="shared" si="62"/>
        <v>6124.2190072506701</v>
      </c>
      <c r="AE138" s="20">
        <f t="shared" si="51"/>
        <v>3958.7173414390427</v>
      </c>
      <c r="AF138" s="32">
        <f t="shared" si="29"/>
        <v>0.6464036208947106</v>
      </c>
    </row>
    <row r="139" spans="1:32" ht="15.75" customHeight="1" x14ac:dyDescent="0.2">
      <c r="A139" s="1" t="s">
        <v>10</v>
      </c>
      <c r="B139" s="2">
        <v>43709</v>
      </c>
      <c r="C139" s="1">
        <f t="shared" si="53"/>
        <v>9</v>
      </c>
      <c r="D139" s="1">
        <f t="shared" si="54"/>
        <v>2019</v>
      </c>
      <c r="L139" s="37"/>
      <c r="S139" s="20">
        <f t="shared" si="57"/>
        <v>46.761040133509113</v>
      </c>
      <c r="T139" s="14" t="str">
        <f t="shared" si="55"/>
        <v>$40-$49</v>
      </c>
      <c r="U139" s="21">
        <f t="shared" si="58"/>
        <v>121677.28027516059</v>
      </c>
      <c r="V139" s="21">
        <f t="shared" si="59"/>
        <v>5744.293151823731</v>
      </c>
      <c r="W139" s="37">
        <f t="shared" si="25"/>
        <v>4.7209250065695138E-2</v>
      </c>
      <c r="X139" s="20">
        <f t="shared" si="56"/>
        <v>1.1216115761654999</v>
      </c>
      <c r="Y139" s="21">
        <f t="shared" si="56"/>
        <v>261.08719037597228</v>
      </c>
      <c r="Z139" s="37">
        <f t="shared" si="26"/>
        <v>4.5451578370975174E-2</v>
      </c>
      <c r="AA139" s="20">
        <f t="shared" si="60"/>
        <v>12208.708587515974</v>
      </c>
      <c r="AB139" s="20">
        <f t="shared" si="61"/>
        <v>6442.8656959737018</v>
      </c>
      <c r="AC139" s="20">
        <f t="shared" si="32"/>
        <v>201.33702130353083</v>
      </c>
      <c r="AD139" s="20">
        <f t="shared" si="62"/>
        <v>6644.2027172772323</v>
      </c>
      <c r="AE139" s="20">
        <f t="shared" si="51"/>
        <v>5564.5058702387414</v>
      </c>
      <c r="AF139" s="32">
        <f t="shared" si="29"/>
        <v>0.83749790712572558</v>
      </c>
    </row>
    <row r="140" spans="1:32" ht="15.75" customHeight="1" x14ac:dyDescent="0.2">
      <c r="A140" s="1" t="s">
        <v>10</v>
      </c>
      <c r="B140" s="2">
        <v>43739</v>
      </c>
      <c r="C140" s="1">
        <f t="shared" si="53"/>
        <v>10</v>
      </c>
      <c r="D140" s="1">
        <f t="shared" si="54"/>
        <v>2019</v>
      </c>
      <c r="L140" s="37"/>
      <c r="S140" s="20">
        <f t="shared" si="57"/>
        <v>45.832584223903645</v>
      </c>
      <c r="T140" s="14" t="str">
        <f t="shared" si="55"/>
        <v>$40-$49</v>
      </c>
      <c r="U140" s="21">
        <f t="shared" si="58"/>
        <v>109189.67284078299</v>
      </c>
      <c r="V140" s="21">
        <f t="shared" si="59"/>
        <v>5180.7830314453749</v>
      </c>
      <c r="W140" s="37">
        <f t="shared" si="25"/>
        <v>4.7447555218888077E-2</v>
      </c>
      <c r="X140" s="20">
        <f t="shared" si="56"/>
        <v>1.3555446727663081</v>
      </c>
      <c r="Y140" s="21">
        <f t="shared" si="56"/>
        <v>247.83193194362619</v>
      </c>
      <c r="Z140" s="37">
        <f t="shared" si="26"/>
        <v>4.7836771090273608E-2</v>
      </c>
      <c r="AA140" s="20">
        <f t="shared" si="60"/>
        <v>11358.777894179004</v>
      </c>
      <c r="AB140" s="20">
        <f t="shared" si="61"/>
        <v>7022.7828390338627</v>
      </c>
      <c r="AC140" s="20">
        <f t="shared" si="32"/>
        <v>103.85488034415539</v>
      </c>
      <c r="AD140" s="20">
        <f t="shared" si="62"/>
        <v>7126.6377193780181</v>
      </c>
      <c r="AE140" s="20">
        <f t="shared" si="51"/>
        <v>4232.1401748009857</v>
      </c>
      <c r="AF140" s="32">
        <f t="shared" si="29"/>
        <v>0.59384808677637513</v>
      </c>
    </row>
    <row r="141" spans="1:32" ht="15.75" customHeight="1" x14ac:dyDescent="0.2">
      <c r="A141" s="1" t="s">
        <v>10</v>
      </c>
      <c r="B141" s="2">
        <v>43770</v>
      </c>
      <c r="C141" s="1">
        <f t="shared" si="53"/>
        <v>11</v>
      </c>
      <c r="D141" s="1">
        <f t="shared" si="54"/>
        <v>2019</v>
      </c>
      <c r="L141" s="37"/>
      <c r="S141" s="20">
        <f t="shared" si="57"/>
        <v>44.904128314298184</v>
      </c>
      <c r="T141" s="14" t="str">
        <f t="shared" si="55"/>
        <v>$40-$49</v>
      </c>
      <c r="U141" s="21">
        <f t="shared" si="58"/>
        <v>90517.861161860856</v>
      </c>
      <c r="V141" s="21">
        <f t="shared" si="59"/>
        <v>3781.3857685524113</v>
      </c>
      <c r="W141" s="37">
        <f t="shared" si="25"/>
        <v>4.177502340439386E-2</v>
      </c>
      <c r="X141" s="20">
        <f t="shared" si="56"/>
        <v>1.1416705426608356</v>
      </c>
      <c r="Y141" s="21">
        <f t="shared" si="56"/>
        <v>265.60334063747325</v>
      </c>
      <c r="Z141" s="37">
        <f t="shared" si="26"/>
        <v>7.0239683781100029E-2</v>
      </c>
      <c r="AA141" s="20">
        <f t="shared" si="60"/>
        <v>11926.686488691348</v>
      </c>
      <c r="AB141" s="20">
        <f t="shared" si="61"/>
        <v>4317.0967423931925</v>
      </c>
      <c r="AC141" s="20">
        <f t="shared" si="32"/>
        <v>67.496162909938846</v>
      </c>
      <c r="AD141" s="20">
        <f t="shared" si="62"/>
        <v>4384.5929053031314</v>
      </c>
      <c r="AE141" s="20">
        <f t="shared" si="51"/>
        <v>7542.0935833882168</v>
      </c>
      <c r="AF141" s="32">
        <f t="shared" si="29"/>
        <v>1.7201354256323576</v>
      </c>
    </row>
    <row r="142" spans="1:32" ht="15.75" customHeight="1" x14ac:dyDescent="0.2">
      <c r="A142" s="1" t="s">
        <v>10</v>
      </c>
      <c r="B142" s="2">
        <v>43800</v>
      </c>
      <c r="C142" s="1">
        <f t="shared" si="53"/>
        <v>12</v>
      </c>
      <c r="D142" s="1">
        <f t="shared" si="54"/>
        <v>2019</v>
      </c>
      <c r="L142" s="37"/>
      <c r="S142" s="20">
        <f t="shared" si="57"/>
        <v>43.975672404692723</v>
      </c>
      <c r="T142" s="14" t="str">
        <f t="shared" si="55"/>
        <v>$40-$49</v>
      </c>
      <c r="U142" s="21">
        <f t="shared" si="58"/>
        <v>72276.1478016131</v>
      </c>
      <c r="V142" s="21">
        <f t="shared" si="59"/>
        <v>3252.1605422736825</v>
      </c>
      <c r="W142" s="37">
        <f t="shared" si="25"/>
        <v>4.4996318165715782E-2</v>
      </c>
      <c r="X142" s="20">
        <f t="shared" si="56"/>
        <v>0.83217802161026211</v>
      </c>
      <c r="Y142" s="21">
        <f t="shared" si="56"/>
        <v>260.77989961164502</v>
      </c>
      <c r="Z142" s="37">
        <f t="shared" si="26"/>
        <v>8.0186662442354714E-2</v>
      </c>
      <c r="AA142" s="20">
        <f t="shared" si="60"/>
        <v>11467.971435050356</v>
      </c>
      <c r="AB142" s="20">
        <f t="shared" si="61"/>
        <v>2706.3765260282703</v>
      </c>
      <c r="AC142" s="20">
        <f t="shared" si="32"/>
        <v>49.529453360568816</v>
      </c>
      <c r="AD142" s="20">
        <f t="shared" si="62"/>
        <v>2755.9059793888391</v>
      </c>
      <c r="AE142" s="20">
        <f t="shared" si="51"/>
        <v>8712.0654556615173</v>
      </c>
      <c r="AF142" s="32">
        <f t="shared" si="29"/>
        <v>3.1612346432781937</v>
      </c>
    </row>
  </sheetData>
  <autoFilter ref="A1:Q142" xr:uid="{00000000-0001-0000-0000-000000000000}">
    <filterColumn colId="3">
      <filters>
        <filter val="2018"/>
        <filter val="2019"/>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2019 forecast</vt:lpstr>
      <vt:lpstr>Pivot Tables</vt:lpstr>
      <vt:lpstr>Worksheet -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Chae Kim</dc:creator>
  <cp:lastModifiedBy>Chae Kim</cp:lastModifiedBy>
  <cp:lastPrinted>2023-03-20T21:41:31Z</cp:lastPrinted>
  <dcterms:created xsi:type="dcterms:W3CDTF">2023-03-17T05:50:47Z</dcterms:created>
  <dcterms:modified xsi:type="dcterms:W3CDTF">2023-04-26T05:53:07Z</dcterms:modified>
</cp:coreProperties>
</file>