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SP\pspgroup2\Grp2Project\"/>
    </mc:Choice>
  </mc:AlternateContent>
  <xr:revisionPtr revIDLastSave="0" documentId="13_ncr:1_{D338F0DA-0A6B-4F43-BC89-57BB86A2AB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Valu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 l="1"/>
  <c r="AM14" i="1" s="1"/>
  <c r="AA14" i="1"/>
  <c r="AB14" i="1"/>
  <c r="AC14" i="1"/>
  <c r="AH14" i="1"/>
  <c r="AJ14" i="1"/>
  <c r="AK14" i="1"/>
  <c r="T15" i="1"/>
  <c r="AM15" i="1" s="1"/>
  <c r="U15" i="1"/>
  <c r="AA15" i="1"/>
  <c r="AC15" i="1" s="1"/>
  <c r="AB15" i="1"/>
  <c r="AH15" i="1"/>
  <c r="AJ15" i="1"/>
  <c r="AK15" i="1"/>
  <c r="T26" i="1"/>
  <c r="U26" i="1" s="1"/>
  <c r="AA26" i="1"/>
  <c r="AB26" i="1"/>
  <c r="AD26" i="1" s="1"/>
  <c r="AG26" i="1"/>
  <c r="AJ26" i="1"/>
  <c r="AK26" i="1"/>
  <c r="T23" i="1"/>
  <c r="U23" i="1" s="1"/>
  <c r="AA23" i="1"/>
  <c r="AB23" i="1"/>
  <c r="AD23" i="1" s="1"/>
  <c r="AG23" i="1"/>
  <c r="AJ23" i="1"/>
  <c r="AK23" i="1"/>
  <c r="T24" i="1"/>
  <c r="AM24" i="1" s="1"/>
  <c r="AA24" i="1"/>
  <c r="AB24" i="1"/>
  <c r="AD24" i="1" s="1"/>
  <c r="AG24" i="1"/>
  <c r="AJ24" i="1"/>
  <c r="AK24" i="1"/>
  <c r="T25" i="1"/>
  <c r="AM25" i="1" s="1"/>
  <c r="AA25" i="1"/>
  <c r="AB25" i="1"/>
  <c r="AD25" i="1" s="1"/>
  <c r="AG25" i="1"/>
  <c r="AJ25" i="1"/>
  <c r="AK25" i="1"/>
  <c r="T10" i="1"/>
  <c r="AM10" i="1" s="1"/>
  <c r="AA10" i="1"/>
  <c r="AC10" i="1" s="1"/>
  <c r="AB10" i="1"/>
  <c r="AH10" i="1"/>
  <c r="AJ10" i="1"/>
  <c r="AK10" i="1"/>
  <c r="AL10" i="1" s="1"/>
  <c r="T11" i="1"/>
  <c r="AM11" i="1" s="1"/>
  <c r="AA11" i="1"/>
  <c r="AC11" i="1" s="1"/>
  <c r="AB11" i="1"/>
  <c r="AH11" i="1"/>
  <c r="AJ11" i="1"/>
  <c r="AK11" i="1"/>
  <c r="T12" i="1"/>
  <c r="AM12" i="1" s="1"/>
  <c r="AA12" i="1"/>
  <c r="AC12" i="1" s="1"/>
  <c r="AB12" i="1"/>
  <c r="AH12" i="1"/>
  <c r="AJ12" i="1"/>
  <c r="AK12" i="1"/>
  <c r="T13" i="1"/>
  <c r="AM13" i="1" s="1"/>
  <c r="AA13" i="1"/>
  <c r="AC13" i="1" s="1"/>
  <c r="AB13" i="1"/>
  <c r="AH13" i="1"/>
  <c r="AJ13" i="1"/>
  <c r="AK13" i="1"/>
  <c r="T19" i="1"/>
  <c r="U19" i="1" s="1"/>
  <c r="AA19" i="1"/>
  <c r="AB19" i="1"/>
  <c r="AD19" i="1" s="1"/>
  <c r="AG19" i="1"/>
  <c r="T20" i="1"/>
  <c r="U20" i="1" s="1"/>
  <c r="AA20" i="1"/>
  <c r="AB20" i="1"/>
  <c r="AD20" i="1" s="1"/>
  <c r="AG20" i="1"/>
  <c r="T21" i="1"/>
  <c r="U21" i="1" s="1"/>
  <c r="AA21" i="1"/>
  <c r="AB21" i="1"/>
  <c r="AD21" i="1" s="1"/>
  <c r="AG21" i="1"/>
  <c r="T22" i="1"/>
  <c r="U22" i="1" s="1"/>
  <c r="AA22" i="1"/>
  <c r="AB22" i="1"/>
  <c r="AD22" i="1" s="1"/>
  <c r="AG22" i="1"/>
  <c r="AL15" i="1" l="1"/>
  <c r="U14" i="1"/>
  <c r="V14" i="1"/>
  <c r="AD14" i="1" s="1"/>
  <c r="AF14" i="1" s="1"/>
  <c r="X14" i="1"/>
  <c r="AE14" i="1" s="1"/>
  <c r="AG14" i="1" s="1"/>
  <c r="AN14" i="1"/>
  <c r="X15" i="1"/>
  <c r="Y15" i="1" s="1"/>
  <c r="AN15" i="1"/>
  <c r="V15" i="1"/>
  <c r="AL14" i="1"/>
  <c r="AL26" i="1"/>
  <c r="AM26" i="1"/>
  <c r="AL11" i="1"/>
  <c r="AL13" i="1"/>
  <c r="U25" i="1"/>
  <c r="AL24" i="1"/>
  <c r="U11" i="1"/>
  <c r="U10" i="1"/>
  <c r="U13" i="1"/>
  <c r="AL25" i="1"/>
  <c r="AM23" i="1"/>
  <c r="V23" i="1" s="1"/>
  <c r="AC23" i="1" s="1"/>
  <c r="AE23" i="1" s="1"/>
  <c r="AL23" i="1"/>
  <c r="AL12" i="1"/>
  <c r="U12" i="1"/>
  <c r="X25" i="1"/>
  <c r="Y25" i="1" s="1"/>
  <c r="V25" i="1"/>
  <c r="AN25" i="1"/>
  <c r="X24" i="1"/>
  <c r="AF24" i="1" s="1"/>
  <c r="AH24" i="1" s="1"/>
  <c r="AN24" i="1"/>
  <c r="V24" i="1"/>
  <c r="U24" i="1"/>
  <c r="X10" i="1"/>
  <c r="AE10" i="1" s="1"/>
  <c r="AG10" i="1" s="1"/>
  <c r="AN10" i="1"/>
  <c r="V10" i="1"/>
  <c r="AD10" i="1" s="1"/>
  <c r="AF10" i="1" s="1"/>
  <c r="AN12" i="1"/>
  <c r="V12" i="1"/>
  <c r="X12" i="1"/>
  <c r="Y12" i="1" s="1"/>
  <c r="AN11" i="1"/>
  <c r="X11" i="1"/>
  <c r="V11" i="1"/>
  <c r="AN13" i="1"/>
  <c r="V13" i="1"/>
  <c r="X13" i="1"/>
  <c r="T6" i="1"/>
  <c r="AM6" i="1" s="1"/>
  <c r="AA6" i="1"/>
  <c r="AC6" i="1" s="1"/>
  <c r="AB6" i="1"/>
  <c r="AH6" i="1"/>
  <c r="AJ6" i="1"/>
  <c r="AK6" i="1"/>
  <c r="T7" i="1"/>
  <c r="AM7" i="1" s="1"/>
  <c r="AA7" i="1"/>
  <c r="AC7" i="1" s="1"/>
  <c r="AB7" i="1"/>
  <c r="AH7" i="1"/>
  <c r="AJ7" i="1"/>
  <c r="AK7" i="1"/>
  <c r="T8" i="1"/>
  <c r="AM8" i="1" s="1"/>
  <c r="AA8" i="1"/>
  <c r="AC8" i="1" s="1"/>
  <c r="AB8" i="1"/>
  <c r="AH8" i="1"/>
  <c r="AJ8" i="1"/>
  <c r="AK8" i="1"/>
  <c r="T9" i="1"/>
  <c r="U9" i="1" s="1"/>
  <c r="AA9" i="1"/>
  <c r="AC9" i="1" s="1"/>
  <c r="AB9" i="1"/>
  <c r="AH9" i="1"/>
  <c r="AJ9" i="1"/>
  <c r="AK9" i="1"/>
  <c r="AG18" i="1"/>
  <c r="W14" i="1" l="1"/>
  <c r="AD15" i="1"/>
  <c r="AF15" i="1" s="1"/>
  <c r="W15" i="1"/>
  <c r="Z15" i="1" s="1"/>
  <c r="AE15" i="1"/>
  <c r="AG15" i="1" s="1"/>
  <c r="Y14" i="1"/>
  <c r="V26" i="1"/>
  <c r="X26" i="1"/>
  <c r="AN26" i="1"/>
  <c r="AF25" i="1"/>
  <c r="AH25" i="1" s="1"/>
  <c r="X23" i="1"/>
  <c r="AN23" i="1"/>
  <c r="Y24" i="1"/>
  <c r="W23" i="1"/>
  <c r="W25" i="1"/>
  <c r="Z25" i="1" s="1"/>
  <c r="AC25" i="1"/>
  <c r="AE25" i="1" s="1"/>
  <c r="W24" i="1"/>
  <c r="AC24" i="1"/>
  <c r="AE24" i="1" s="1"/>
  <c r="Y13" i="1"/>
  <c r="AE13" i="1"/>
  <c r="AG13" i="1" s="1"/>
  <c r="W13" i="1"/>
  <c r="Z13" i="1" s="1"/>
  <c r="AD13" i="1"/>
  <c r="AF13" i="1" s="1"/>
  <c r="W10" i="1"/>
  <c r="Y10" i="1"/>
  <c r="AD11" i="1"/>
  <c r="AF11" i="1" s="1"/>
  <c r="W11" i="1"/>
  <c r="AE11" i="1"/>
  <c r="AG11" i="1" s="1"/>
  <c r="Y11" i="1"/>
  <c r="W12" i="1"/>
  <c r="Z12" i="1" s="1"/>
  <c r="AD12" i="1"/>
  <c r="AF12" i="1" s="1"/>
  <c r="AE12" i="1"/>
  <c r="AG12" i="1" s="1"/>
  <c r="U7" i="1"/>
  <c r="AL6" i="1"/>
  <c r="AL9" i="1"/>
  <c r="U8" i="1"/>
  <c r="AL8" i="1"/>
  <c r="AM9" i="1"/>
  <c r="AN9" i="1" s="1"/>
  <c r="U6" i="1"/>
  <c r="AL7" i="1"/>
  <c r="X6" i="1"/>
  <c r="AN6" i="1"/>
  <c r="V6" i="1"/>
  <c r="AN8" i="1"/>
  <c r="V8" i="1"/>
  <c r="X8" i="1"/>
  <c r="AN7" i="1"/>
  <c r="V7" i="1"/>
  <c r="X7" i="1"/>
  <c r="Y7" i="1" s="1"/>
  <c r="Z14" i="1" l="1"/>
  <c r="AF26" i="1"/>
  <c r="AH26" i="1" s="1"/>
  <c r="Y26" i="1"/>
  <c r="AC26" i="1"/>
  <c r="AE26" i="1" s="1"/>
  <c r="W26" i="1"/>
  <c r="AF23" i="1"/>
  <c r="AH23" i="1" s="1"/>
  <c r="Y23" i="1"/>
  <c r="Z23" i="1" s="1"/>
  <c r="Z24" i="1"/>
  <c r="Z11" i="1"/>
  <c r="Z10" i="1"/>
  <c r="V9" i="1"/>
  <c r="AD9" i="1" s="1"/>
  <c r="AF9" i="1" s="1"/>
  <c r="X9" i="1"/>
  <c r="AE9" i="1" s="1"/>
  <c r="AG9" i="1" s="1"/>
  <c r="W6" i="1"/>
  <c r="AD6" i="1"/>
  <c r="AF6" i="1" s="1"/>
  <c r="Y6" i="1"/>
  <c r="AE6" i="1"/>
  <c r="AG6" i="1" s="1"/>
  <c r="AD7" i="1"/>
  <c r="AF7" i="1" s="1"/>
  <c r="W7" i="1"/>
  <c r="Z7" i="1" s="1"/>
  <c r="AE7" i="1"/>
  <c r="AG7" i="1" s="1"/>
  <c r="Y8" i="1"/>
  <c r="AE8" i="1"/>
  <c r="AG8" i="1" s="1"/>
  <c r="W8" i="1"/>
  <c r="AD8" i="1"/>
  <c r="AF8" i="1" s="1"/>
  <c r="Z26" i="1" l="1"/>
  <c r="Y9" i="1"/>
  <c r="W9" i="1"/>
  <c r="Z8" i="1"/>
  <c r="Z6" i="1"/>
  <c r="T3" i="1"/>
  <c r="T4" i="1"/>
  <c r="T5" i="1"/>
  <c r="AM5" i="1" s="1"/>
  <c r="AN5" i="1" s="1"/>
  <c r="T18" i="1"/>
  <c r="U18" i="1" s="1"/>
  <c r="AM21" i="1"/>
  <c r="AM22" i="1"/>
  <c r="AA4" i="1"/>
  <c r="AC4" i="1" s="1"/>
  <c r="AB4" i="1"/>
  <c r="AH4" i="1"/>
  <c r="AJ4" i="1"/>
  <c r="AK4" i="1"/>
  <c r="AA5" i="1"/>
  <c r="AC5" i="1" s="1"/>
  <c r="AB5" i="1"/>
  <c r="AH5" i="1"/>
  <c r="AJ5" i="1"/>
  <c r="AK5" i="1"/>
  <c r="AA18" i="1"/>
  <c r="AB18" i="1"/>
  <c r="AD18" i="1" s="1"/>
  <c r="AJ18" i="1"/>
  <c r="AK18" i="1"/>
  <c r="AJ19" i="1"/>
  <c r="AK19" i="1"/>
  <c r="AJ20" i="1"/>
  <c r="AK20" i="1"/>
  <c r="AJ21" i="1"/>
  <c r="AK21" i="1"/>
  <c r="AJ22" i="1"/>
  <c r="AK22" i="1"/>
  <c r="AA3" i="1"/>
  <c r="AC3" i="1" s="1"/>
  <c r="AB3" i="1"/>
  <c r="AH3" i="1"/>
  <c r="AJ3" i="1"/>
  <c r="AK3" i="1"/>
  <c r="Z9" i="1" l="1"/>
  <c r="AN21" i="1"/>
  <c r="V21" i="1"/>
  <c r="X21" i="1"/>
  <c r="AN22" i="1"/>
  <c r="X22" i="1"/>
  <c r="V22" i="1"/>
  <c r="AL20" i="1"/>
  <c r="AM18" i="1"/>
  <c r="AN18" i="1" s="1"/>
  <c r="AL4" i="1"/>
  <c r="AM20" i="1"/>
  <c r="AL19" i="1"/>
  <c r="U5" i="1"/>
  <c r="AL18" i="1"/>
  <c r="AL22" i="1"/>
  <c r="AL3" i="1"/>
  <c r="AL5" i="1"/>
  <c r="AL21" i="1"/>
  <c r="AM19" i="1"/>
  <c r="U3" i="1"/>
  <c r="AM3" i="1"/>
  <c r="AN3" i="1" s="1"/>
  <c r="U4" i="1"/>
  <c r="AM4" i="1"/>
  <c r="AN4" i="1" s="1"/>
  <c r="V5" i="1"/>
  <c r="W5" i="1" s="1"/>
  <c r="X5" i="1"/>
  <c r="AE5" i="1" s="1"/>
  <c r="AG5" i="1" s="1"/>
  <c r="AN20" i="1" l="1"/>
  <c r="X20" i="1"/>
  <c r="V20" i="1"/>
  <c r="W22" i="1"/>
  <c r="AC22" i="1"/>
  <c r="AE22" i="1" s="1"/>
  <c r="Y21" i="1"/>
  <c r="AF21" i="1"/>
  <c r="AH21" i="1" s="1"/>
  <c r="AN19" i="1"/>
  <c r="V19" i="1"/>
  <c r="X19" i="1"/>
  <c r="W21" i="1"/>
  <c r="AC21" i="1"/>
  <c r="AE21" i="1" s="1"/>
  <c r="Y22" i="1"/>
  <c r="AF22" i="1"/>
  <c r="AH22" i="1" s="1"/>
  <c r="X18" i="1"/>
  <c r="V18" i="1"/>
  <c r="Y5" i="1"/>
  <c r="Z5" i="1" s="1"/>
  <c r="X3" i="1"/>
  <c r="V3" i="1"/>
  <c r="W3" i="1" s="1"/>
  <c r="X4" i="1"/>
  <c r="V4" i="1"/>
  <c r="W4" i="1" s="1"/>
  <c r="AD5" i="1"/>
  <c r="AF5" i="1" s="1"/>
  <c r="Z21" i="1" l="1"/>
  <c r="AF19" i="1"/>
  <c r="AH19" i="1" s="1"/>
  <c r="Y19" i="1"/>
  <c r="Z22" i="1"/>
  <c r="AC20" i="1"/>
  <c r="AE20" i="1" s="1"/>
  <c r="W20" i="1"/>
  <c r="Y20" i="1"/>
  <c r="AF20" i="1"/>
  <c r="AH20" i="1" s="1"/>
  <c r="W19" i="1"/>
  <c r="AC19" i="1"/>
  <c r="AE19" i="1" s="1"/>
  <c r="AC18" i="1"/>
  <c r="AE18" i="1" s="1"/>
  <c r="W18" i="1"/>
  <c r="Y18" i="1"/>
  <c r="AF18" i="1"/>
  <c r="AH18" i="1" s="1"/>
  <c r="AD3" i="1"/>
  <c r="AF3" i="1" s="1"/>
  <c r="AD4" i="1"/>
  <c r="AF4" i="1" s="1"/>
  <c r="AE3" i="1"/>
  <c r="AG3" i="1" s="1"/>
  <c r="Y3" i="1"/>
  <c r="Z3" i="1" s="1"/>
  <c r="AE4" i="1"/>
  <c r="AG4" i="1" s="1"/>
  <c r="Y4" i="1"/>
  <c r="Z4" i="1" s="1"/>
  <c r="Z19" i="1" l="1"/>
  <c r="Z20" i="1"/>
  <c r="Z18" i="1"/>
</calcChain>
</file>

<file path=xl/sharedStrings.xml><?xml version="1.0" encoding="utf-8"?>
<sst xmlns="http://schemas.openxmlformats.org/spreadsheetml/2006/main" count="240" uniqueCount="87">
  <si>
    <t>Easting for Bottom Left Corner</t>
  </si>
  <si>
    <t>Northing for Bottom Left Corner</t>
  </si>
  <si>
    <t>Easting for Top Right Corner (diagonal from first)</t>
  </si>
  <si>
    <t>Northing for Top Right Corner (diagonal from first)</t>
  </si>
  <si>
    <t>Ground Elevation (m)</t>
  </si>
  <si>
    <t>Scale Ratio</t>
  </si>
  <si>
    <t>Endlap (%)</t>
  </si>
  <si>
    <t>Sidelap (%)</t>
  </si>
  <si>
    <t>Camera Sensor Length &amp; Width (mm)</t>
  </si>
  <si>
    <t>Camera Lens Focal Length (mm)</t>
  </si>
  <si>
    <t>Photo Scale</t>
  </si>
  <si>
    <t>Flying Height (m)</t>
  </si>
  <si>
    <t>Airbase (m)</t>
  </si>
  <si>
    <t>No. of Photos in 1 Flight Line</t>
  </si>
  <si>
    <t>Flight Line Spacing (m)</t>
  </si>
  <si>
    <t>No. of Flight Lines</t>
  </si>
  <si>
    <t>Total No. of Photos</t>
  </si>
  <si>
    <t>Easting for Start Point of 1st Flight Line</t>
  </si>
  <si>
    <t>Northing for Start Point of 1st Flight Line</t>
  </si>
  <si>
    <t>Easting for End Point of 1st Flight Line</t>
  </si>
  <si>
    <t>Northing for End Point of 1st Flight Line</t>
  </si>
  <si>
    <t>Easting for Start Point of 2nd Flight Line</t>
  </si>
  <si>
    <t>Northing for Start Point of 2nd Flight Line</t>
  </si>
  <si>
    <t>Easting for End Point of 2nd Flight Line</t>
  </si>
  <si>
    <t>Northing for End Point of 2nd Flight Line</t>
  </si>
  <si>
    <t>Surveyed Area Length (m)</t>
  </si>
  <si>
    <t>Surveyed Area Width (m)</t>
  </si>
  <si>
    <t>Area of Surveyed Land (sq. m)</t>
  </si>
  <si>
    <t>Image Ground Coverage Length &amp; Width (m)</t>
  </si>
  <si>
    <t>Image Ground Coverage Area (sq. m)</t>
  </si>
  <si>
    <t>user input</t>
  </si>
  <si>
    <t>program defined</t>
  </si>
  <si>
    <t>program calculated</t>
  </si>
  <si>
    <t>Remarks</t>
  </si>
  <si>
    <t>Hong Kong</t>
  </si>
  <si>
    <t>Sydney</t>
  </si>
  <si>
    <t>56S</t>
  </si>
  <si>
    <t>50N</t>
  </si>
  <si>
    <t>20S</t>
  </si>
  <si>
    <t>x</t>
  </si>
  <si>
    <t>17N</t>
  </si>
  <si>
    <t>45N</t>
  </si>
  <si>
    <t>UTM Zone</t>
  </si>
  <si>
    <t>36n</t>
  </si>
  <si>
    <t>y</t>
  </si>
  <si>
    <t>Lindsay</t>
  </si>
  <si>
    <t>Peterborough</t>
  </si>
  <si>
    <t>Y</t>
  </si>
  <si>
    <t>CSV (Y/N)</t>
  </si>
  <si>
    <t>Shapefile (Y/N)</t>
  </si>
  <si>
    <t>Halifax</t>
  </si>
  <si>
    <t>20n</t>
  </si>
  <si>
    <t>4n</t>
  </si>
  <si>
    <t>Alaska</t>
  </si>
  <si>
    <t>Test Location</t>
  </si>
  <si>
    <t>test value</t>
  </si>
  <si>
    <t>Flight Direction</t>
  </si>
  <si>
    <t>StoN</t>
  </si>
  <si>
    <t>WtoE</t>
  </si>
  <si>
    <t>56s</t>
  </si>
  <si>
    <t>Normal values</t>
  </si>
  <si>
    <t>Extreme value: extreme large photo scale</t>
  </si>
  <si>
    <t>N: no response due to extreme large number of points</t>
  </si>
  <si>
    <t>Ocean</t>
  </si>
  <si>
    <t>Dead Sea: lowest land on Earth</t>
  </si>
  <si>
    <t>Mount Everest: highest land on Earth</t>
  </si>
  <si>
    <t>N</t>
  </si>
  <si>
    <t>Invalide value: elevation below lower limit</t>
  </si>
  <si>
    <t>Invalide value: elevation above upper limit</t>
  </si>
  <si>
    <t>Value at limit of allowed range: minimum ground elevation</t>
  </si>
  <si>
    <t>Value at limit of allowed range: maximum ground elevation</t>
  </si>
  <si>
    <t>Illegal value: end lap reaches upper limit</t>
  </si>
  <si>
    <t>Illegal value: side lap reaches lower limit</t>
  </si>
  <si>
    <t>Extreme value: extreme small photo scale</t>
  </si>
  <si>
    <t>Illegal value: WARNING 040401: NULL geometry ignored. ObjectID = 1, 2, 4</t>
  </si>
  <si>
    <t>Y; False results</t>
  </si>
  <si>
    <t>Illegal value: coordinates</t>
  </si>
  <si>
    <t>12S</t>
  </si>
  <si>
    <t>5S</t>
  </si>
  <si>
    <t>Fake</t>
  </si>
  <si>
    <t>61s</t>
  </si>
  <si>
    <t>Invalid value: UTM zone</t>
  </si>
  <si>
    <t>Illegal value: two points form a line</t>
  </si>
  <si>
    <t>30n</t>
  </si>
  <si>
    <t>Illegal value: second point is located on the left side of first point</t>
  </si>
  <si>
    <t>Yes/No</t>
  </si>
  <si>
    <t>StoN/WtoE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</si>
</sst>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1" fillId="0" borderId="0" xfId="0" applyNumberFormat="1" applyFont="1" applyFill="1"/>
    <xf numFmtId="2" fontId="1" fillId="0" borderId="0" xfId="0" applyNumberFormat="1" applyFont="1"/>
    <xf numFmtId="0" fontId="1" fillId="0" borderId="0" xfId="0" applyFont="1" applyFill="1"/>
    <xf numFmtId="0" fontId="1" fillId="0" borderId="0" xfId="0" applyFont="1"/>
    <xf numFmtId="0" fontId="1" fillId="8" borderId="0" xfId="0" applyFont="1" applyFill="1"/>
    <xf numFmtId="1" fontId="1" fillId="0" borderId="0" xfId="0" applyNumberFormat="1" applyFont="1" applyFill="1"/>
    <xf numFmtId="2" fontId="1" fillId="0" borderId="0" xfId="0" applyNumberFormat="1" applyFont="1" applyFill="1" applyAlignment="1">
      <alignment wrapText="1"/>
    </xf>
    <xf numFmtId="2" fontId="1" fillId="8" borderId="0" xfId="0" applyNumberFormat="1" applyFont="1" applyFill="1"/>
    <xf numFmtId="1" fontId="1" fillId="8" borderId="0" xfId="0" applyNumberFormat="1" applyFont="1" applyFill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2" fillId="7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7" borderId="0" xfId="0" applyFont="1" applyFill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"/>
  <sheetViews>
    <sheetView tabSelected="1" workbookViewId="0">
      <pane ySplit="2" topLeftCell="A3" activePane="bottomLeft" state="frozen"/>
      <selection pane="bottomLeft" activeCell="A27" sqref="A27"/>
    </sheetView>
  </sheetViews>
  <sheetFormatPr defaultColWidth="9.140625" defaultRowHeight="15" x14ac:dyDescent="0.25"/>
  <cols>
    <col min="1" max="1" width="11.42578125" style="4" customWidth="1"/>
    <col min="2" max="5" width="20" style="4" customWidth="1"/>
    <col min="6" max="6" width="11.42578125" style="4" customWidth="1"/>
    <col min="7" max="7" width="8.85546875" style="4"/>
    <col min="8" max="9" width="11.42578125" style="4" customWidth="1"/>
    <col min="10" max="10" width="1.42578125" style="17" customWidth="1"/>
    <col min="11" max="11" width="20.28515625" style="4" bestFit="1" customWidth="1"/>
    <col min="12" max="12" width="67.42578125" style="4" bestFit="1" customWidth="1"/>
    <col min="13" max="14" width="11.42578125" style="4" customWidth="1"/>
    <col min="15" max="15" width="1.42578125" style="17" customWidth="1"/>
    <col min="16" max="16" width="11.42578125" style="4" customWidth="1"/>
    <col min="17" max="18" width="19.42578125" style="4" hidden="1" customWidth="1"/>
    <col min="19" max="19" width="1.42578125" style="17" customWidth="1"/>
    <col min="20" max="20" width="17.28515625" style="4" hidden="1" customWidth="1"/>
    <col min="21" max="21" width="18.28515625" style="4" bestFit="1" customWidth="1"/>
    <col min="22" max="24" width="18.42578125" style="4" hidden="1" customWidth="1"/>
    <col min="25" max="25" width="18.42578125" style="4" customWidth="1"/>
    <col min="26" max="30" width="18.42578125" style="4" bestFit="1" customWidth="1"/>
    <col min="31" max="34" width="18.42578125" style="4" customWidth="1"/>
    <col min="35" max="35" width="1.42578125" style="17" customWidth="1"/>
    <col min="36" max="40" width="18.7109375" style="4" hidden="1" customWidth="1"/>
    <col min="41" max="41" width="1.42578125" style="17" customWidth="1"/>
    <col min="42" max="16384" width="9.140625" style="4"/>
  </cols>
  <sheetData>
    <row r="1" spans="1:41" s="10" customFormat="1" ht="45" customHeight="1" x14ac:dyDescent="0.25">
      <c r="A1" s="10" t="s">
        <v>42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1"/>
      <c r="K1" s="10" t="s">
        <v>54</v>
      </c>
      <c r="L1" s="10" t="s">
        <v>33</v>
      </c>
      <c r="M1" s="10" t="s">
        <v>48</v>
      </c>
      <c r="N1" s="10" t="s">
        <v>49</v>
      </c>
      <c r="O1" s="11"/>
      <c r="P1" s="10" t="s">
        <v>56</v>
      </c>
      <c r="Q1" s="10" t="s">
        <v>8</v>
      </c>
      <c r="R1" s="10" t="s">
        <v>9</v>
      </c>
      <c r="S1" s="11"/>
      <c r="T1" s="10" t="s">
        <v>10</v>
      </c>
      <c r="U1" s="12" t="s">
        <v>11</v>
      </c>
      <c r="V1" s="12" t="s">
        <v>12</v>
      </c>
      <c r="W1" s="12" t="s">
        <v>13</v>
      </c>
      <c r="X1" s="12" t="s">
        <v>14</v>
      </c>
      <c r="Y1" s="12" t="s">
        <v>15</v>
      </c>
      <c r="Z1" s="12" t="s">
        <v>16</v>
      </c>
      <c r="AA1" s="13" t="s">
        <v>17</v>
      </c>
      <c r="AB1" s="13" t="s">
        <v>18</v>
      </c>
      <c r="AC1" s="13" t="s">
        <v>19</v>
      </c>
      <c r="AD1" s="13" t="s">
        <v>20</v>
      </c>
      <c r="AE1" s="14" t="s">
        <v>21</v>
      </c>
      <c r="AF1" s="14" t="s">
        <v>22</v>
      </c>
      <c r="AG1" s="14" t="s">
        <v>23</v>
      </c>
      <c r="AH1" s="14" t="s">
        <v>24</v>
      </c>
      <c r="AI1" s="11"/>
      <c r="AJ1" s="12" t="s">
        <v>25</v>
      </c>
      <c r="AK1" s="12" t="s">
        <v>26</v>
      </c>
      <c r="AL1" s="12" t="s">
        <v>27</v>
      </c>
      <c r="AM1" s="15" t="s">
        <v>28</v>
      </c>
      <c r="AN1" s="15" t="s">
        <v>29</v>
      </c>
      <c r="AO1" s="11"/>
    </row>
    <row r="2" spans="1:41" s="19" customFormat="1" x14ac:dyDescent="0.25">
      <c r="A2" s="16" t="s">
        <v>30</v>
      </c>
      <c r="B2" s="16" t="s">
        <v>30</v>
      </c>
      <c r="C2" s="16" t="s">
        <v>30</v>
      </c>
      <c r="D2" s="16" t="s">
        <v>30</v>
      </c>
      <c r="E2" s="16" t="s">
        <v>30</v>
      </c>
      <c r="F2" s="16" t="s">
        <v>30</v>
      </c>
      <c r="G2" s="16" t="s">
        <v>30</v>
      </c>
      <c r="H2" s="16" t="s">
        <v>30</v>
      </c>
      <c r="I2" s="16" t="s">
        <v>30</v>
      </c>
      <c r="J2" s="17"/>
      <c r="K2" s="16" t="s">
        <v>55</v>
      </c>
      <c r="L2" s="16"/>
      <c r="M2" s="16" t="s">
        <v>85</v>
      </c>
      <c r="N2" s="16" t="s">
        <v>85</v>
      </c>
      <c r="O2" s="17"/>
      <c r="P2" s="16" t="s">
        <v>86</v>
      </c>
      <c r="Q2" s="16" t="s">
        <v>31</v>
      </c>
      <c r="R2" s="16" t="s">
        <v>31</v>
      </c>
      <c r="S2" s="17"/>
      <c r="T2" s="16" t="s">
        <v>32</v>
      </c>
      <c r="U2" s="16" t="s">
        <v>32</v>
      </c>
      <c r="V2" s="16" t="s">
        <v>32</v>
      </c>
      <c r="W2" s="16" t="s">
        <v>32</v>
      </c>
      <c r="X2" s="16" t="s">
        <v>32</v>
      </c>
      <c r="Y2" s="16" t="s">
        <v>32</v>
      </c>
      <c r="Z2" s="16" t="s">
        <v>32</v>
      </c>
      <c r="AA2" s="16" t="s">
        <v>32</v>
      </c>
      <c r="AB2" s="16" t="s">
        <v>32</v>
      </c>
      <c r="AC2" s="16" t="s">
        <v>32</v>
      </c>
      <c r="AD2" s="16" t="s">
        <v>32</v>
      </c>
      <c r="AE2" s="16" t="s">
        <v>32</v>
      </c>
      <c r="AF2" s="16" t="s">
        <v>32</v>
      </c>
      <c r="AG2" s="16" t="s">
        <v>32</v>
      </c>
      <c r="AH2" s="16" t="s">
        <v>32</v>
      </c>
      <c r="AI2" s="18"/>
      <c r="AJ2" s="16" t="s">
        <v>32</v>
      </c>
      <c r="AK2" s="16" t="s">
        <v>32</v>
      </c>
      <c r="AL2" s="16" t="s">
        <v>32</v>
      </c>
      <c r="AM2" s="16" t="s">
        <v>32</v>
      </c>
      <c r="AN2" s="16" t="s">
        <v>32</v>
      </c>
      <c r="AO2" s="17"/>
    </row>
    <row r="3" spans="1:41" s="3" customFormat="1" x14ac:dyDescent="0.25">
      <c r="A3" s="3" t="s">
        <v>40</v>
      </c>
      <c r="B3" s="1">
        <v>680043.93799999997</v>
      </c>
      <c r="C3" s="1">
        <v>4912297.66</v>
      </c>
      <c r="D3" s="1">
        <v>681726.99600000004</v>
      </c>
      <c r="E3" s="1">
        <v>4914554.324</v>
      </c>
      <c r="F3" s="3">
        <v>120</v>
      </c>
      <c r="G3" s="3">
        <v>2000</v>
      </c>
      <c r="H3" s="3">
        <v>30</v>
      </c>
      <c r="I3" s="3">
        <v>35</v>
      </c>
      <c r="J3" s="17"/>
      <c r="K3" s="3" t="s">
        <v>45</v>
      </c>
      <c r="L3" s="3" t="s">
        <v>60</v>
      </c>
      <c r="M3" s="3" t="s">
        <v>47</v>
      </c>
      <c r="N3" s="3" t="s">
        <v>47</v>
      </c>
      <c r="O3" s="17"/>
      <c r="P3" s="3" t="s">
        <v>57</v>
      </c>
      <c r="Q3" s="3">
        <v>24</v>
      </c>
      <c r="R3" s="3">
        <v>152</v>
      </c>
      <c r="S3" s="17"/>
      <c r="T3" s="3">
        <f>1/G3</f>
        <v>5.0000000000000001E-4</v>
      </c>
      <c r="U3" s="3">
        <f>((R3/T3)/10/100)+F3</f>
        <v>424</v>
      </c>
      <c r="V3" s="1">
        <f>ROUND((AM3*((50+50-H3)/100)), 2)</f>
        <v>33.6</v>
      </c>
      <c r="W3" s="6">
        <f>ROUNDUP((AJ3/V3), 0)+1</f>
        <v>69</v>
      </c>
      <c r="X3" s="1">
        <f>ROUND((AM3*((50+50-I3)/100)), 2)</f>
        <v>31.2</v>
      </c>
      <c r="Y3" s="3">
        <f>ROUNDUP((AK3/X3), 0)+1</f>
        <v>55</v>
      </c>
      <c r="Z3" s="3">
        <f>W3*Y3</f>
        <v>3795</v>
      </c>
      <c r="AA3" s="1">
        <f>B3</f>
        <v>680043.93799999997</v>
      </c>
      <c r="AB3" s="1">
        <f>C3</f>
        <v>4912297.66</v>
      </c>
      <c r="AC3" s="1">
        <f>AA3</f>
        <v>680043.93799999997</v>
      </c>
      <c r="AD3" s="1">
        <f>C3+(V3*ROUNDUP(((AJ3/V3)+1), 0))</f>
        <v>4914616.0600000005</v>
      </c>
      <c r="AE3" s="1">
        <f>AC3+X3</f>
        <v>680075.13799999992</v>
      </c>
      <c r="AF3" s="1">
        <f>AD3</f>
        <v>4914616.0600000005</v>
      </c>
      <c r="AG3" s="1">
        <f>AE3</f>
        <v>680075.13799999992</v>
      </c>
      <c r="AH3" s="1">
        <f>C3</f>
        <v>4912297.66</v>
      </c>
      <c r="AI3" s="17"/>
      <c r="AJ3" s="1">
        <f>ABS(ROUND(E3-C3, 2))</f>
        <v>2256.66</v>
      </c>
      <c r="AK3" s="1">
        <f>ABS(ROUND(D3-B3, 2))</f>
        <v>1683.06</v>
      </c>
      <c r="AL3" s="1">
        <f t="shared" ref="AL3" si="0">ROUND(AJ3*AK3, 2)</f>
        <v>3798094.18</v>
      </c>
      <c r="AM3" s="1">
        <f>ROUND((Q3/10/100)/T3, 2)</f>
        <v>48</v>
      </c>
      <c r="AN3" s="1">
        <f>AM3^2</f>
        <v>2304</v>
      </c>
      <c r="AO3" s="17"/>
    </row>
    <row r="4" spans="1:41" s="3" customFormat="1" x14ac:dyDescent="0.25">
      <c r="A4" s="3" t="s">
        <v>40</v>
      </c>
      <c r="B4" s="1">
        <v>709551.11300000001</v>
      </c>
      <c r="C4" s="1">
        <v>4904844.8430000003</v>
      </c>
      <c r="D4" s="1">
        <v>709713.28899999999</v>
      </c>
      <c r="E4" s="1">
        <v>4905183.2989999996</v>
      </c>
      <c r="F4" s="3">
        <v>70</v>
      </c>
      <c r="G4" s="3">
        <v>3000</v>
      </c>
      <c r="H4" s="3">
        <v>17</v>
      </c>
      <c r="I4" s="3">
        <v>28</v>
      </c>
      <c r="J4" s="17"/>
      <c r="K4" s="3" t="s">
        <v>46</v>
      </c>
      <c r="L4" s="3" t="s">
        <v>60</v>
      </c>
      <c r="M4" s="3" t="s">
        <v>47</v>
      </c>
      <c r="N4" s="3" t="s">
        <v>47</v>
      </c>
      <c r="O4" s="17"/>
      <c r="P4" s="3" t="s">
        <v>57</v>
      </c>
      <c r="Q4" s="3">
        <v>24</v>
      </c>
      <c r="R4" s="3">
        <v>152</v>
      </c>
      <c r="S4" s="17"/>
      <c r="T4" s="3">
        <f>1/G4</f>
        <v>3.3333333333333332E-4</v>
      </c>
      <c r="U4" s="3">
        <f>((R4/T4)/10/100)+F4</f>
        <v>526</v>
      </c>
      <c r="V4" s="1">
        <f>ROUND((AM4*((50+50-H4)/100)), 2)</f>
        <v>59.76</v>
      </c>
      <c r="W4" s="6">
        <f t="shared" ref="W4:W5" si="1">ROUNDUP((AJ4/V4), 0)+1</f>
        <v>7</v>
      </c>
      <c r="X4" s="1">
        <f>ROUND((AM4*((50+50-I4)/100)), 2)</f>
        <v>51.84</v>
      </c>
      <c r="Y4" s="3">
        <f t="shared" ref="Y4:Y5" si="2">ROUNDUP((AK4/X4), 0)+1</f>
        <v>5</v>
      </c>
      <c r="Z4" s="3">
        <f t="shared" ref="Z4:Z18" si="3">W4*Y4</f>
        <v>35</v>
      </c>
      <c r="AA4" s="1">
        <f>B4</f>
        <v>709551.11300000001</v>
      </c>
      <c r="AB4" s="1">
        <f>C4</f>
        <v>4904844.8430000003</v>
      </c>
      <c r="AC4" s="1">
        <f t="shared" ref="AC4:AC5" si="4">AA4</f>
        <v>709551.11300000001</v>
      </c>
      <c r="AD4" s="1">
        <f>C4+(V4*ROUNDUP(((AJ4/V4)+1), 0))</f>
        <v>4905263.1630000006</v>
      </c>
      <c r="AE4" s="1">
        <f t="shared" ref="AE4:AE5" si="5">AC4+X4</f>
        <v>709602.95299999998</v>
      </c>
      <c r="AF4" s="1">
        <f t="shared" ref="AF4:AF5" si="6">AD4</f>
        <v>4905263.1630000006</v>
      </c>
      <c r="AG4" s="1">
        <f t="shared" ref="AG4:AG5" si="7">AE4</f>
        <v>709602.95299999998</v>
      </c>
      <c r="AH4" s="1">
        <f>C4</f>
        <v>4904844.8430000003</v>
      </c>
      <c r="AI4" s="17"/>
      <c r="AJ4" s="1">
        <f>ABS(ROUND(E4-C4, 2))</f>
        <v>338.46</v>
      </c>
      <c r="AK4" s="1">
        <f>ABS(ROUND(D4-B4, 2))</f>
        <v>162.18</v>
      </c>
      <c r="AL4" s="1">
        <f t="shared" ref="AL4:AL22" si="8">ROUND(AJ4*AK4, 2)</f>
        <v>54891.44</v>
      </c>
      <c r="AM4" s="1">
        <f>ROUND((Q4/10/100)/T4, 2)</f>
        <v>72</v>
      </c>
      <c r="AN4" s="1">
        <f t="shared" ref="AN4:AN22" si="9">AM4^2</f>
        <v>5184</v>
      </c>
      <c r="AO4" s="17"/>
    </row>
    <row r="5" spans="1:41" s="3" customFormat="1" x14ac:dyDescent="0.25">
      <c r="A5" s="3" t="s">
        <v>51</v>
      </c>
      <c r="B5" s="1">
        <v>454835.82</v>
      </c>
      <c r="C5" s="1">
        <v>4941009.6500000004</v>
      </c>
      <c r="D5" s="1">
        <v>456220.63</v>
      </c>
      <c r="E5" s="1">
        <v>4944392.43</v>
      </c>
      <c r="F5" s="3">
        <v>489.3</v>
      </c>
      <c r="G5" s="3">
        <v>10000</v>
      </c>
      <c r="H5" s="3">
        <v>80</v>
      </c>
      <c r="I5" s="3">
        <v>20</v>
      </c>
      <c r="J5" s="17"/>
      <c r="K5" s="3" t="s">
        <v>50</v>
      </c>
      <c r="L5" s="3" t="s">
        <v>60</v>
      </c>
      <c r="M5" s="3" t="s">
        <v>47</v>
      </c>
      <c r="N5" s="3" t="s">
        <v>47</v>
      </c>
      <c r="O5" s="17"/>
      <c r="P5" s="3" t="s">
        <v>57</v>
      </c>
      <c r="Q5" s="3">
        <v>24</v>
      </c>
      <c r="R5" s="3">
        <v>152</v>
      </c>
      <c r="S5" s="17"/>
      <c r="T5" s="3">
        <f>1/G5</f>
        <v>1E-4</v>
      </c>
      <c r="U5" s="3">
        <f>((R5/T5)/10/100)+F5</f>
        <v>2009.3</v>
      </c>
      <c r="V5" s="1">
        <f>ROUND((AM5*((50+50-H5)/100)), 2)</f>
        <v>48</v>
      </c>
      <c r="W5" s="6">
        <f t="shared" si="1"/>
        <v>72</v>
      </c>
      <c r="X5" s="1">
        <f>ROUND((AM5*((50+50-I5)/100)), 2)</f>
        <v>192</v>
      </c>
      <c r="Y5" s="3">
        <f t="shared" si="2"/>
        <v>9</v>
      </c>
      <c r="Z5" s="3">
        <f t="shared" si="3"/>
        <v>648</v>
      </c>
      <c r="AA5" s="1">
        <f>B5</f>
        <v>454835.82</v>
      </c>
      <c r="AB5" s="1">
        <f>C5</f>
        <v>4941009.6500000004</v>
      </c>
      <c r="AC5" s="1">
        <f t="shared" si="4"/>
        <v>454835.82</v>
      </c>
      <c r="AD5" s="1">
        <f>C5+(V5*ROUNDUP(((AJ5/V5)+1), 0))</f>
        <v>4944465.6500000004</v>
      </c>
      <c r="AE5" s="1">
        <f t="shared" si="5"/>
        <v>455027.82</v>
      </c>
      <c r="AF5" s="1">
        <f t="shared" si="6"/>
        <v>4944465.6500000004</v>
      </c>
      <c r="AG5" s="1">
        <f t="shared" si="7"/>
        <v>455027.82</v>
      </c>
      <c r="AH5" s="1">
        <f>C5</f>
        <v>4941009.6500000004</v>
      </c>
      <c r="AI5" s="17"/>
      <c r="AJ5" s="1">
        <f>ABS(ROUND(E5-C5, 2))</f>
        <v>3382.78</v>
      </c>
      <c r="AK5" s="1">
        <f>ABS(ROUND(D5-B5, 2))</f>
        <v>1384.81</v>
      </c>
      <c r="AL5" s="1">
        <f t="shared" si="8"/>
        <v>4684507.57</v>
      </c>
      <c r="AM5" s="1">
        <f>ROUND((Q5/10/100)/T5, 2)</f>
        <v>240</v>
      </c>
      <c r="AN5" s="1">
        <f t="shared" si="9"/>
        <v>57600</v>
      </c>
      <c r="AO5" s="17"/>
    </row>
    <row r="6" spans="1:41" s="3" customFormat="1" x14ac:dyDescent="0.25">
      <c r="A6" s="3" t="s">
        <v>36</v>
      </c>
      <c r="B6" s="1">
        <v>331142.27</v>
      </c>
      <c r="C6" s="1">
        <v>6242903.9299999997</v>
      </c>
      <c r="D6" s="1">
        <v>334833.3</v>
      </c>
      <c r="E6" s="1">
        <v>6252436.6299999999</v>
      </c>
      <c r="F6" s="3">
        <v>30</v>
      </c>
      <c r="G6" s="1">
        <v>4000</v>
      </c>
      <c r="H6" s="3">
        <v>37</v>
      </c>
      <c r="I6" s="3">
        <v>19</v>
      </c>
      <c r="J6" s="17"/>
      <c r="K6" s="3" t="s">
        <v>35</v>
      </c>
      <c r="L6" s="3" t="s">
        <v>60</v>
      </c>
      <c r="M6" s="3" t="s">
        <v>47</v>
      </c>
      <c r="N6" s="3" t="s">
        <v>47</v>
      </c>
      <c r="O6" s="17"/>
      <c r="P6" s="3" t="s">
        <v>57</v>
      </c>
      <c r="Q6" s="3">
        <v>24</v>
      </c>
      <c r="R6" s="3">
        <v>152</v>
      </c>
      <c r="S6" s="17"/>
      <c r="T6" s="3">
        <f>1/G6</f>
        <v>2.5000000000000001E-4</v>
      </c>
      <c r="U6" s="3">
        <f>((R6/T6)/10/100)+F6</f>
        <v>638</v>
      </c>
      <c r="V6" s="1">
        <f>ROUND((AM6*((50+50-H6)/100)), 2)</f>
        <v>60.48</v>
      </c>
      <c r="W6" s="6">
        <f t="shared" ref="W6:W9" si="10">ROUNDUP((AJ6/V6), 0)+1</f>
        <v>159</v>
      </c>
      <c r="X6" s="1">
        <f>ROUND((AM6*((50+50-I6)/100)), 2)</f>
        <v>77.760000000000005</v>
      </c>
      <c r="Y6" s="3">
        <f t="shared" ref="Y6:Y9" si="11">ROUNDUP((AK6/X6), 0)+1</f>
        <v>49</v>
      </c>
      <c r="Z6" s="3">
        <f t="shared" ref="Z6:Z9" si="12">W6*Y6</f>
        <v>7791</v>
      </c>
      <c r="AA6" s="1">
        <f>B6</f>
        <v>331142.27</v>
      </c>
      <c r="AB6" s="1">
        <f>C6</f>
        <v>6242903.9299999997</v>
      </c>
      <c r="AC6" s="1">
        <f t="shared" ref="AC6:AC9" si="13">AA6</f>
        <v>331142.27</v>
      </c>
      <c r="AD6" s="1">
        <f>C6+(V6*ROUNDUP(((AJ6/V6)+1), 0))</f>
        <v>6252520.25</v>
      </c>
      <c r="AE6" s="1">
        <f t="shared" ref="AE6:AE9" si="14">AC6+X6</f>
        <v>331220.03000000003</v>
      </c>
      <c r="AF6" s="1">
        <f t="shared" ref="AF6:AF9" si="15">AD6</f>
        <v>6252520.25</v>
      </c>
      <c r="AG6" s="1">
        <f t="shared" ref="AG6:AG9" si="16">AE6</f>
        <v>331220.03000000003</v>
      </c>
      <c r="AH6" s="1">
        <f>C6</f>
        <v>6242903.9299999997</v>
      </c>
      <c r="AI6" s="17"/>
      <c r="AJ6" s="1">
        <f>ABS(ROUND(E6-C6, 2))</f>
        <v>9532.7000000000007</v>
      </c>
      <c r="AK6" s="1">
        <f>ABS(ROUND(D6-B6, 2))</f>
        <v>3691.03</v>
      </c>
      <c r="AL6" s="1">
        <f t="shared" ref="AL6:AL9" si="17">ROUND(AJ6*AK6, 2)</f>
        <v>35185481.68</v>
      </c>
      <c r="AM6" s="1">
        <f>ROUND((Q6/10/100)/T6, 2)</f>
        <v>96</v>
      </c>
      <c r="AN6" s="1">
        <f t="shared" ref="AN6:AN9" si="18">AM6^2</f>
        <v>9216</v>
      </c>
      <c r="AO6" s="17"/>
    </row>
    <row r="7" spans="1:41" s="3" customFormat="1" x14ac:dyDescent="0.25">
      <c r="A7" s="3" t="s">
        <v>59</v>
      </c>
      <c r="B7" s="1">
        <v>331142.27</v>
      </c>
      <c r="C7" s="1">
        <v>6242903.9299999997</v>
      </c>
      <c r="D7" s="1">
        <v>331700</v>
      </c>
      <c r="E7" s="1">
        <v>6243500</v>
      </c>
      <c r="F7" s="3">
        <v>100</v>
      </c>
      <c r="G7" s="1">
        <v>2</v>
      </c>
      <c r="H7" s="3">
        <v>35</v>
      </c>
      <c r="I7" s="3">
        <v>20</v>
      </c>
      <c r="J7" s="17"/>
      <c r="K7" s="3" t="s">
        <v>35</v>
      </c>
      <c r="L7" s="3" t="s">
        <v>61</v>
      </c>
      <c r="M7" s="3" t="s">
        <v>47</v>
      </c>
      <c r="N7" s="3" t="s">
        <v>62</v>
      </c>
      <c r="O7" s="17"/>
      <c r="P7" s="3" t="s">
        <v>57</v>
      </c>
      <c r="Q7" s="3">
        <v>24</v>
      </c>
      <c r="R7" s="3">
        <v>152</v>
      </c>
      <c r="S7" s="17"/>
      <c r="T7" s="3">
        <f>1/G7</f>
        <v>0.5</v>
      </c>
      <c r="U7" s="3">
        <f>((R7/T7)/10/100)+F7</f>
        <v>100.304</v>
      </c>
      <c r="V7" s="1">
        <f>ROUND((AM7*((50+50-H7)/100)), 2)</f>
        <v>0.03</v>
      </c>
      <c r="W7" s="6">
        <f t="shared" si="10"/>
        <v>19870</v>
      </c>
      <c r="X7" s="1">
        <f>ROUND((AM7*((50+50-I7)/100)), 2)</f>
        <v>0.04</v>
      </c>
      <c r="Y7" s="3">
        <f t="shared" si="11"/>
        <v>13945</v>
      </c>
      <c r="Z7" s="3">
        <f t="shared" si="12"/>
        <v>277087150</v>
      </c>
      <c r="AA7" s="1">
        <f>B7</f>
        <v>331142.27</v>
      </c>
      <c r="AB7" s="1">
        <f>C7</f>
        <v>6242903.9299999997</v>
      </c>
      <c r="AC7" s="1">
        <f t="shared" si="13"/>
        <v>331142.27</v>
      </c>
      <c r="AD7" s="1">
        <f>C7+(V7*ROUNDUP(((AJ7/V7)+1), 0))</f>
        <v>6243500.0299999993</v>
      </c>
      <c r="AE7" s="1">
        <f t="shared" si="14"/>
        <v>331142.31</v>
      </c>
      <c r="AF7" s="1">
        <f t="shared" si="15"/>
        <v>6243500.0299999993</v>
      </c>
      <c r="AG7" s="1">
        <f t="shared" si="16"/>
        <v>331142.31</v>
      </c>
      <c r="AH7" s="1">
        <f>C7</f>
        <v>6242903.9299999997</v>
      </c>
      <c r="AI7" s="17"/>
      <c r="AJ7" s="1">
        <f>ABS(ROUND(E7-C7, 2))</f>
        <v>596.07000000000005</v>
      </c>
      <c r="AK7" s="1">
        <f>ABS(ROUND(D7-B7, 2))</f>
        <v>557.73</v>
      </c>
      <c r="AL7" s="1">
        <f t="shared" si="17"/>
        <v>332446.12</v>
      </c>
      <c r="AM7" s="1">
        <f>ROUND((Q7/10/100)/T7, 2)</f>
        <v>0.05</v>
      </c>
      <c r="AN7" s="1">
        <f t="shared" si="18"/>
        <v>2.5000000000000005E-3</v>
      </c>
      <c r="AO7" s="17"/>
    </row>
    <row r="8" spans="1:41" s="3" customFormat="1" x14ac:dyDescent="0.25">
      <c r="A8" s="3" t="s">
        <v>43</v>
      </c>
      <c r="B8" s="1">
        <v>746988.13</v>
      </c>
      <c r="C8" s="1">
        <v>3479946.47</v>
      </c>
      <c r="D8" s="1">
        <v>748533.65</v>
      </c>
      <c r="E8" s="1">
        <v>3483621.83</v>
      </c>
      <c r="F8" s="3">
        <v>-420</v>
      </c>
      <c r="G8" s="1">
        <v>4000</v>
      </c>
      <c r="H8" s="3">
        <v>12</v>
      </c>
      <c r="I8" s="3">
        <v>12</v>
      </c>
      <c r="J8" s="17"/>
      <c r="K8" s="3" t="s">
        <v>64</v>
      </c>
      <c r="L8" s="3" t="s">
        <v>69</v>
      </c>
      <c r="M8" s="3" t="s">
        <v>47</v>
      </c>
      <c r="N8" s="3" t="s">
        <v>47</v>
      </c>
      <c r="O8" s="17"/>
      <c r="P8" s="3" t="s">
        <v>57</v>
      </c>
      <c r="Q8" s="3">
        <v>24</v>
      </c>
      <c r="R8" s="3">
        <v>152</v>
      </c>
      <c r="S8" s="17"/>
      <c r="T8" s="3">
        <f>1/G8</f>
        <v>2.5000000000000001E-4</v>
      </c>
      <c r="U8" s="3">
        <f>((R8/T8)/10/100)+F8</f>
        <v>188</v>
      </c>
      <c r="V8" s="1">
        <f>ROUND((AM8*((50+50-H8)/100)), 2)</f>
        <v>84.48</v>
      </c>
      <c r="W8" s="6">
        <f t="shared" si="10"/>
        <v>45</v>
      </c>
      <c r="X8" s="1">
        <f>ROUND((AM8*((50+50-I8)/100)), 2)</f>
        <v>84.48</v>
      </c>
      <c r="Y8" s="3">
        <f t="shared" si="11"/>
        <v>20</v>
      </c>
      <c r="Z8" s="3">
        <f t="shared" si="12"/>
        <v>900</v>
      </c>
      <c r="AA8" s="1">
        <f>B8</f>
        <v>746988.13</v>
      </c>
      <c r="AB8" s="1">
        <f>C8</f>
        <v>3479946.47</v>
      </c>
      <c r="AC8" s="1">
        <f t="shared" si="13"/>
        <v>746988.13</v>
      </c>
      <c r="AD8" s="1">
        <f>C8+(V8*ROUNDUP(((AJ8/V8)+1), 0))</f>
        <v>3483748.0700000003</v>
      </c>
      <c r="AE8" s="1">
        <f t="shared" si="14"/>
        <v>747072.61</v>
      </c>
      <c r="AF8" s="1">
        <f t="shared" si="15"/>
        <v>3483748.0700000003</v>
      </c>
      <c r="AG8" s="1">
        <f t="shared" si="16"/>
        <v>747072.61</v>
      </c>
      <c r="AH8" s="1">
        <f>C8</f>
        <v>3479946.47</v>
      </c>
      <c r="AI8" s="17"/>
      <c r="AJ8" s="1">
        <f>ABS(ROUND(E8-C8, 2))</f>
        <v>3675.36</v>
      </c>
      <c r="AK8" s="1">
        <f>ABS(ROUND(D8-B8, 2))</f>
        <v>1545.52</v>
      </c>
      <c r="AL8" s="1">
        <f t="shared" si="17"/>
        <v>5680342.3899999997</v>
      </c>
      <c r="AM8" s="1">
        <f>ROUND((Q8/10/100)/T8, 2)</f>
        <v>96</v>
      </c>
      <c r="AN8" s="1">
        <f t="shared" si="18"/>
        <v>9216</v>
      </c>
      <c r="AO8" s="17"/>
    </row>
    <row r="9" spans="1:41" s="3" customFormat="1" x14ac:dyDescent="0.25">
      <c r="A9" s="3" t="s">
        <v>51</v>
      </c>
      <c r="B9" s="1">
        <v>454835.82</v>
      </c>
      <c r="C9" s="1">
        <v>4941009.6500000004</v>
      </c>
      <c r="D9" s="1">
        <v>456220.63</v>
      </c>
      <c r="E9" s="1">
        <v>4944392.43</v>
      </c>
      <c r="F9" s="3">
        <v>-421</v>
      </c>
      <c r="G9" s="3">
        <v>10000</v>
      </c>
      <c r="H9" s="3">
        <v>80</v>
      </c>
      <c r="I9" s="3">
        <v>20</v>
      </c>
      <c r="J9" s="17"/>
      <c r="K9" s="3" t="s">
        <v>50</v>
      </c>
      <c r="L9" s="3" t="s">
        <v>67</v>
      </c>
      <c r="M9" s="3" t="s">
        <v>66</v>
      </c>
      <c r="N9" s="3" t="s">
        <v>66</v>
      </c>
      <c r="O9" s="17"/>
      <c r="P9" s="3" t="s">
        <v>57</v>
      </c>
      <c r="Q9" s="3">
        <v>24</v>
      </c>
      <c r="R9" s="3">
        <v>152</v>
      </c>
      <c r="S9" s="17"/>
      <c r="T9" s="3">
        <f>1/G9</f>
        <v>1E-4</v>
      </c>
      <c r="U9" s="3">
        <f>((R9/T9)/10/100)+F9</f>
        <v>1099</v>
      </c>
      <c r="V9" s="1">
        <f>ROUND((AM9*((50+50-H9)/100)), 2)</f>
        <v>48</v>
      </c>
      <c r="W9" s="6">
        <f t="shared" si="10"/>
        <v>72</v>
      </c>
      <c r="X9" s="1">
        <f>ROUND((AM9*((50+50-I9)/100)), 2)</f>
        <v>192</v>
      </c>
      <c r="Y9" s="3">
        <f t="shared" si="11"/>
        <v>9</v>
      </c>
      <c r="Z9" s="3">
        <f t="shared" si="12"/>
        <v>648</v>
      </c>
      <c r="AA9" s="1">
        <f>B9</f>
        <v>454835.82</v>
      </c>
      <c r="AB9" s="1">
        <f>C9</f>
        <v>4941009.6500000004</v>
      </c>
      <c r="AC9" s="1">
        <f t="shared" si="13"/>
        <v>454835.82</v>
      </c>
      <c r="AD9" s="1">
        <f>C9+(V9*ROUNDUP(((AJ9/V9)+1), 0))</f>
        <v>4944465.6500000004</v>
      </c>
      <c r="AE9" s="1">
        <f t="shared" si="14"/>
        <v>455027.82</v>
      </c>
      <c r="AF9" s="1">
        <f t="shared" si="15"/>
        <v>4944465.6500000004</v>
      </c>
      <c r="AG9" s="1">
        <f t="shared" si="16"/>
        <v>455027.82</v>
      </c>
      <c r="AH9" s="1">
        <f>C9</f>
        <v>4941009.6500000004</v>
      </c>
      <c r="AI9" s="17"/>
      <c r="AJ9" s="1">
        <f>ABS(ROUND(E9-C9, 2))</f>
        <v>3382.78</v>
      </c>
      <c r="AK9" s="1">
        <f>ABS(ROUND(D9-B9, 2))</f>
        <v>1384.81</v>
      </c>
      <c r="AL9" s="1">
        <f t="shared" si="17"/>
        <v>4684507.57</v>
      </c>
      <c r="AM9" s="1">
        <f>ROUND((Q9/10/100)/T9, 2)</f>
        <v>240</v>
      </c>
      <c r="AN9" s="1">
        <f t="shared" si="18"/>
        <v>57600</v>
      </c>
      <c r="AO9" s="17"/>
    </row>
    <row r="10" spans="1:41" s="3" customFormat="1" x14ac:dyDescent="0.25">
      <c r="A10" s="3" t="s">
        <v>51</v>
      </c>
      <c r="B10" s="1">
        <v>454835.82</v>
      </c>
      <c r="C10" s="1">
        <v>4941009.6500000004</v>
      </c>
      <c r="D10" s="1">
        <v>456220.63</v>
      </c>
      <c r="E10" s="1">
        <v>4944392.43</v>
      </c>
      <c r="F10" s="3">
        <v>8849</v>
      </c>
      <c r="G10" s="3">
        <v>10000</v>
      </c>
      <c r="H10" s="3">
        <v>80</v>
      </c>
      <c r="I10" s="3">
        <v>20</v>
      </c>
      <c r="J10" s="17"/>
      <c r="K10" s="3" t="s">
        <v>50</v>
      </c>
      <c r="L10" s="3" t="s">
        <v>68</v>
      </c>
      <c r="M10" s="3" t="s">
        <v>66</v>
      </c>
      <c r="N10" s="3" t="s">
        <v>66</v>
      </c>
      <c r="O10" s="17"/>
      <c r="P10" s="3" t="s">
        <v>57</v>
      </c>
      <c r="Q10" s="3">
        <v>24</v>
      </c>
      <c r="R10" s="3">
        <v>152</v>
      </c>
      <c r="S10" s="17"/>
      <c r="T10" s="3">
        <f>1/G10</f>
        <v>1E-4</v>
      </c>
      <c r="U10" s="3">
        <f>((R10/T10)/10/100)+F10</f>
        <v>10369</v>
      </c>
      <c r="V10" s="1">
        <f>ROUND((AM10*((50+50-H10)/100)), 2)</f>
        <v>48</v>
      </c>
      <c r="W10" s="6">
        <f t="shared" ref="W10:W13" si="19">ROUNDUP((AJ10/V10), 0)+1</f>
        <v>72</v>
      </c>
      <c r="X10" s="1">
        <f>ROUND((AM10*((50+50-I10)/100)), 2)</f>
        <v>192</v>
      </c>
      <c r="Y10" s="3">
        <f t="shared" ref="Y10:Y13" si="20">ROUNDUP((AK10/X10), 0)+1</f>
        <v>9</v>
      </c>
      <c r="Z10" s="3">
        <f t="shared" ref="Z10:Z13" si="21">W10*Y10</f>
        <v>648</v>
      </c>
      <c r="AA10" s="1">
        <f>B10</f>
        <v>454835.82</v>
      </c>
      <c r="AB10" s="1">
        <f>C10</f>
        <v>4941009.6500000004</v>
      </c>
      <c r="AC10" s="1">
        <f t="shared" ref="AC10:AC13" si="22">AA10</f>
        <v>454835.82</v>
      </c>
      <c r="AD10" s="1">
        <f>C10+(V10*ROUNDUP(((AJ10/V10)+1), 0))</f>
        <v>4944465.6500000004</v>
      </c>
      <c r="AE10" s="1">
        <f t="shared" ref="AE10:AE13" si="23">AC10+X10</f>
        <v>455027.82</v>
      </c>
      <c r="AF10" s="1">
        <f t="shared" ref="AF10:AF13" si="24">AD10</f>
        <v>4944465.6500000004</v>
      </c>
      <c r="AG10" s="1">
        <f t="shared" ref="AG10:AG13" si="25">AE10</f>
        <v>455027.82</v>
      </c>
      <c r="AH10" s="1">
        <f>C10</f>
        <v>4941009.6500000004</v>
      </c>
      <c r="AI10" s="17"/>
      <c r="AJ10" s="1">
        <f>ABS(ROUND(E10-C10, 2))</f>
        <v>3382.78</v>
      </c>
      <c r="AK10" s="1">
        <f>ABS(ROUND(D10-B10, 2))</f>
        <v>1384.81</v>
      </c>
      <c r="AL10" s="1">
        <f t="shared" ref="AL10:AL13" si="26">ROUND(AJ10*AK10, 2)</f>
        <v>4684507.57</v>
      </c>
      <c r="AM10" s="1">
        <f>ROUND((Q10/10/100)/T10, 2)</f>
        <v>240</v>
      </c>
      <c r="AN10" s="1">
        <f t="shared" ref="AN10:AN13" si="27">AM10^2</f>
        <v>57600</v>
      </c>
      <c r="AO10" s="17"/>
    </row>
    <row r="11" spans="1:41" s="3" customFormat="1" x14ac:dyDescent="0.25">
      <c r="A11" s="3" t="s">
        <v>40</v>
      </c>
      <c r="B11" s="1">
        <v>709551.11300000001</v>
      </c>
      <c r="C11" s="1">
        <v>4904844.8430000003</v>
      </c>
      <c r="D11" s="1">
        <v>709713.28899999999</v>
      </c>
      <c r="E11" s="1">
        <v>4905183.2989999996</v>
      </c>
      <c r="F11" s="3">
        <v>70</v>
      </c>
      <c r="G11" s="3">
        <v>10000000</v>
      </c>
      <c r="H11" s="3">
        <v>17</v>
      </c>
      <c r="I11" s="3">
        <v>28</v>
      </c>
      <c r="J11" s="17"/>
      <c r="K11" s="3" t="s">
        <v>46</v>
      </c>
      <c r="L11" s="3" t="s">
        <v>73</v>
      </c>
      <c r="M11" s="3" t="s">
        <v>47</v>
      </c>
      <c r="N11" s="3" t="s">
        <v>47</v>
      </c>
      <c r="O11" s="17"/>
      <c r="P11" s="3" t="s">
        <v>57</v>
      </c>
      <c r="Q11" s="3">
        <v>24</v>
      </c>
      <c r="R11" s="3">
        <v>152</v>
      </c>
      <c r="S11" s="17"/>
      <c r="T11" s="3">
        <f>1/G11</f>
        <v>9.9999999999999995E-8</v>
      </c>
      <c r="U11" s="3">
        <f>((R11/T11)/10/100)+F11</f>
        <v>1520070</v>
      </c>
      <c r="V11" s="1">
        <f>ROUND((AM11*((50+50-H11)/100)), 2)</f>
        <v>199200</v>
      </c>
      <c r="W11" s="6">
        <f t="shared" si="19"/>
        <v>2</v>
      </c>
      <c r="X11" s="1">
        <f>ROUND((AM11*((50+50-I11)/100)), 2)</f>
        <v>172800</v>
      </c>
      <c r="Y11" s="3">
        <f t="shared" si="20"/>
        <v>2</v>
      </c>
      <c r="Z11" s="3">
        <f t="shared" si="21"/>
        <v>4</v>
      </c>
      <c r="AA11" s="1">
        <f>B11</f>
        <v>709551.11300000001</v>
      </c>
      <c r="AB11" s="1">
        <f>C11</f>
        <v>4904844.8430000003</v>
      </c>
      <c r="AC11" s="1">
        <f t="shared" si="22"/>
        <v>709551.11300000001</v>
      </c>
      <c r="AD11" s="1">
        <f>C11+(V11*ROUNDUP(((AJ11/V11)+1), 0))</f>
        <v>5303244.8430000003</v>
      </c>
      <c r="AE11" s="1">
        <f t="shared" si="23"/>
        <v>882351.11300000001</v>
      </c>
      <c r="AF11" s="1">
        <f t="shared" si="24"/>
        <v>5303244.8430000003</v>
      </c>
      <c r="AG11" s="1">
        <f t="shared" si="25"/>
        <v>882351.11300000001</v>
      </c>
      <c r="AH11" s="1">
        <f>C11</f>
        <v>4904844.8430000003</v>
      </c>
      <c r="AI11" s="17"/>
      <c r="AJ11" s="1">
        <f>ABS(ROUND(E11-C11, 2))</f>
        <v>338.46</v>
      </c>
      <c r="AK11" s="1">
        <f>ABS(ROUND(D11-B11, 2))</f>
        <v>162.18</v>
      </c>
      <c r="AL11" s="1">
        <f t="shared" si="26"/>
        <v>54891.44</v>
      </c>
      <c r="AM11" s="1">
        <f>ROUND((Q11/10/100)/T11, 2)</f>
        <v>240000</v>
      </c>
      <c r="AN11" s="1">
        <f t="shared" si="27"/>
        <v>57600000000</v>
      </c>
      <c r="AO11" s="17"/>
    </row>
    <row r="12" spans="1:41" s="3" customFormat="1" x14ac:dyDescent="0.25">
      <c r="A12" s="3" t="s">
        <v>37</v>
      </c>
      <c r="B12" s="1">
        <v>0</v>
      </c>
      <c r="C12" s="1">
        <v>0</v>
      </c>
      <c r="D12" s="1">
        <v>10</v>
      </c>
      <c r="E12" s="1">
        <v>10</v>
      </c>
      <c r="F12" s="3">
        <v>150</v>
      </c>
      <c r="G12" s="1">
        <v>500</v>
      </c>
      <c r="H12" s="3">
        <v>27</v>
      </c>
      <c r="I12" s="3">
        <v>16</v>
      </c>
      <c r="J12" s="17"/>
      <c r="K12" s="3" t="s">
        <v>79</v>
      </c>
      <c r="L12" s="3" t="s">
        <v>74</v>
      </c>
      <c r="M12" s="3" t="s">
        <v>47</v>
      </c>
      <c r="N12" s="3" t="s">
        <v>75</v>
      </c>
      <c r="O12" s="17"/>
      <c r="P12" s="3" t="s">
        <v>57</v>
      </c>
      <c r="Q12" s="3">
        <v>24</v>
      </c>
      <c r="R12" s="3">
        <v>152</v>
      </c>
      <c r="S12" s="17"/>
      <c r="T12" s="3">
        <f>1/G12</f>
        <v>2E-3</v>
      </c>
      <c r="U12" s="3">
        <f>((R12/T12)/10/100)+F12</f>
        <v>226</v>
      </c>
      <c r="V12" s="1">
        <f>ROUND((AM12*((50+50-H12)/100)), 2)</f>
        <v>8.76</v>
      </c>
      <c r="W12" s="6">
        <f t="shared" si="19"/>
        <v>3</v>
      </c>
      <c r="X12" s="1">
        <f>ROUND((AM12*((50+50-I12)/100)), 2)</f>
        <v>10.08</v>
      </c>
      <c r="Y12" s="3">
        <f t="shared" si="20"/>
        <v>2</v>
      </c>
      <c r="Z12" s="3">
        <f t="shared" si="21"/>
        <v>6</v>
      </c>
      <c r="AA12" s="1">
        <f>B12</f>
        <v>0</v>
      </c>
      <c r="AB12" s="1">
        <f>C12</f>
        <v>0</v>
      </c>
      <c r="AC12" s="1">
        <f t="shared" si="22"/>
        <v>0</v>
      </c>
      <c r="AD12" s="1">
        <f>C12+(V12*ROUNDUP(((AJ12/V12)+1), 0))</f>
        <v>26.28</v>
      </c>
      <c r="AE12" s="1">
        <f t="shared" si="23"/>
        <v>10.08</v>
      </c>
      <c r="AF12" s="1">
        <f t="shared" si="24"/>
        <v>26.28</v>
      </c>
      <c r="AG12" s="1">
        <f t="shared" si="25"/>
        <v>10.08</v>
      </c>
      <c r="AH12" s="1">
        <f>C12</f>
        <v>0</v>
      </c>
      <c r="AI12" s="17"/>
      <c r="AJ12" s="1">
        <f>ABS(ROUND(E12-C12, 2))</f>
        <v>10</v>
      </c>
      <c r="AK12" s="1">
        <f>ABS(ROUND(D12-B12, 2))</f>
        <v>10</v>
      </c>
      <c r="AL12" s="1">
        <f t="shared" si="26"/>
        <v>100</v>
      </c>
      <c r="AM12" s="1">
        <f>ROUND((Q12/10/100)/T12, 2)</f>
        <v>12</v>
      </c>
      <c r="AN12" s="1">
        <f t="shared" si="27"/>
        <v>144</v>
      </c>
      <c r="AO12" s="17"/>
    </row>
    <row r="13" spans="1:41" s="3" customFormat="1" x14ac:dyDescent="0.25">
      <c r="A13" s="3" t="s">
        <v>80</v>
      </c>
      <c r="B13" s="1">
        <v>709551.11300000001</v>
      </c>
      <c r="C13" s="1">
        <v>4904844.8430000003</v>
      </c>
      <c r="D13" s="1">
        <v>709713.28899999999</v>
      </c>
      <c r="E13" s="1">
        <v>4905183.2989999996</v>
      </c>
      <c r="F13" s="3">
        <v>70</v>
      </c>
      <c r="G13" s="3">
        <v>3000</v>
      </c>
      <c r="H13" s="3">
        <v>17</v>
      </c>
      <c r="I13" s="3">
        <v>28</v>
      </c>
      <c r="J13" s="17"/>
      <c r="K13" s="3" t="s">
        <v>46</v>
      </c>
      <c r="L13" s="3" t="s">
        <v>81</v>
      </c>
      <c r="M13" s="3" t="s">
        <v>66</v>
      </c>
      <c r="N13" s="3" t="s">
        <v>66</v>
      </c>
      <c r="O13" s="17"/>
      <c r="P13" s="3" t="s">
        <v>57</v>
      </c>
      <c r="Q13" s="3">
        <v>24</v>
      </c>
      <c r="R13" s="3">
        <v>152</v>
      </c>
      <c r="S13" s="17"/>
      <c r="T13" s="3">
        <f>1/G13</f>
        <v>3.3333333333333332E-4</v>
      </c>
      <c r="U13" s="3">
        <f>((R13/T13)/10/100)+F13</f>
        <v>526</v>
      </c>
      <c r="V13" s="1">
        <f>ROUND((AM13*((50+50-H13)/100)), 2)</f>
        <v>59.76</v>
      </c>
      <c r="W13" s="6">
        <f t="shared" si="19"/>
        <v>7</v>
      </c>
      <c r="X13" s="1">
        <f>ROUND((AM13*((50+50-I13)/100)), 2)</f>
        <v>51.84</v>
      </c>
      <c r="Y13" s="3">
        <f t="shared" si="20"/>
        <v>5</v>
      </c>
      <c r="Z13" s="3">
        <f t="shared" si="21"/>
        <v>35</v>
      </c>
      <c r="AA13" s="1">
        <f>B13</f>
        <v>709551.11300000001</v>
      </c>
      <c r="AB13" s="1">
        <f>C13</f>
        <v>4904844.8430000003</v>
      </c>
      <c r="AC13" s="1">
        <f t="shared" si="22"/>
        <v>709551.11300000001</v>
      </c>
      <c r="AD13" s="1">
        <f>C13+(V13*ROUNDUP(((AJ13/V13)+1), 0))</f>
        <v>4905263.1630000006</v>
      </c>
      <c r="AE13" s="1">
        <f t="shared" si="23"/>
        <v>709602.95299999998</v>
      </c>
      <c r="AF13" s="1">
        <f t="shared" si="24"/>
        <v>4905263.1630000006</v>
      </c>
      <c r="AG13" s="1">
        <f t="shared" si="25"/>
        <v>709602.95299999998</v>
      </c>
      <c r="AH13" s="1">
        <f>C13</f>
        <v>4904844.8430000003</v>
      </c>
      <c r="AI13" s="17"/>
      <c r="AJ13" s="1">
        <f>ABS(ROUND(E13-C13, 2))</f>
        <v>338.46</v>
      </c>
      <c r="AK13" s="1">
        <f>ABS(ROUND(D13-B13, 2))</f>
        <v>162.18</v>
      </c>
      <c r="AL13" s="1">
        <f t="shared" si="26"/>
        <v>54891.44</v>
      </c>
      <c r="AM13" s="1">
        <f>ROUND((Q13/10/100)/T13, 2)</f>
        <v>72</v>
      </c>
      <c r="AN13" s="1">
        <f t="shared" si="27"/>
        <v>5184</v>
      </c>
      <c r="AO13" s="17"/>
    </row>
    <row r="14" spans="1:41" s="3" customFormat="1" x14ac:dyDescent="0.25">
      <c r="A14" s="3" t="s">
        <v>40</v>
      </c>
      <c r="B14" s="1">
        <v>709551.11300000001</v>
      </c>
      <c r="C14" s="1">
        <v>4904844.8430000003</v>
      </c>
      <c r="D14" s="1">
        <v>709551.11300000001</v>
      </c>
      <c r="E14" s="1">
        <v>4905183.2989999996</v>
      </c>
      <c r="F14" s="3">
        <v>600</v>
      </c>
      <c r="G14" s="3">
        <v>9999</v>
      </c>
      <c r="H14" s="3">
        <v>25</v>
      </c>
      <c r="I14" s="3">
        <v>63</v>
      </c>
      <c r="J14" s="17"/>
      <c r="K14" s="3" t="s">
        <v>46</v>
      </c>
      <c r="L14" s="3" t="s">
        <v>82</v>
      </c>
      <c r="M14" s="3" t="s">
        <v>66</v>
      </c>
      <c r="N14" s="3" t="s">
        <v>66</v>
      </c>
      <c r="O14" s="17"/>
      <c r="P14" s="3" t="s">
        <v>57</v>
      </c>
      <c r="Q14" s="3">
        <v>24</v>
      </c>
      <c r="R14" s="3">
        <v>152</v>
      </c>
      <c r="S14" s="17"/>
      <c r="T14" s="3">
        <f>1/G14</f>
        <v>1.0001000100010001E-4</v>
      </c>
      <c r="U14" s="3">
        <f>((R14/T14)/10/100)+F14</f>
        <v>2119.848</v>
      </c>
      <c r="V14" s="1">
        <f>ROUND((AM14*((50+50-H14)/100)), 2)</f>
        <v>179.99</v>
      </c>
      <c r="W14" s="6">
        <f t="shared" ref="W14:W15" si="28">ROUNDUP((AJ14/V14), 0)+1</f>
        <v>3</v>
      </c>
      <c r="X14" s="1">
        <f>ROUND((AM14*((50+50-I14)/100)), 2)</f>
        <v>88.79</v>
      </c>
      <c r="Y14" s="3">
        <f t="shared" ref="Y14:Y15" si="29">ROUNDUP((AK14/X14), 0)+1</f>
        <v>1</v>
      </c>
      <c r="Z14" s="3">
        <f t="shared" ref="Z14:Z15" si="30">W14*Y14</f>
        <v>3</v>
      </c>
      <c r="AA14" s="1">
        <f t="shared" ref="AA14:AA15" si="31">B14</f>
        <v>709551.11300000001</v>
      </c>
      <c r="AB14" s="1">
        <f t="shared" ref="AB14:AB15" si="32">C14</f>
        <v>4904844.8430000003</v>
      </c>
      <c r="AC14" s="1">
        <f t="shared" ref="AC14:AC15" si="33">AA14</f>
        <v>709551.11300000001</v>
      </c>
      <c r="AD14" s="1">
        <f>C14+(V14*ROUNDUP(((AJ14/V14)+1), 0))</f>
        <v>4905384.8130000001</v>
      </c>
      <c r="AE14" s="1">
        <f t="shared" ref="AE14:AE15" si="34">AC14+X14</f>
        <v>709639.90300000005</v>
      </c>
      <c r="AF14" s="1">
        <f t="shared" ref="AF14:AF15" si="35">AD14</f>
        <v>4905384.8130000001</v>
      </c>
      <c r="AG14" s="1">
        <f t="shared" ref="AG14:AG15" si="36">AE14</f>
        <v>709639.90300000005</v>
      </c>
      <c r="AH14" s="1">
        <f t="shared" ref="AH14:AH15" si="37">C14</f>
        <v>4904844.8430000003</v>
      </c>
      <c r="AI14" s="17"/>
      <c r="AJ14" s="1">
        <f>ABS(ROUND(E14-C14, 2))</f>
        <v>338.46</v>
      </c>
      <c r="AK14" s="1">
        <f>ABS(ROUND(D14-B14, 2))</f>
        <v>0</v>
      </c>
      <c r="AL14" s="1">
        <f t="shared" ref="AL14:AL15" si="38">ROUND(AJ14*AK14, 2)</f>
        <v>0</v>
      </c>
      <c r="AM14" s="1">
        <f t="shared" ref="AM14:AM15" si="39">ROUND((Q14/10/100)/T14, 2)</f>
        <v>239.98</v>
      </c>
      <c r="AN14" s="1">
        <f t="shared" ref="AN14:AN15" si="40">AM14^2</f>
        <v>57590.400399999999</v>
      </c>
      <c r="AO14" s="17"/>
    </row>
    <row r="15" spans="1:41" s="3" customFormat="1" x14ac:dyDescent="0.25">
      <c r="A15" s="3" t="s">
        <v>83</v>
      </c>
      <c r="B15" s="7">
        <v>547980.72</v>
      </c>
      <c r="C15" s="1">
        <v>7808516.2800000003</v>
      </c>
      <c r="D15" s="1">
        <v>546803.12</v>
      </c>
      <c r="E15" s="1">
        <v>7851121.3099999996</v>
      </c>
      <c r="F15" s="3">
        <v>100</v>
      </c>
      <c r="G15" s="1">
        <v>8000</v>
      </c>
      <c r="H15" s="3">
        <v>5</v>
      </c>
      <c r="I15" s="3">
        <v>23</v>
      </c>
      <c r="J15" s="17"/>
      <c r="K15" s="3" t="s">
        <v>79</v>
      </c>
      <c r="L15" s="3" t="s">
        <v>84</v>
      </c>
      <c r="M15" s="3" t="s">
        <v>66</v>
      </c>
      <c r="N15" s="3" t="s">
        <v>66</v>
      </c>
      <c r="O15" s="17"/>
      <c r="P15" s="3" t="s">
        <v>57</v>
      </c>
      <c r="Q15" s="3">
        <v>24</v>
      </c>
      <c r="R15" s="3">
        <v>152</v>
      </c>
      <c r="S15" s="17"/>
      <c r="T15" s="3">
        <f>1/G15</f>
        <v>1.25E-4</v>
      </c>
      <c r="U15" s="3">
        <f>((R15/T15)/10/100)+F15</f>
        <v>1316</v>
      </c>
      <c r="V15" s="1">
        <f>ROUND((AM15*((50+50-H15)/100)), 2)</f>
        <v>182.4</v>
      </c>
      <c r="W15" s="6">
        <f t="shared" si="28"/>
        <v>235</v>
      </c>
      <c r="X15" s="1">
        <f>ROUND((AM15*((50+50-I15)/100)), 2)</f>
        <v>147.84</v>
      </c>
      <c r="Y15" s="3">
        <f t="shared" si="29"/>
        <v>9</v>
      </c>
      <c r="Z15" s="3">
        <f t="shared" si="30"/>
        <v>2115</v>
      </c>
      <c r="AA15" s="1">
        <f t="shared" si="31"/>
        <v>547980.72</v>
      </c>
      <c r="AB15" s="1">
        <f t="shared" si="32"/>
        <v>7808516.2800000003</v>
      </c>
      <c r="AC15" s="1">
        <f t="shared" si="33"/>
        <v>547980.72</v>
      </c>
      <c r="AD15" s="1">
        <f>C15+(V15*ROUNDUP(((AJ15/V15)+1), 0))</f>
        <v>7851380.2800000003</v>
      </c>
      <c r="AE15" s="1">
        <f t="shared" si="34"/>
        <v>548128.55999999994</v>
      </c>
      <c r="AF15" s="1">
        <f t="shared" si="35"/>
        <v>7851380.2800000003</v>
      </c>
      <c r="AG15" s="1">
        <f t="shared" si="36"/>
        <v>548128.55999999994</v>
      </c>
      <c r="AH15" s="1">
        <f t="shared" si="37"/>
        <v>7808516.2800000003</v>
      </c>
      <c r="AI15" s="17"/>
      <c r="AJ15" s="1">
        <f>ABS(ROUND(E15-C15, 2))</f>
        <v>42605.03</v>
      </c>
      <c r="AK15" s="1">
        <f>ABS(ROUND(D15-B15, 2))</f>
        <v>1177.5999999999999</v>
      </c>
      <c r="AL15" s="1">
        <f t="shared" si="38"/>
        <v>50171683.329999998</v>
      </c>
      <c r="AM15" s="1">
        <f t="shared" si="39"/>
        <v>192</v>
      </c>
      <c r="AN15" s="1">
        <f t="shared" si="40"/>
        <v>36864</v>
      </c>
      <c r="AO15" s="17"/>
    </row>
    <row r="16" spans="1:41" s="5" customFormat="1" x14ac:dyDescent="0.25">
      <c r="B16" s="8"/>
      <c r="C16" s="8"/>
      <c r="D16" s="8"/>
      <c r="E16" s="8"/>
      <c r="J16" s="17"/>
      <c r="O16" s="17"/>
      <c r="S16" s="17"/>
      <c r="V16" s="8"/>
      <c r="W16" s="9"/>
      <c r="X16" s="8"/>
      <c r="AA16" s="8"/>
      <c r="AB16" s="8"/>
      <c r="AC16" s="8"/>
      <c r="AD16" s="8"/>
      <c r="AE16" s="8"/>
      <c r="AF16" s="8"/>
      <c r="AG16" s="8"/>
      <c r="AH16" s="8"/>
      <c r="AI16" s="17"/>
      <c r="AJ16" s="8"/>
      <c r="AK16" s="8"/>
      <c r="AL16" s="8"/>
      <c r="AM16" s="8"/>
      <c r="AN16" s="8"/>
      <c r="AO16" s="17"/>
    </row>
    <row r="17" spans="1:41" s="3" customFormat="1" ht="45" x14ac:dyDescent="0.25">
      <c r="A17" s="10" t="s">
        <v>42</v>
      </c>
      <c r="B17" s="10" t="s">
        <v>0</v>
      </c>
      <c r="C17" s="10" t="s">
        <v>1</v>
      </c>
      <c r="D17" s="10" t="s">
        <v>2</v>
      </c>
      <c r="E17" s="10" t="s">
        <v>3</v>
      </c>
      <c r="F17" s="10" t="s">
        <v>4</v>
      </c>
      <c r="G17" s="10" t="s">
        <v>5</v>
      </c>
      <c r="H17" s="10" t="s">
        <v>6</v>
      </c>
      <c r="I17" s="10" t="s">
        <v>7</v>
      </c>
      <c r="J17" s="11"/>
      <c r="K17" s="10" t="s">
        <v>54</v>
      </c>
      <c r="L17" s="10"/>
      <c r="M17" s="10" t="s">
        <v>48</v>
      </c>
      <c r="N17" s="10" t="s">
        <v>49</v>
      </c>
      <c r="O17" s="11"/>
      <c r="P17" s="10" t="s">
        <v>56</v>
      </c>
      <c r="Q17" s="10" t="s">
        <v>8</v>
      </c>
      <c r="R17" s="10" t="s">
        <v>9</v>
      </c>
      <c r="S17" s="11"/>
      <c r="T17" s="10" t="s">
        <v>10</v>
      </c>
      <c r="U17" s="12" t="s">
        <v>11</v>
      </c>
      <c r="V17" s="12" t="s">
        <v>12</v>
      </c>
      <c r="W17" s="12" t="s">
        <v>13</v>
      </c>
      <c r="X17" s="12" t="s">
        <v>14</v>
      </c>
      <c r="Y17" s="12" t="s">
        <v>15</v>
      </c>
      <c r="Z17" s="12" t="s">
        <v>16</v>
      </c>
      <c r="AA17" s="13" t="s">
        <v>17</v>
      </c>
      <c r="AB17" s="13" t="s">
        <v>18</v>
      </c>
      <c r="AC17" s="13" t="s">
        <v>19</v>
      </c>
      <c r="AD17" s="13" t="s">
        <v>20</v>
      </c>
      <c r="AE17" s="14" t="s">
        <v>21</v>
      </c>
      <c r="AF17" s="14" t="s">
        <v>22</v>
      </c>
      <c r="AG17" s="14" t="s">
        <v>23</v>
      </c>
      <c r="AH17" s="14" t="s">
        <v>24</v>
      </c>
      <c r="AI17" s="11"/>
      <c r="AJ17" s="12" t="s">
        <v>26</v>
      </c>
      <c r="AK17" s="12" t="s">
        <v>25</v>
      </c>
      <c r="AL17" s="12" t="s">
        <v>27</v>
      </c>
      <c r="AM17" s="15" t="s">
        <v>28</v>
      </c>
      <c r="AN17" s="15" t="s">
        <v>29</v>
      </c>
      <c r="AO17" s="11"/>
    </row>
    <row r="18" spans="1:41" s="3" customFormat="1" x14ac:dyDescent="0.25">
      <c r="A18" s="3" t="s">
        <v>52</v>
      </c>
      <c r="B18" s="7">
        <v>547980.72</v>
      </c>
      <c r="C18" s="1">
        <v>7808516.2800000003</v>
      </c>
      <c r="D18" s="1">
        <v>602090.06999999995</v>
      </c>
      <c r="E18" s="1">
        <v>7851121.3099999996</v>
      </c>
      <c r="F18" s="3">
        <v>5</v>
      </c>
      <c r="G18" s="1">
        <v>5000</v>
      </c>
      <c r="H18" s="3">
        <v>70</v>
      </c>
      <c r="I18" s="3">
        <v>16</v>
      </c>
      <c r="J18" s="17"/>
      <c r="K18" s="3" t="s">
        <v>53</v>
      </c>
      <c r="L18" s="3" t="s">
        <v>60</v>
      </c>
      <c r="M18" s="3" t="s">
        <v>47</v>
      </c>
      <c r="N18" s="3" t="s">
        <v>47</v>
      </c>
      <c r="O18" s="17"/>
      <c r="P18" s="3" t="s">
        <v>58</v>
      </c>
      <c r="Q18" s="3">
        <v>24</v>
      </c>
      <c r="R18" s="3">
        <v>152</v>
      </c>
      <c r="S18" s="17"/>
      <c r="T18" s="3">
        <f>1/G18</f>
        <v>2.0000000000000001E-4</v>
      </c>
      <c r="U18" s="3">
        <f>((R18/T18)/10/100)+F18</f>
        <v>765</v>
      </c>
      <c r="V18" s="1">
        <f>ROUND((AM18*((50+50-H18)/100)), 2)</f>
        <v>36</v>
      </c>
      <c r="W18" s="6">
        <f>ROUNDUP((AK18/V18), 0)+1</f>
        <v>1505</v>
      </c>
      <c r="X18" s="1">
        <f>ROUND((AM18*((50+50-I18)/100)), 2)</f>
        <v>100.8</v>
      </c>
      <c r="Y18" s="3">
        <f>ROUNDUP((AJ18/X18), 0)+1</f>
        <v>424</v>
      </c>
      <c r="Z18" s="3">
        <f t="shared" si="3"/>
        <v>638120</v>
      </c>
      <c r="AA18" s="1">
        <f>B18</f>
        <v>547980.72</v>
      </c>
      <c r="AB18" s="1">
        <f>C18</f>
        <v>7808516.2800000003</v>
      </c>
      <c r="AC18" s="1">
        <f>B18+(V18*ROUNDUP(((AK18/V18)+1), 0))</f>
        <v>602160.72</v>
      </c>
      <c r="AD18" s="1">
        <f>AB18</f>
        <v>7808516.2800000003</v>
      </c>
      <c r="AE18" s="1">
        <f>AC18</f>
        <v>602160.72</v>
      </c>
      <c r="AF18" s="1">
        <f>AD18+X18</f>
        <v>7808617.0800000001</v>
      </c>
      <c r="AG18" s="1">
        <f>B18</f>
        <v>547980.72</v>
      </c>
      <c r="AH18" s="1">
        <f>AF18</f>
        <v>7808617.0800000001</v>
      </c>
      <c r="AI18" s="17"/>
      <c r="AJ18" s="1">
        <f>ABS(ROUND(E18-C18, 2))</f>
        <v>42605.03</v>
      </c>
      <c r="AK18" s="1">
        <f>ABS(ROUND(D18-B18, 2))</f>
        <v>54109.35</v>
      </c>
      <c r="AL18" s="1">
        <f t="shared" si="8"/>
        <v>2305330480.0300002</v>
      </c>
      <c r="AM18" s="1">
        <f>ROUND((Q18/10/100)/T18, 2)</f>
        <v>120</v>
      </c>
      <c r="AN18" s="1">
        <f t="shared" si="9"/>
        <v>14400</v>
      </c>
      <c r="AO18" s="17"/>
    </row>
    <row r="19" spans="1:41" s="3" customFormat="1" x14ac:dyDescent="0.25">
      <c r="A19" s="3" t="s">
        <v>37</v>
      </c>
      <c r="B19" s="1">
        <v>206188.15</v>
      </c>
      <c r="C19" s="1">
        <v>2463586.85</v>
      </c>
      <c r="D19" s="1">
        <v>210343.73</v>
      </c>
      <c r="E19" s="1">
        <v>2464213.3199999998</v>
      </c>
      <c r="F19" s="3">
        <v>150</v>
      </c>
      <c r="G19" s="1">
        <v>7000</v>
      </c>
      <c r="H19" s="3">
        <v>27</v>
      </c>
      <c r="I19" s="3">
        <v>16</v>
      </c>
      <c r="J19" s="17"/>
      <c r="K19" s="3" t="s">
        <v>34</v>
      </c>
      <c r="L19" s="3" t="s">
        <v>60</v>
      </c>
      <c r="M19" s="3" t="s">
        <v>47</v>
      </c>
      <c r="N19" s="3" t="s">
        <v>47</v>
      </c>
      <c r="O19" s="17"/>
      <c r="P19" s="3" t="s">
        <v>58</v>
      </c>
      <c r="Q19" s="3">
        <v>24</v>
      </c>
      <c r="R19" s="3">
        <v>152</v>
      </c>
      <c r="S19" s="17"/>
      <c r="T19" s="3">
        <f>1/G19</f>
        <v>1.4285714285714287E-4</v>
      </c>
      <c r="U19" s="3">
        <f>((R19/T19)/10/100)+F19</f>
        <v>1214</v>
      </c>
      <c r="V19" s="1">
        <f>ROUND((AM19*((50+50-H19)/100)), 2)</f>
        <v>122.64</v>
      </c>
      <c r="W19" s="6">
        <f t="shared" ref="W19:W22" si="41">ROUNDUP((AK19/V19), 0)+1</f>
        <v>35</v>
      </c>
      <c r="X19" s="1">
        <f>ROUND((AM19*((50+50-I19)/100)), 2)</f>
        <v>141.12</v>
      </c>
      <c r="Y19" s="3">
        <f t="shared" ref="Y19:Y22" si="42">ROUNDUP((AJ19/X19), 0)+1</f>
        <v>6</v>
      </c>
      <c r="Z19" s="3">
        <f t="shared" ref="Z19:Z22" si="43">W19*Y19</f>
        <v>210</v>
      </c>
      <c r="AA19" s="1">
        <f>B19</f>
        <v>206188.15</v>
      </c>
      <c r="AB19" s="1">
        <f>C19</f>
        <v>2463586.85</v>
      </c>
      <c r="AC19" s="1">
        <f>B19+(V19*ROUNDUP(((AK19/V19)+1), 0))</f>
        <v>210480.55</v>
      </c>
      <c r="AD19" s="1">
        <f t="shared" ref="AD19:AD22" si="44">AB19</f>
        <v>2463586.85</v>
      </c>
      <c r="AE19" s="1">
        <f t="shared" ref="AE19:AE22" si="45">AC19</f>
        <v>210480.55</v>
      </c>
      <c r="AF19" s="1">
        <f t="shared" ref="AF19:AF22" si="46">AD19+X19</f>
        <v>2463727.9700000002</v>
      </c>
      <c r="AG19" s="1">
        <f>B19</f>
        <v>206188.15</v>
      </c>
      <c r="AH19" s="1">
        <f t="shared" ref="AH19:AH22" si="47">AF19</f>
        <v>2463727.9700000002</v>
      </c>
      <c r="AI19" s="17"/>
      <c r="AJ19" s="1">
        <f>ABS(ROUND(E19-C19, 2))</f>
        <v>626.47</v>
      </c>
      <c r="AK19" s="1">
        <f>ABS(ROUND(D19-B19, 2))</f>
        <v>4155.58</v>
      </c>
      <c r="AL19" s="1">
        <f t="shared" si="8"/>
        <v>2603346.2000000002</v>
      </c>
      <c r="AM19" s="1">
        <f>ROUND((Q19/10/100)/T19, 2)</f>
        <v>168</v>
      </c>
      <c r="AN19" s="1">
        <f t="shared" si="9"/>
        <v>28224</v>
      </c>
      <c r="AO19" s="17"/>
    </row>
    <row r="20" spans="1:41" s="3" customFormat="1" x14ac:dyDescent="0.25">
      <c r="A20" s="3" t="s">
        <v>37</v>
      </c>
      <c r="B20" s="1">
        <v>100000</v>
      </c>
      <c r="C20" s="1">
        <v>1000000</v>
      </c>
      <c r="D20" s="1">
        <v>101000</v>
      </c>
      <c r="E20" s="1">
        <v>1000100</v>
      </c>
      <c r="F20" s="3">
        <v>150</v>
      </c>
      <c r="G20" s="1">
        <v>7000</v>
      </c>
      <c r="H20" s="3">
        <v>27</v>
      </c>
      <c r="I20" s="3">
        <v>16</v>
      </c>
      <c r="J20" s="17"/>
      <c r="K20" s="3" t="s">
        <v>63</v>
      </c>
      <c r="L20" s="3" t="s">
        <v>60</v>
      </c>
      <c r="M20" s="3" t="s">
        <v>47</v>
      </c>
      <c r="N20" s="3" t="s">
        <v>75</v>
      </c>
      <c r="O20" s="17"/>
      <c r="P20" s="3" t="s">
        <v>58</v>
      </c>
      <c r="Q20" s="3">
        <v>24</v>
      </c>
      <c r="R20" s="3">
        <v>152</v>
      </c>
      <c r="S20" s="17"/>
      <c r="T20" s="3">
        <f>1/G20</f>
        <v>1.4285714285714287E-4</v>
      </c>
      <c r="U20" s="3">
        <f>((R20/T20)/10/100)+F20</f>
        <v>1214</v>
      </c>
      <c r="V20" s="1">
        <f>ROUND((AM20*((50+50-H20)/100)), 2)</f>
        <v>122.64</v>
      </c>
      <c r="W20" s="6">
        <f t="shared" si="41"/>
        <v>10</v>
      </c>
      <c r="X20" s="1">
        <f>ROUND((AM20*((50+50-I20)/100)), 2)</f>
        <v>141.12</v>
      </c>
      <c r="Y20" s="3">
        <f t="shared" si="42"/>
        <v>2</v>
      </c>
      <c r="Z20" s="3">
        <f t="shared" si="43"/>
        <v>20</v>
      </c>
      <c r="AA20" s="1">
        <f>B20</f>
        <v>100000</v>
      </c>
      <c r="AB20" s="1">
        <f>C20</f>
        <v>1000000</v>
      </c>
      <c r="AC20" s="1">
        <f>B20+(V20*ROUNDUP(((AK20/V20)+1), 0))</f>
        <v>101226.4</v>
      </c>
      <c r="AD20" s="1">
        <f t="shared" si="44"/>
        <v>1000000</v>
      </c>
      <c r="AE20" s="1">
        <f t="shared" si="45"/>
        <v>101226.4</v>
      </c>
      <c r="AF20" s="1">
        <f t="shared" si="46"/>
        <v>1000141.12</v>
      </c>
      <c r="AG20" s="1">
        <f>B20</f>
        <v>100000</v>
      </c>
      <c r="AH20" s="1">
        <f t="shared" si="47"/>
        <v>1000141.12</v>
      </c>
      <c r="AI20" s="17"/>
      <c r="AJ20" s="1">
        <f>ABS(ROUND(E20-C20, 2))</f>
        <v>100</v>
      </c>
      <c r="AK20" s="1">
        <f>ABS(ROUND(D20-B20, 2))</f>
        <v>1000</v>
      </c>
      <c r="AL20" s="1">
        <f t="shared" si="8"/>
        <v>100000</v>
      </c>
      <c r="AM20" s="1">
        <f>ROUND((Q20/10/100)/T20, 2)</f>
        <v>168</v>
      </c>
      <c r="AN20" s="1">
        <f t="shared" si="9"/>
        <v>28224</v>
      </c>
      <c r="AO20" s="17"/>
    </row>
    <row r="21" spans="1:41" s="3" customFormat="1" x14ac:dyDescent="0.25">
      <c r="A21" s="3" t="s">
        <v>41</v>
      </c>
      <c r="B21" s="7">
        <v>492563.48</v>
      </c>
      <c r="C21" s="1">
        <v>3095951.48</v>
      </c>
      <c r="D21" s="1">
        <v>549550.38</v>
      </c>
      <c r="E21" s="7">
        <v>3101610.27</v>
      </c>
      <c r="F21" s="3">
        <v>8848</v>
      </c>
      <c r="G21" s="1">
        <v>10000</v>
      </c>
      <c r="H21" s="3">
        <v>11</v>
      </c>
      <c r="I21" s="3">
        <v>13</v>
      </c>
      <c r="J21" s="17"/>
      <c r="K21" s="3" t="s">
        <v>65</v>
      </c>
      <c r="L21" s="3" t="s">
        <v>70</v>
      </c>
      <c r="M21" s="3" t="s">
        <v>47</v>
      </c>
      <c r="N21" s="3" t="s">
        <v>47</v>
      </c>
      <c r="O21" s="17"/>
      <c r="P21" s="3" t="s">
        <v>58</v>
      </c>
      <c r="Q21" s="3">
        <v>24</v>
      </c>
      <c r="R21" s="3">
        <v>152</v>
      </c>
      <c r="S21" s="17"/>
      <c r="T21" s="3">
        <f>1/G21</f>
        <v>1E-4</v>
      </c>
      <c r="U21" s="3">
        <f>((R21/T21)/10/100)+F21</f>
        <v>10368</v>
      </c>
      <c r="V21" s="1">
        <f>ROUND((AM21*((50+50-H21)/100)), 2)</f>
        <v>213.6</v>
      </c>
      <c r="W21" s="6">
        <f t="shared" si="41"/>
        <v>268</v>
      </c>
      <c r="X21" s="1">
        <f>ROUND((AM21*((50+50-I21)/100)), 2)</f>
        <v>208.8</v>
      </c>
      <c r="Y21" s="3">
        <f t="shared" si="42"/>
        <v>29</v>
      </c>
      <c r="Z21" s="3">
        <f t="shared" si="43"/>
        <v>7772</v>
      </c>
      <c r="AA21" s="1">
        <f>B21</f>
        <v>492563.48</v>
      </c>
      <c r="AB21" s="1">
        <f>C21</f>
        <v>3095951.48</v>
      </c>
      <c r="AC21" s="1">
        <f>B21+(V21*ROUNDUP(((AK21/V21)+1), 0))</f>
        <v>549808.28</v>
      </c>
      <c r="AD21" s="1">
        <f t="shared" si="44"/>
        <v>3095951.48</v>
      </c>
      <c r="AE21" s="1">
        <f t="shared" si="45"/>
        <v>549808.28</v>
      </c>
      <c r="AF21" s="1">
        <f t="shared" si="46"/>
        <v>3096160.28</v>
      </c>
      <c r="AG21" s="1">
        <f>B21</f>
        <v>492563.48</v>
      </c>
      <c r="AH21" s="1">
        <f t="shared" si="47"/>
        <v>3096160.28</v>
      </c>
      <c r="AI21" s="17"/>
      <c r="AJ21" s="1">
        <f>ABS(ROUND(E21-C21, 2))</f>
        <v>5658.79</v>
      </c>
      <c r="AK21" s="1">
        <f>ABS(ROUND(D21-B21, 2))</f>
        <v>56986.9</v>
      </c>
      <c r="AL21" s="1">
        <f t="shared" si="8"/>
        <v>322476899.85000002</v>
      </c>
      <c r="AM21" s="1">
        <f>ROUND((Q21/10/100)/T21, 2)</f>
        <v>240</v>
      </c>
      <c r="AN21" s="1">
        <f t="shared" si="9"/>
        <v>57600</v>
      </c>
      <c r="AO21" s="17"/>
    </row>
    <row r="22" spans="1:41" s="3" customFormat="1" x14ac:dyDescent="0.25">
      <c r="A22" s="3" t="s">
        <v>52</v>
      </c>
      <c r="B22" s="7">
        <v>547980.72</v>
      </c>
      <c r="C22" s="1">
        <v>7808516.2800000003</v>
      </c>
      <c r="D22" s="1">
        <v>602090.06999999995</v>
      </c>
      <c r="E22" s="1">
        <v>7851121.3099999996</v>
      </c>
      <c r="F22" s="3">
        <v>5</v>
      </c>
      <c r="G22" s="1">
        <v>5000</v>
      </c>
      <c r="H22" s="3">
        <v>100</v>
      </c>
      <c r="I22" s="3">
        <v>16</v>
      </c>
      <c r="J22" s="17"/>
      <c r="K22" s="3" t="s">
        <v>53</v>
      </c>
      <c r="L22" s="3" t="s">
        <v>71</v>
      </c>
      <c r="M22" s="3" t="s">
        <v>66</v>
      </c>
      <c r="N22" s="3" t="s">
        <v>66</v>
      </c>
      <c r="O22" s="17"/>
      <c r="P22" s="3" t="s">
        <v>58</v>
      </c>
      <c r="Q22" s="3">
        <v>24</v>
      </c>
      <c r="R22" s="3">
        <v>152</v>
      </c>
      <c r="S22" s="17"/>
      <c r="T22" s="3">
        <f>1/G22</f>
        <v>2.0000000000000001E-4</v>
      </c>
      <c r="U22" s="3">
        <f>((R22/T22)/10/100)+F22</f>
        <v>765</v>
      </c>
      <c r="V22" s="1">
        <f>ROUND((AM22*((50+50-H22)/100)), 2)</f>
        <v>0</v>
      </c>
      <c r="W22" s="6" t="e">
        <f t="shared" si="41"/>
        <v>#DIV/0!</v>
      </c>
      <c r="X22" s="1">
        <f>ROUND((AM22*((50+50-I22)/100)), 2)</f>
        <v>100.8</v>
      </c>
      <c r="Y22" s="3">
        <f t="shared" si="42"/>
        <v>424</v>
      </c>
      <c r="Z22" s="3" t="e">
        <f t="shared" si="43"/>
        <v>#DIV/0!</v>
      </c>
      <c r="AA22" s="1">
        <f>B22</f>
        <v>547980.72</v>
      </c>
      <c r="AB22" s="1">
        <f>C22</f>
        <v>7808516.2800000003</v>
      </c>
      <c r="AC22" s="1" t="e">
        <f>B22+(V22*ROUNDUP(((AK22/V22)+1), 0))</f>
        <v>#DIV/0!</v>
      </c>
      <c r="AD22" s="1">
        <f t="shared" si="44"/>
        <v>7808516.2800000003</v>
      </c>
      <c r="AE22" s="1" t="e">
        <f t="shared" si="45"/>
        <v>#DIV/0!</v>
      </c>
      <c r="AF22" s="1">
        <f t="shared" si="46"/>
        <v>7808617.0800000001</v>
      </c>
      <c r="AG22" s="1">
        <f>B22</f>
        <v>547980.72</v>
      </c>
      <c r="AH22" s="1">
        <f t="shared" si="47"/>
        <v>7808617.0800000001</v>
      </c>
      <c r="AI22" s="17"/>
      <c r="AJ22" s="1">
        <f>ABS(ROUND(E22-C22, 2))</f>
        <v>42605.03</v>
      </c>
      <c r="AK22" s="1">
        <f>ABS(ROUND(D22-B22, 2))</f>
        <v>54109.35</v>
      </c>
      <c r="AL22" s="1">
        <f t="shared" si="8"/>
        <v>2305330480.0300002</v>
      </c>
      <c r="AM22" s="1">
        <f>ROUND((Q22/10/100)/T22, 2)</f>
        <v>120</v>
      </c>
      <c r="AN22" s="1">
        <f t="shared" si="9"/>
        <v>14400</v>
      </c>
      <c r="AO22" s="17"/>
    </row>
    <row r="23" spans="1:41" s="3" customFormat="1" x14ac:dyDescent="0.25">
      <c r="A23" s="3" t="s">
        <v>52</v>
      </c>
      <c r="B23" s="7">
        <v>547980.72</v>
      </c>
      <c r="C23" s="1">
        <v>7808516.2800000003</v>
      </c>
      <c r="D23" s="1">
        <v>602090.06999999995</v>
      </c>
      <c r="E23" s="1">
        <v>7851121.3099999996</v>
      </c>
      <c r="F23" s="3">
        <v>715</v>
      </c>
      <c r="G23" s="1">
        <v>100</v>
      </c>
      <c r="H23" s="3">
        <v>14</v>
      </c>
      <c r="I23" s="3">
        <v>0</v>
      </c>
      <c r="J23" s="17"/>
      <c r="K23" s="3" t="s">
        <v>53</v>
      </c>
      <c r="L23" s="3" t="s">
        <v>72</v>
      </c>
      <c r="M23" s="3" t="s">
        <v>66</v>
      </c>
      <c r="N23" s="3" t="s">
        <v>66</v>
      </c>
      <c r="O23" s="17"/>
      <c r="P23" s="3" t="s">
        <v>58</v>
      </c>
      <c r="Q23" s="3">
        <v>24</v>
      </c>
      <c r="R23" s="3">
        <v>152</v>
      </c>
      <c r="S23" s="17"/>
      <c r="T23" s="3">
        <f>1/G23</f>
        <v>0.01</v>
      </c>
      <c r="U23" s="3">
        <f>((R23/T23)/10/100)+F23</f>
        <v>730.2</v>
      </c>
      <c r="V23" s="1">
        <f>ROUND((AM23*((50+50-H23)/100)), 2)</f>
        <v>2.06</v>
      </c>
      <c r="W23" s="6">
        <f t="shared" ref="W23:W25" si="48">ROUNDUP((AK23/V23), 0)+1</f>
        <v>26268</v>
      </c>
      <c r="X23" s="1">
        <f>ROUND((AM23*((50+50-I23)/100)), 2)</f>
        <v>2.4</v>
      </c>
      <c r="Y23" s="3">
        <f t="shared" ref="Y23:Y25" si="49">ROUNDUP((AJ23/X23), 0)+1</f>
        <v>17754</v>
      </c>
      <c r="Z23" s="3">
        <f t="shared" ref="Z23:Z25" si="50">W23*Y23</f>
        <v>466362072</v>
      </c>
      <c r="AA23" s="1">
        <f>B23</f>
        <v>547980.72</v>
      </c>
      <c r="AB23" s="1">
        <f>C23</f>
        <v>7808516.2800000003</v>
      </c>
      <c r="AC23" s="1">
        <f>B23+(V23*ROUNDUP(((AK23/V23)+1), 0))</f>
        <v>602092.79999999993</v>
      </c>
      <c r="AD23" s="1">
        <f t="shared" ref="AD23:AD25" si="51">AB23</f>
        <v>7808516.2800000003</v>
      </c>
      <c r="AE23" s="1">
        <f t="shared" ref="AE23:AE25" si="52">AC23</f>
        <v>602092.79999999993</v>
      </c>
      <c r="AF23" s="1">
        <f t="shared" ref="AF23:AF25" si="53">AD23+X23</f>
        <v>7808518.6800000006</v>
      </c>
      <c r="AG23" s="1">
        <f>B23</f>
        <v>547980.72</v>
      </c>
      <c r="AH23" s="1">
        <f t="shared" ref="AH23:AH25" si="54">AF23</f>
        <v>7808518.6800000006</v>
      </c>
      <c r="AI23" s="17"/>
      <c r="AJ23" s="1">
        <f>ABS(ROUND(E23-C23, 2))</f>
        <v>42605.03</v>
      </c>
      <c r="AK23" s="1">
        <f>ABS(ROUND(D23-B23, 2))</f>
        <v>54109.35</v>
      </c>
      <c r="AL23" s="1">
        <f t="shared" ref="AL23:AL25" si="55">ROUND(AJ23*AK23, 2)</f>
        <v>2305330480.0300002</v>
      </c>
      <c r="AM23" s="1">
        <f>ROUND((Q23/10/100)/T23, 2)</f>
        <v>2.4</v>
      </c>
      <c r="AN23" s="1">
        <f t="shared" ref="AN23:AN25" si="56">AM23^2</f>
        <v>5.76</v>
      </c>
      <c r="AO23" s="17"/>
    </row>
    <row r="24" spans="1:41" s="3" customFormat="1" x14ac:dyDescent="0.25">
      <c r="A24" s="3" t="s">
        <v>78</v>
      </c>
      <c r="B24" s="1">
        <v>206188.15</v>
      </c>
      <c r="C24" s="1">
        <v>2463586.85</v>
      </c>
      <c r="D24" s="1" t="s">
        <v>39</v>
      </c>
      <c r="E24" s="1" t="s">
        <v>44</v>
      </c>
      <c r="F24" s="3">
        <v>9000</v>
      </c>
      <c r="G24" s="1">
        <v>500</v>
      </c>
      <c r="H24" s="3">
        <v>27</v>
      </c>
      <c r="I24" s="3">
        <v>16</v>
      </c>
      <c r="J24" s="17"/>
      <c r="K24" s="3" t="s">
        <v>79</v>
      </c>
      <c r="L24" s="3" t="s">
        <v>76</v>
      </c>
      <c r="M24" s="3" t="s">
        <v>66</v>
      </c>
      <c r="N24" s="3" t="s">
        <v>66</v>
      </c>
      <c r="O24" s="17"/>
      <c r="P24" s="3" t="s">
        <v>58</v>
      </c>
      <c r="Q24" s="3">
        <v>24</v>
      </c>
      <c r="R24" s="3">
        <v>152</v>
      </c>
      <c r="S24" s="17"/>
      <c r="T24" s="3">
        <f>1/G24</f>
        <v>2E-3</v>
      </c>
      <c r="U24" s="3">
        <f>((R24/T24)/10/100)+F24</f>
        <v>9076</v>
      </c>
      <c r="V24" s="1">
        <f>ROUND((AM24*((50+50-H24)/100)), 2)</f>
        <v>8.76</v>
      </c>
      <c r="W24" s="6" t="e">
        <f t="shared" si="48"/>
        <v>#VALUE!</v>
      </c>
      <c r="X24" s="1">
        <f>ROUND((AM24*((50+50-I24)/100)), 2)</f>
        <v>10.08</v>
      </c>
      <c r="Y24" s="3" t="e">
        <f t="shared" si="49"/>
        <v>#VALUE!</v>
      </c>
      <c r="Z24" s="3" t="e">
        <f t="shared" si="50"/>
        <v>#VALUE!</v>
      </c>
      <c r="AA24" s="1">
        <f>B24</f>
        <v>206188.15</v>
      </c>
      <c r="AB24" s="1">
        <f>C24</f>
        <v>2463586.85</v>
      </c>
      <c r="AC24" s="1" t="e">
        <f>B24+(V24*ROUNDUP(((AK24/V24)+1), 0))</f>
        <v>#VALUE!</v>
      </c>
      <c r="AD24" s="1">
        <f t="shared" si="51"/>
        <v>2463586.85</v>
      </c>
      <c r="AE24" s="1" t="e">
        <f t="shared" si="52"/>
        <v>#VALUE!</v>
      </c>
      <c r="AF24" s="1">
        <f t="shared" si="53"/>
        <v>2463596.9300000002</v>
      </c>
      <c r="AG24" s="1">
        <f>B24</f>
        <v>206188.15</v>
      </c>
      <c r="AH24" s="1">
        <f t="shared" si="54"/>
        <v>2463596.9300000002</v>
      </c>
      <c r="AI24" s="17"/>
      <c r="AJ24" s="1" t="e">
        <f>ABS(ROUND(E24-C24, 2))</f>
        <v>#VALUE!</v>
      </c>
      <c r="AK24" s="1" t="e">
        <f>ABS(ROUND(D24-B24, 2))</f>
        <v>#VALUE!</v>
      </c>
      <c r="AL24" s="1" t="e">
        <f t="shared" si="55"/>
        <v>#VALUE!</v>
      </c>
      <c r="AM24" s="1">
        <f>ROUND((Q24/10/100)/T24, 2)</f>
        <v>12</v>
      </c>
      <c r="AN24" s="1">
        <f t="shared" si="56"/>
        <v>144</v>
      </c>
      <c r="AO24" s="17"/>
    </row>
    <row r="25" spans="1:41" s="3" customFormat="1" x14ac:dyDescent="0.25">
      <c r="A25" s="3" t="s">
        <v>77</v>
      </c>
      <c r="B25" s="1"/>
      <c r="C25" s="1">
        <v>2463586.85</v>
      </c>
      <c r="D25" s="1">
        <v>210343.73</v>
      </c>
      <c r="E25" s="1">
        <v>2464213.3199999998</v>
      </c>
      <c r="F25" s="3">
        <v>1630</v>
      </c>
      <c r="G25" s="1">
        <v>120</v>
      </c>
      <c r="H25" s="3">
        <v>27</v>
      </c>
      <c r="I25" s="3">
        <v>16</v>
      </c>
      <c r="J25" s="17"/>
      <c r="K25" s="3" t="s">
        <v>79</v>
      </c>
      <c r="L25" s="3" t="s">
        <v>76</v>
      </c>
      <c r="M25" s="3" t="s">
        <v>66</v>
      </c>
      <c r="N25" s="3" t="s">
        <v>66</v>
      </c>
      <c r="O25" s="17"/>
      <c r="P25" s="3" t="s">
        <v>58</v>
      </c>
      <c r="Q25" s="3">
        <v>24</v>
      </c>
      <c r="R25" s="3">
        <v>152</v>
      </c>
      <c r="S25" s="17"/>
      <c r="T25" s="3">
        <f>1/G25</f>
        <v>8.3333333333333332E-3</v>
      </c>
      <c r="U25" s="3">
        <f>((R25/T25)/10/100)+F25</f>
        <v>1648.24</v>
      </c>
      <c r="V25" s="1">
        <f>ROUND((AM25*((50+50-H25)/100)), 2)</f>
        <v>2.1</v>
      </c>
      <c r="W25" s="6">
        <f t="shared" si="48"/>
        <v>100165</v>
      </c>
      <c r="X25" s="1">
        <f>ROUND((AM25*((50+50-I25)/100)), 2)</f>
        <v>2.42</v>
      </c>
      <c r="Y25" s="3">
        <f t="shared" si="49"/>
        <v>260</v>
      </c>
      <c r="Z25" s="3">
        <f t="shared" si="50"/>
        <v>26042900</v>
      </c>
      <c r="AA25" s="1">
        <f>B25</f>
        <v>0</v>
      </c>
      <c r="AB25" s="1">
        <f>C25</f>
        <v>2463586.85</v>
      </c>
      <c r="AC25" s="1">
        <f>B25+(V25*ROUNDUP(((AK25/V25)+1), 0))</f>
        <v>210346.5</v>
      </c>
      <c r="AD25" s="1">
        <f t="shared" si="51"/>
        <v>2463586.85</v>
      </c>
      <c r="AE25" s="1">
        <f t="shared" si="52"/>
        <v>210346.5</v>
      </c>
      <c r="AF25" s="1">
        <f t="shared" si="53"/>
        <v>2463589.27</v>
      </c>
      <c r="AG25" s="1">
        <f>B25</f>
        <v>0</v>
      </c>
      <c r="AH25" s="1">
        <f t="shared" si="54"/>
        <v>2463589.27</v>
      </c>
      <c r="AI25" s="17"/>
      <c r="AJ25" s="1">
        <f>ABS(ROUND(E25-C25, 2))</f>
        <v>626.47</v>
      </c>
      <c r="AK25" s="1">
        <f>ABS(ROUND(D25-B25, 2))</f>
        <v>210343.73</v>
      </c>
      <c r="AL25" s="1">
        <f t="shared" si="55"/>
        <v>131774036.53</v>
      </c>
      <c r="AM25" s="1">
        <f>ROUND((Q25/10/100)/T25, 2)</f>
        <v>2.88</v>
      </c>
      <c r="AN25" s="1">
        <f t="shared" si="56"/>
        <v>8.2943999999999996</v>
      </c>
      <c r="AO25" s="17"/>
    </row>
    <row r="26" spans="1:41" s="3" customFormat="1" x14ac:dyDescent="0.25">
      <c r="A26" s="3" t="s">
        <v>38</v>
      </c>
      <c r="B26" s="1">
        <v>599000</v>
      </c>
      <c r="C26" s="1">
        <v>9999000</v>
      </c>
      <c r="D26" s="1">
        <v>600000</v>
      </c>
      <c r="E26" s="1">
        <v>9999999.9900000002</v>
      </c>
      <c r="F26" s="3">
        <v>100</v>
      </c>
      <c r="G26" s="1">
        <v>5000</v>
      </c>
      <c r="H26" s="3">
        <v>5</v>
      </c>
      <c r="I26" s="3">
        <v>15</v>
      </c>
      <c r="J26" s="17"/>
      <c r="K26" s="3" t="s">
        <v>79</v>
      </c>
      <c r="L26" s="3" t="s">
        <v>76</v>
      </c>
      <c r="M26" s="3" t="s">
        <v>47</v>
      </c>
      <c r="N26" s="3" t="s">
        <v>75</v>
      </c>
      <c r="O26" s="17"/>
      <c r="P26" s="3" t="s">
        <v>58</v>
      </c>
      <c r="Q26" s="3">
        <v>24</v>
      </c>
      <c r="R26" s="3">
        <v>152</v>
      </c>
      <c r="S26" s="17"/>
      <c r="T26" s="3">
        <f>1/G26</f>
        <v>2.0000000000000001E-4</v>
      </c>
      <c r="U26" s="3">
        <f>((R26/T26)/10/100)+F26</f>
        <v>860</v>
      </c>
      <c r="V26" s="1">
        <f>ROUND((AM26*((50+50-H26)/100)), 2)</f>
        <v>114</v>
      </c>
      <c r="W26" s="6">
        <f t="shared" ref="W26" si="57">ROUNDUP((AK26/V26), 0)+1</f>
        <v>10</v>
      </c>
      <c r="X26" s="1">
        <f>ROUND((AM26*((50+50-I26)/100)), 2)</f>
        <v>102</v>
      </c>
      <c r="Y26" s="3">
        <f t="shared" ref="Y26" si="58">ROUNDUP((AJ26/X26), 0)+1</f>
        <v>11</v>
      </c>
      <c r="Z26" s="3">
        <f t="shared" ref="Z26" si="59">W26*Y26</f>
        <v>110</v>
      </c>
      <c r="AA26" s="1">
        <f>B26</f>
        <v>599000</v>
      </c>
      <c r="AB26" s="1">
        <f>C26</f>
        <v>9999000</v>
      </c>
      <c r="AC26" s="1">
        <f>B26+(V26*ROUNDUP(((AK26/V26)+1), 0))</f>
        <v>600140</v>
      </c>
      <c r="AD26" s="1">
        <f t="shared" ref="AD26" si="60">AB26</f>
        <v>9999000</v>
      </c>
      <c r="AE26" s="1">
        <f t="shared" ref="AE26" si="61">AC26</f>
        <v>600140</v>
      </c>
      <c r="AF26" s="1">
        <f t="shared" ref="AF26" si="62">AD26+X26</f>
        <v>9999102</v>
      </c>
      <c r="AG26" s="1">
        <f>B26</f>
        <v>599000</v>
      </c>
      <c r="AH26" s="1">
        <f t="shared" ref="AH26" si="63">AF26</f>
        <v>9999102</v>
      </c>
      <c r="AI26" s="17"/>
      <c r="AJ26" s="1">
        <f>ABS(ROUND(E26-C26, 2))</f>
        <v>999.99</v>
      </c>
      <c r="AK26" s="1">
        <f>ABS(ROUND(D26-B26, 2))</f>
        <v>1000</v>
      </c>
      <c r="AL26" s="1">
        <f t="shared" ref="AL26" si="64">ROUND(AJ26*AK26, 2)</f>
        <v>999990</v>
      </c>
      <c r="AM26" s="1">
        <f t="shared" ref="AM26" si="65">ROUND((Q26/10/100)/T26, 2)</f>
        <v>120</v>
      </c>
      <c r="AN26" s="1">
        <f t="shared" ref="AN26" si="66">AM26^2</f>
        <v>14400</v>
      </c>
      <c r="AO26" s="17"/>
    </row>
    <row r="27" spans="1:41" x14ac:dyDescent="0.25">
      <c r="B27" s="2"/>
      <c r="C27" s="2"/>
      <c r="D27" s="2"/>
      <c r="E27" s="2"/>
      <c r="V27" s="2"/>
      <c r="W27" s="20"/>
      <c r="X27" s="2"/>
      <c r="AA27" s="2"/>
      <c r="AB27" s="2"/>
      <c r="AC27" s="2"/>
      <c r="AD27" s="2"/>
      <c r="AE27" s="2"/>
      <c r="AF27" s="2"/>
      <c r="AG27" s="2"/>
      <c r="AH27" s="2"/>
      <c r="AJ27" s="2"/>
      <c r="AK27" s="2"/>
      <c r="AL27" s="2"/>
      <c r="AM27" s="2"/>
      <c r="AN27" s="2"/>
    </row>
    <row r="28" spans="1:41" x14ac:dyDescent="0.25">
      <c r="B28" s="2"/>
      <c r="C28" s="2"/>
      <c r="D28" s="2"/>
      <c r="E28" s="2"/>
      <c r="V28" s="2"/>
      <c r="W28" s="20"/>
      <c r="X28" s="2"/>
      <c r="AA28" s="2"/>
      <c r="AB28" s="2"/>
      <c r="AC28" s="2"/>
      <c r="AD28" s="2"/>
      <c r="AE28" s="2"/>
      <c r="AF28" s="2"/>
      <c r="AG28" s="2"/>
      <c r="AH28" s="2"/>
      <c r="AJ28" s="2"/>
      <c r="AK28" s="2"/>
      <c r="AL28" s="2"/>
      <c r="AM28" s="2"/>
      <c r="AN28" s="2"/>
    </row>
    <row r="29" spans="1:41" x14ac:dyDescent="0.25">
      <c r="B29" s="2"/>
      <c r="C29" s="2"/>
      <c r="D29" s="2"/>
      <c r="E29" s="2"/>
      <c r="V29" s="2"/>
      <c r="W29" s="20"/>
      <c r="X29" s="2"/>
      <c r="AA29" s="2"/>
      <c r="AB29" s="2"/>
      <c r="AC29" s="2"/>
      <c r="AE29" s="2"/>
      <c r="AG29" s="2"/>
      <c r="AH29" s="2"/>
      <c r="AJ29" s="2"/>
      <c r="AK29" s="2"/>
      <c r="AL29" s="2"/>
      <c r="AM29" s="2"/>
      <c r="AN29" s="2"/>
    </row>
    <row r="30" spans="1:41" x14ac:dyDescent="0.25">
      <c r="B30" s="2"/>
      <c r="C30" s="2"/>
      <c r="D30" s="2"/>
      <c r="E30" s="2"/>
      <c r="V30" s="2"/>
      <c r="W30" s="20"/>
      <c r="X30" s="2"/>
      <c r="AA30" s="2"/>
      <c r="AB30" s="2"/>
      <c r="AC30" s="2"/>
      <c r="AE30" s="2"/>
      <c r="AG30" s="2"/>
      <c r="AH30" s="2"/>
      <c r="AJ30" s="2"/>
      <c r="AK30" s="2"/>
      <c r="AL30" s="2"/>
      <c r="AM30" s="2"/>
      <c r="AN30" s="2"/>
    </row>
    <row r="31" spans="1:41" x14ac:dyDescent="0.25">
      <c r="B31" s="2"/>
      <c r="C31" s="2"/>
      <c r="D31" s="2"/>
      <c r="E31" s="2"/>
      <c r="V31" s="2"/>
      <c r="W31" s="20"/>
      <c r="X31" s="2"/>
      <c r="AA31" s="2"/>
      <c r="AB31" s="2"/>
      <c r="AC31" s="2"/>
      <c r="AE31" s="2"/>
      <c r="AG31" s="2"/>
      <c r="AH31" s="2"/>
      <c r="AJ31" s="2"/>
      <c r="AK31" s="2"/>
      <c r="AL31" s="2"/>
      <c r="AM31" s="2"/>
      <c r="AN31" s="2"/>
    </row>
    <row r="32" spans="1:41" x14ac:dyDescent="0.25">
      <c r="B32" s="2"/>
      <c r="C32" s="2"/>
      <c r="D32" s="2"/>
      <c r="E32" s="2"/>
      <c r="V32" s="2"/>
      <c r="W32" s="20"/>
      <c r="X32" s="2"/>
      <c r="AA32" s="2"/>
      <c r="AB32" s="2"/>
      <c r="AC32" s="2"/>
      <c r="AE32" s="2"/>
      <c r="AG32" s="2"/>
      <c r="AH32" s="2"/>
      <c r="AJ32" s="2"/>
      <c r="AK32" s="2"/>
      <c r="AL32" s="2"/>
      <c r="AM32" s="2"/>
      <c r="AN32" s="2"/>
    </row>
    <row r="33" spans="2:40" x14ac:dyDescent="0.25">
      <c r="B33" s="2"/>
      <c r="C33" s="2"/>
      <c r="D33" s="2"/>
      <c r="E33" s="2"/>
      <c r="V33" s="2"/>
      <c r="W33" s="20"/>
      <c r="X33" s="2"/>
      <c r="AA33" s="2"/>
      <c r="AB33" s="2"/>
      <c r="AC33" s="2"/>
      <c r="AE33" s="2"/>
      <c r="AG33" s="2"/>
      <c r="AH33" s="2"/>
      <c r="AJ33" s="2"/>
      <c r="AK33" s="2"/>
      <c r="AL33" s="2"/>
      <c r="AM33" s="2"/>
      <c r="AN33" s="2"/>
    </row>
    <row r="34" spans="2:40" x14ac:dyDescent="0.25">
      <c r="B34" s="2"/>
      <c r="C34" s="2"/>
      <c r="D34" s="2"/>
      <c r="E34" s="2"/>
      <c r="V34" s="2"/>
      <c r="W34" s="20"/>
      <c r="X34" s="2"/>
      <c r="AA34" s="2"/>
      <c r="AB34" s="2"/>
      <c r="AC34" s="2"/>
      <c r="AE34" s="2"/>
      <c r="AG34" s="2"/>
      <c r="AH34" s="2"/>
      <c r="AJ34" s="2"/>
      <c r="AK34" s="2"/>
      <c r="AL34" s="2"/>
      <c r="AM34" s="2"/>
      <c r="AN34" s="2"/>
    </row>
    <row r="35" spans="2:40" x14ac:dyDescent="0.25">
      <c r="B35" s="2"/>
      <c r="C35" s="2"/>
      <c r="D35" s="2"/>
      <c r="E35" s="2"/>
    </row>
    <row r="36" spans="2:40" x14ac:dyDescent="0.25">
      <c r="B36" s="2"/>
      <c r="C36" s="2"/>
      <c r="D36" s="2"/>
      <c r="E36" s="2"/>
    </row>
    <row r="37" spans="2:40" x14ac:dyDescent="0.25">
      <c r="B37" s="2"/>
      <c r="C37" s="2"/>
      <c r="D37" s="2"/>
      <c r="E37" s="2"/>
    </row>
    <row r="38" spans="2:40" x14ac:dyDescent="0.25">
      <c r="B38" s="2"/>
      <c r="C38" s="2"/>
      <c r="D38" s="2"/>
      <c r="E38" s="2"/>
    </row>
    <row r="39" spans="2:40" x14ac:dyDescent="0.25">
      <c r="B39" s="2"/>
      <c r="C39" s="2"/>
      <c r="D39" s="2"/>
      <c r="E39" s="2"/>
    </row>
    <row r="40" spans="2:40" x14ac:dyDescent="0.25">
      <c r="B40" s="2"/>
      <c r="C40" s="2"/>
      <c r="D40" s="2"/>
      <c r="E40" s="2"/>
    </row>
    <row r="41" spans="2:40" x14ac:dyDescent="0.25">
      <c r="B41" s="2"/>
      <c r="C41" s="2"/>
      <c r="D41" s="2"/>
      <c r="E41" s="2"/>
    </row>
    <row r="42" spans="2:40" x14ac:dyDescent="0.25">
      <c r="B42" s="2"/>
      <c r="C42" s="2"/>
      <c r="D42" s="2"/>
      <c r="E42" s="2"/>
    </row>
    <row r="43" spans="2:40" x14ac:dyDescent="0.25">
      <c r="B43" s="2"/>
      <c r="C43" s="2"/>
      <c r="D43" s="2"/>
      <c r="E43" s="2"/>
    </row>
    <row r="44" spans="2:40" x14ac:dyDescent="0.25">
      <c r="B44" s="2"/>
      <c r="C44" s="2"/>
      <c r="D44" s="2"/>
      <c r="E44" s="2"/>
    </row>
    <row r="45" spans="2:40" x14ac:dyDescent="0.25">
      <c r="B45" s="2"/>
      <c r="C45" s="2"/>
      <c r="D45" s="2"/>
      <c r="E45" s="2"/>
    </row>
    <row r="46" spans="2:40" x14ac:dyDescent="0.25">
      <c r="B46" s="2"/>
      <c r="C46" s="2"/>
      <c r="D46" s="2"/>
      <c r="E46" s="2"/>
    </row>
    <row r="47" spans="2:40" x14ac:dyDescent="0.25">
      <c r="B47" s="2"/>
      <c r="C47" s="2"/>
      <c r="D47" s="2"/>
      <c r="E47" s="2"/>
    </row>
    <row r="48" spans="2:40" x14ac:dyDescent="0.25">
      <c r="B48" s="2"/>
      <c r="C48" s="2"/>
      <c r="D48" s="2"/>
      <c r="E48" s="2"/>
    </row>
    <row r="49" spans="2:5" x14ac:dyDescent="0.25">
      <c r="B49" s="2"/>
      <c r="C49" s="2"/>
      <c r="D49" s="2"/>
      <c r="E49" s="2"/>
    </row>
    <row r="50" spans="2:5" x14ac:dyDescent="0.25">
      <c r="B50" s="2"/>
      <c r="C50" s="2"/>
      <c r="D50" s="2"/>
      <c r="E50" s="2"/>
    </row>
    <row r="51" spans="2:5" x14ac:dyDescent="0.25">
      <c r="B51" s="2"/>
      <c r="C51" s="2"/>
      <c r="D51" s="2"/>
      <c r="E51" s="2"/>
    </row>
    <row r="52" spans="2:5" x14ac:dyDescent="0.25">
      <c r="B52" s="2"/>
      <c r="C52" s="2"/>
      <c r="D52" s="2"/>
      <c r="E52" s="2"/>
    </row>
    <row r="53" spans="2:5" x14ac:dyDescent="0.25">
      <c r="B53" s="2"/>
      <c r="C53" s="2"/>
      <c r="D53" s="2"/>
      <c r="E53" s="2"/>
    </row>
    <row r="54" spans="2:5" x14ac:dyDescent="0.25">
      <c r="B54" s="2"/>
      <c r="C54" s="2"/>
      <c r="D54" s="2"/>
      <c r="E54" s="2"/>
    </row>
    <row r="55" spans="2:5" x14ac:dyDescent="0.25">
      <c r="B55" s="2"/>
      <c r="C55" s="2"/>
      <c r="D55" s="2"/>
      <c r="E55" s="2"/>
    </row>
    <row r="56" spans="2:5" x14ac:dyDescent="0.25">
      <c r="B56" s="2"/>
      <c r="C56" s="2"/>
      <c r="D56" s="2"/>
      <c r="E56" s="2"/>
    </row>
    <row r="57" spans="2:5" x14ac:dyDescent="0.25">
      <c r="B57" s="2"/>
      <c r="C57" s="2"/>
      <c r="D57" s="2"/>
      <c r="E57" s="2"/>
    </row>
    <row r="58" spans="2:5" x14ac:dyDescent="0.25">
      <c r="B58" s="2"/>
      <c r="C58" s="2"/>
      <c r="D58" s="2"/>
      <c r="E58" s="2"/>
    </row>
    <row r="59" spans="2:5" x14ac:dyDescent="0.25">
      <c r="B59" s="2"/>
      <c r="C59" s="2"/>
      <c r="D59" s="2"/>
      <c r="E59" s="2"/>
    </row>
    <row r="60" spans="2:5" x14ac:dyDescent="0.25">
      <c r="B60" s="2"/>
      <c r="C60" s="2"/>
      <c r="D60" s="2"/>
      <c r="E60" s="2"/>
    </row>
    <row r="61" spans="2:5" x14ac:dyDescent="0.25">
      <c r="B61" s="2"/>
      <c r="C61" s="2"/>
      <c r="D61" s="2"/>
      <c r="E61" s="2"/>
    </row>
    <row r="62" spans="2:5" x14ac:dyDescent="0.25">
      <c r="B62" s="2"/>
      <c r="C62" s="2"/>
      <c r="D62" s="2"/>
      <c r="E62" s="2"/>
    </row>
    <row r="63" spans="2:5" x14ac:dyDescent="0.25">
      <c r="B63" s="2"/>
      <c r="C63" s="2"/>
      <c r="D63" s="2"/>
      <c r="E63" s="2"/>
    </row>
    <row r="64" spans="2:5" x14ac:dyDescent="0.25">
      <c r="B64" s="2"/>
      <c r="C64" s="2"/>
      <c r="D64" s="2"/>
      <c r="E64" s="2"/>
    </row>
    <row r="65" spans="2:5" x14ac:dyDescent="0.25">
      <c r="B65" s="2"/>
      <c r="C65" s="2"/>
      <c r="D65" s="2"/>
      <c r="E65" s="2"/>
    </row>
    <row r="66" spans="2:5" x14ac:dyDescent="0.25">
      <c r="B66" s="2"/>
      <c r="C66" s="2"/>
      <c r="D66" s="2"/>
      <c r="E66" s="2"/>
    </row>
  </sheetData>
  <sheetProtection formatCells="0" formatColumns="0" formatRows="0" insertColumns="0" insertRows="0" insertHyperlinks="0" deleteColumns="0" deleteRows="0" sort="0" autoFilter="0" pivotTables="0"/>
  <protectedRanges>
    <protectedRange sqref="AE4:AN4 AP4:XFD4 K1 K4:K7 M4:N4 S16 K9:K20 B4:F7 K21 K8 A12 A9:A10 Q4:R4 S17:XFD26 B9:F20 L1:XFD2 A15:A20 A5:A7 A1 B1:F2 L7 P16:R26 L9:L12 P27:XFD64 L14:L17 J1:J2 L26:L64 M5:O64 Q5:S15 A22:F64 J5:J64 AD3:AD16 T3:T16 U4:AC16 AE5:XFD16 H22:I64 K22:K64 H9:I20 H4:I7 H1:I1 G2:I2 K2" name="Range1"/>
    <protectedRange sqref="A2" name="Range1_1"/>
    <protectedRange sqref="H8:I8 A21:F21 A8:F8 H21:I21" name="Range1_4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 Kin Lok</dc:creator>
  <cp:keywords/>
  <dc:description/>
  <cp:lastModifiedBy>Chi Kin Lok</cp:lastModifiedBy>
  <cp:revision/>
  <dcterms:created xsi:type="dcterms:W3CDTF">2023-11-10T20:26:02Z</dcterms:created>
  <dcterms:modified xsi:type="dcterms:W3CDTF">2023-12-08T02:18:58Z</dcterms:modified>
  <cp:category/>
  <cp:contentStatus/>
</cp:coreProperties>
</file>