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hD Work\Analysis\"/>
    </mc:Choice>
  </mc:AlternateContent>
  <xr:revisionPtr revIDLastSave="0" documentId="13_ncr:1_{134FD982-E240-45F0-BBFA-F7983F56C07C}" xr6:coauthVersionLast="47" xr6:coauthVersionMax="47" xr10:uidLastSave="{00000000-0000-0000-0000-000000000000}"/>
  <bookViews>
    <workbookView xWindow="-28920" yWindow="-1710" windowWidth="29040" windowHeight="15720" xr2:uid="{DF2D7E4B-3A0A-4166-A3D5-6CA45FFC1173}"/>
  </bookViews>
  <sheets>
    <sheet name="Sheet1" sheetId="1" r:id="rId1"/>
  </sheets>
  <definedNames>
    <definedName name="solver_adj" localSheetId="0" hidden="1">Sheet1!$E$36:$E$37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F48" i="1"/>
  <c r="F42" i="1"/>
  <c r="F43" i="1"/>
  <c r="F44" i="1"/>
  <c r="F45" i="1"/>
  <c r="F46" i="1"/>
  <c r="J42" i="1"/>
  <c r="J43" i="1"/>
  <c r="J44" i="1"/>
  <c r="J45" i="1"/>
  <c r="J46" i="1"/>
  <c r="J41" i="1"/>
  <c r="F41" i="1"/>
  <c r="E41" i="1"/>
  <c r="H42" i="1"/>
  <c r="I42" i="1" s="1"/>
  <c r="H43" i="1"/>
  <c r="I43" i="1" s="1"/>
  <c r="H44" i="1"/>
  <c r="I44" i="1" s="1"/>
  <c r="H45" i="1"/>
  <c r="I45" i="1" s="1"/>
  <c r="H46" i="1"/>
  <c r="I46" i="1" s="1"/>
  <c r="H41" i="1"/>
  <c r="I41" i="1" s="1"/>
  <c r="D41" i="1"/>
  <c r="D42" i="1"/>
  <c r="D43" i="1"/>
  <c r="D44" i="1"/>
  <c r="D45" i="1"/>
  <c r="E45" i="1" s="1"/>
  <c r="D46" i="1"/>
  <c r="E46" i="1" s="1"/>
  <c r="C46" i="1"/>
  <c r="C45" i="1"/>
  <c r="C44" i="1"/>
  <c r="C43" i="1"/>
  <c r="C42" i="1"/>
  <c r="C41" i="1"/>
  <c r="E3" i="1"/>
  <c r="F3" i="1"/>
  <c r="G3" i="1"/>
  <c r="H3" i="1"/>
  <c r="I3" i="1"/>
  <c r="D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E8" i="1"/>
  <c r="F8" i="1"/>
  <c r="G8" i="1"/>
  <c r="H8" i="1"/>
  <c r="I8" i="1"/>
  <c r="D8" i="1"/>
  <c r="C33" i="1"/>
  <c r="C31" i="1"/>
  <c r="C3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8" i="1"/>
  <c r="I48" i="1" l="1"/>
  <c r="E42" i="1"/>
  <c r="E43" i="1"/>
  <c r="E44" i="1"/>
  <c r="E48" i="1" l="1"/>
</calcChain>
</file>

<file path=xl/sharedStrings.xml><?xml version="1.0" encoding="utf-8"?>
<sst xmlns="http://schemas.openxmlformats.org/spreadsheetml/2006/main" count="15" uniqueCount="11">
  <si>
    <t>Slope</t>
  </si>
  <si>
    <t>Km stuff</t>
  </si>
  <si>
    <t>Vm stuff</t>
  </si>
  <si>
    <t>Exp</t>
  </si>
  <si>
    <t>Inhib Conc (nM)</t>
  </si>
  <si>
    <t>Chi2</t>
  </si>
  <si>
    <t>v (nM/s)</t>
  </si>
  <si>
    <t>v Thr (1)</t>
  </si>
  <si>
    <t>v Thr (2)</t>
  </si>
  <si>
    <t>Dev</t>
  </si>
  <si>
    <t>v Thr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</si>
</sst>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Regressions for Doubling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Sheet1!$C$8:$C$31</c:f>
              <c:numCache>
                <c:formatCode>General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</c:numCache>
            </c:numRef>
          </c:xVal>
          <c:yVal>
            <c:numRef>
              <c:f>Sheet1!$D$8:$D$33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28.000000000000004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56.000000000000007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9-43A4-BDCF-FCD00216F8F1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Sheet1!$C$8:$C$31</c:f>
              <c:numCache>
                <c:formatCode>General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</c:numCache>
            </c:numRef>
          </c:xVal>
          <c:yVal>
            <c:numRef>
              <c:f>Sheet1!$E$8:$E$33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14.000000000000002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28.000000000000004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9-43A4-BDCF-FCD00216F8F1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Sheet1!$C$8:$C$31</c:f>
              <c:numCache>
                <c:formatCode>General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</c:numCache>
            </c:numRef>
          </c:xVal>
          <c:yVal>
            <c:numRef>
              <c:f>Sheet1!$F$8:$F$33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7.0000000000000009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9-43A4-BDCF-FCD00216F8F1}"/>
            </c:ext>
          </c:extLst>
        </c:ser>
        <c:ser>
          <c:idx val="3"/>
          <c:order val="3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Sheet1!$C$8:$C$31</c:f>
              <c:numCache>
                <c:formatCode>General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</c:numCache>
            </c:numRef>
          </c:xVal>
          <c:yVal>
            <c:numRef>
              <c:f>Sheet1!$G$8:$G$33</c:f>
              <c:numCache>
                <c:formatCode>General</c:formatCode>
                <c:ptCount val="26"/>
                <c:pt idx="0">
                  <c:v>0</c:v>
                </c:pt>
                <c:pt idx="1">
                  <c:v>0.48</c:v>
                </c:pt>
                <c:pt idx="2">
                  <c:v>0.96</c:v>
                </c:pt>
                <c:pt idx="3">
                  <c:v>1.44</c:v>
                </c:pt>
                <c:pt idx="4">
                  <c:v>1.92</c:v>
                </c:pt>
                <c:pt idx="5">
                  <c:v>2.4000000000000004</c:v>
                </c:pt>
                <c:pt idx="6">
                  <c:v>2.88</c:v>
                </c:pt>
                <c:pt idx="7">
                  <c:v>3.3600000000000003</c:v>
                </c:pt>
                <c:pt idx="8">
                  <c:v>3.84</c:v>
                </c:pt>
                <c:pt idx="9">
                  <c:v>4.32</c:v>
                </c:pt>
                <c:pt idx="10">
                  <c:v>4.8000000000000007</c:v>
                </c:pt>
                <c:pt idx="11">
                  <c:v>5.28</c:v>
                </c:pt>
                <c:pt idx="12">
                  <c:v>5.76</c:v>
                </c:pt>
                <c:pt idx="13">
                  <c:v>6.24</c:v>
                </c:pt>
                <c:pt idx="14">
                  <c:v>6.7200000000000006</c:v>
                </c:pt>
                <c:pt idx="15">
                  <c:v>7.1999999999999993</c:v>
                </c:pt>
                <c:pt idx="16">
                  <c:v>7.68</c:v>
                </c:pt>
                <c:pt idx="17">
                  <c:v>8.16</c:v>
                </c:pt>
                <c:pt idx="18">
                  <c:v>8.64</c:v>
                </c:pt>
                <c:pt idx="19">
                  <c:v>9.120000000000001</c:v>
                </c:pt>
                <c:pt idx="20">
                  <c:v>9.6000000000000014</c:v>
                </c:pt>
                <c:pt idx="21">
                  <c:v>10.08</c:v>
                </c:pt>
                <c:pt idx="22">
                  <c:v>10.56</c:v>
                </c:pt>
                <c:pt idx="23">
                  <c:v>11.040000000000001</c:v>
                </c:pt>
                <c:pt idx="24">
                  <c:v>11.52</c:v>
                </c:pt>
                <c:pt idx="2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9-43A4-BDCF-FCD00216F8F1}"/>
            </c:ext>
          </c:extLst>
        </c:ser>
        <c:ser>
          <c:idx val="4"/>
          <c:order val="4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Sheet1!$C$8:$C$31</c:f>
              <c:numCache>
                <c:formatCode>General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</c:numCache>
            </c:numRef>
          </c:xVal>
          <c:yVal>
            <c:numRef>
              <c:f>Sheet1!$H$8:$H$33</c:f>
              <c:numCache>
                <c:formatCode>General</c:formatCode>
                <c:ptCount val="26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1.2000000000000002</c:v>
                </c:pt>
                <c:pt idx="6">
                  <c:v>1.44</c:v>
                </c:pt>
                <c:pt idx="7">
                  <c:v>1.6800000000000002</c:v>
                </c:pt>
                <c:pt idx="8">
                  <c:v>1.92</c:v>
                </c:pt>
                <c:pt idx="9">
                  <c:v>2.16</c:v>
                </c:pt>
                <c:pt idx="10">
                  <c:v>2.4000000000000004</c:v>
                </c:pt>
                <c:pt idx="11">
                  <c:v>2.64</c:v>
                </c:pt>
                <c:pt idx="12">
                  <c:v>2.88</c:v>
                </c:pt>
                <c:pt idx="13">
                  <c:v>3.12</c:v>
                </c:pt>
                <c:pt idx="14">
                  <c:v>3.3600000000000003</c:v>
                </c:pt>
                <c:pt idx="15">
                  <c:v>3.5999999999999996</c:v>
                </c:pt>
                <c:pt idx="16">
                  <c:v>3.84</c:v>
                </c:pt>
                <c:pt idx="17">
                  <c:v>4.08</c:v>
                </c:pt>
                <c:pt idx="18">
                  <c:v>4.32</c:v>
                </c:pt>
                <c:pt idx="19">
                  <c:v>4.5600000000000005</c:v>
                </c:pt>
                <c:pt idx="20">
                  <c:v>4.8000000000000007</c:v>
                </c:pt>
                <c:pt idx="21">
                  <c:v>5.04</c:v>
                </c:pt>
                <c:pt idx="22">
                  <c:v>5.28</c:v>
                </c:pt>
                <c:pt idx="23">
                  <c:v>5.5200000000000005</c:v>
                </c:pt>
                <c:pt idx="24">
                  <c:v>5.76</c:v>
                </c:pt>
                <c:pt idx="2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9-43A4-BDCF-FCD00216F8F1}"/>
            </c:ext>
          </c:extLst>
        </c:ser>
        <c:ser>
          <c:idx val="5"/>
          <c:order val="5"/>
          <c:tx>
            <c:v>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Sheet1!$C$8:$C$31</c:f>
              <c:numCache>
                <c:formatCode>General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</c:numCache>
            </c:numRef>
          </c:xVal>
          <c:yVal>
            <c:numRef>
              <c:f>Sheet1!$I$8:$I$33</c:f>
              <c:numCache>
                <c:formatCode>General</c:formatCode>
                <c:ptCount val="26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0.60000000000000009</c:v>
                </c:pt>
                <c:pt idx="6">
                  <c:v>0.72</c:v>
                </c:pt>
                <c:pt idx="7">
                  <c:v>0.84000000000000008</c:v>
                </c:pt>
                <c:pt idx="8">
                  <c:v>0.96</c:v>
                </c:pt>
                <c:pt idx="9">
                  <c:v>1.08</c:v>
                </c:pt>
                <c:pt idx="10">
                  <c:v>1.2000000000000002</c:v>
                </c:pt>
                <c:pt idx="11">
                  <c:v>1.32</c:v>
                </c:pt>
                <c:pt idx="12">
                  <c:v>1.44</c:v>
                </c:pt>
                <c:pt idx="13">
                  <c:v>1.56</c:v>
                </c:pt>
                <c:pt idx="14">
                  <c:v>1.6800000000000002</c:v>
                </c:pt>
                <c:pt idx="15">
                  <c:v>1.7999999999999998</c:v>
                </c:pt>
                <c:pt idx="16">
                  <c:v>1.92</c:v>
                </c:pt>
                <c:pt idx="17">
                  <c:v>2.04</c:v>
                </c:pt>
                <c:pt idx="18">
                  <c:v>2.16</c:v>
                </c:pt>
                <c:pt idx="19">
                  <c:v>2.2800000000000002</c:v>
                </c:pt>
                <c:pt idx="20">
                  <c:v>2.4000000000000004</c:v>
                </c:pt>
                <c:pt idx="21">
                  <c:v>2.52</c:v>
                </c:pt>
                <c:pt idx="22">
                  <c:v>2.64</c:v>
                </c:pt>
                <c:pt idx="23">
                  <c:v>2.7600000000000002</c:v>
                </c:pt>
                <c:pt idx="24">
                  <c:v>2.88</c:v>
                </c:pt>
                <c:pt idx="2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59-43A4-BDCF-FCD00216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00431"/>
        <c:axId val="1513441903"/>
      </c:scatterChart>
      <c:valAx>
        <c:axId val="15121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41903"/>
        <c:crosses val="autoZero"/>
        <c:crossBetween val="midCat"/>
      </c:valAx>
      <c:valAx>
        <c:axId val="151344190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0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G5S1</a:t>
            </a:r>
            <a:r>
              <a:rPr lang="en-US" baseline="0"/>
              <a:t> 20230906 Expt Production Run &amp;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Sheet1!$B$41:$B$46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240</c:v>
                </c:pt>
              </c:numCache>
            </c:numRef>
          </c:xVal>
          <c:yVal>
            <c:numRef>
              <c:f>Sheet1!$C$41:$C$46</c:f>
              <c:numCache>
                <c:formatCode>General</c:formatCode>
                <c:ptCount val="6"/>
                <c:pt idx="0">
                  <c:v>7.7894736842105265</c:v>
                </c:pt>
                <c:pt idx="1">
                  <c:v>4.5199999999999996</c:v>
                </c:pt>
                <c:pt idx="2">
                  <c:v>2.6666666666666665</c:v>
                </c:pt>
                <c:pt idx="3">
                  <c:v>1.0566037735849056</c:v>
                </c:pt>
                <c:pt idx="4">
                  <c:v>0.55000000000000004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4-499A-9A8A-733EECA52AB6}"/>
            </c:ext>
          </c:extLst>
        </c:ser>
        <c:ser>
          <c:idx val="1"/>
          <c:order val="1"/>
          <c:tx>
            <c:v>1 Inhib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Sheet1!$B$41:$B$46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240</c:v>
                </c:pt>
              </c:numCache>
            </c:numRef>
          </c:xVal>
          <c:yVal>
            <c:numRef>
              <c:f>Sheet1!$D$41:$D$46</c:f>
              <c:numCache>
                <c:formatCode>General</c:formatCode>
                <c:ptCount val="6"/>
                <c:pt idx="0">
                  <c:v>7.9451542346296842</c:v>
                </c:pt>
                <c:pt idx="1">
                  <c:v>3.5848427293216165</c:v>
                </c:pt>
                <c:pt idx="2">
                  <c:v>2.3145916614038824</c:v>
                </c:pt>
                <c:pt idx="3">
                  <c:v>1.7090189057624696</c:v>
                </c:pt>
                <c:pt idx="4">
                  <c:v>1.354608968375099</c:v>
                </c:pt>
                <c:pt idx="5">
                  <c:v>0.95748829719492978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4-499A-9A8A-733EECA52AB6}"/>
            </c:ext>
          </c:extLst>
        </c:ser>
        <c:ser>
          <c:idx val="2"/>
          <c:order val="2"/>
          <c:tx>
            <c:v>2 Inhibs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Sheet1!$B$41:$B$46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240</c:v>
                </c:pt>
              </c:numCache>
            </c:numRef>
          </c:xVal>
          <c:yVal>
            <c:numRef>
              <c:f>Sheet1!$H$41:$H$46</c:f>
              <c:numCache>
                <c:formatCode>General</c:formatCode>
                <c:ptCount val="6"/>
                <c:pt idx="0">
                  <c:v>7.7280632583272642</c:v>
                </c:pt>
                <c:pt idx="1">
                  <c:v>4.7673419644945305</c:v>
                </c:pt>
                <c:pt idx="2">
                  <c:v>2.218050359308875</c:v>
                </c:pt>
                <c:pt idx="3">
                  <c:v>1.1728056096009052</c:v>
                </c:pt>
                <c:pt idx="4">
                  <c:v>0.70661890688818607</c:v>
                </c:pt>
                <c:pt idx="5">
                  <c:v>0.3308596821947084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4-499A-9A8A-733EECA52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57312"/>
        <c:axId val="971592592"/>
      </c:scatterChart>
      <c:valAx>
        <c:axId val="9682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Inhib</a:t>
                </a:r>
                <a:r>
                  <a:rPr lang="en-US" baseline="0"/>
                  <a:t> Conc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92592"/>
        <c:crosses val="autoZero"/>
        <c:crossBetween val="midCat"/>
      </c:valAx>
      <c:valAx>
        <c:axId val="971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of S1</a:t>
                </a:r>
                <a:r>
                  <a:rPr lang="en-US" baseline="0"/>
                  <a:t> (nM/s)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5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</xdr:colOff>
      <xdr:row>4</xdr:row>
      <xdr:rowOff>14286</xdr:rowOff>
    </xdr:from>
    <xdr:to>
      <xdr:col>25</xdr:col>
      <xdr:colOff>85724</xdr:colOff>
      <xdr:row>24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4D338-80D0-8317-F099-CCC94C2A9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26</xdr:row>
      <xdr:rowOff>14287</xdr:rowOff>
    </xdr:from>
    <xdr:to>
      <xdr:col>25</xdr:col>
      <xdr:colOff>19050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198509-117E-9CA0-FE46-F1043636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39C6-E2F8-49AA-8B61-7EA8532138E3}">
  <dimension ref="B2:N48"/>
  <sheetViews>
    <sheetView tabSelected="1" topLeftCell="A40" workbookViewId="0">
      <selection activeCell="M19" sqref="M19"/>
    </sheetView>
  </sheetViews>
  <sheetFormatPr defaultRowHeight="15" x14ac:dyDescent="0.25"/>
  <cols>
    <col min="2" max="2" width="17.28515625" customWidth="1"/>
    <col min="3" max="3" width="11" customWidth="1"/>
    <col min="4" max="4" width="11.85546875" customWidth="1"/>
    <col min="5" max="5" width="12.28515625" customWidth="1"/>
  </cols>
  <sheetData>
    <row r="2" spans="2:9" x14ac:dyDescent="0.25">
      <c r="D2">
        <v>0</v>
      </c>
      <c r="E2">
        <v>40</v>
      </c>
      <c r="F2">
        <v>80</v>
      </c>
      <c r="G2">
        <v>120</v>
      </c>
      <c r="H2">
        <v>160</v>
      </c>
      <c r="I2">
        <v>240</v>
      </c>
    </row>
    <row r="3" spans="2:9" x14ac:dyDescent="0.25">
      <c r="C3">
        <v>1.98</v>
      </c>
      <c r="D3">
        <f t="shared" ref="D3:I3" si="0">160000/(1600+D2^$C$3)</f>
        <v>100</v>
      </c>
      <c r="E3">
        <f t="shared" si="0"/>
        <v>51.843603554685338</v>
      </c>
      <c r="F3">
        <f t="shared" si="0"/>
        <v>21.43916626040274</v>
      </c>
      <c r="G3">
        <f t="shared" si="0"/>
        <v>10.895356664512095</v>
      </c>
      <c r="H3">
        <f t="shared" si="0"/>
        <v>6.4701263904927266</v>
      </c>
      <c r="I3">
        <f t="shared" si="0"/>
        <v>3.0063868408627377</v>
      </c>
    </row>
    <row r="4" spans="2:9" x14ac:dyDescent="0.25">
      <c r="B4" t="s">
        <v>0</v>
      </c>
      <c r="D4">
        <v>100</v>
      </c>
      <c r="E4">
        <v>50</v>
      </c>
      <c r="F4">
        <v>25</v>
      </c>
      <c r="G4">
        <v>12</v>
      </c>
      <c r="H4">
        <v>6</v>
      </c>
      <c r="I4">
        <v>3</v>
      </c>
    </row>
    <row r="8" spans="2:9" x14ac:dyDescent="0.25">
      <c r="C8">
        <f>(ROW()-8)*0.04</f>
        <v>0</v>
      </c>
      <c r="D8">
        <f t="shared" ref="D8:I23" si="1">D$4*$C8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</row>
    <row r="9" spans="2:9" x14ac:dyDescent="0.25">
      <c r="C9">
        <f t="shared" ref="C9:C32" si="2">(ROW()-8)*0.04</f>
        <v>0.04</v>
      </c>
      <c r="D9">
        <f t="shared" si="1"/>
        <v>4</v>
      </c>
      <c r="E9">
        <f t="shared" si="1"/>
        <v>2</v>
      </c>
      <c r="F9">
        <f t="shared" si="1"/>
        <v>1</v>
      </c>
      <c r="G9">
        <f t="shared" si="1"/>
        <v>0.48</v>
      </c>
      <c r="H9">
        <f t="shared" si="1"/>
        <v>0.24</v>
      </c>
      <c r="I9">
        <f t="shared" si="1"/>
        <v>0.12</v>
      </c>
    </row>
    <row r="10" spans="2:9" x14ac:dyDescent="0.25">
      <c r="C10">
        <f t="shared" si="2"/>
        <v>0.08</v>
      </c>
      <c r="D10">
        <f t="shared" si="1"/>
        <v>8</v>
      </c>
      <c r="E10">
        <f t="shared" si="1"/>
        <v>4</v>
      </c>
      <c r="F10">
        <f t="shared" si="1"/>
        <v>2</v>
      </c>
      <c r="G10">
        <f t="shared" si="1"/>
        <v>0.96</v>
      </c>
      <c r="H10">
        <f t="shared" si="1"/>
        <v>0.48</v>
      </c>
      <c r="I10">
        <f t="shared" si="1"/>
        <v>0.24</v>
      </c>
    </row>
    <row r="11" spans="2:9" x14ac:dyDescent="0.25">
      <c r="C11">
        <f t="shared" si="2"/>
        <v>0.12</v>
      </c>
      <c r="D11">
        <f t="shared" si="1"/>
        <v>12</v>
      </c>
      <c r="E11">
        <f t="shared" si="1"/>
        <v>6</v>
      </c>
      <c r="F11">
        <f t="shared" si="1"/>
        <v>3</v>
      </c>
      <c r="G11">
        <f t="shared" si="1"/>
        <v>1.44</v>
      </c>
      <c r="H11">
        <f t="shared" si="1"/>
        <v>0.72</v>
      </c>
      <c r="I11">
        <f t="shared" si="1"/>
        <v>0.36</v>
      </c>
    </row>
    <row r="12" spans="2:9" x14ac:dyDescent="0.25">
      <c r="C12">
        <f t="shared" si="2"/>
        <v>0.16</v>
      </c>
      <c r="D12">
        <f t="shared" si="1"/>
        <v>16</v>
      </c>
      <c r="E12">
        <f t="shared" si="1"/>
        <v>8</v>
      </c>
      <c r="F12">
        <f t="shared" si="1"/>
        <v>4</v>
      </c>
      <c r="G12">
        <f t="shared" si="1"/>
        <v>1.92</v>
      </c>
      <c r="H12">
        <f t="shared" si="1"/>
        <v>0.96</v>
      </c>
      <c r="I12">
        <f t="shared" si="1"/>
        <v>0.48</v>
      </c>
    </row>
    <row r="13" spans="2:9" x14ac:dyDescent="0.25">
      <c r="C13">
        <f t="shared" si="2"/>
        <v>0.2</v>
      </c>
      <c r="D13">
        <f t="shared" si="1"/>
        <v>20</v>
      </c>
      <c r="E13">
        <f t="shared" si="1"/>
        <v>10</v>
      </c>
      <c r="F13">
        <f t="shared" si="1"/>
        <v>5</v>
      </c>
      <c r="G13">
        <f t="shared" si="1"/>
        <v>2.4000000000000004</v>
      </c>
      <c r="H13">
        <f t="shared" si="1"/>
        <v>1.2000000000000002</v>
      </c>
      <c r="I13">
        <f t="shared" si="1"/>
        <v>0.60000000000000009</v>
      </c>
    </row>
    <row r="14" spans="2:9" x14ac:dyDescent="0.25">
      <c r="C14">
        <f t="shared" si="2"/>
        <v>0.24</v>
      </c>
      <c r="D14">
        <f t="shared" si="1"/>
        <v>24</v>
      </c>
      <c r="E14">
        <f t="shared" si="1"/>
        <v>12</v>
      </c>
      <c r="F14">
        <f t="shared" si="1"/>
        <v>6</v>
      </c>
      <c r="G14">
        <f t="shared" si="1"/>
        <v>2.88</v>
      </c>
      <c r="H14">
        <f t="shared" si="1"/>
        <v>1.44</v>
      </c>
      <c r="I14">
        <f t="shared" si="1"/>
        <v>0.72</v>
      </c>
    </row>
    <row r="15" spans="2:9" x14ac:dyDescent="0.25">
      <c r="C15">
        <f t="shared" si="2"/>
        <v>0.28000000000000003</v>
      </c>
      <c r="D15">
        <f t="shared" si="1"/>
        <v>28.000000000000004</v>
      </c>
      <c r="E15">
        <f t="shared" si="1"/>
        <v>14.000000000000002</v>
      </c>
      <c r="F15">
        <f t="shared" si="1"/>
        <v>7.0000000000000009</v>
      </c>
      <c r="G15">
        <f t="shared" si="1"/>
        <v>3.3600000000000003</v>
      </c>
      <c r="H15">
        <f t="shared" si="1"/>
        <v>1.6800000000000002</v>
      </c>
      <c r="I15">
        <f t="shared" si="1"/>
        <v>0.84000000000000008</v>
      </c>
    </row>
    <row r="16" spans="2:9" x14ac:dyDescent="0.25">
      <c r="C16">
        <f t="shared" si="2"/>
        <v>0.32</v>
      </c>
      <c r="D16">
        <f t="shared" si="1"/>
        <v>32</v>
      </c>
      <c r="E16">
        <f t="shared" si="1"/>
        <v>16</v>
      </c>
      <c r="F16">
        <f t="shared" si="1"/>
        <v>8</v>
      </c>
      <c r="G16">
        <f t="shared" si="1"/>
        <v>3.84</v>
      </c>
      <c r="H16">
        <f t="shared" si="1"/>
        <v>1.92</v>
      </c>
      <c r="I16">
        <f t="shared" si="1"/>
        <v>0.96</v>
      </c>
    </row>
    <row r="17" spans="3:9" x14ac:dyDescent="0.25">
      <c r="C17">
        <f t="shared" si="2"/>
        <v>0.36</v>
      </c>
      <c r="D17">
        <f t="shared" si="1"/>
        <v>36</v>
      </c>
      <c r="E17">
        <f t="shared" si="1"/>
        <v>18</v>
      </c>
      <c r="F17">
        <f t="shared" si="1"/>
        <v>9</v>
      </c>
      <c r="G17">
        <f t="shared" si="1"/>
        <v>4.32</v>
      </c>
      <c r="H17">
        <f t="shared" si="1"/>
        <v>2.16</v>
      </c>
      <c r="I17">
        <f t="shared" si="1"/>
        <v>1.08</v>
      </c>
    </row>
    <row r="18" spans="3:9" x14ac:dyDescent="0.25">
      <c r="C18">
        <f t="shared" si="2"/>
        <v>0.4</v>
      </c>
      <c r="D18">
        <f t="shared" si="1"/>
        <v>40</v>
      </c>
      <c r="E18">
        <f t="shared" si="1"/>
        <v>20</v>
      </c>
      <c r="F18">
        <f t="shared" si="1"/>
        <v>10</v>
      </c>
      <c r="G18">
        <f t="shared" si="1"/>
        <v>4.8000000000000007</v>
      </c>
      <c r="H18">
        <f t="shared" si="1"/>
        <v>2.4000000000000004</v>
      </c>
      <c r="I18">
        <f t="shared" si="1"/>
        <v>1.2000000000000002</v>
      </c>
    </row>
    <row r="19" spans="3:9" x14ac:dyDescent="0.25">
      <c r="C19">
        <f t="shared" si="2"/>
        <v>0.44</v>
      </c>
      <c r="D19">
        <f t="shared" si="1"/>
        <v>44</v>
      </c>
      <c r="E19">
        <f t="shared" si="1"/>
        <v>22</v>
      </c>
      <c r="F19">
        <f t="shared" si="1"/>
        <v>11</v>
      </c>
      <c r="G19">
        <f t="shared" si="1"/>
        <v>5.28</v>
      </c>
      <c r="H19">
        <f t="shared" si="1"/>
        <v>2.64</v>
      </c>
      <c r="I19">
        <f t="shared" si="1"/>
        <v>1.32</v>
      </c>
    </row>
    <row r="20" spans="3:9" x14ac:dyDescent="0.25">
      <c r="C20">
        <f t="shared" si="2"/>
        <v>0.48</v>
      </c>
      <c r="D20">
        <f t="shared" si="1"/>
        <v>48</v>
      </c>
      <c r="E20">
        <f t="shared" si="1"/>
        <v>24</v>
      </c>
      <c r="F20">
        <f t="shared" si="1"/>
        <v>12</v>
      </c>
      <c r="G20">
        <f t="shared" si="1"/>
        <v>5.76</v>
      </c>
      <c r="H20">
        <f t="shared" si="1"/>
        <v>2.88</v>
      </c>
      <c r="I20">
        <f t="shared" si="1"/>
        <v>1.44</v>
      </c>
    </row>
    <row r="21" spans="3:9" x14ac:dyDescent="0.25">
      <c r="C21">
        <f t="shared" si="2"/>
        <v>0.52</v>
      </c>
      <c r="D21">
        <f t="shared" si="1"/>
        <v>52</v>
      </c>
      <c r="E21">
        <f t="shared" si="1"/>
        <v>26</v>
      </c>
      <c r="F21">
        <f t="shared" si="1"/>
        <v>13</v>
      </c>
      <c r="G21">
        <f t="shared" si="1"/>
        <v>6.24</v>
      </c>
      <c r="H21">
        <f t="shared" si="1"/>
        <v>3.12</v>
      </c>
      <c r="I21">
        <f t="shared" si="1"/>
        <v>1.56</v>
      </c>
    </row>
    <row r="22" spans="3:9" x14ac:dyDescent="0.25">
      <c r="C22">
        <f t="shared" si="2"/>
        <v>0.56000000000000005</v>
      </c>
      <c r="D22">
        <f t="shared" si="1"/>
        <v>56.000000000000007</v>
      </c>
      <c r="E22">
        <f t="shared" si="1"/>
        <v>28.000000000000004</v>
      </c>
      <c r="F22">
        <f t="shared" si="1"/>
        <v>14.000000000000002</v>
      </c>
      <c r="G22">
        <f t="shared" si="1"/>
        <v>6.7200000000000006</v>
      </c>
      <c r="H22">
        <f t="shared" si="1"/>
        <v>3.3600000000000003</v>
      </c>
      <c r="I22">
        <f t="shared" si="1"/>
        <v>1.6800000000000002</v>
      </c>
    </row>
    <row r="23" spans="3:9" x14ac:dyDescent="0.25">
      <c r="C23">
        <f t="shared" si="2"/>
        <v>0.6</v>
      </c>
      <c r="D23">
        <f t="shared" si="1"/>
        <v>60</v>
      </c>
      <c r="E23">
        <f t="shared" si="1"/>
        <v>30</v>
      </c>
      <c r="F23">
        <f t="shared" si="1"/>
        <v>15</v>
      </c>
      <c r="G23">
        <f t="shared" si="1"/>
        <v>7.1999999999999993</v>
      </c>
      <c r="H23">
        <f t="shared" si="1"/>
        <v>3.5999999999999996</v>
      </c>
      <c r="I23">
        <f t="shared" si="1"/>
        <v>1.7999999999999998</v>
      </c>
    </row>
    <row r="24" spans="3:9" x14ac:dyDescent="0.25">
      <c r="C24">
        <f t="shared" si="2"/>
        <v>0.64</v>
      </c>
      <c r="D24">
        <f t="shared" ref="D24:I33" si="3">D$4*$C24</f>
        <v>64</v>
      </c>
      <c r="E24">
        <f t="shared" si="3"/>
        <v>32</v>
      </c>
      <c r="F24">
        <f t="shared" si="3"/>
        <v>16</v>
      </c>
      <c r="G24">
        <f t="shared" si="3"/>
        <v>7.68</v>
      </c>
      <c r="H24">
        <f t="shared" si="3"/>
        <v>3.84</v>
      </c>
      <c r="I24">
        <f t="shared" si="3"/>
        <v>1.92</v>
      </c>
    </row>
    <row r="25" spans="3:9" x14ac:dyDescent="0.25">
      <c r="C25">
        <f t="shared" si="2"/>
        <v>0.68</v>
      </c>
      <c r="D25">
        <f t="shared" si="3"/>
        <v>68</v>
      </c>
      <c r="E25">
        <f t="shared" si="3"/>
        <v>34</v>
      </c>
      <c r="F25">
        <f t="shared" si="3"/>
        <v>17</v>
      </c>
      <c r="G25">
        <f t="shared" si="3"/>
        <v>8.16</v>
      </c>
      <c r="H25">
        <f t="shared" si="3"/>
        <v>4.08</v>
      </c>
      <c r="I25">
        <f t="shared" si="3"/>
        <v>2.04</v>
      </c>
    </row>
    <row r="26" spans="3:9" x14ac:dyDescent="0.25">
      <c r="C26">
        <f t="shared" si="2"/>
        <v>0.72</v>
      </c>
      <c r="D26">
        <f t="shared" si="3"/>
        <v>72</v>
      </c>
      <c r="E26">
        <f t="shared" si="3"/>
        <v>36</v>
      </c>
      <c r="F26">
        <f t="shared" si="3"/>
        <v>18</v>
      </c>
      <c r="G26">
        <f t="shared" si="3"/>
        <v>8.64</v>
      </c>
      <c r="H26">
        <f t="shared" si="3"/>
        <v>4.32</v>
      </c>
      <c r="I26">
        <f t="shared" si="3"/>
        <v>2.16</v>
      </c>
    </row>
    <row r="27" spans="3:9" x14ac:dyDescent="0.25">
      <c r="C27">
        <f t="shared" si="2"/>
        <v>0.76</v>
      </c>
      <c r="D27">
        <f t="shared" si="3"/>
        <v>76</v>
      </c>
      <c r="E27">
        <f t="shared" si="3"/>
        <v>38</v>
      </c>
      <c r="F27">
        <f t="shared" si="3"/>
        <v>19</v>
      </c>
      <c r="G27">
        <f t="shared" si="3"/>
        <v>9.120000000000001</v>
      </c>
      <c r="H27">
        <f t="shared" si="3"/>
        <v>4.5600000000000005</v>
      </c>
      <c r="I27">
        <f t="shared" si="3"/>
        <v>2.2800000000000002</v>
      </c>
    </row>
    <row r="28" spans="3:9" x14ac:dyDescent="0.25">
      <c r="C28">
        <f t="shared" si="2"/>
        <v>0.8</v>
      </c>
      <c r="D28">
        <f t="shared" si="3"/>
        <v>80</v>
      </c>
      <c r="E28">
        <f t="shared" si="3"/>
        <v>40</v>
      </c>
      <c r="F28">
        <f t="shared" si="3"/>
        <v>20</v>
      </c>
      <c r="G28">
        <f t="shared" si="3"/>
        <v>9.6000000000000014</v>
      </c>
      <c r="H28">
        <f t="shared" si="3"/>
        <v>4.8000000000000007</v>
      </c>
      <c r="I28">
        <f t="shared" si="3"/>
        <v>2.4000000000000004</v>
      </c>
    </row>
    <row r="29" spans="3:9" x14ac:dyDescent="0.25">
      <c r="C29">
        <f t="shared" si="2"/>
        <v>0.84</v>
      </c>
      <c r="D29">
        <f t="shared" si="3"/>
        <v>84</v>
      </c>
      <c r="E29">
        <f t="shared" si="3"/>
        <v>42</v>
      </c>
      <c r="F29">
        <f t="shared" si="3"/>
        <v>21</v>
      </c>
      <c r="G29">
        <f t="shared" si="3"/>
        <v>10.08</v>
      </c>
      <c r="H29">
        <f t="shared" si="3"/>
        <v>5.04</v>
      </c>
      <c r="I29">
        <f t="shared" si="3"/>
        <v>2.52</v>
      </c>
    </row>
    <row r="30" spans="3:9" x14ac:dyDescent="0.25">
      <c r="C30">
        <f t="shared" si="2"/>
        <v>0.88</v>
      </c>
      <c r="D30">
        <f t="shared" si="3"/>
        <v>88</v>
      </c>
      <c r="E30">
        <f t="shared" si="3"/>
        <v>44</v>
      </c>
      <c r="F30">
        <f t="shared" si="3"/>
        <v>22</v>
      </c>
      <c r="G30">
        <f t="shared" si="3"/>
        <v>10.56</v>
      </c>
      <c r="H30">
        <f t="shared" si="3"/>
        <v>5.28</v>
      </c>
      <c r="I30">
        <f t="shared" si="3"/>
        <v>2.64</v>
      </c>
    </row>
    <row r="31" spans="3:9" x14ac:dyDescent="0.25">
      <c r="C31">
        <f>(ROW()-8)*0.04</f>
        <v>0.92</v>
      </c>
      <c r="D31">
        <f t="shared" si="3"/>
        <v>92</v>
      </c>
      <c r="E31">
        <f t="shared" si="3"/>
        <v>46</v>
      </c>
      <c r="F31">
        <f t="shared" si="3"/>
        <v>23</v>
      </c>
      <c r="G31">
        <f t="shared" si="3"/>
        <v>11.040000000000001</v>
      </c>
      <c r="H31">
        <f t="shared" si="3"/>
        <v>5.5200000000000005</v>
      </c>
      <c r="I31">
        <f t="shared" si="3"/>
        <v>2.7600000000000002</v>
      </c>
    </row>
    <row r="32" spans="3:9" x14ac:dyDescent="0.25">
      <c r="C32">
        <f t="shared" si="2"/>
        <v>0.96</v>
      </c>
      <c r="D32">
        <f t="shared" si="3"/>
        <v>96</v>
      </c>
      <c r="E32">
        <f t="shared" si="3"/>
        <v>48</v>
      </c>
      <c r="F32">
        <f t="shared" si="3"/>
        <v>24</v>
      </c>
      <c r="G32">
        <f t="shared" si="3"/>
        <v>11.52</v>
      </c>
      <c r="H32">
        <f t="shared" si="3"/>
        <v>5.76</v>
      </c>
      <c r="I32">
        <f t="shared" si="3"/>
        <v>2.88</v>
      </c>
    </row>
    <row r="33" spans="2:14" x14ac:dyDescent="0.25">
      <c r="C33">
        <f>(ROW()-8)*0.04</f>
        <v>1</v>
      </c>
      <c r="D33">
        <f t="shared" si="3"/>
        <v>100</v>
      </c>
      <c r="E33">
        <f t="shared" si="3"/>
        <v>50</v>
      </c>
      <c r="F33">
        <f t="shared" si="3"/>
        <v>25</v>
      </c>
      <c r="G33">
        <f t="shared" si="3"/>
        <v>12</v>
      </c>
      <c r="H33">
        <f t="shared" si="3"/>
        <v>6</v>
      </c>
      <c r="I33">
        <f t="shared" si="3"/>
        <v>3</v>
      </c>
    </row>
    <row r="36" spans="2:14" x14ac:dyDescent="0.25">
      <c r="C36" t="s">
        <v>2</v>
      </c>
      <c r="D36">
        <v>261.28526236419651</v>
      </c>
      <c r="E36">
        <v>19909.916061297899</v>
      </c>
    </row>
    <row r="37" spans="2:14" x14ac:dyDescent="0.25">
      <c r="C37" t="s">
        <v>1</v>
      </c>
      <c r="D37">
        <v>32.886115819547051</v>
      </c>
      <c r="E37">
        <v>2576.3138053825132</v>
      </c>
    </row>
    <row r="38" spans="2:14" x14ac:dyDescent="0.25">
      <c r="C38" t="s">
        <v>3</v>
      </c>
      <c r="D38">
        <v>1</v>
      </c>
      <c r="E38">
        <v>2</v>
      </c>
    </row>
    <row r="40" spans="2:14" x14ac:dyDescent="0.25">
      <c r="B40" t="s">
        <v>4</v>
      </c>
      <c r="C40" t="s">
        <v>6</v>
      </c>
      <c r="D40" t="s">
        <v>7</v>
      </c>
      <c r="E40" t="s">
        <v>9</v>
      </c>
      <c r="F40" t="s">
        <v>5</v>
      </c>
      <c r="H40" t="s">
        <v>8</v>
      </c>
      <c r="I40" t="s">
        <v>9</v>
      </c>
      <c r="J40" t="s">
        <v>5</v>
      </c>
      <c r="L40" t="s">
        <v>10</v>
      </c>
      <c r="M40" t="s">
        <v>9</v>
      </c>
      <c r="N40" t="s">
        <v>5</v>
      </c>
    </row>
    <row r="41" spans="2:14" x14ac:dyDescent="0.25">
      <c r="B41">
        <v>0</v>
      </c>
      <c r="C41">
        <f>148/19</f>
        <v>7.7894736842105265</v>
      </c>
      <c r="D41">
        <f t="shared" ref="D41:D46" si="4">$D$36/($D$37+B41^$D$38)</f>
        <v>7.9451542346296842</v>
      </c>
      <c r="E41">
        <f t="shared" ref="E41:E46" si="5">(D41-C41)^2</f>
        <v>2.4236433778811881E-2</v>
      </c>
      <c r="F41">
        <f t="shared" ref="F41:F46" si="6">(C41-D41)^2/D41</f>
        <v>3.0504673745885458E-3</v>
      </c>
      <c r="H41">
        <f t="shared" ref="H41:H46" si="7">$E$36/($E$37+B41^$E$38)</f>
        <v>7.7280632583272642</v>
      </c>
      <c r="I41">
        <f t="shared" ref="I41:I46" si="8">(H41-C41)^2</f>
        <v>3.7712404071636643E-3</v>
      </c>
      <c r="J41">
        <f t="shared" ref="J41:J46" si="9">(C41-H41)^2/H41</f>
        <v>4.8799295258097403E-4</v>
      </c>
    </row>
    <row r="42" spans="2:14" x14ac:dyDescent="0.25">
      <c r="B42">
        <v>40</v>
      </c>
      <c r="C42">
        <f>113/25</f>
        <v>4.5199999999999996</v>
      </c>
      <c r="D42">
        <f t="shared" si="4"/>
        <v>3.5848427293216165</v>
      </c>
      <c r="E42">
        <f t="shared" si="5"/>
        <v>0.87451912090264261</v>
      </c>
      <c r="F42">
        <f t="shared" si="6"/>
        <v>0.24394908980236732</v>
      </c>
      <c r="H42">
        <f t="shared" si="7"/>
        <v>4.7673419644945305</v>
      </c>
      <c r="I42">
        <f t="shared" si="8"/>
        <v>6.1178047400013806E-2</v>
      </c>
      <c r="J42">
        <f t="shared" si="9"/>
        <v>1.2832737373497889E-2</v>
      </c>
    </row>
    <row r="43" spans="2:14" x14ac:dyDescent="0.25">
      <c r="B43">
        <v>80</v>
      </c>
      <c r="C43">
        <f>72/27</f>
        <v>2.6666666666666665</v>
      </c>
      <c r="D43">
        <f t="shared" si="4"/>
        <v>2.3145916614038824</v>
      </c>
      <c r="E43">
        <f t="shared" si="5"/>
        <v>0.12395680933078947</v>
      </c>
      <c r="F43">
        <f t="shared" si="6"/>
        <v>5.3554504406883259E-2</v>
      </c>
      <c r="H43">
        <f t="shared" si="7"/>
        <v>2.218050359308875</v>
      </c>
      <c r="I43">
        <f t="shared" si="8"/>
        <v>0.20125659122734052</v>
      </c>
      <c r="J43">
        <f t="shared" si="9"/>
        <v>9.0735807860580012E-2</v>
      </c>
    </row>
    <row r="44" spans="2:14" x14ac:dyDescent="0.25">
      <c r="B44">
        <v>120</v>
      </c>
      <c r="C44">
        <f>56/53</f>
        <v>1.0566037735849056</v>
      </c>
      <c r="D44">
        <f t="shared" si="4"/>
        <v>1.7090189057624696</v>
      </c>
      <c r="E44">
        <f t="shared" si="5"/>
        <v>0.42564550469426826</v>
      </c>
      <c r="F44">
        <f t="shared" si="6"/>
        <v>0.24905839441510966</v>
      </c>
      <c r="H44">
        <f t="shared" si="7"/>
        <v>1.1728056096009052</v>
      </c>
      <c r="I44">
        <f t="shared" si="8"/>
        <v>1.3502866693489247E-2</v>
      </c>
      <c r="J44">
        <f t="shared" si="9"/>
        <v>1.1513303298475991E-2</v>
      </c>
    </row>
    <row r="45" spans="2:14" x14ac:dyDescent="0.25">
      <c r="B45">
        <v>160</v>
      </c>
      <c r="C45">
        <f>33/60</f>
        <v>0.55000000000000004</v>
      </c>
      <c r="D45">
        <f t="shared" si="4"/>
        <v>1.354608968375099</v>
      </c>
      <c r="E45">
        <f t="shared" si="5"/>
        <v>0.64739559198964103</v>
      </c>
      <c r="F45">
        <f t="shared" si="6"/>
        <v>0.47792064507458176</v>
      </c>
      <c r="H45">
        <f t="shared" si="7"/>
        <v>0.70661890688818607</v>
      </c>
      <c r="I45">
        <f t="shared" si="8"/>
        <v>2.4529481994850284E-2</v>
      </c>
      <c r="J45">
        <f t="shared" si="9"/>
        <v>3.4713877248025264E-2</v>
      </c>
    </row>
    <row r="46" spans="2:14" x14ac:dyDescent="0.25">
      <c r="B46">
        <v>240</v>
      </c>
      <c r="C46">
        <f>11/55</f>
        <v>0.2</v>
      </c>
      <c r="D46">
        <f t="shared" si="4"/>
        <v>0.95748829719492978</v>
      </c>
      <c r="E46">
        <f t="shared" si="5"/>
        <v>0.57378852038727413</v>
      </c>
      <c r="F46">
        <f t="shared" si="6"/>
        <v>0.599264264710339</v>
      </c>
      <c r="H46">
        <f t="shared" si="7"/>
        <v>0.3308596821947084</v>
      </c>
      <c r="I46">
        <f t="shared" si="8"/>
        <v>1.7124256424100082E-2</v>
      </c>
      <c r="J46">
        <f t="shared" si="9"/>
        <v>5.1756854478336188E-2</v>
      </c>
    </row>
    <row r="48" spans="2:14" x14ac:dyDescent="0.25">
      <c r="E48">
        <f>SUM(E41:E46)</f>
        <v>2.6695419810834276</v>
      </c>
      <c r="F48">
        <f>SUM(F41:F46)</f>
        <v>1.6267973657838695</v>
      </c>
      <c r="I48">
        <f>SUM(I41:I46)</f>
        <v>0.32136248414695762</v>
      </c>
      <c r="J48">
        <f>SUM(J41:J46)</f>
        <v>0.20204057321149632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14437</dc:creator>
  <cp:lastModifiedBy>Colin Yancey</cp:lastModifiedBy>
  <dcterms:created xsi:type="dcterms:W3CDTF">2023-09-28T21:19:59Z</dcterms:created>
  <dcterms:modified xsi:type="dcterms:W3CDTF">2023-10-11T21:36:20Z</dcterms:modified>
</cp:coreProperties>
</file>