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CE7E86B5-FBCE-4351-BB31-ED9006C0A9B0}" xr6:coauthVersionLast="43" xr6:coauthVersionMax="43" xr10:uidLastSave="{00000000-0000-0000-0000-000000000000}"/>
  <bookViews>
    <workbookView xWindow="-98" yWindow="-98" windowWidth="22695" windowHeight="14595" activeTab="2" xr2:uid="{00000000-000D-0000-FFFF-FFFF00000000}"/>
  </bookViews>
  <sheets>
    <sheet name="Summary" sheetId="1" r:id="rId1"/>
    <sheet name="Tangible Benefits" sheetId="2" r:id="rId2"/>
    <sheet name="One Time Costs" sheetId="3" r:id="rId3"/>
    <sheet name="Recurring Costs" sheetId="4" r:id="rId4"/>
    <sheet name="Chart" sheetId="5" r:id="rId5"/>
    <sheet name="Assump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5" l="1"/>
  <c r="G22" i="5" l="1"/>
  <c r="F22" i="5"/>
  <c r="E22" i="5"/>
  <c r="C22" i="5"/>
  <c r="B22" i="5"/>
  <c r="B27" i="1"/>
  <c r="E27" i="1"/>
  <c r="F27" i="1" s="1"/>
  <c r="G27" i="1" s="1"/>
  <c r="D27" i="1"/>
  <c r="C27" i="1"/>
  <c r="H8" i="2" l="1"/>
  <c r="H12" i="2"/>
  <c r="A17" i="1" l="1"/>
  <c r="G9" i="1"/>
  <c r="G17" i="1" s="1"/>
  <c r="F9" i="1"/>
  <c r="F17" i="1" s="1"/>
  <c r="E9" i="1"/>
  <c r="E17" i="1" s="1"/>
  <c r="D9" i="1"/>
  <c r="D17" i="1" s="1"/>
  <c r="C9" i="1"/>
  <c r="C17" i="1" s="1"/>
  <c r="B9" i="1"/>
  <c r="B17" i="1" s="1"/>
  <c r="A9" i="1"/>
  <c r="B8" i="1" l="1"/>
  <c r="D10" i="2"/>
  <c r="E10" i="2"/>
  <c r="F10" i="2"/>
  <c r="G10" i="2"/>
  <c r="C10" i="2"/>
  <c r="D9" i="2"/>
  <c r="E9" i="2"/>
  <c r="F9" i="2"/>
  <c r="G9" i="2"/>
  <c r="C9" i="2"/>
  <c r="H9" i="2" s="1"/>
  <c r="D8" i="2"/>
  <c r="E8" i="2"/>
  <c r="F8" i="2"/>
  <c r="G8" i="2"/>
  <c r="C8" i="2"/>
  <c r="D12" i="2"/>
  <c r="E12" i="2"/>
  <c r="F12" i="2"/>
  <c r="G12" i="2"/>
  <c r="C12" i="2"/>
  <c r="H11" i="2"/>
  <c r="D11" i="2"/>
  <c r="E11" i="2"/>
  <c r="F11" i="2"/>
  <c r="G11" i="2"/>
  <c r="C11" i="2"/>
  <c r="B8" i="3"/>
  <c r="H8" i="3" s="1"/>
  <c r="B10" i="3"/>
  <c r="H10" i="3" s="1"/>
  <c r="B9" i="3"/>
  <c r="H9" i="3" s="1"/>
  <c r="B11" i="3"/>
  <c r="H11" i="3" s="1"/>
  <c r="B12" i="3"/>
  <c r="H12" i="3" s="1"/>
  <c r="B13" i="3"/>
  <c r="H13" i="3" s="1"/>
  <c r="B33" i="6"/>
  <c r="B11" i="4"/>
  <c r="B16" i="1" s="1"/>
  <c r="B18" i="1" s="1"/>
  <c r="D9" i="4"/>
  <c r="E9" i="4"/>
  <c r="F9" i="4"/>
  <c r="G9" i="4"/>
  <c r="D10" i="4"/>
  <c r="E10" i="4"/>
  <c r="F10" i="4"/>
  <c r="G10" i="4"/>
  <c r="C10" i="4"/>
  <c r="C9" i="4"/>
  <c r="D8" i="4"/>
  <c r="E8" i="4"/>
  <c r="F8" i="4"/>
  <c r="G8" i="4"/>
  <c r="C8" i="4"/>
  <c r="H9" i="4" l="1"/>
  <c r="H10" i="2"/>
  <c r="B10" i="1"/>
  <c r="B12" i="1"/>
  <c r="B14" i="3"/>
  <c r="H14" i="3" s="1"/>
  <c r="B14" i="1" s="1"/>
  <c r="E11" i="4"/>
  <c r="E16" i="1" s="1"/>
  <c r="E18" i="1" s="1"/>
  <c r="D11" i="4"/>
  <c r="D16" i="1" s="1"/>
  <c r="D18" i="1" s="1"/>
  <c r="F11" i="4"/>
  <c r="F16" i="1" s="1"/>
  <c r="F18" i="1" s="1"/>
  <c r="H10" i="4"/>
  <c r="H8" i="4"/>
  <c r="G11" i="4"/>
  <c r="G16" i="1" s="1"/>
  <c r="G18" i="1" s="1"/>
  <c r="C11" i="4"/>
  <c r="C16" i="1" s="1"/>
  <c r="C18" i="1" s="1"/>
  <c r="B20" i="1" l="1"/>
  <c r="C20" i="1" s="1"/>
  <c r="D20" i="1" s="1"/>
  <c r="E20" i="1" s="1"/>
  <c r="F20" i="1" s="1"/>
  <c r="G20" i="1" s="1"/>
  <c r="H20" i="1" s="1"/>
  <c r="B28" i="1"/>
  <c r="H11" i="4"/>
  <c r="G13" i="2"/>
  <c r="G8" i="1" s="1"/>
  <c r="G10" i="1" s="1"/>
  <c r="E13" i="2"/>
  <c r="E8" i="1" s="1"/>
  <c r="E10" i="1" s="1"/>
  <c r="D13" i="2"/>
  <c r="D8" i="1" s="1"/>
  <c r="D10" i="1" s="1"/>
  <c r="C13" i="2"/>
  <c r="C8" i="1" s="1"/>
  <c r="F13" i="2"/>
  <c r="F8" i="1" s="1"/>
  <c r="F10" i="1" s="1"/>
  <c r="C28" i="1" l="1"/>
  <c r="B23" i="5"/>
  <c r="C10" i="1"/>
  <c r="H8" i="1"/>
  <c r="H13" i="2"/>
  <c r="D28" i="1" l="1"/>
  <c r="C23" i="5"/>
  <c r="C12" i="1"/>
  <c r="H31" i="1" l="1"/>
  <c r="D23" i="5"/>
  <c r="E28" i="1"/>
  <c r="D12" i="1"/>
  <c r="E23" i="5" l="1"/>
  <c r="F28" i="1"/>
  <c r="E12" i="1"/>
  <c r="G28" i="1" l="1"/>
  <c r="G23" i="5" s="1"/>
  <c r="F23" i="5"/>
  <c r="F12" i="1"/>
  <c r="G12" i="1" l="1"/>
  <c r="H12" i="1" l="1"/>
  <c r="H22" i="1" s="1"/>
  <c r="H24" i="1" s="1"/>
</calcChain>
</file>

<file path=xl/sharedStrings.xml><?xml version="1.0" encoding="utf-8"?>
<sst xmlns="http://schemas.openxmlformats.org/spreadsheetml/2006/main" count="207" uniqueCount="132">
  <si>
    <t>Year of Project</t>
  </si>
  <si>
    <t>Net Economic Benefits</t>
  </si>
  <si>
    <t>PV of Benefits</t>
  </si>
  <si>
    <t>NPV of All Benefits</t>
  </si>
  <si>
    <t>Assumptions</t>
  </si>
  <si>
    <t>Value</t>
  </si>
  <si>
    <t>Justification</t>
  </si>
  <si>
    <t>Classification</t>
  </si>
  <si>
    <t>Recurring Costs</t>
  </si>
  <si>
    <t>Total Tangible Benefits</t>
  </si>
  <si>
    <t xml:space="preserve">Justification </t>
  </si>
  <si>
    <t>PV of Recurring Costs</t>
  </si>
  <si>
    <t>NPV of all Costs</t>
  </si>
  <si>
    <t>Overall NPV</t>
  </si>
  <si>
    <t>Overall ROI - (Overall NPV/NPV of all COSTS)</t>
  </si>
  <si>
    <t>Break-even Analysis</t>
  </si>
  <si>
    <t>Project break-even occurs between years 1 and 2</t>
  </si>
  <si>
    <t>Use the first year of positive cash flow to calculate break-even fraction</t>
  </si>
  <si>
    <t>Absolute Tangible Benefits</t>
  </si>
  <si>
    <t xml:space="preserve">Absolute Tangible Costs  </t>
  </si>
  <si>
    <t>Year</t>
  </si>
  <si>
    <t>Discount Rate</t>
  </si>
  <si>
    <t>DBMS Users</t>
  </si>
  <si>
    <t>DBMS Installations</t>
  </si>
  <si>
    <t>Number of users who need training</t>
  </si>
  <si>
    <t>Number of PCs running the application</t>
  </si>
  <si>
    <t>Application Installation &amp; Testing</t>
  </si>
  <si>
    <t>Seagate Expansion Portable 1TB External Hard Drive HDD (Amazon)</t>
  </si>
  <si>
    <t>Microsoft Access 2019</t>
  </si>
  <si>
    <t>Microsoft Office with Access 2019</t>
  </si>
  <si>
    <t>External Backup Storage</t>
  </si>
  <si>
    <t>Development</t>
  </si>
  <si>
    <t>Development Rate</t>
  </si>
  <si>
    <t>Discount</t>
  </si>
  <si>
    <t>User Training</t>
  </si>
  <si>
    <t>Training Rate</t>
  </si>
  <si>
    <t>Installation &amp; Testing Rate</t>
  </si>
  <si>
    <t>Development Labor</t>
  </si>
  <si>
    <t>Training Labor</t>
  </si>
  <si>
    <t>Licensing</t>
  </si>
  <si>
    <t>Deployment Labor</t>
  </si>
  <si>
    <t>Maintenance/Upgrades</t>
  </si>
  <si>
    <t>Documentation Binders</t>
  </si>
  <si>
    <t>Development Supplies</t>
  </si>
  <si>
    <t>Tabbed Dividers</t>
  </si>
  <si>
    <t>4-pack of Cardinal 1.5" D-Ring Presentation View Binders (Amazon)</t>
  </si>
  <si>
    <t>6-pack of AmazonBasics 3 Ring Binder Dividers (Amazon)</t>
  </si>
  <si>
    <t>Paper</t>
  </si>
  <si>
    <t>3 reems of Hammermill Great White Printer Paper (Amazon)</t>
  </si>
  <si>
    <t>User Software</t>
  </si>
  <si>
    <t>User Hardware</t>
  </si>
  <si>
    <t>3-Hole Punch</t>
  </si>
  <si>
    <t>Bostitch EZ Squeeze 40 Sheet 3-Hole Punch (Amazon)</t>
  </si>
  <si>
    <t>Black Toner</t>
  </si>
  <si>
    <t>Color Toner</t>
  </si>
  <si>
    <t>Improved Data Integrity</t>
  </si>
  <si>
    <t>Added Performance Gauging</t>
  </si>
  <si>
    <t>Improved Client Relations</t>
  </si>
  <si>
    <t>Improved Vendor Relations</t>
  </si>
  <si>
    <t>Reduced Administrative Load</t>
  </si>
  <si>
    <t>HP 305A (CE410A) Black Original Toner Cartridge (Amazon)</t>
  </si>
  <si>
    <t>HP 305A (CF370AM) CMY Original Toner Cartridges (Amazon)</t>
  </si>
  <si>
    <t>Documentation Binders (qty)</t>
  </si>
  <si>
    <t>Tabbed Dividers (qty)</t>
  </si>
  <si>
    <t>3-Hole Punch (qty)</t>
  </si>
  <si>
    <t>Paper (qty)</t>
  </si>
  <si>
    <t>Black Toner (qty)</t>
  </si>
  <si>
    <t>Color Toner (qty)</t>
  </si>
  <si>
    <t>Number of binder 4-packs needed for documentation</t>
  </si>
  <si>
    <t>Number of tabbed divider 6-packs needed for documentation</t>
  </si>
  <si>
    <t>Number of 3-hole punches needed for documentation</t>
  </si>
  <si>
    <t>Number of 3-reem boxes of paper needed for documentation</t>
  </si>
  <si>
    <t>Number of HP 305A black toner cartridges needed for documentation</t>
  </si>
  <si>
    <t>Number of HP 305A color toner cartridges needed for documentation</t>
  </si>
  <si>
    <t>User Benefit</t>
  </si>
  <si>
    <t>Rate of return determining the present values of future benefits and costs</t>
  </si>
  <si>
    <t>Student hourly work rate for documentation and application development</t>
  </si>
  <si>
    <t>Estimated hours needed to train users</t>
  </si>
  <si>
    <t>Student hourly work rate for training</t>
  </si>
  <si>
    <t>Estimated hours needed to install and verify functionality per PC</t>
  </si>
  <si>
    <t>Student hourly work rate for installation and testing</t>
  </si>
  <si>
    <t>Estimated annual revenue change due to systemwide data error reduction</t>
  </si>
  <si>
    <t>Estimated annual revenue change due to more repeat and referral business</t>
  </si>
  <si>
    <t>Estimated annual savings due to timely settlement of payables</t>
  </si>
  <si>
    <t>Estimated annual revenue change due to more billable hours worked</t>
  </si>
  <si>
    <t>Software Upgrades</t>
  </si>
  <si>
    <t>DBMS Maintenance</t>
  </si>
  <si>
    <t>Hardware Maintenance</t>
  </si>
  <si>
    <t>Estimated annual cost of DBMS maintenance</t>
  </si>
  <si>
    <t>Estimated annual cost of hardware maintenance</t>
  </si>
  <si>
    <t>Estimated annual cost of software upgrades</t>
  </si>
  <si>
    <t>Estimated annual revenue change due to business performance tracking</t>
  </si>
  <si>
    <t>Two $250 DBA visits annually</t>
  </si>
  <si>
    <t>Four $200 technician visits annually</t>
  </si>
  <si>
    <t>Total Recurring Costs</t>
  </si>
  <si>
    <t>Annual MS Access updates at upgrade cost</t>
  </si>
  <si>
    <t>Project Development</t>
  </si>
  <si>
    <t>Development Supplies Total</t>
  </si>
  <si>
    <t>Software needed for application</t>
  </si>
  <si>
    <t>Device needed for reliable data backups</t>
  </si>
  <si>
    <t>See Assumptions tab for itemized list</t>
  </si>
  <si>
    <t>Less $50/month in late fees</t>
  </si>
  <si>
    <t>4 hrs * $20/hr</t>
  </si>
  <si>
    <t>2 hrs * $30/hr</t>
  </si>
  <si>
    <t>2 more $125 jobs per month</t>
  </si>
  <si>
    <t>Time for 1 more $125 job per month</t>
  </si>
  <si>
    <t>See Assumptions tab for more detail</t>
  </si>
  <si>
    <t>Total One Time Costs</t>
  </si>
  <si>
    <t>DBMS Application</t>
  </si>
  <si>
    <t>Economic Feasibility Analysis</t>
  </si>
  <si>
    <t xml:space="preserve">Year 5 </t>
  </si>
  <si>
    <t xml:space="preserve">Total </t>
  </si>
  <si>
    <t xml:space="preserve">Year 4 </t>
  </si>
  <si>
    <t xml:space="preserve">Year 3 </t>
  </si>
  <si>
    <t xml:space="preserve">Year 2 </t>
  </si>
  <si>
    <t xml:space="preserve">Year 1 </t>
  </si>
  <si>
    <t xml:space="preserve">Year 0 </t>
  </si>
  <si>
    <t>One Time Costs</t>
  </si>
  <si>
    <t>Tangible Benefits</t>
  </si>
  <si>
    <t>Summary</t>
  </si>
  <si>
    <t xml:space="preserve">Five </t>
  </si>
  <si>
    <t xml:space="preserve">Four </t>
  </si>
  <si>
    <t xml:space="preserve">Three </t>
  </si>
  <si>
    <t xml:space="preserve">Two </t>
  </si>
  <si>
    <t xml:space="preserve">One </t>
  </si>
  <si>
    <t xml:space="preserve">Zero </t>
  </si>
  <si>
    <t>Cost Assumptions</t>
  </si>
  <si>
    <t>Total cost of supplies when accounting for quantities</t>
  </si>
  <si>
    <t>Microsoft Access 2019 (Microsoft)</t>
  </si>
  <si>
    <t>Actual break-even occurred at 1.99</t>
  </si>
  <si>
    <t>254.5 hrs * $25/hr</t>
  </si>
  <si>
    <t>Actual hours for documentation and application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</si>
</sst>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.0_);_(&quot;$&quot;* \(#,##0.0\);_(&quot;$&quot;* &quot;-&quot;_);_(@_)"/>
    <numFmt numFmtId="165" formatCode="_(&quot;$&quot;* #,##0.00_);_(&quot;$&quot;* \(#,##0.00\);_(&quot;$&quot;* &quot;-&quot;_);_(@_)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52B46"/>
      <name val="Arial"/>
      <family val="2"/>
    </font>
    <font>
      <u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b/>
      <sz val="13"/>
      <color theme="4" tint="-0.499984740745262"/>
      <name val="Arial"/>
      <family val="2"/>
    </font>
    <font>
      <b/>
      <sz val="11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6CAE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6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8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6" fillId="0" borderId="0" xfId="2" applyFont="1"/>
    <xf numFmtId="8" fontId="2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9" fontId="7" fillId="0" borderId="0" xfId="0" quotePrefix="1" applyNumberFormat="1" applyFont="1"/>
    <xf numFmtId="0" fontId="11" fillId="0" borderId="0" xfId="0" applyFont="1" applyBorder="1"/>
    <xf numFmtId="0" fontId="11" fillId="0" borderId="0" xfId="0" applyFont="1"/>
    <xf numFmtId="4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2" fontId="7" fillId="0" borderId="0" xfId="0" applyNumberFormat="1" applyFont="1" applyAlignment="1">
      <alignment horizontal="right"/>
    </xf>
    <xf numFmtId="6" fontId="7" fillId="0" borderId="0" xfId="0" applyNumberFormat="1" applyFont="1" applyAlignment="1">
      <alignment horizontal="right"/>
    </xf>
    <xf numFmtId="8" fontId="7" fillId="0" borderId="0" xfId="0" applyNumberFormat="1" applyFont="1" applyAlignment="1">
      <alignment horizontal="right"/>
    </xf>
    <xf numFmtId="6" fontId="9" fillId="0" borderId="0" xfId="0" applyNumberFormat="1" applyFont="1" applyAlignment="1">
      <alignment horizontal="right"/>
    </xf>
    <xf numFmtId="42" fontId="9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6" fontId="10" fillId="0" borderId="0" xfId="0" applyNumberFormat="1" applyFont="1" applyAlignment="1">
      <alignment horizontal="right"/>
    </xf>
    <xf numFmtId="42" fontId="7" fillId="0" borderId="0" xfId="0" applyNumberFormat="1" applyFont="1" applyBorder="1" applyAlignment="1">
      <alignment horizontal="right"/>
    </xf>
    <xf numFmtId="8" fontId="9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0" fontId="7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6" fontId="7" fillId="0" borderId="1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8" fontId="9" fillId="0" borderId="0" xfId="0" applyNumberFormat="1" applyFont="1" applyBorder="1" applyAlignment="1">
      <alignment horizontal="right"/>
    </xf>
    <xf numFmtId="8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8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40" fontId="7" fillId="0" borderId="2" xfId="0" applyNumberFormat="1" applyFont="1" applyBorder="1" applyAlignment="1">
      <alignment horizontal="right"/>
    </xf>
    <xf numFmtId="42" fontId="9" fillId="0" borderId="0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8" fontId="7" fillId="0" borderId="0" xfId="0" applyNumberFormat="1" applyFont="1"/>
    <xf numFmtId="6" fontId="7" fillId="0" borderId="0" xfId="0" applyNumberFormat="1" applyFont="1"/>
    <xf numFmtId="42" fontId="8" fillId="0" borderId="0" xfId="0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44" fontId="7" fillId="0" borderId="2" xfId="0" applyNumberFormat="1" applyFont="1" applyBorder="1" applyAlignment="1">
      <alignment horizontal="right"/>
    </xf>
    <xf numFmtId="8" fontId="7" fillId="0" borderId="0" xfId="0" applyNumberFormat="1" applyFont="1" applyAlignment="1"/>
    <xf numFmtId="0" fontId="8" fillId="2" borderId="0" xfId="0" applyFont="1" applyFill="1" applyAlignment="1">
      <alignment horizontal="center" vertical="center"/>
    </xf>
    <xf numFmtId="44" fontId="7" fillId="0" borderId="0" xfId="1" applyFont="1" applyAlignment="1">
      <alignment horizontal="right"/>
    </xf>
    <xf numFmtId="44" fontId="7" fillId="0" borderId="2" xfId="1" applyFont="1" applyBorder="1" applyAlignment="1">
      <alignment horizontal="right"/>
    </xf>
    <xf numFmtId="8" fontId="7" fillId="0" borderId="2" xfId="0" applyNumberFormat="1" applyFont="1" applyBorder="1" applyAlignment="1">
      <alignment horizontal="right"/>
    </xf>
    <xf numFmtId="8" fontId="12" fillId="0" borderId="0" xfId="0" applyNumberFormat="1" applyFont="1" applyAlignment="1"/>
    <xf numFmtId="8" fontId="14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8" fontId="9" fillId="0" borderId="2" xfId="0" applyNumberFormat="1" applyFont="1" applyBorder="1" applyAlignment="1">
      <alignment horizontal="right"/>
    </xf>
    <xf numFmtId="8" fontId="15" fillId="0" borderId="0" xfId="0" applyNumberFormat="1" applyFont="1" applyBorder="1" applyAlignment="1">
      <alignment horizontal="right"/>
    </xf>
    <xf numFmtId="0" fontId="13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top"/>
    </xf>
    <xf numFmtId="165" fontId="7" fillId="0" borderId="0" xfId="0" applyNumberFormat="1" applyFont="1" applyAlignment="1">
      <alignment horizontal="right"/>
    </xf>
    <xf numFmtId="44" fontId="10" fillId="0" borderId="0" xfId="0" applyNumberFormat="1" applyFont="1" applyBorder="1" applyAlignment="1">
      <alignment horizontal="right"/>
    </xf>
    <xf numFmtId="0" fontId="6" fillId="0" borderId="0" xfId="2" applyFont="1" applyFill="1"/>
    <xf numFmtId="166" fontId="2" fillId="0" borderId="0" xfId="0" applyNumberFormat="1" applyFont="1" applyAlignment="1">
      <alignment horizontal="left"/>
    </xf>
    <xf numFmtId="0" fontId="8" fillId="2" borderId="0" xfId="0" applyFon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76CAE5"/>
      <color rgb="FF052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Break Even</a:t>
            </a:r>
            <a:r>
              <a:rPr lang="en-US" b="1" baseline="0">
                <a:solidFill>
                  <a:sysClr val="windowText" lastClr="000000"/>
                </a:solidFill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 Chart</a:t>
            </a:r>
            <a:endParaRPr lang="en-US" b="1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Chart!$A$22</c:f>
              <c:strCache>
                <c:ptCount val="1"/>
                <c:pt idx="0">
                  <c:v>Absolute Tangible 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Chart!$B$21:$G$21</c:f>
              <c:strCache>
                <c:ptCount val="6"/>
                <c:pt idx="0">
                  <c:v>Zero </c:v>
                </c:pt>
                <c:pt idx="1">
                  <c:v>One </c:v>
                </c:pt>
                <c:pt idx="2">
                  <c:v>Two </c:v>
                </c:pt>
                <c:pt idx="3">
                  <c:v>Three </c:v>
                </c:pt>
                <c:pt idx="4">
                  <c:v>Four </c:v>
                </c:pt>
                <c:pt idx="5">
                  <c:v>Five </c:v>
                </c:pt>
              </c:strCache>
            </c:strRef>
          </c:cat>
          <c:val>
            <c:numRef>
              <c:f>Chart!$B$22:$G$22</c:f>
              <c:numCache>
                <c:formatCode>"$"#,##0_);[Red]\("$"#,##0\)</c:formatCode>
                <c:ptCount val="6"/>
                <c:pt idx="0" formatCode="_(&quot;$&quot;* #,##0_);_(&quot;$&quot;* \(#,##0\);_(&quot;$&quot;* &quot;-&quot;_);_(@_)">
                  <c:v>0</c:v>
                </c:pt>
                <c:pt idx="1">
                  <c:v>5100</c:v>
                </c:pt>
                <c:pt idx="2">
                  <c:v>10200</c:v>
                </c:pt>
                <c:pt idx="3">
                  <c:v>15300</c:v>
                </c:pt>
                <c:pt idx="4">
                  <c:v>20400</c:v>
                </c:pt>
                <c:pt idx="5">
                  <c:v>25500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9-4B12-897F-A2C5836FFA19}"/>
            </c:ext>
          </c:extLst>
        </c:ser>
        <c:ser>
          <c:idx val="1"/>
          <c:order val="1"/>
          <c:tx>
            <c:strRef>
              <c:f>Chart!$A$23</c:f>
              <c:strCache>
                <c:ptCount val="1"/>
                <c:pt idx="0">
                  <c:v>Absolute Tangible Costs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Chart!$B$21:$G$21</c:f>
              <c:strCache>
                <c:ptCount val="6"/>
                <c:pt idx="0">
                  <c:v>Zero </c:v>
                </c:pt>
                <c:pt idx="1">
                  <c:v>One </c:v>
                </c:pt>
                <c:pt idx="2">
                  <c:v>Two </c:v>
                </c:pt>
                <c:pt idx="3">
                  <c:v>Three </c:v>
                </c:pt>
                <c:pt idx="4">
                  <c:v>Four </c:v>
                </c:pt>
                <c:pt idx="5">
                  <c:v>Five </c:v>
                </c:pt>
              </c:strCache>
            </c:strRef>
          </c:cat>
          <c:val>
            <c:numRef>
              <c:f>Chart!$B$23:$G$23</c:f>
              <c:numCache>
                <c:formatCode>"$"#,##0_);[Red]\("$"#,##0\)</c:formatCode>
                <c:ptCount val="6"/>
                <c:pt idx="0" formatCode="&quot;$&quot;#,##0.00_);[Red]\(&quot;$&quot;#,##0.00\)">
                  <c:v>7332.0899999999992</c:v>
                </c:pt>
                <c:pt idx="1">
                  <c:v>8732.09</c:v>
                </c:pt>
                <c:pt idx="2">
                  <c:v>10132.09</c:v>
                </c:pt>
                <c:pt idx="3">
                  <c:v>11532.09</c:v>
                </c:pt>
                <c:pt idx="4">
                  <c:v>12932.09</c:v>
                </c:pt>
                <c:pt idx="5">
                  <c:v>14332.09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9-4B12-897F-A2C5836FF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3383576"/>
        <c:axId val="473384232"/>
      </c:lineChart>
      <c:catAx>
        <c:axId val="47338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>
                    <a:latin typeface="Arial" panose="020B0604020202020204" pitchFamily="34" charset="0"/>
                    <a:cs typeface="Arial" panose="020B0604020202020204" pitchFamily="34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9089506668809257"/>
              <c:y val="0.837518135493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384232"/>
        <c:crosses val="autoZero"/>
        <c:auto val="1"/>
        <c:lblAlgn val="ctr"/>
        <c:lblOffset val="100"/>
        <c:noMultiLvlLbl val="0"/>
      </c:catAx>
      <c:valAx>
        <c:axId val="4733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Dollars</a:t>
                </a:r>
              </a:p>
            </c:rich>
          </c:tx>
          <c:layout>
            <c:manualLayout>
              <c:xMode val="edge"/>
              <c:yMode val="edge"/>
              <c:x val="1.8140589569160998E-2"/>
              <c:y val="0.37587571610215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38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30480</xdr:rowOff>
    </xdr:from>
    <xdr:to>
      <xdr:col>0</xdr:col>
      <xdr:colOff>2270760</xdr:colOff>
      <xdr:row>2</xdr:row>
      <xdr:rowOff>212423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DEB4F0-CCA1-4CF9-8B7D-DE7A76902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30480</xdr:rowOff>
    </xdr:from>
    <xdr:to>
      <xdr:col>0</xdr:col>
      <xdr:colOff>2270760</xdr:colOff>
      <xdr:row>2</xdr:row>
      <xdr:rowOff>212423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18812E-4463-48B1-8381-2A889B037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30480</xdr:rowOff>
    </xdr:from>
    <xdr:to>
      <xdr:col>0</xdr:col>
      <xdr:colOff>2270760</xdr:colOff>
      <xdr:row>2</xdr:row>
      <xdr:rowOff>212423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F3A374-A9EE-4084-9E12-BFD071F0D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30480</xdr:rowOff>
    </xdr:from>
    <xdr:to>
      <xdr:col>0</xdr:col>
      <xdr:colOff>2270760</xdr:colOff>
      <xdr:row>2</xdr:row>
      <xdr:rowOff>212423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9C316A-C104-4BB9-AC9D-15F4774BE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30480</xdr:rowOff>
    </xdr:from>
    <xdr:to>
      <xdr:col>0</xdr:col>
      <xdr:colOff>2270760</xdr:colOff>
      <xdr:row>2</xdr:row>
      <xdr:rowOff>212423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8EFAE3-E4EC-4A46-BDC0-6796B5553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30480</xdr:rowOff>
    </xdr:from>
    <xdr:to>
      <xdr:col>0</xdr:col>
      <xdr:colOff>2270760</xdr:colOff>
      <xdr:row>2</xdr:row>
      <xdr:rowOff>212423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108BB4-98C2-4394-9E36-61D254077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30480</xdr:rowOff>
    </xdr:from>
    <xdr:to>
      <xdr:col>1</xdr:col>
      <xdr:colOff>190500</xdr:colOff>
      <xdr:row>2</xdr:row>
      <xdr:rowOff>212423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10B8A0-A0F6-498C-972A-0D0F4EBBE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30480</xdr:rowOff>
    </xdr:from>
    <xdr:to>
      <xdr:col>1</xdr:col>
      <xdr:colOff>190500</xdr:colOff>
      <xdr:row>2</xdr:row>
      <xdr:rowOff>212423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63C1D3-F365-423D-93BE-CEED6530E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175260</xdr:rowOff>
    </xdr:from>
    <xdr:to>
      <xdr:col>7</xdr:col>
      <xdr:colOff>7620</xdr:colOff>
      <xdr:row>18</xdr:row>
      <xdr:rowOff>189864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440071</xdr:colOff>
      <xdr:row>6</xdr:row>
      <xdr:rowOff>57140</xdr:rowOff>
    </xdr:from>
    <xdr:to>
      <xdr:col>3</xdr:col>
      <xdr:colOff>200994</xdr:colOff>
      <xdr:row>10</xdr:row>
      <xdr:rowOff>36186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2406984" y="2333615"/>
          <a:ext cx="1242060" cy="702946"/>
        </a:xfrm>
        <a:prstGeom prst="wedgeRectCallout">
          <a:avLst>
            <a:gd name="adj1" fmla="val -560"/>
            <a:gd name="adj2" fmla="val 110404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Break Even</a:t>
          </a:r>
          <a:br>
            <a:rPr lang="en-US" sz="11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1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1.99 Years</a:t>
          </a:r>
        </a:p>
      </xdr:txBody>
    </xdr:sp>
    <xdr:clientData/>
  </xdr:twoCellAnchor>
  <xdr:twoCellAnchor editAs="oneCell">
    <xdr:from>
      <xdr:col>0</xdr:col>
      <xdr:colOff>30480</xdr:colOff>
      <xdr:row>0</xdr:row>
      <xdr:rowOff>30480</xdr:rowOff>
    </xdr:from>
    <xdr:to>
      <xdr:col>1</xdr:col>
      <xdr:colOff>381000</xdr:colOff>
      <xdr:row>2</xdr:row>
      <xdr:rowOff>212423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FA4A5-5FD2-42A9-BCE5-B1088E3FC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0</xdr:row>
      <xdr:rowOff>30480</xdr:rowOff>
    </xdr:from>
    <xdr:to>
      <xdr:col>1</xdr:col>
      <xdr:colOff>381000</xdr:colOff>
      <xdr:row>2</xdr:row>
      <xdr:rowOff>212423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3569D6-3F6C-44F2-B420-770E4D967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30480</xdr:rowOff>
    </xdr:from>
    <xdr:to>
      <xdr:col>0</xdr:col>
      <xdr:colOff>2270760</xdr:colOff>
      <xdr:row>2</xdr:row>
      <xdr:rowOff>212423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743D9-D483-4529-8DFD-75B6062E7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2240280" cy="715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soft.com/en-us/p/access/cfq7ttc0k7q8/0001" TargetMode="External"/><Relationship Id="rId3" Type="http://schemas.openxmlformats.org/officeDocument/2006/relationships/hyperlink" Target="https://www.amazon.com/AmazonBasics-Tab-Dividers-Pack-Sets/dp/B07K8ZNKZ6/" TargetMode="External"/><Relationship Id="rId7" Type="http://schemas.openxmlformats.org/officeDocument/2006/relationships/hyperlink" Target="https://www.amazon.com/dp/B00BZC1704" TargetMode="External"/><Relationship Id="rId2" Type="http://schemas.openxmlformats.org/officeDocument/2006/relationships/hyperlink" Target="https://www.amazon.com/Cardinal-Presentation-Nonstick-PVC-Free-29300/dp/B01DA4G93O/" TargetMode="External"/><Relationship Id="rId1" Type="http://schemas.openxmlformats.org/officeDocument/2006/relationships/hyperlink" Target="https://www.amazon.com/Seagate-Expansion-Portable-External-STEA1000400/dp/B00TKFEEAS/" TargetMode="External"/><Relationship Id="rId6" Type="http://schemas.openxmlformats.org/officeDocument/2006/relationships/hyperlink" Target="https://www.amazon.com/HP-CE410A-Original-Cartridge-LaserJet/dp/B006ZZGDH8/" TargetMode="External"/><Relationship Id="rId5" Type="http://schemas.openxmlformats.org/officeDocument/2006/relationships/hyperlink" Target="https://www.amazon.com/Bostitch-Squeeze-Sheet-3-Hole-HP40/dp/B00UCBJIG4/" TargetMode="External"/><Relationship Id="rId10" Type="http://schemas.openxmlformats.org/officeDocument/2006/relationships/drawing" Target="../drawings/drawing6.xml"/><Relationship Id="rId4" Type="http://schemas.openxmlformats.org/officeDocument/2006/relationships/hyperlink" Target="https://www.amazon.com/Hammermill-Recycled-Printer-Letter-086820C/dp/B079DH1YGT/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showGridLines="0" topLeftCell="A5" zoomScaleNormal="100" workbookViewId="0">
      <selection activeCell="A33" sqref="A33"/>
    </sheetView>
  </sheetViews>
  <sheetFormatPr defaultColWidth="9.1328125" defaultRowHeight="13.5" x14ac:dyDescent="0.35"/>
  <cols>
    <col min="1" max="1" width="44.19921875" style="17" customWidth="1"/>
    <col min="2" max="2" width="12.53125" style="17" bestFit="1" customWidth="1"/>
    <col min="3" max="7" width="12.796875" style="17" bestFit="1" customWidth="1"/>
    <col min="8" max="8" width="12.53125" style="17" customWidth="1"/>
    <col min="9" max="16384" width="9.1328125" style="17"/>
  </cols>
  <sheetData>
    <row r="1" spans="1:9" ht="21" customHeight="1" x14ac:dyDescent="0.4">
      <c r="B1" s="18"/>
    </row>
    <row r="2" spans="1:9" ht="21" customHeight="1" x14ac:dyDescent="0.35"/>
    <row r="3" spans="1:9" ht="21" customHeight="1" x14ac:dyDescent="0.35"/>
    <row r="4" spans="1:9" ht="21" customHeight="1" x14ac:dyDescent="0.4">
      <c r="A4" s="68" t="s">
        <v>109</v>
      </c>
      <c r="D4" s="67" t="s">
        <v>119</v>
      </c>
    </row>
    <row r="5" spans="1:9" ht="21" customHeight="1" x14ac:dyDescent="0.35">
      <c r="A5" s="69" t="s">
        <v>108</v>
      </c>
    </row>
    <row r="6" spans="1:9" ht="15" customHeight="1" x14ac:dyDescent="0.4">
      <c r="A6" s="34"/>
      <c r="B6" s="34"/>
      <c r="C6" s="34"/>
      <c r="D6" s="34"/>
      <c r="E6" s="35" t="s">
        <v>0</v>
      </c>
      <c r="F6" s="34"/>
      <c r="G6" s="34"/>
      <c r="H6" s="34"/>
    </row>
    <row r="7" spans="1:9" ht="15" customHeight="1" x14ac:dyDescent="0.4">
      <c r="A7" s="34"/>
      <c r="B7" s="36" t="s">
        <v>116</v>
      </c>
      <c r="C7" s="36" t="s">
        <v>115</v>
      </c>
      <c r="D7" s="36" t="s">
        <v>114</v>
      </c>
      <c r="E7" s="36" t="s">
        <v>113</v>
      </c>
      <c r="F7" s="36" t="s">
        <v>112</v>
      </c>
      <c r="G7" s="36" t="s">
        <v>110</v>
      </c>
      <c r="H7" s="36" t="s">
        <v>111</v>
      </c>
    </row>
    <row r="8" spans="1:9" ht="15" customHeight="1" x14ac:dyDescent="0.35">
      <c r="A8" s="17" t="s">
        <v>1</v>
      </c>
      <c r="B8" s="22">
        <f>'Tangible Benefits'!B13</f>
        <v>0</v>
      </c>
      <c r="C8" s="25">
        <f>'Tangible Benefits'!C13</f>
        <v>5100</v>
      </c>
      <c r="D8" s="25">
        <f>'Tangible Benefits'!D13</f>
        <v>5100</v>
      </c>
      <c r="E8" s="25">
        <f>'Tangible Benefits'!E13</f>
        <v>5100</v>
      </c>
      <c r="F8" s="25">
        <f>'Tangible Benefits'!F13</f>
        <v>5100</v>
      </c>
      <c r="G8" s="25">
        <f>'Tangible Benefits'!G13</f>
        <v>5100</v>
      </c>
      <c r="H8" s="25">
        <f>SUM(B8:G8)</f>
        <v>25500</v>
      </c>
      <c r="I8" s="33"/>
    </row>
    <row r="9" spans="1:9" ht="15" customHeight="1" thickBot="1" x14ac:dyDescent="0.4">
      <c r="A9" s="19" t="str">
        <f>"Discount Rate ("&amp; Assumptions!$B9*100 &amp; "%)"</f>
        <v>Discount Rate (5%)</v>
      </c>
      <c r="B9" s="45">
        <f>1/(Assumptions!$B9+1)^0</f>
        <v>1</v>
      </c>
      <c r="C9" s="45">
        <f>1/(Assumptions!$B9+1)^1</f>
        <v>0.95238095238095233</v>
      </c>
      <c r="D9" s="45">
        <f>1/(Assumptions!$B9+1)^2</f>
        <v>0.90702947845804982</v>
      </c>
      <c r="E9" s="45">
        <f>1/(Assumptions!$B9+1)^3</f>
        <v>0.86383759853147601</v>
      </c>
      <c r="F9" s="45">
        <f>1/(Assumptions!$B9+1)^4</f>
        <v>0.82270247479188197</v>
      </c>
      <c r="G9" s="45">
        <f>1/(Assumptions!$B9+1)^5</f>
        <v>0.78352616646845896</v>
      </c>
      <c r="H9" s="42"/>
      <c r="I9" s="23"/>
    </row>
    <row r="10" spans="1:9" ht="15" customHeight="1" thickTop="1" x14ac:dyDescent="0.35">
      <c r="A10" s="17" t="s">
        <v>2</v>
      </c>
      <c r="B10" s="47">
        <f>B8*B9</f>
        <v>0</v>
      </c>
      <c r="C10" s="25">
        <f t="shared" ref="C10:G10" si="0">C8*C9</f>
        <v>4857.1428571428569</v>
      </c>
      <c r="D10" s="25">
        <f t="shared" si="0"/>
        <v>4625.850340136054</v>
      </c>
      <c r="E10" s="25">
        <f t="shared" si="0"/>
        <v>4405.5717525105274</v>
      </c>
      <c r="F10" s="25">
        <f t="shared" si="0"/>
        <v>4195.7826214385977</v>
      </c>
      <c r="G10" s="25">
        <f t="shared" si="0"/>
        <v>3995.9834489891409</v>
      </c>
      <c r="H10" s="41"/>
      <c r="I10" s="23"/>
    </row>
    <row r="11" spans="1:9" ht="15" customHeight="1" x14ac:dyDescent="0.35">
      <c r="B11" s="24"/>
      <c r="C11" s="26"/>
      <c r="D11" s="26"/>
      <c r="E11" s="26"/>
      <c r="F11" s="26"/>
      <c r="G11" s="26"/>
      <c r="H11" s="26"/>
      <c r="I11" s="23"/>
    </row>
    <row r="12" spans="1:9" ht="15" customHeight="1" x14ac:dyDescent="0.35">
      <c r="A12" s="17" t="s">
        <v>3</v>
      </c>
      <c r="B12" s="24">
        <f>B10</f>
        <v>0</v>
      </c>
      <c r="C12" s="25">
        <f>B12+C10</f>
        <v>4857.1428571428569</v>
      </c>
      <c r="D12" s="25">
        <f t="shared" ref="D12:G12" si="1">C12+D10</f>
        <v>9482.9931972789109</v>
      </c>
      <c r="E12" s="25">
        <f t="shared" si="1"/>
        <v>13888.564949789437</v>
      </c>
      <c r="F12" s="25">
        <f t="shared" si="1"/>
        <v>18084.347571228034</v>
      </c>
      <c r="G12" s="25">
        <f t="shared" si="1"/>
        <v>22080.331020217174</v>
      </c>
      <c r="H12" s="25">
        <f>G12</f>
        <v>22080.331020217174</v>
      </c>
      <c r="I12" s="23"/>
    </row>
    <row r="13" spans="1:9" ht="15" customHeight="1" x14ac:dyDescent="0.35">
      <c r="B13" s="23"/>
      <c r="C13" s="23"/>
      <c r="D13" s="23"/>
      <c r="E13" s="23"/>
      <c r="F13" s="23"/>
      <c r="G13" s="23"/>
      <c r="H13" s="23"/>
      <c r="I13" s="23"/>
    </row>
    <row r="14" spans="1:9" ht="15" customHeight="1" x14ac:dyDescent="0.35">
      <c r="A14" s="17" t="s">
        <v>117</v>
      </c>
      <c r="B14" s="27">
        <f>'One Time Costs'!H14</f>
        <v>-7332.0899999999992</v>
      </c>
      <c r="C14" s="28"/>
      <c r="D14" s="24"/>
      <c r="E14" s="24"/>
      <c r="F14" s="24"/>
      <c r="G14" s="24"/>
      <c r="H14" s="23"/>
      <c r="I14" s="23"/>
    </row>
    <row r="15" spans="1:9" ht="15" customHeight="1" x14ac:dyDescent="0.35">
      <c r="B15" s="23"/>
      <c r="C15" s="23"/>
      <c r="D15" s="23"/>
      <c r="E15" s="23"/>
      <c r="F15" s="23"/>
      <c r="G15" s="23"/>
      <c r="H15" s="23"/>
      <c r="I15" s="23"/>
    </row>
    <row r="16" spans="1:9" ht="15" customHeight="1" x14ac:dyDescent="0.35">
      <c r="A16" s="17" t="s">
        <v>8</v>
      </c>
      <c r="B16" s="24">
        <f>'Recurring Costs'!B11</f>
        <v>0</v>
      </c>
      <c r="C16" s="25">
        <f>'Recurring Costs'!C11</f>
        <v>-1400</v>
      </c>
      <c r="D16" s="25">
        <f>'Recurring Costs'!D11</f>
        <v>-1400</v>
      </c>
      <c r="E16" s="25">
        <f>'Recurring Costs'!E11</f>
        <v>-1400</v>
      </c>
      <c r="F16" s="25">
        <f>'Recurring Costs'!F11</f>
        <v>-1400</v>
      </c>
      <c r="G16" s="25">
        <f>'Recurring Costs'!G11</f>
        <v>-1400</v>
      </c>
      <c r="H16" s="23"/>
      <c r="I16" s="23"/>
    </row>
    <row r="17" spans="1:9" ht="15" customHeight="1" thickBot="1" x14ac:dyDescent="0.4">
      <c r="A17" s="17" t="str">
        <f>"Discount Rate ("&amp; Assumptions!$B9*100 &amp; "%)"</f>
        <v>Discount Rate (5%)</v>
      </c>
      <c r="B17" s="45">
        <f>B9</f>
        <v>1</v>
      </c>
      <c r="C17" s="45">
        <f t="shared" ref="C17:G17" si="2">C9</f>
        <v>0.95238095238095233</v>
      </c>
      <c r="D17" s="45">
        <f t="shared" si="2"/>
        <v>0.90702947845804982</v>
      </c>
      <c r="E17" s="45">
        <f t="shared" si="2"/>
        <v>0.86383759853147601</v>
      </c>
      <c r="F17" s="45">
        <f t="shared" si="2"/>
        <v>0.82270247479188197</v>
      </c>
      <c r="G17" s="45">
        <f t="shared" si="2"/>
        <v>0.78352616646845896</v>
      </c>
      <c r="H17" s="42"/>
      <c r="I17" s="23"/>
    </row>
    <row r="18" spans="1:9" ht="15" customHeight="1" thickTop="1" x14ac:dyDescent="0.35">
      <c r="A18" s="17" t="s">
        <v>11</v>
      </c>
      <c r="B18" s="29">
        <f>B16*B17</f>
        <v>0</v>
      </c>
      <c r="C18" s="30">
        <f t="shared" ref="C18:G18" si="3">C16*C17</f>
        <v>-1333.3333333333333</v>
      </c>
      <c r="D18" s="30">
        <f t="shared" si="3"/>
        <v>-1269.8412698412696</v>
      </c>
      <c r="E18" s="30">
        <f t="shared" si="3"/>
        <v>-1209.3726379440664</v>
      </c>
      <c r="F18" s="30">
        <f t="shared" si="3"/>
        <v>-1151.7834647086347</v>
      </c>
      <c r="G18" s="30">
        <f t="shared" si="3"/>
        <v>-1096.9366330558425</v>
      </c>
      <c r="H18" s="46"/>
      <c r="I18" s="23"/>
    </row>
    <row r="19" spans="1:9" ht="15" customHeight="1" x14ac:dyDescent="0.35">
      <c r="B19" s="24"/>
      <c r="C19" s="24"/>
      <c r="D19" s="24"/>
      <c r="E19" s="24"/>
      <c r="F19" s="24"/>
      <c r="G19" s="24"/>
      <c r="H19" s="24"/>
      <c r="I19" s="23"/>
    </row>
    <row r="20" spans="1:9" ht="15" customHeight="1" x14ac:dyDescent="0.35">
      <c r="A20" s="17" t="s">
        <v>12</v>
      </c>
      <c r="B20" s="27">
        <f>B14</f>
        <v>-7332.0899999999992</v>
      </c>
      <c r="C20" s="27">
        <f>B20+C18</f>
        <v>-8665.4233333333323</v>
      </c>
      <c r="D20" s="27">
        <f t="shared" ref="D20:G20" si="4">C20+D18</f>
        <v>-9935.2646031746026</v>
      </c>
      <c r="E20" s="27">
        <f t="shared" si="4"/>
        <v>-11144.637241118669</v>
      </c>
      <c r="F20" s="27">
        <f t="shared" si="4"/>
        <v>-12296.420705827304</v>
      </c>
      <c r="G20" s="27">
        <f t="shared" si="4"/>
        <v>-13393.357338883146</v>
      </c>
      <c r="H20" s="27">
        <f>G20</f>
        <v>-13393.357338883146</v>
      </c>
      <c r="I20" s="23"/>
    </row>
    <row r="21" spans="1:9" ht="15" customHeight="1" x14ac:dyDescent="0.35">
      <c r="B21" s="24"/>
      <c r="C21" s="24"/>
      <c r="D21" s="24"/>
      <c r="E21" s="24"/>
      <c r="F21" s="24"/>
      <c r="G21" s="24"/>
      <c r="H21" s="24"/>
      <c r="I21" s="23"/>
    </row>
    <row r="22" spans="1:9" ht="15" customHeight="1" thickBot="1" x14ac:dyDescent="0.45">
      <c r="A22" s="20" t="s">
        <v>13</v>
      </c>
      <c r="B22" s="31"/>
      <c r="C22" s="31"/>
      <c r="D22" s="31"/>
      <c r="E22" s="31"/>
      <c r="F22" s="31"/>
      <c r="G22" s="31"/>
      <c r="H22" s="37">
        <f>H12+H20</f>
        <v>8686.9736813340278</v>
      </c>
      <c r="I22" s="23"/>
    </row>
    <row r="23" spans="1:9" ht="15" customHeight="1" x14ac:dyDescent="0.35">
      <c r="B23" s="23"/>
      <c r="C23" s="23"/>
      <c r="D23" s="23"/>
      <c r="E23" s="23"/>
      <c r="F23" s="23"/>
      <c r="G23" s="23"/>
      <c r="H23" s="23"/>
      <c r="I23" s="23"/>
    </row>
    <row r="24" spans="1:9" ht="15" customHeight="1" thickBot="1" x14ac:dyDescent="0.45">
      <c r="A24" s="21" t="s">
        <v>14</v>
      </c>
      <c r="B24" s="23"/>
      <c r="C24" s="23"/>
      <c r="D24" s="23"/>
      <c r="E24" s="23"/>
      <c r="F24" s="23"/>
      <c r="G24" s="23"/>
      <c r="H24" s="38">
        <f>ABS(H22/H20)</f>
        <v>0.64860314419554066</v>
      </c>
      <c r="I24" s="23"/>
    </row>
    <row r="25" spans="1:9" ht="15" customHeight="1" x14ac:dyDescent="0.35">
      <c r="B25" s="23"/>
      <c r="C25" s="23"/>
      <c r="D25" s="23"/>
      <c r="E25" s="23"/>
      <c r="F25" s="23"/>
      <c r="G25" s="23"/>
      <c r="H25" s="23"/>
      <c r="I25" s="23"/>
    </row>
    <row r="26" spans="1:9" ht="15" customHeight="1" x14ac:dyDescent="0.4">
      <c r="A26" s="21" t="s">
        <v>15</v>
      </c>
      <c r="B26" s="23"/>
      <c r="C26" s="23"/>
      <c r="D26" s="23"/>
      <c r="E26" s="23"/>
      <c r="F26" s="23"/>
      <c r="G26" s="23"/>
      <c r="H26" s="23"/>
      <c r="I26" s="23"/>
    </row>
    <row r="27" spans="1:9" ht="15" customHeight="1" x14ac:dyDescent="0.35">
      <c r="A27" s="17" t="s">
        <v>18</v>
      </c>
      <c r="B27" s="71">
        <f>B8</f>
        <v>0</v>
      </c>
      <c r="C27" s="41">
        <f>C8</f>
        <v>5100</v>
      </c>
      <c r="D27" s="41">
        <f>D8+C27</f>
        <v>10200</v>
      </c>
      <c r="E27" s="41">
        <f t="shared" ref="E27:G27" si="5">E8+D27</f>
        <v>15300</v>
      </c>
      <c r="F27" s="41">
        <f t="shared" si="5"/>
        <v>20400</v>
      </c>
      <c r="G27" s="41">
        <f t="shared" si="5"/>
        <v>25500</v>
      </c>
      <c r="H27" s="42"/>
      <c r="I27" s="23"/>
    </row>
    <row r="28" spans="1:9" ht="15" customHeight="1" x14ac:dyDescent="0.35">
      <c r="A28" s="17" t="s">
        <v>19</v>
      </c>
      <c r="B28" s="43">
        <f>ABS(B14)</f>
        <v>7332.0899999999992</v>
      </c>
      <c r="C28" s="43">
        <f>-C16+B28</f>
        <v>8732.09</v>
      </c>
      <c r="D28" s="43">
        <f>-D16+C28</f>
        <v>10132.09</v>
      </c>
      <c r="E28" s="43">
        <f t="shared" ref="E28:G28" si="6">-E16+D28</f>
        <v>11532.09</v>
      </c>
      <c r="F28" s="43">
        <f t="shared" si="6"/>
        <v>12932.09</v>
      </c>
      <c r="G28" s="43">
        <f t="shared" si="6"/>
        <v>14332.09</v>
      </c>
      <c r="H28" s="44"/>
      <c r="I28" s="23"/>
    </row>
    <row r="29" spans="1:9" ht="15" customHeight="1" x14ac:dyDescent="0.35">
      <c r="B29" s="23"/>
      <c r="C29" s="23"/>
      <c r="D29" s="23"/>
      <c r="E29" s="23"/>
      <c r="F29" s="23"/>
      <c r="G29" s="23"/>
      <c r="H29" s="23"/>
      <c r="I29" s="23"/>
    </row>
    <row r="30" spans="1:9" ht="15" customHeight="1" x14ac:dyDescent="0.35">
      <c r="A30" s="17" t="s">
        <v>16</v>
      </c>
      <c r="B30" s="23"/>
      <c r="C30" s="23"/>
      <c r="D30" s="23"/>
      <c r="E30" s="23"/>
      <c r="F30" s="23"/>
      <c r="G30" s="23"/>
      <c r="H30" s="23"/>
      <c r="I30" s="23"/>
    </row>
    <row r="31" spans="1:9" ht="15" customHeight="1" thickBot="1" x14ac:dyDescent="0.4">
      <c r="A31" s="17" t="s">
        <v>17</v>
      </c>
      <c r="B31" s="23"/>
      <c r="C31" s="23"/>
      <c r="D31" s="23"/>
      <c r="E31" s="23"/>
      <c r="F31" s="23"/>
      <c r="G31" s="23"/>
      <c r="H31" s="39">
        <f>D28/D27</f>
        <v>0.99334215686274507</v>
      </c>
      <c r="I31" s="23"/>
    </row>
    <row r="32" spans="1:9" ht="15" customHeight="1" x14ac:dyDescent="0.4">
      <c r="A32" s="18" t="s">
        <v>129</v>
      </c>
    </row>
  </sheetData>
  <pageMargins left="0.7" right="0.7" top="0.75" bottom="0.75" header="0.3" footer="0.3"/>
  <pageSetup scale="92" orientation="landscape" r:id="rId1"/>
  <headerFooter>
    <oddHeader>&amp;Lzxcvzxcv&amp;Czvzc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3"/>
  <sheetViews>
    <sheetView showGridLines="0" workbookViewId="0">
      <selection activeCell="F26" sqref="F26"/>
    </sheetView>
  </sheetViews>
  <sheetFormatPr defaultColWidth="9.1328125" defaultRowHeight="13.5" x14ac:dyDescent="0.35"/>
  <cols>
    <col min="1" max="1" width="34.33203125" style="4" customWidth="1"/>
    <col min="2" max="2" width="6.86328125" style="4" customWidth="1"/>
    <col min="3" max="8" width="12.796875" style="4" customWidth="1"/>
    <col min="9" max="9" width="4" style="4" customWidth="1"/>
    <col min="10" max="10" width="35.53125" style="4" customWidth="1"/>
    <col min="11" max="16384" width="9.1328125" style="4"/>
  </cols>
  <sheetData>
    <row r="1" spans="1:11" ht="21" customHeight="1" x14ac:dyDescent="0.35">
      <c r="A1" s="17"/>
      <c r="B1" s="3"/>
    </row>
    <row r="2" spans="1:11" ht="21" customHeight="1" x14ac:dyDescent="0.35">
      <c r="A2" s="17"/>
    </row>
    <row r="3" spans="1:11" ht="21" customHeight="1" x14ac:dyDescent="0.35">
      <c r="A3" s="17"/>
    </row>
    <row r="4" spans="1:11" ht="21" customHeight="1" x14ac:dyDescent="0.4">
      <c r="A4" s="68" t="s">
        <v>109</v>
      </c>
      <c r="E4" s="67" t="s">
        <v>118</v>
      </c>
    </row>
    <row r="5" spans="1:11" ht="21" customHeight="1" x14ac:dyDescent="0.35">
      <c r="A5" s="69" t="s">
        <v>108</v>
      </c>
    </row>
    <row r="6" spans="1:11" ht="15" customHeight="1" x14ac:dyDescent="0.4">
      <c r="A6" s="34"/>
      <c r="B6" s="34"/>
      <c r="C6" s="34"/>
      <c r="D6" s="34"/>
      <c r="E6" s="51" t="s">
        <v>0</v>
      </c>
      <c r="F6" s="34"/>
      <c r="G6" s="34"/>
      <c r="H6" s="34"/>
      <c r="I6" s="34"/>
      <c r="J6" s="34"/>
    </row>
    <row r="7" spans="1:11" ht="15" customHeight="1" x14ac:dyDescent="0.4">
      <c r="A7" s="53"/>
      <c r="B7" s="36" t="s">
        <v>116</v>
      </c>
      <c r="C7" s="36" t="s">
        <v>115</v>
      </c>
      <c r="D7" s="36" t="s">
        <v>114</v>
      </c>
      <c r="E7" s="36" t="s">
        <v>113</v>
      </c>
      <c r="F7" s="36" t="s">
        <v>112</v>
      </c>
      <c r="G7" s="36" t="s">
        <v>110</v>
      </c>
      <c r="H7" s="36" t="s">
        <v>111</v>
      </c>
      <c r="I7" s="36"/>
      <c r="J7" s="35" t="s">
        <v>10</v>
      </c>
      <c r="K7" s="3"/>
    </row>
    <row r="8" spans="1:11" ht="15" customHeight="1" x14ac:dyDescent="0.35">
      <c r="A8" s="17" t="s">
        <v>57</v>
      </c>
      <c r="B8" s="22">
        <v>0</v>
      </c>
      <c r="C8" s="26">
        <f>Assumptions!$B36</f>
        <v>3000</v>
      </c>
      <c r="D8" s="26">
        <f>Assumptions!$B36</f>
        <v>3000</v>
      </c>
      <c r="E8" s="26">
        <f>Assumptions!$B36</f>
        <v>3000</v>
      </c>
      <c r="F8" s="26">
        <f>Assumptions!$B36</f>
        <v>3000</v>
      </c>
      <c r="G8" s="26">
        <f>Assumptions!$B36</f>
        <v>3000</v>
      </c>
      <c r="H8" s="26">
        <f>SUM(C8:G8)</f>
        <v>15000</v>
      </c>
      <c r="I8" s="26"/>
      <c r="J8" s="17" t="s">
        <v>104</v>
      </c>
    </row>
    <row r="9" spans="1:11" ht="15" customHeight="1" x14ac:dyDescent="0.35">
      <c r="A9" s="17" t="s">
        <v>58</v>
      </c>
      <c r="B9" s="22">
        <v>0</v>
      </c>
      <c r="C9" s="26">
        <f>Assumptions!$B37</f>
        <v>600</v>
      </c>
      <c r="D9" s="26">
        <f>Assumptions!$B37</f>
        <v>600</v>
      </c>
      <c r="E9" s="26">
        <f>Assumptions!$B37</f>
        <v>600</v>
      </c>
      <c r="F9" s="26">
        <f>Assumptions!$B37</f>
        <v>600</v>
      </c>
      <c r="G9" s="26">
        <f>Assumptions!$B37</f>
        <v>600</v>
      </c>
      <c r="H9" s="26">
        <f>SUM(C9:G9)</f>
        <v>3000</v>
      </c>
      <c r="I9" s="48"/>
      <c r="J9" s="17" t="s">
        <v>101</v>
      </c>
    </row>
    <row r="10" spans="1:11" ht="15" customHeight="1" x14ac:dyDescent="0.35">
      <c r="A10" s="17" t="s">
        <v>59</v>
      </c>
      <c r="B10" s="22">
        <v>0</v>
      </c>
      <c r="C10" s="26">
        <f>Assumptions!$B38</f>
        <v>1500</v>
      </c>
      <c r="D10" s="26">
        <f>Assumptions!$B38</f>
        <v>1500</v>
      </c>
      <c r="E10" s="26">
        <f>Assumptions!$B38</f>
        <v>1500</v>
      </c>
      <c r="F10" s="26">
        <f>Assumptions!$B38</f>
        <v>1500</v>
      </c>
      <c r="G10" s="26">
        <f>Assumptions!$B38</f>
        <v>1500</v>
      </c>
      <c r="H10" s="26">
        <f>SUM(C10:G10)</f>
        <v>7500</v>
      </c>
      <c r="I10" s="48"/>
      <c r="J10" s="49" t="s">
        <v>105</v>
      </c>
    </row>
    <row r="11" spans="1:11" ht="15" customHeight="1" x14ac:dyDescent="0.35">
      <c r="A11" s="17" t="s">
        <v>55</v>
      </c>
      <c r="B11" s="22">
        <v>0</v>
      </c>
      <c r="C11" s="22">
        <f>Assumptions!$B34</f>
        <v>0</v>
      </c>
      <c r="D11" s="22">
        <f>Assumptions!$B34</f>
        <v>0</v>
      </c>
      <c r="E11" s="22">
        <f>Assumptions!$B34</f>
        <v>0</v>
      </c>
      <c r="F11" s="22">
        <f>Assumptions!$B34</f>
        <v>0</v>
      </c>
      <c r="G11" s="22">
        <f>Assumptions!$B34</f>
        <v>0</v>
      </c>
      <c r="H11" s="22">
        <f>SUM(C11:G11)</f>
        <v>0</v>
      </c>
      <c r="I11" s="22"/>
      <c r="J11" s="17" t="s">
        <v>106</v>
      </c>
    </row>
    <row r="12" spans="1:11" ht="15" customHeight="1" thickBot="1" x14ac:dyDescent="0.4">
      <c r="A12" s="17" t="s">
        <v>56</v>
      </c>
      <c r="B12" s="54">
        <v>0</v>
      </c>
      <c r="C12" s="54">
        <f>Assumptions!$B35</f>
        <v>0</v>
      </c>
      <c r="D12" s="54">
        <f>Assumptions!$B35</f>
        <v>0</v>
      </c>
      <c r="E12" s="54">
        <f>Assumptions!$B35</f>
        <v>0</v>
      </c>
      <c r="F12" s="54">
        <f>Assumptions!$B35</f>
        <v>0</v>
      </c>
      <c r="G12" s="54">
        <f>Assumptions!$B35</f>
        <v>0</v>
      </c>
      <c r="H12" s="54">
        <f>SUM(C12:G12)</f>
        <v>0</v>
      </c>
      <c r="I12" s="22"/>
      <c r="J12" s="17" t="s">
        <v>106</v>
      </c>
    </row>
    <row r="13" spans="1:11" ht="15" customHeight="1" thickTop="1" x14ac:dyDescent="0.4">
      <c r="A13" s="18" t="s">
        <v>9</v>
      </c>
      <c r="B13" s="70">
        <v>0</v>
      </c>
      <c r="C13" s="26">
        <f t="shared" ref="C13:H13" si="0">SUM(C8:C10)</f>
        <v>5100</v>
      </c>
      <c r="D13" s="26">
        <f t="shared" si="0"/>
        <v>5100</v>
      </c>
      <c r="E13" s="26">
        <f t="shared" si="0"/>
        <v>5100</v>
      </c>
      <c r="F13" s="26">
        <f t="shared" si="0"/>
        <v>5100</v>
      </c>
      <c r="G13" s="26">
        <f t="shared" si="0"/>
        <v>5100</v>
      </c>
      <c r="H13" s="26">
        <f t="shared" si="0"/>
        <v>25500</v>
      </c>
      <c r="I13" s="50"/>
      <c r="J13" s="17"/>
    </row>
  </sheetData>
  <pageMargins left="0.7" right="0.7" top="0.75" bottom="0.75" header="0.3" footer="0.3"/>
  <pageSetup scale="7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tabSelected="1" workbookViewId="0">
      <selection activeCell="J8" sqref="J8"/>
    </sheetView>
  </sheetViews>
  <sheetFormatPr defaultColWidth="9.1328125" defaultRowHeight="13.5" x14ac:dyDescent="0.35"/>
  <cols>
    <col min="1" max="1" width="33.6640625" style="4" customWidth="1"/>
    <col min="2" max="2" width="12.6640625" style="4" customWidth="1"/>
    <col min="3" max="3" width="9" style="4" customWidth="1"/>
    <col min="4" max="7" width="9" style="4" bestFit="1" customWidth="1"/>
    <col min="8" max="8" width="12.6640625" style="4" customWidth="1"/>
    <col min="9" max="9" width="3.53125" style="4" customWidth="1"/>
    <col min="10" max="10" width="36.796875" style="4" customWidth="1"/>
    <col min="11" max="16384" width="9.1328125" style="4"/>
  </cols>
  <sheetData>
    <row r="1" spans="1:10" ht="21" customHeight="1" x14ac:dyDescent="0.35">
      <c r="A1" s="17"/>
      <c r="B1" s="3"/>
    </row>
    <row r="2" spans="1:10" ht="21" customHeight="1" x14ac:dyDescent="0.35">
      <c r="A2" s="17"/>
    </row>
    <row r="3" spans="1:10" ht="21" customHeight="1" x14ac:dyDescent="0.35">
      <c r="A3" s="17"/>
    </row>
    <row r="4" spans="1:10" ht="21" customHeight="1" x14ac:dyDescent="0.4">
      <c r="A4" s="68" t="s">
        <v>109</v>
      </c>
      <c r="E4" s="67" t="s">
        <v>117</v>
      </c>
    </row>
    <row r="5" spans="1:10" ht="21" customHeight="1" x14ac:dyDescent="0.35">
      <c r="A5" s="69" t="s">
        <v>108</v>
      </c>
    </row>
    <row r="6" spans="1:10" ht="15" customHeight="1" x14ac:dyDescent="0.35">
      <c r="A6" s="34"/>
      <c r="B6" s="34"/>
      <c r="C6" s="34"/>
      <c r="D6" s="34"/>
      <c r="E6" s="56" t="s">
        <v>0</v>
      </c>
      <c r="F6" s="34"/>
      <c r="G6" s="34"/>
      <c r="H6" s="34"/>
      <c r="I6" s="34"/>
      <c r="J6" s="34"/>
    </row>
    <row r="7" spans="1:10" ht="15" customHeight="1" x14ac:dyDescent="0.4">
      <c r="A7" s="34"/>
      <c r="B7" s="36" t="s">
        <v>116</v>
      </c>
      <c r="C7" s="36" t="s">
        <v>115</v>
      </c>
      <c r="D7" s="36" t="s">
        <v>114</v>
      </c>
      <c r="E7" s="36" t="s">
        <v>113</v>
      </c>
      <c r="F7" s="36" t="s">
        <v>112</v>
      </c>
      <c r="G7" s="36" t="s">
        <v>110</v>
      </c>
      <c r="H7" s="36" t="s">
        <v>111</v>
      </c>
      <c r="I7" s="36"/>
      <c r="J7" s="35" t="s">
        <v>6</v>
      </c>
    </row>
    <row r="8" spans="1:10" ht="15" customHeight="1" x14ac:dyDescent="0.35">
      <c r="A8" s="17" t="s">
        <v>96</v>
      </c>
      <c r="B8" s="26">
        <f>-(Assumptions!B7*Assumptions!B8)</f>
        <v>-6362.5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40">
        <f t="shared" ref="H8:H13" si="0">SUM(B8:G8)</f>
        <v>-6362.5</v>
      </c>
      <c r="I8" s="61"/>
      <c r="J8" s="62" t="s">
        <v>130</v>
      </c>
    </row>
    <row r="9" spans="1:10" ht="15" customHeight="1" x14ac:dyDescent="0.35">
      <c r="A9" s="17" t="s">
        <v>26</v>
      </c>
      <c r="B9" s="26">
        <f>-(Assumptions!B15*Assumptions!B14*Assumptions!B10)</f>
        <v>-60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40">
        <f t="shared" si="0"/>
        <v>-60</v>
      </c>
      <c r="I9" s="61"/>
      <c r="J9" s="62" t="s">
        <v>103</v>
      </c>
    </row>
    <row r="10" spans="1:10" ht="15" customHeight="1" x14ac:dyDescent="0.35">
      <c r="A10" s="17" t="s">
        <v>34</v>
      </c>
      <c r="B10" s="26">
        <f>-(Assumptions!B12*Assumptions!B13*Assumptions!B11)</f>
        <v>-80</v>
      </c>
      <c r="C10" s="22"/>
      <c r="D10" s="22"/>
      <c r="E10" s="22"/>
      <c r="F10" s="22"/>
      <c r="G10" s="22"/>
      <c r="H10" s="40">
        <f t="shared" si="0"/>
        <v>-80</v>
      </c>
      <c r="I10" s="61"/>
      <c r="J10" s="62" t="s">
        <v>102</v>
      </c>
    </row>
    <row r="11" spans="1:10" ht="15" customHeight="1" x14ac:dyDescent="0.35">
      <c r="A11" s="17" t="s">
        <v>28</v>
      </c>
      <c r="B11" s="26">
        <f>Assumptions!B19</f>
        <v>-149.99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40">
        <f t="shared" si="0"/>
        <v>-149.99</v>
      </c>
      <c r="I11" s="61"/>
      <c r="J11" s="62" t="s">
        <v>98</v>
      </c>
    </row>
    <row r="12" spans="1:10" ht="15" customHeight="1" x14ac:dyDescent="0.35">
      <c r="A12" s="17" t="s">
        <v>30</v>
      </c>
      <c r="B12" s="32">
        <f>Assumptions!B20</f>
        <v>-49.99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40">
        <f t="shared" si="0"/>
        <v>-49.99</v>
      </c>
      <c r="I12" s="61"/>
      <c r="J12" s="62" t="s">
        <v>99</v>
      </c>
    </row>
    <row r="13" spans="1:10" ht="15" customHeight="1" thickBot="1" x14ac:dyDescent="0.4">
      <c r="A13" s="17" t="s">
        <v>43</v>
      </c>
      <c r="B13" s="63">
        <f>Assumptions!B33</f>
        <v>-629.61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63">
        <f t="shared" si="0"/>
        <v>-629.61</v>
      </c>
      <c r="I13" s="61"/>
      <c r="J13" s="62" t="s">
        <v>100</v>
      </c>
    </row>
    <row r="14" spans="1:10" ht="15" customHeight="1" thickTop="1" x14ac:dyDescent="0.4">
      <c r="A14" s="18" t="s">
        <v>107</v>
      </c>
      <c r="B14" s="26">
        <f>SUM(B8:B13)</f>
        <v>-7332.0899999999992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40">
        <f>SUM(B14:G14)</f>
        <v>-7332.0899999999992</v>
      </c>
      <c r="I14" s="64"/>
      <c r="J14" s="1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showGridLines="0" workbookViewId="0">
      <selection activeCell="I8" sqref="I8"/>
    </sheetView>
  </sheetViews>
  <sheetFormatPr defaultColWidth="9.1328125" defaultRowHeight="13.5" x14ac:dyDescent="0.35"/>
  <cols>
    <col min="1" max="1" width="30.33203125" style="4" customWidth="1"/>
    <col min="2" max="8" width="12.796875" style="4" customWidth="1"/>
    <col min="9" max="9" width="2.86328125" style="4" customWidth="1"/>
    <col min="10" max="10" width="39.86328125" style="4" customWidth="1"/>
    <col min="11" max="11" width="9.1328125" style="4" customWidth="1"/>
    <col min="12" max="16384" width="9.1328125" style="4"/>
  </cols>
  <sheetData>
    <row r="1" spans="1:10" ht="21" customHeight="1" x14ac:dyDescent="0.35">
      <c r="A1" s="17"/>
      <c r="B1" s="3"/>
    </row>
    <row r="2" spans="1:10" ht="21" customHeight="1" x14ac:dyDescent="0.35">
      <c r="A2" s="17"/>
    </row>
    <row r="3" spans="1:10" ht="21" customHeight="1" x14ac:dyDescent="0.35">
      <c r="A3" s="17"/>
    </row>
    <row r="4" spans="1:10" ht="21" customHeight="1" x14ac:dyDescent="0.4">
      <c r="A4" s="68" t="s">
        <v>109</v>
      </c>
      <c r="E4" s="67" t="s">
        <v>8</v>
      </c>
    </row>
    <row r="5" spans="1:10" ht="21" customHeight="1" x14ac:dyDescent="0.35">
      <c r="A5" s="69" t="s">
        <v>108</v>
      </c>
    </row>
    <row r="6" spans="1:10" ht="15" customHeight="1" x14ac:dyDescent="0.35">
      <c r="A6" s="34"/>
      <c r="B6" s="34"/>
      <c r="C6" s="34"/>
      <c r="D6" s="34"/>
      <c r="E6" s="56" t="s">
        <v>0</v>
      </c>
      <c r="F6" s="34"/>
      <c r="G6" s="34"/>
      <c r="H6" s="34"/>
      <c r="I6" s="34"/>
      <c r="J6" s="34"/>
    </row>
    <row r="7" spans="1:10" ht="15" customHeight="1" x14ac:dyDescent="0.4">
      <c r="A7" s="34"/>
      <c r="B7" s="36" t="s">
        <v>116</v>
      </c>
      <c r="C7" s="36" t="s">
        <v>115</v>
      </c>
      <c r="D7" s="36" t="s">
        <v>114</v>
      </c>
      <c r="E7" s="36" t="s">
        <v>113</v>
      </c>
      <c r="F7" s="36" t="s">
        <v>112</v>
      </c>
      <c r="G7" s="36" t="s">
        <v>110</v>
      </c>
      <c r="H7" s="36" t="s">
        <v>111</v>
      </c>
      <c r="I7" s="52"/>
      <c r="J7" s="51" t="s">
        <v>10</v>
      </c>
    </row>
    <row r="8" spans="1:10" ht="15" customHeight="1" x14ac:dyDescent="0.35">
      <c r="A8" s="17" t="s">
        <v>86</v>
      </c>
      <c r="B8" s="57">
        <v>0</v>
      </c>
      <c r="C8" s="26">
        <f>Assumptions!$B16</f>
        <v>-500</v>
      </c>
      <c r="D8" s="26">
        <f>Assumptions!$B16</f>
        <v>-500</v>
      </c>
      <c r="E8" s="26">
        <f>Assumptions!$B16</f>
        <v>-500</v>
      </c>
      <c r="F8" s="26">
        <f>Assumptions!$B16</f>
        <v>-500</v>
      </c>
      <c r="G8" s="26">
        <f>Assumptions!$B16</f>
        <v>-500</v>
      </c>
      <c r="H8" s="26">
        <f>SUM(C8:G8)</f>
        <v>-2500</v>
      </c>
      <c r="I8" s="55"/>
      <c r="J8" s="17" t="s">
        <v>92</v>
      </c>
    </row>
    <row r="9" spans="1:10" ht="15" customHeight="1" x14ac:dyDescent="0.35">
      <c r="A9" s="17" t="s">
        <v>87</v>
      </c>
      <c r="B9" s="57">
        <v>0</v>
      </c>
      <c r="C9" s="26">
        <f>Assumptions!$B17</f>
        <v>-800</v>
      </c>
      <c r="D9" s="26">
        <f>Assumptions!$B17</f>
        <v>-800</v>
      </c>
      <c r="E9" s="26">
        <f>Assumptions!$B17</f>
        <v>-800</v>
      </c>
      <c r="F9" s="26">
        <f>Assumptions!$B17</f>
        <v>-800</v>
      </c>
      <c r="G9" s="26">
        <f>Assumptions!$B17</f>
        <v>-800</v>
      </c>
      <c r="H9" s="26">
        <f>SUM(C9:G9)</f>
        <v>-4000</v>
      </c>
      <c r="I9" s="55"/>
      <c r="J9" s="17" t="s">
        <v>93</v>
      </c>
    </row>
    <row r="10" spans="1:10" ht="15" customHeight="1" thickBot="1" x14ac:dyDescent="0.4">
      <c r="A10" s="17" t="s">
        <v>85</v>
      </c>
      <c r="B10" s="58">
        <v>0</v>
      </c>
      <c r="C10" s="59">
        <f>Assumptions!$B18</f>
        <v>-100</v>
      </c>
      <c r="D10" s="59">
        <f>Assumptions!$B18</f>
        <v>-100</v>
      </c>
      <c r="E10" s="59">
        <f>Assumptions!$B18</f>
        <v>-100</v>
      </c>
      <c r="F10" s="59">
        <f>Assumptions!$B18</f>
        <v>-100</v>
      </c>
      <c r="G10" s="59">
        <f>Assumptions!$B18</f>
        <v>-100</v>
      </c>
      <c r="H10" s="59">
        <f>SUM(C10:G10)</f>
        <v>-500</v>
      </c>
      <c r="I10" s="55"/>
      <c r="J10" s="17" t="s">
        <v>95</v>
      </c>
    </row>
    <row r="11" spans="1:10" ht="15" customHeight="1" thickTop="1" x14ac:dyDescent="0.4">
      <c r="A11" s="18" t="s">
        <v>94</v>
      </c>
      <c r="B11" s="29">
        <f t="shared" ref="B11:H11" si="0">SUM(B8:B10)</f>
        <v>0</v>
      </c>
      <c r="C11" s="32">
        <f t="shared" si="0"/>
        <v>-1400</v>
      </c>
      <c r="D11" s="32">
        <f t="shared" si="0"/>
        <v>-1400</v>
      </c>
      <c r="E11" s="32">
        <f t="shared" si="0"/>
        <v>-1400</v>
      </c>
      <c r="F11" s="32">
        <f t="shared" si="0"/>
        <v>-1400</v>
      </c>
      <c r="G11" s="32">
        <f t="shared" si="0"/>
        <v>-1400</v>
      </c>
      <c r="H11" s="32">
        <f t="shared" si="0"/>
        <v>-7000</v>
      </c>
      <c r="I11" s="60"/>
      <c r="J11" s="18"/>
    </row>
    <row r="12" spans="1:10" x14ac:dyDescent="0.35">
      <c r="E12" s="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"/>
  <sheetViews>
    <sheetView showGridLines="0" workbookViewId="0">
      <selection activeCell="K11" sqref="K11"/>
    </sheetView>
  </sheetViews>
  <sheetFormatPr defaultRowHeight="14.25" x14ac:dyDescent="0.45"/>
  <cols>
    <col min="1" max="1" width="27.53125" customWidth="1"/>
    <col min="2" max="2" width="11.19921875" bestFit="1" customWidth="1"/>
    <col min="3" max="3" width="9.53125" bestFit="1" customWidth="1"/>
    <col min="4" max="4" width="8.86328125" bestFit="1" customWidth="1"/>
    <col min="5" max="7" width="9.53125" bestFit="1" customWidth="1"/>
  </cols>
  <sheetData>
    <row r="1" spans="1:2" ht="21" customHeight="1" x14ac:dyDescent="0.45">
      <c r="A1" s="17"/>
      <c r="B1" s="3"/>
    </row>
    <row r="2" spans="1:2" ht="21" customHeight="1" x14ac:dyDescent="0.45">
      <c r="A2" s="17"/>
      <c r="B2" s="4"/>
    </row>
    <row r="3" spans="1:2" ht="21" customHeight="1" x14ac:dyDescent="0.45">
      <c r="A3" s="17"/>
      <c r="B3" s="4"/>
    </row>
    <row r="4" spans="1:2" ht="21" customHeight="1" x14ac:dyDescent="0.45">
      <c r="A4" s="68" t="s">
        <v>109</v>
      </c>
      <c r="B4" s="4"/>
    </row>
    <row r="5" spans="1:2" ht="21" customHeight="1" x14ac:dyDescent="0.45">
      <c r="A5" s="69" t="s">
        <v>108</v>
      </c>
    </row>
    <row r="6" spans="1:2" ht="74.45" customHeight="1" x14ac:dyDescent="0.45"/>
    <row r="15" spans="1:2" ht="57" customHeight="1" x14ac:dyDescent="0.45"/>
    <row r="18" spans="1:8" ht="15" customHeight="1" x14ac:dyDescent="0.45">
      <c r="E18" s="1"/>
    </row>
    <row r="19" spans="1:8" ht="15" customHeight="1" x14ac:dyDescent="0.45">
      <c r="A19" s="34"/>
      <c r="B19" s="74" t="s">
        <v>20</v>
      </c>
      <c r="C19" s="74"/>
      <c r="D19" s="74"/>
      <c r="E19" s="74"/>
      <c r="F19" s="74"/>
      <c r="G19" s="74"/>
    </row>
    <row r="20" spans="1:8" ht="15" customHeight="1" x14ac:dyDescent="0.45">
      <c r="A20" s="34"/>
      <c r="B20" s="74"/>
      <c r="C20" s="74"/>
      <c r="D20" s="74"/>
      <c r="E20" s="74"/>
      <c r="F20" s="74"/>
      <c r="G20" s="74"/>
    </row>
    <row r="21" spans="1:8" ht="15" customHeight="1" x14ac:dyDescent="0.45">
      <c r="A21" s="34"/>
      <c r="B21" s="65" t="s">
        <v>125</v>
      </c>
      <c r="C21" s="65" t="s">
        <v>124</v>
      </c>
      <c r="D21" s="65" t="s">
        <v>123</v>
      </c>
      <c r="E21" s="65" t="s">
        <v>122</v>
      </c>
      <c r="F21" s="65" t="s">
        <v>121</v>
      </c>
      <c r="G21" s="65" t="s">
        <v>120</v>
      </c>
    </row>
    <row r="22" spans="1:8" ht="15" customHeight="1" x14ac:dyDescent="0.45">
      <c r="A22" s="17" t="s">
        <v>18</v>
      </c>
      <c r="B22" s="24">
        <f>B27</f>
        <v>0</v>
      </c>
      <c r="C22" s="25">
        <f>Summary!$C27</f>
        <v>5100</v>
      </c>
      <c r="D22" s="25">
        <f>Summary!$D27</f>
        <v>10200</v>
      </c>
      <c r="E22" s="25">
        <f>Summary!$E27</f>
        <v>15300</v>
      </c>
      <c r="F22" s="25">
        <f>Summary!$F27</f>
        <v>20400</v>
      </c>
      <c r="G22" s="25">
        <f>Summary!$G27</f>
        <v>25500</v>
      </c>
    </row>
    <row r="23" spans="1:8" ht="15" customHeight="1" x14ac:dyDescent="0.45">
      <c r="A23" s="17" t="s">
        <v>19</v>
      </c>
      <c r="B23" s="26">
        <f>Summary!$B28</f>
        <v>7332.0899999999992</v>
      </c>
      <c r="C23" s="25">
        <f>Summary!$C28</f>
        <v>8732.09</v>
      </c>
      <c r="D23" s="25">
        <f>Summary!$D28</f>
        <v>10132.09</v>
      </c>
      <c r="E23" s="25">
        <f>Summary!$E28</f>
        <v>11532.09</v>
      </c>
      <c r="F23" s="25">
        <f>Summary!$F28</f>
        <v>12932.09</v>
      </c>
      <c r="G23" s="25">
        <f>Summary!$G28</f>
        <v>14332.09</v>
      </c>
      <c r="H23" s="2"/>
    </row>
    <row r="24" spans="1:8" x14ac:dyDescent="0.45">
      <c r="A24" s="4"/>
      <c r="B24" s="4"/>
      <c r="C24" s="4"/>
      <c r="D24" s="4"/>
      <c r="E24" s="4"/>
      <c r="F24" s="4"/>
      <c r="G24" s="4"/>
    </row>
  </sheetData>
  <mergeCells count="1">
    <mergeCell ref="B19:G20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8"/>
  <sheetViews>
    <sheetView showGridLines="0" workbookViewId="0">
      <selection activeCell="C9" sqref="C9"/>
    </sheetView>
  </sheetViews>
  <sheetFormatPr defaultRowHeight="14.25" x14ac:dyDescent="0.45"/>
  <cols>
    <col min="1" max="1" width="41.796875" customWidth="1"/>
    <col min="2" max="2" width="17.86328125" style="12" customWidth="1"/>
    <col min="3" max="3" width="72.53125" customWidth="1"/>
    <col min="4" max="4" width="21.46484375" style="12" customWidth="1"/>
  </cols>
  <sheetData>
    <row r="1" spans="1:7" ht="21" customHeight="1" x14ac:dyDescent="0.45">
      <c r="A1" s="17"/>
      <c r="B1" s="7"/>
      <c r="C1" s="3"/>
      <c r="D1" s="8"/>
      <c r="E1" s="4"/>
      <c r="F1" s="4"/>
      <c r="G1" s="4"/>
    </row>
    <row r="2" spans="1:7" ht="21" customHeight="1" x14ac:dyDescent="0.45">
      <c r="A2" s="17"/>
      <c r="B2" s="8"/>
      <c r="C2" s="4"/>
      <c r="D2" s="8"/>
      <c r="E2" s="4"/>
      <c r="F2" s="4"/>
      <c r="G2" s="4"/>
    </row>
    <row r="3" spans="1:7" ht="21" customHeight="1" x14ac:dyDescent="0.45">
      <c r="A3" s="17"/>
      <c r="B3" s="8"/>
      <c r="C3" s="4"/>
      <c r="D3" s="8"/>
      <c r="E3" s="4"/>
      <c r="F3" s="4"/>
      <c r="G3" s="4"/>
    </row>
    <row r="4" spans="1:7" ht="21" customHeight="1" x14ac:dyDescent="0.45">
      <c r="A4" s="68" t="s">
        <v>109</v>
      </c>
      <c r="B4" s="8"/>
      <c r="C4" s="67" t="s">
        <v>126</v>
      </c>
      <c r="D4" s="8"/>
      <c r="E4" s="4"/>
      <c r="F4" s="4"/>
      <c r="G4" s="4"/>
    </row>
    <row r="5" spans="1:7" ht="21" customHeight="1" x14ac:dyDescent="0.45">
      <c r="A5" s="69" t="s">
        <v>108</v>
      </c>
      <c r="B5" s="8"/>
      <c r="C5" s="4"/>
      <c r="D5" s="8"/>
      <c r="E5" s="4"/>
      <c r="F5" s="4"/>
      <c r="G5" s="4"/>
    </row>
    <row r="6" spans="1:7" ht="15" customHeight="1" x14ac:dyDescent="0.45">
      <c r="A6" s="66" t="s">
        <v>4</v>
      </c>
      <c r="B6" s="66" t="s">
        <v>5</v>
      </c>
      <c r="C6" s="66" t="s">
        <v>6</v>
      </c>
      <c r="D6" s="66" t="s">
        <v>7</v>
      </c>
      <c r="E6" s="5"/>
      <c r="F6" s="4"/>
      <c r="G6" s="4"/>
    </row>
    <row r="7" spans="1:7" ht="15" customHeight="1" x14ac:dyDescent="0.45">
      <c r="A7" s="4" t="s">
        <v>31</v>
      </c>
      <c r="B7" s="73">
        <v>254.5</v>
      </c>
      <c r="C7" s="4" t="s">
        <v>131</v>
      </c>
      <c r="D7" s="8" t="s">
        <v>37</v>
      </c>
      <c r="E7" s="4"/>
      <c r="F7" s="4"/>
      <c r="G7" s="4"/>
    </row>
    <row r="8" spans="1:7" ht="15" customHeight="1" x14ac:dyDescent="0.45">
      <c r="A8" s="4" t="s">
        <v>32</v>
      </c>
      <c r="B8" s="16">
        <v>25</v>
      </c>
      <c r="C8" s="4" t="s">
        <v>76</v>
      </c>
      <c r="D8" s="8" t="s">
        <v>37</v>
      </c>
      <c r="E8" s="4"/>
      <c r="F8" s="4"/>
      <c r="G8" s="4"/>
    </row>
    <row r="9" spans="1:7" ht="15" customHeight="1" x14ac:dyDescent="0.45">
      <c r="A9" s="4" t="s">
        <v>21</v>
      </c>
      <c r="B9" s="9">
        <v>0.05</v>
      </c>
      <c r="C9" s="4" t="s">
        <v>75</v>
      </c>
      <c r="D9" s="8" t="s">
        <v>33</v>
      </c>
      <c r="E9" s="4"/>
      <c r="F9" s="4"/>
      <c r="G9" s="4"/>
    </row>
    <row r="10" spans="1:7" ht="15" customHeight="1" x14ac:dyDescent="0.45">
      <c r="A10" s="4" t="s">
        <v>23</v>
      </c>
      <c r="B10" s="11">
        <v>1</v>
      </c>
      <c r="C10" s="4" t="s">
        <v>25</v>
      </c>
      <c r="D10" s="8" t="s">
        <v>39</v>
      </c>
      <c r="E10" s="4"/>
      <c r="F10" s="4"/>
      <c r="G10" s="4"/>
    </row>
    <row r="11" spans="1:7" ht="15" customHeight="1" x14ac:dyDescent="0.45">
      <c r="A11" s="4" t="s">
        <v>22</v>
      </c>
      <c r="B11" s="13">
        <v>1</v>
      </c>
      <c r="C11" s="4" t="s">
        <v>24</v>
      </c>
      <c r="D11" s="8" t="s">
        <v>38</v>
      </c>
      <c r="E11" s="4"/>
      <c r="F11" s="4"/>
      <c r="G11" s="4"/>
    </row>
    <row r="12" spans="1:7" ht="15" customHeight="1" x14ac:dyDescent="0.45">
      <c r="A12" s="4" t="s">
        <v>34</v>
      </c>
      <c r="B12" s="8">
        <v>4</v>
      </c>
      <c r="C12" s="4" t="s">
        <v>77</v>
      </c>
      <c r="D12" s="8" t="s">
        <v>38</v>
      </c>
      <c r="E12" s="4"/>
      <c r="F12" s="4"/>
      <c r="G12" s="4"/>
    </row>
    <row r="13" spans="1:7" ht="15" customHeight="1" x14ac:dyDescent="0.45">
      <c r="A13" s="4" t="s">
        <v>35</v>
      </c>
      <c r="B13" s="16">
        <v>20</v>
      </c>
      <c r="C13" s="4" t="s">
        <v>78</v>
      </c>
      <c r="D13" s="8" t="s">
        <v>38</v>
      </c>
      <c r="E13" s="4"/>
      <c r="F13" s="4"/>
      <c r="G13" s="4"/>
    </row>
    <row r="14" spans="1:7" ht="15" customHeight="1" x14ac:dyDescent="0.45">
      <c r="A14" s="4" t="s">
        <v>26</v>
      </c>
      <c r="B14" s="14">
        <v>2</v>
      </c>
      <c r="C14" s="4" t="s">
        <v>79</v>
      </c>
      <c r="D14" s="8" t="s">
        <v>40</v>
      </c>
      <c r="E14" s="4"/>
      <c r="F14" s="4"/>
      <c r="G14" s="4"/>
    </row>
    <row r="15" spans="1:7" ht="15" customHeight="1" x14ac:dyDescent="0.45">
      <c r="A15" s="4" t="s">
        <v>36</v>
      </c>
      <c r="B15" s="16">
        <v>30</v>
      </c>
      <c r="C15" s="4" t="s">
        <v>80</v>
      </c>
      <c r="D15" s="8" t="s">
        <v>40</v>
      </c>
      <c r="E15" s="4"/>
      <c r="F15" s="4"/>
      <c r="G15" s="4"/>
    </row>
    <row r="16" spans="1:7" ht="15" customHeight="1" x14ac:dyDescent="0.45">
      <c r="A16" s="4" t="s">
        <v>86</v>
      </c>
      <c r="B16" s="16">
        <v>-500</v>
      </c>
      <c r="C16" s="4" t="s">
        <v>88</v>
      </c>
      <c r="D16" s="8" t="s">
        <v>41</v>
      </c>
      <c r="E16" s="4"/>
      <c r="F16" s="4"/>
      <c r="G16" s="4"/>
    </row>
    <row r="17" spans="1:7" ht="15" customHeight="1" x14ac:dyDescent="0.45">
      <c r="A17" s="4" t="s">
        <v>87</v>
      </c>
      <c r="B17" s="16">
        <v>-800</v>
      </c>
      <c r="C17" s="4" t="s">
        <v>89</v>
      </c>
      <c r="D17" s="8" t="s">
        <v>41</v>
      </c>
      <c r="E17" s="4"/>
      <c r="F17" s="4"/>
      <c r="G17" s="4"/>
    </row>
    <row r="18" spans="1:7" ht="15" customHeight="1" x14ac:dyDescent="0.45">
      <c r="A18" s="4" t="s">
        <v>85</v>
      </c>
      <c r="B18" s="16">
        <v>-100</v>
      </c>
      <c r="C18" s="4" t="s">
        <v>90</v>
      </c>
      <c r="D18" s="8" t="s">
        <v>41</v>
      </c>
      <c r="E18" s="4"/>
      <c r="F18" s="4"/>
      <c r="G18" s="4"/>
    </row>
    <row r="19" spans="1:7" ht="15" customHeight="1" x14ac:dyDescent="0.45">
      <c r="A19" s="4" t="s">
        <v>29</v>
      </c>
      <c r="B19" s="16">
        <v>-149.99</v>
      </c>
      <c r="C19" s="72" t="s">
        <v>128</v>
      </c>
      <c r="D19" s="8" t="s">
        <v>49</v>
      </c>
      <c r="E19" s="4"/>
      <c r="F19" s="4"/>
      <c r="G19" s="4"/>
    </row>
    <row r="20" spans="1:7" ht="15" customHeight="1" x14ac:dyDescent="0.45">
      <c r="A20" s="4" t="s">
        <v>30</v>
      </c>
      <c r="B20" s="16">
        <v>-49.99</v>
      </c>
      <c r="C20" s="15" t="s">
        <v>27</v>
      </c>
      <c r="D20" s="8" t="s">
        <v>50</v>
      </c>
      <c r="E20" s="4"/>
      <c r="F20" s="4"/>
      <c r="G20" s="4"/>
    </row>
    <row r="21" spans="1:7" ht="15" customHeight="1" x14ac:dyDescent="0.45">
      <c r="A21" s="4" t="s">
        <v>42</v>
      </c>
      <c r="B21" s="16">
        <v>-13.99</v>
      </c>
      <c r="C21" s="15" t="s">
        <v>45</v>
      </c>
      <c r="D21" s="8" t="s">
        <v>43</v>
      </c>
      <c r="E21" s="4"/>
      <c r="F21" s="4"/>
      <c r="G21" s="4"/>
    </row>
    <row r="22" spans="1:7" ht="15" customHeight="1" x14ac:dyDescent="0.45">
      <c r="A22" s="4" t="s">
        <v>44</v>
      </c>
      <c r="B22" s="16">
        <v>-12.99</v>
      </c>
      <c r="C22" s="15" t="s">
        <v>46</v>
      </c>
      <c r="D22" s="8" t="s">
        <v>43</v>
      </c>
      <c r="E22" s="4"/>
      <c r="F22" s="4"/>
      <c r="G22" s="4"/>
    </row>
    <row r="23" spans="1:7" ht="15" customHeight="1" x14ac:dyDescent="0.45">
      <c r="A23" s="4" t="s">
        <v>51</v>
      </c>
      <c r="B23" s="16">
        <v>-17.989999999999998</v>
      </c>
      <c r="C23" s="15" t="s">
        <v>52</v>
      </c>
      <c r="D23" s="8" t="s">
        <v>43</v>
      </c>
      <c r="E23" s="4"/>
      <c r="F23" s="4"/>
      <c r="G23" s="4"/>
    </row>
    <row r="24" spans="1:7" ht="15" customHeight="1" x14ac:dyDescent="0.45">
      <c r="A24" s="4" t="s">
        <v>47</v>
      </c>
      <c r="B24" s="16">
        <v>-17.989999999999998</v>
      </c>
      <c r="C24" s="15" t="s">
        <v>48</v>
      </c>
      <c r="D24" s="8" t="s">
        <v>43</v>
      </c>
      <c r="E24" s="4"/>
      <c r="F24" s="4"/>
      <c r="G24" s="4"/>
    </row>
    <row r="25" spans="1:7" ht="15" customHeight="1" x14ac:dyDescent="0.45">
      <c r="A25" s="4" t="s">
        <v>53</v>
      </c>
      <c r="B25" s="16">
        <v>-91.89</v>
      </c>
      <c r="C25" s="15" t="s">
        <v>60</v>
      </c>
      <c r="D25" s="8" t="s">
        <v>43</v>
      </c>
      <c r="E25" s="4"/>
      <c r="F25" s="4"/>
      <c r="G25" s="4"/>
    </row>
    <row r="26" spans="1:7" ht="15" customHeight="1" x14ac:dyDescent="0.45">
      <c r="A26" s="4" t="s">
        <v>54</v>
      </c>
      <c r="B26" s="16">
        <v>-356.89</v>
      </c>
      <c r="C26" s="15" t="s">
        <v>61</v>
      </c>
      <c r="D26" s="8" t="s">
        <v>43</v>
      </c>
      <c r="E26" s="4"/>
      <c r="F26" s="4"/>
      <c r="G26" s="4"/>
    </row>
    <row r="27" spans="1:7" ht="15" customHeight="1" x14ac:dyDescent="0.45">
      <c r="A27" s="4" t="s">
        <v>62</v>
      </c>
      <c r="B27" s="14">
        <v>1</v>
      </c>
      <c r="C27" s="4" t="s">
        <v>68</v>
      </c>
      <c r="D27" s="8" t="s">
        <v>43</v>
      </c>
      <c r="E27" s="4"/>
      <c r="F27" s="4"/>
      <c r="G27" s="4"/>
    </row>
    <row r="28" spans="1:7" ht="15" customHeight="1" x14ac:dyDescent="0.45">
      <c r="A28" s="4" t="s">
        <v>63</v>
      </c>
      <c r="B28" s="14">
        <v>3</v>
      </c>
      <c r="C28" s="4" t="s">
        <v>69</v>
      </c>
      <c r="D28" s="8" t="s">
        <v>43</v>
      </c>
      <c r="E28" s="4"/>
      <c r="F28" s="4"/>
      <c r="G28" s="4"/>
    </row>
    <row r="29" spans="1:7" ht="15" customHeight="1" x14ac:dyDescent="0.45">
      <c r="A29" s="4" t="s">
        <v>64</v>
      </c>
      <c r="B29" s="14">
        <v>1</v>
      </c>
      <c r="C29" s="4" t="s">
        <v>70</v>
      </c>
      <c r="D29" s="8" t="s">
        <v>43</v>
      </c>
      <c r="E29" s="4"/>
      <c r="F29" s="4"/>
      <c r="G29" s="4"/>
    </row>
    <row r="30" spans="1:7" ht="15" customHeight="1" x14ac:dyDescent="0.45">
      <c r="A30" s="4" t="s">
        <v>65</v>
      </c>
      <c r="B30" s="14">
        <v>1</v>
      </c>
      <c r="C30" s="4" t="s">
        <v>71</v>
      </c>
      <c r="D30" s="8" t="s">
        <v>43</v>
      </c>
      <c r="E30" s="4"/>
      <c r="F30" s="4"/>
      <c r="G30" s="4"/>
    </row>
    <row r="31" spans="1:7" ht="15" customHeight="1" x14ac:dyDescent="0.45">
      <c r="A31" s="4" t="s">
        <v>66</v>
      </c>
      <c r="B31" s="14">
        <v>2</v>
      </c>
      <c r="C31" s="4" t="s">
        <v>72</v>
      </c>
      <c r="D31" s="8" t="s">
        <v>43</v>
      </c>
      <c r="E31" s="4"/>
      <c r="F31" s="4"/>
      <c r="G31" s="4"/>
    </row>
    <row r="32" spans="1:7" ht="15" customHeight="1" x14ac:dyDescent="0.45">
      <c r="A32" s="4" t="s">
        <v>67</v>
      </c>
      <c r="B32" s="14">
        <v>1</v>
      </c>
      <c r="C32" s="4" t="s">
        <v>73</v>
      </c>
      <c r="D32" s="8" t="s">
        <v>43</v>
      </c>
      <c r="E32" s="4"/>
      <c r="F32" s="4"/>
      <c r="G32" s="4"/>
    </row>
    <row r="33" spans="1:7" ht="15" customHeight="1" x14ac:dyDescent="0.45">
      <c r="A33" s="4" t="s">
        <v>97</v>
      </c>
      <c r="B33" s="10">
        <f>SUM((B21*B27),(B22*B28),(B23*B29),(B24*B30),(B25*B31),(B26*B32))</f>
        <v>-629.61</v>
      </c>
      <c r="C33" s="4" t="s">
        <v>127</v>
      </c>
      <c r="D33" s="8" t="s">
        <v>43</v>
      </c>
      <c r="E33" s="4"/>
      <c r="F33" s="4"/>
      <c r="G33" s="4"/>
    </row>
    <row r="34" spans="1:7" ht="15" customHeight="1" x14ac:dyDescent="0.45">
      <c r="A34" s="4" t="s">
        <v>55</v>
      </c>
      <c r="B34" s="16">
        <v>0</v>
      </c>
      <c r="C34" s="4" t="s">
        <v>81</v>
      </c>
      <c r="D34" s="8" t="s">
        <v>74</v>
      </c>
      <c r="E34" s="4"/>
      <c r="F34" s="4"/>
      <c r="G34" s="4"/>
    </row>
    <row r="35" spans="1:7" ht="15" customHeight="1" x14ac:dyDescent="0.45">
      <c r="A35" s="4" t="s">
        <v>56</v>
      </c>
      <c r="B35" s="16">
        <v>0</v>
      </c>
      <c r="C35" s="4" t="s">
        <v>91</v>
      </c>
      <c r="D35" s="8" t="s">
        <v>74</v>
      </c>
    </row>
    <row r="36" spans="1:7" ht="15" customHeight="1" x14ac:dyDescent="0.45">
      <c r="A36" s="4" t="s">
        <v>57</v>
      </c>
      <c r="B36" s="16">
        <v>3000</v>
      </c>
      <c r="C36" s="4" t="s">
        <v>82</v>
      </c>
      <c r="D36" s="8" t="s">
        <v>74</v>
      </c>
    </row>
    <row r="37" spans="1:7" ht="15" customHeight="1" x14ac:dyDescent="0.45">
      <c r="A37" s="4" t="s">
        <v>58</v>
      </c>
      <c r="B37" s="16">
        <v>600</v>
      </c>
      <c r="C37" s="4" t="s">
        <v>83</v>
      </c>
      <c r="D37" s="8" t="s">
        <v>74</v>
      </c>
    </row>
    <row r="38" spans="1:7" ht="15" customHeight="1" x14ac:dyDescent="0.45">
      <c r="A38" s="4" t="s">
        <v>59</v>
      </c>
      <c r="B38" s="16">
        <v>1500</v>
      </c>
      <c r="C38" s="4" t="s">
        <v>84</v>
      </c>
      <c r="D38" s="8" t="s">
        <v>74</v>
      </c>
    </row>
  </sheetData>
  <hyperlinks>
    <hyperlink ref="C20" r:id="rId1" xr:uid="{C8CF094D-D966-445A-BFC7-46C6E1F37FE2}"/>
    <hyperlink ref="C21" r:id="rId2" display="Cardinal 1.5&quot; D-Ring Presentation View Binders (Amazon)" xr:uid="{F3D101D1-160A-494E-8348-2F2A8BBAB530}"/>
    <hyperlink ref="C22" r:id="rId3" xr:uid="{FEA07FD7-4732-4A08-B99D-6CE105772E88}"/>
    <hyperlink ref="C24" r:id="rId4" xr:uid="{5080521F-4B58-451C-8254-F1627A61A6F4}"/>
    <hyperlink ref="C23" r:id="rId5" xr:uid="{A754EC35-F3A9-45B3-8CE9-CC3D99F37294}"/>
    <hyperlink ref="C25" r:id="rId6" xr:uid="{12149747-8600-40D7-822D-FB4BCB7E3772}"/>
    <hyperlink ref="C26" r:id="rId7" xr:uid="{5E4533E4-0636-46E8-93E6-151A93085087}"/>
    <hyperlink ref="C19" r:id="rId8" display="Microsoft Access 2019" xr:uid="{0AC2F5B5-E952-4693-8A95-ACAAB4BD38DB}"/>
  </hyperlinks>
  <pageMargins left="0.7" right="0.7" top="0.75" bottom="0.75" header="0.3" footer="0.3"/>
  <pageSetup scale="79" orientation="landscape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Tangible Benefits</vt:lpstr>
      <vt:lpstr>One Time Costs</vt:lpstr>
      <vt:lpstr>Recurring Costs</vt:lpstr>
      <vt:lpstr>Chart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2019-08-10T12:37:28Z</dcterms:modified>
</cp:coreProperties>
</file>