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1A477DAF-5AF0-48A7-BC96-4F4236CCA3B4}" xr6:coauthVersionLast="47" xr6:coauthVersionMax="47" xr10:uidLastSave="{00000000-0000-0000-0000-000000000000}"/>
  <bookViews>
    <workbookView xWindow="-110" yWindow="-110" windowWidth="19420" windowHeight="10300" activeTab="2" xr2:uid="{7026367D-CC5D-4CEE-83A4-63B033C2ADFD}"/>
  </bookViews>
  <sheets>
    <sheet name="Connor's Candy_Module09_Distrib" sheetId="1" r:id="rId1"/>
    <sheet name="Stipulation 1" sheetId="5" r:id="rId2"/>
    <sheet name="Stipulation 3" sheetId="6" r:id="rId3"/>
    <sheet name="Model" sheetId="4" r:id="rId4"/>
    <sheet name="Model conditions" sheetId="2" r:id="rId5"/>
    <sheet name="Warehouse" sheetId="3" r:id="rId6"/>
  </sheets>
  <definedNames>
    <definedName name="solver_adj" localSheetId="3" hidden="1">Model!$J$12:$O$15,Model!$Q$12:$Q$15</definedName>
    <definedName name="solver_adj" localSheetId="1" hidden="1">'Stipulation 1'!$J$12:$O$15,'Stipulation 1'!$Q$12:$Q$15</definedName>
    <definedName name="solver_adj" localSheetId="2" hidden="1">'Stipulation 3'!$K$12:$P$15,'Stipulation 3'!$R$12:$R$15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3" hidden="1">2</definedName>
    <definedName name="solver_drv" localSheetId="1" hidden="1">2</definedName>
    <definedName name="solver_drv" localSheetId="2" hidden="1">2</definedName>
    <definedName name="solver_eng" localSheetId="3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1" localSheetId="3" hidden="1">Model!$J$12:$O$15</definedName>
    <definedName name="solver_lhs1" localSheetId="1" hidden="1">'Stipulation 1'!$J$12:$O$15</definedName>
    <definedName name="solver_lhs1" localSheetId="2" hidden="1">'Stipulation 3'!$K$12:$P$15</definedName>
    <definedName name="solver_lhs2" localSheetId="3" hidden="1">Model!$J$12:$O$15</definedName>
    <definedName name="solver_lhs2" localSheetId="1" hidden="1">'Stipulation 1'!$J$12:$O$15</definedName>
    <definedName name="solver_lhs2" localSheetId="2" hidden="1">'Stipulation 3'!$K$12:$P$15</definedName>
    <definedName name="solver_lhs3" localSheetId="3" hidden="1">Model!$J$16:$O$16</definedName>
    <definedName name="solver_lhs3" localSheetId="1" hidden="1">'Stipulation 1'!$J$16:$O$16</definedName>
    <definedName name="solver_lhs3" localSheetId="2" hidden="1">'Stipulation 3'!$K$16:$P$16</definedName>
    <definedName name="solver_lhs4" localSheetId="3" hidden="1">Model!$Q$12:$Q$15</definedName>
    <definedName name="solver_lhs4" localSheetId="1" hidden="1">'Stipulation 1'!$Q$12:$Q$15</definedName>
    <definedName name="solver_lhs4" localSheetId="2" hidden="1">'Stipulation 3'!$R$12:$R$15</definedName>
    <definedName name="solver_lhs5" localSheetId="3" hidden="1">Model!$Q$16</definedName>
    <definedName name="solver_lhs5" localSheetId="1" hidden="1">'Stipulation 1'!$Q$16</definedName>
    <definedName name="solver_lhs5" localSheetId="2" hidden="1">'Stipulation 3'!$R$16</definedName>
    <definedName name="solver_lhs6" localSheetId="3" hidden="1">Model!$R$12:$R$15</definedName>
    <definedName name="solver_lhs6" localSheetId="1" hidden="1">'Stipulation 1'!$R$12:$R$15</definedName>
    <definedName name="solver_lhs6" localSheetId="2" hidden="1">'Stipulation 3'!$S$12:$S$15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3" hidden="1">6</definedName>
    <definedName name="solver_num" localSheetId="1" hidden="1">6</definedName>
    <definedName name="solver_num" localSheetId="2" hidden="1">6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3" hidden="1">Model!$R$5</definedName>
    <definedName name="solver_opt" localSheetId="1" hidden="1">'Stipulation 1'!$R$5</definedName>
    <definedName name="solver_opt" localSheetId="2" hidden="1">'Stipulation 3'!$S$5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3" hidden="1">2</definedName>
    <definedName name="solver_rbv" localSheetId="1" hidden="1">2</definedName>
    <definedName name="solver_rbv" localSheetId="2" hidden="1">2</definedName>
    <definedName name="solver_rel1" localSheetId="3" hidden="1">4</definedName>
    <definedName name="solver_rel1" localSheetId="1" hidden="1">4</definedName>
    <definedName name="solver_rel1" localSheetId="2" hidden="1">4</definedName>
    <definedName name="solver_rel2" localSheetId="3" hidden="1">3</definedName>
    <definedName name="solver_rel2" localSheetId="1" hidden="1">3</definedName>
    <definedName name="solver_rel2" localSheetId="2" hidden="1">3</definedName>
    <definedName name="solver_rel3" localSheetId="3" hidden="1">3</definedName>
    <definedName name="solver_rel3" localSheetId="1" hidden="1">3</definedName>
    <definedName name="solver_rel3" localSheetId="2" hidden="1">3</definedName>
    <definedName name="solver_rel4" localSheetId="3" hidden="1">5</definedName>
    <definedName name="solver_rel4" localSheetId="1" hidden="1">5</definedName>
    <definedName name="solver_rel4" localSheetId="2" hidden="1">5</definedName>
    <definedName name="solver_rel5" localSheetId="3" hidden="1">1</definedName>
    <definedName name="solver_rel5" localSheetId="1" hidden="1">1</definedName>
    <definedName name="solver_rel5" localSheetId="2" hidden="1">1</definedName>
    <definedName name="solver_rel6" localSheetId="3" hidden="1">1</definedName>
    <definedName name="solver_rel6" localSheetId="1" hidden="1">1</definedName>
    <definedName name="solver_rel6" localSheetId="2" hidden="1">1</definedName>
    <definedName name="solver_rhs1" localSheetId="3" hidden="1">"integer"</definedName>
    <definedName name="solver_rhs1" localSheetId="1" hidden="1">"integer"</definedName>
    <definedName name="solver_rhs1" localSheetId="2" hidden="1">"integer"</definedName>
    <definedName name="solver_rhs2" localSheetId="3" hidden="1">0</definedName>
    <definedName name="solver_rhs2" localSheetId="1" hidden="1">0</definedName>
    <definedName name="solver_rhs2" localSheetId="2" hidden="1">0</definedName>
    <definedName name="solver_rhs3" localSheetId="3" hidden="1">Model!$J$17:$O$17</definedName>
    <definedName name="solver_rhs3" localSheetId="1" hidden="1">'Stipulation 1'!$J$17:$O$17</definedName>
    <definedName name="solver_rhs3" localSheetId="2" hidden="1">'Stipulation 3'!$K$17:$P$17</definedName>
    <definedName name="solver_rhs4" localSheetId="3" hidden="1">"binary"</definedName>
    <definedName name="solver_rhs4" localSheetId="1" hidden="1">"binary"</definedName>
    <definedName name="solver_rhs4" localSheetId="2" hidden="1">"binary"</definedName>
    <definedName name="solver_rhs5" localSheetId="3" hidden="1">2</definedName>
    <definedName name="solver_rhs5" localSheetId="1" hidden="1">1</definedName>
    <definedName name="solver_rhs5" localSheetId="2" hidden="1">2</definedName>
    <definedName name="solver_rhs6" localSheetId="3" hidden="1">0</definedName>
    <definedName name="solver_rhs6" localSheetId="1" hidden="1">0</definedName>
    <definedName name="solver_rhs6" localSheetId="2" hidden="1">0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3" hidden="1">2</definedName>
    <definedName name="solver_scl" localSheetId="1" hidden="1">2</definedName>
    <definedName name="solver_scl" localSheetId="2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1" hidden="1">3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O5" i="4" s="1"/>
  <c r="G10" i="4"/>
  <c r="J6" i="4" s="1"/>
  <c r="G11" i="4"/>
  <c r="K6" i="4" s="1"/>
  <c r="G12" i="4"/>
  <c r="G13" i="4"/>
  <c r="G14" i="4"/>
  <c r="G15" i="4"/>
  <c r="G16" i="4"/>
  <c r="G17" i="4"/>
  <c r="K7" i="4" s="1"/>
  <c r="G18" i="4"/>
  <c r="L7" i="4" s="1"/>
  <c r="G19" i="4"/>
  <c r="M7" i="4" s="1"/>
  <c r="G20" i="4"/>
  <c r="G21" i="4"/>
  <c r="G22" i="4"/>
  <c r="G23" i="4"/>
  <c r="G24" i="4"/>
  <c r="G25" i="4"/>
  <c r="M8" i="4" s="1"/>
  <c r="G26" i="4"/>
  <c r="N8" i="4" s="1"/>
  <c r="G27" i="4"/>
  <c r="O8" i="4" s="1"/>
  <c r="G4" i="4"/>
  <c r="J5" i="4" s="1"/>
  <c r="G5" i="6"/>
  <c r="L5" i="6" s="1"/>
  <c r="G6" i="6"/>
  <c r="G7" i="6"/>
  <c r="G8" i="6"/>
  <c r="G9" i="6"/>
  <c r="P5" i="6" s="1"/>
  <c r="G10" i="6"/>
  <c r="K6" i="6" s="1"/>
  <c r="G11" i="6"/>
  <c r="L6" i="6" s="1"/>
  <c r="G12" i="6"/>
  <c r="M6" i="6" s="1"/>
  <c r="G13" i="6"/>
  <c r="G14" i="6"/>
  <c r="O6" i="6" s="1"/>
  <c r="G15" i="6"/>
  <c r="G16" i="6"/>
  <c r="G17" i="6"/>
  <c r="G18" i="6"/>
  <c r="G19" i="6"/>
  <c r="N7" i="6" s="1"/>
  <c r="G20" i="6"/>
  <c r="O7" i="6" s="1"/>
  <c r="G21" i="6"/>
  <c r="P7" i="6" s="1"/>
  <c r="G22" i="6"/>
  <c r="G23" i="6"/>
  <c r="G24" i="6"/>
  <c r="M8" i="6" s="1"/>
  <c r="G25" i="6"/>
  <c r="N8" i="6" s="1"/>
  <c r="G26" i="6"/>
  <c r="O8" i="6" s="1"/>
  <c r="G27" i="6"/>
  <c r="P8" i="6" s="1"/>
  <c r="G4" i="6"/>
  <c r="K5" i="6" s="1"/>
  <c r="L8" i="6"/>
  <c r="K8" i="6"/>
  <c r="Q17" i="6"/>
  <c r="L7" i="6"/>
  <c r="R16" i="6"/>
  <c r="P16" i="6"/>
  <c r="O16" i="6"/>
  <c r="Q16" i="6" s="1"/>
  <c r="N16" i="6"/>
  <c r="M16" i="6"/>
  <c r="L16" i="6"/>
  <c r="K16" i="6"/>
  <c r="K7" i="6"/>
  <c r="U15" i="6"/>
  <c r="Q15" i="6"/>
  <c r="S15" i="6" s="1"/>
  <c r="U14" i="6"/>
  <c r="Q14" i="6"/>
  <c r="S14" i="6" s="1"/>
  <c r="U13" i="6"/>
  <c r="Q13" i="6"/>
  <c r="U12" i="6"/>
  <c r="Q12" i="6"/>
  <c r="S12" i="6" s="1"/>
  <c r="M7" i="6"/>
  <c r="P6" i="6"/>
  <c r="N6" i="6"/>
  <c r="O5" i="6"/>
  <c r="N5" i="6"/>
  <c r="M5" i="6"/>
  <c r="Q16" i="5"/>
  <c r="G27" i="5"/>
  <c r="G26" i="5"/>
  <c r="G25" i="5"/>
  <c r="G24" i="5"/>
  <c r="L8" i="5" s="1"/>
  <c r="G23" i="5"/>
  <c r="K8" i="5" s="1"/>
  <c r="G22" i="5"/>
  <c r="J8" i="5" s="1"/>
  <c r="G21" i="5"/>
  <c r="O7" i="5" s="1"/>
  <c r="G20" i="5"/>
  <c r="N7" i="5" s="1"/>
  <c r="G19" i="5"/>
  <c r="G18" i="5"/>
  <c r="P17" i="5"/>
  <c r="G17" i="5"/>
  <c r="K7" i="5" s="1"/>
  <c r="O16" i="5"/>
  <c r="N16" i="5"/>
  <c r="M16" i="5"/>
  <c r="L16" i="5"/>
  <c r="K16" i="5"/>
  <c r="J16" i="5"/>
  <c r="G16" i="5"/>
  <c r="J7" i="5" s="1"/>
  <c r="T15" i="5"/>
  <c r="P15" i="5"/>
  <c r="R15" i="5" s="1"/>
  <c r="G15" i="5"/>
  <c r="T14" i="5"/>
  <c r="P14" i="5"/>
  <c r="R14" i="5" s="1"/>
  <c r="G14" i="5"/>
  <c r="T13" i="5"/>
  <c r="P13" i="5"/>
  <c r="R13" i="5" s="1"/>
  <c r="G13" i="5"/>
  <c r="T12" i="5"/>
  <c r="P12" i="5"/>
  <c r="R12" i="5" s="1"/>
  <c r="G12" i="5"/>
  <c r="G11" i="5"/>
  <c r="K6" i="5" s="1"/>
  <c r="G10" i="5"/>
  <c r="J6" i="5" s="1"/>
  <c r="G9" i="5"/>
  <c r="O5" i="5" s="1"/>
  <c r="O8" i="5"/>
  <c r="N8" i="5"/>
  <c r="M8" i="5"/>
  <c r="G8" i="5"/>
  <c r="M7" i="5"/>
  <c r="L7" i="5"/>
  <c r="G7" i="5"/>
  <c r="O6" i="5"/>
  <c r="N6" i="5"/>
  <c r="M6" i="5"/>
  <c r="L6" i="5"/>
  <c r="G6" i="5"/>
  <c r="N5" i="5"/>
  <c r="N9" i="5" s="1"/>
  <c r="M5" i="5"/>
  <c r="M9" i="5" s="1"/>
  <c r="L5" i="5"/>
  <c r="G5" i="5"/>
  <c r="K5" i="5" s="1"/>
  <c r="G4" i="5"/>
  <c r="J5" i="5" s="1"/>
  <c r="Q16" i="4"/>
  <c r="T13" i="4"/>
  <c r="T14" i="4"/>
  <c r="T15" i="4"/>
  <c r="T12" i="4"/>
  <c r="O16" i="4"/>
  <c r="K16" i="4"/>
  <c r="L16" i="4"/>
  <c r="N16" i="4"/>
  <c r="P17" i="4"/>
  <c r="P13" i="4"/>
  <c r="R13" i="4" s="1"/>
  <c r="P15" i="4"/>
  <c r="L8" i="4"/>
  <c r="K8" i="4"/>
  <c r="J8" i="4"/>
  <c r="O7" i="4"/>
  <c r="N7" i="4"/>
  <c r="J7" i="4"/>
  <c r="O6" i="4"/>
  <c r="N6" i="4"/>
  <c r="M6" i="4"/>
  <c r="L6" i="4"/>
  <c r="N5" i="4"/>
  <c r="N9" i="4" s="1"/>
  <c r="M5" i="4"/>
  <c r="M9" i="4" s="1"/>
  <c r="L5" i="4"/>
  <c r="L9" i="4" s="1"/>
  <c r="K5" i="4"/>
  <c r="O9" i="4" l="1"/>
  <c r="K9" i="4"/>
  <c r="J9" i="4"/>
  <c r="S13" i="6"/>
  <c r="N9" i="6"/>
  <c r="O9" i="6"/>
  <c r="K9" i="6"/>
  <c r="S5" i="6"/>
  <c r="P9" i="6"/>
  <c r="L9" i="6"/>
  <c r="M9" i="6"/>
  <c r="P16" i="5"/>
  <c r="K9" i="5"/>
  <c r="O9" i="5"/>
  <c r="L9" i="5"/>
  <c r="J9" i="5"/>
  <c r="R5" i="5"/>
  <c r="R5" i="4"/>
  <c r="P14" i="4"/>
  <c r="M16" i="4"/>
  <c r="R15" i="4"/>
  <c r="P12" i="4"/>
  <c r="R12" i="4" s="1"/>
  <c r="J16" i="4"/>
  <c r="P16" i="4" l="1"/>
  <c r="R14" i="4"/>
</calcChain>
</file>

<file path=xl/sharedStrings.xml><?xml version="1.0" encoding="utf-8"?>
<sst xmlns="http://schemas.openxmlformats.org/spreadsheetml/2006/main" count="285" uniqueCount="40">
  <si>
    <t>distribution_center</t>
  </si>
  <si>
    <t>name</t>
  </si>
  <si>
    <t>demand</t>
  </si>
  <si>
    <t>latitude</t>
  </si>
  <si>
    <t>longitude</t>
  </si>
  <si>
    <t>Sugarplum Springs</t>
  </si>
  <si>
    <t>Malted Milk Manor</t>
  </si>
  <si>
    <t>Twizzler Tunnels</t>
  </si>
  <si>
    <t>Popping Candy Plains</t>
  </si>
  <si>
    <t>Taffy Tundra</t>
  </si>
  <si>
    <t>White Chocolate Wasteland</t>
  </si>
  <si>
    <t>max_dcs</t>
  </si>
  <si>
    <t>cost_per_unit_distance</t>
  </si>
  <si>
    <t>method_to_calculate_distance</t>
  </si>
  <si>
    <t>manhattan</t>
  </si>
  <si>
    <t>warehouse</t>
  </si>
  <si>
    <t>set_up_cost</t>
  </si>
  <si>
    <t>Gingerbread Glades</t>
  </si>
  <si>
    <t>Gummy Grotto</t>
  </si>
  <si>
    <t>Coconut Cream Cove</t>
  </si>
  <si>
    <t>Jolly Rancher Range</t>
  </si>
  <si>
    <t>WH</t>
  </si>
  <si>
    <t>DC</t>
  </si>
  <si>
    <t>WH LAT</t>
  </si>
  <si>
    <t>WH LONG</t>
  </si>
  <si>
    <t>DC LAT</t>
  </si>
  <si>
    <t>DC LONG</t>
  </si>
  <si>
    <t>Manhattan</t>
  </si>
  <si>
    <t>WH v DC</t>
  </si>
  <si>
    <t>WH v DC &gt;</t>
  </si>
  <si>
    <t>Total DC Demand with Sums</t>
  </si>
  <si>
    <t>Sum of Units Sent per DC</t>
  </si>
  <si>
    <t>WH Sum Sent</t>
  </si>
  <si>
    <t>Binary</t>
  </si>
  <si>
    <t>Linking</t>
  </si>
  <si>
    <t>Constraints</t>
  </si>
  <si>
    <t>Set Up Costs</t>
  </si>
  <si>
    <t>Possible</t>
  </si>
  <si>
    <t>Actual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</si>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</sst>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16" fillId="37" borderId="0" xfId="0" applyFont="1" applyFill="1"/>
    <xf numFmtId="0" fontId="0" fillId="37" borderId="0" xfId="0" applyFill="1"/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  <xf numFmtId="0" fontId="0" fillId="39" borderId="0" xfId="0" applyFill="1"/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center"/>
    </xf>
    <xf numFmtId="0" fontId="0" fillId="40" borderId="10" xfId="0" applyFill="1" applyBorder="1"/>
    <xf numFmtId="0" fontId="0" fillId="40" borderId="0" xfId="0" applyFill="1"/>
    <xf numFmtId="0" fontId="0" fillId="0" borderId="0" xfId="0" applyFill="1" applyBorder="1"/>
    <xf numFmtId="0" fontId="0" fillId="4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679450</xdr:colOff>
          <xdr:row>24</xdr:row>
          <xdr:rowOff>171450</xdr:rowOff>
        </xdr:from>
        <xdr:to>
          <xdr:col>27</xdr:col>
          <xdr:colOff>473664</xdr:colOff>
          <xdr:row>38</xdr:row>
          <xdr:rowOff>171449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7F69AB66-EE88-4F9A-942D-BE6205F6A9A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tipulation 1'!$I$4:$T$17" spid="_x0000_s51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450469" y="4545894"/>
              <a:ext cx="12564769" cy="255175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679450</xdr:colOff>
          <xdr:row>24</xdr:row>
          <xdr:rowOff>171450</xdr:rowOff>
        </xdr:from>
        <xdr:to>
          <xdr:col>28</xdr:col>
          <xdr:colOff>473663</xdr:colOff>
          <xdr:row>38</xdr:row>
          <xdr:rowOff>171449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444360DB-69B9-4B7C-8DB3-5CF353AB326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tipulation 3'!$J$4:$U$17" spid="_x0000_s61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450469" y="4545894"/>
              <a:ext cx="12564769" cy="255175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679450</xdr:colOff>
          <xdr:row>24</xdr:row>
          <xdr:rowOff>171450</xdr:rowOff>
        </xdr:from>
        <xdr:to>
          <xdr:col>27</xdr:col>
          <xdr:colOff>495300</xdr:colOff>
          <xdr:row>38</xdr:row>
          <xdr:rowOff>177800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732F7FD1-E74A-9A11-7332-89E3F1B6EE5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odel!$I$4:$T$17" spid="_x0000_s41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452350" y="4591050"/>
              <a:ext cx="12560300" cy="25844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5EE4-FF98-4313-A876-2EDE4680D09B}">
  <dimension ref="A1:E7"/>
  <sheetViews>
    <sheetView workbookViewId="0">
      <selection activeCell="C2" sqref="C2:C7"/>
    </sheetView>
  </sheetViews>
  <sheetFormatPr defaultRowHeight="14.5" x14ac:dyDescent="0.35"/>
  <cols>
    <col min="2" max="2" width="24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>
        <v>997</v>
      </c>
      <c r="D2">
        <v>36.229999999999997</v>
      </c>
      <c r="E2">
        <v>-118.81</v>
      </c>
    </row>
    <row r="3" spans="1:5" x14ac:dyDescent="0.35">
      <c r="A3">
        <v>2</v>
      </c>
      <c r="B3" t="s">
        <v>6</v>
      </c>
      <c r="C3">
        <v>735</v>
      </c>
      <c r="D3">
        <v>37.92</v>
      </c>
      <c r="E3">
        <v>-104.35</v>
      </c>
    </row>
    <row r="4" spans="1:5" x14ac:dyDescent="0.35">
      <c r="A4">
        <v>3</v>
      </c>
      <c r="B4" t="s">
        <v>7</v>
      </c>
      <c r="C4">
        <v>911</v>
      </c>
      <c r="D4">
        <v>43.93</v>
      </c>
      <c r="E4">
        <v>-103.14</v>
      </c>
    </row>
    <row r="5" spans="1:5" x14ac:dyDescent="0.35">
      <c r="A5">
        <v>4</v>
      </c>
      <c r="B5" t="s">
        <v>8</v>
      </c>
      <c r="C5">
        <v>876</v>
      </c>
      <c r="D5">
        <v>26.67</v>
      </c>
      <c r="E5">
        <v>-95.73</v>
      </c>
    </row>
    <row r="6" spans="1:5" x14ac:dyDescent="0.35">
      <c r="A6">
        <v>5</v>
      </c>
      <c r="B6" t="s">
        <v>9</v>
      </c>
      <c r="C6">
        <v>559</v>
      </c>
      <c r="D6">
        <v>25.07</v>
      </c>
      <c r="E6">
        <v>-119.31</v>
      </c>
    </row>
    <row r="7" spans="1:5" x14ac:dyDescent="0.35">
      <c r="A7">
        <v>6</v>
      </c>
      <c r="B7" t="s">
        <v>10</v>
      </c>
      <c r="C7">
        <v>712</v>
      </c>
      <c r="D7">
        <v>26.8</v>
      </c>
      <c r="E7">
        <v>-106.84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2081-AEA0-4E13-A62C-BA68790EB2D7}">
  <dimension ref="A3:T27"/>
  <sheetViews>
    <sheetView topLeftCell="B1" zoomScale="108" workbookViewId="0">
      <selection activeCell="K13" sqref="K13"/>
    </sheetView>
  </sheetViews>
  <sheetFormatPr defaultRowHeight="14.5" x14ac:dyDescent="0.35"/>
  <cols>
    <col min="1" max="1" width="18.81640625" customWidth="1"/>
    <col min="2" max="2" width="26.26953125" customWidth="1"/>
    <col min="3" max="3" width="10.7265625" customWidth="1"/>
    <col min="4" max="4" width="10.6328125" customWidth="1"/>
    <col min="5" max="5" width="11.36328125" customWidth="1"/>
    <col min="7" max="7" width="14.90625" customWidth="1"/>
    <col min="9" max="9" width="23" customWidth="1"/>
    <col min="10" max="10" width="17.26953125" customWidth="1"/>
    <col min="11" max="11" width="18.08984375" customWidth="1"/>
    <col min="12" max="12" width="17.81640625" customWidth="1"/>
    <col min="13" max="13" width="18.6328125" customWidth="1"/>
    <col min="14" max="14" width="12.1796875" customWidth="1"/>
    <col min="15" max="15" width="24.6328125" customWidth="1"/>
    <col min="16" max="16" width="13.1796875" customWidth="1"/>
  </cols>
  <sheetData>
    <row r="3" spans="1:20" x14ac:dyDescent="0.35">
      <c r="A3" s="1" t="s">
        <v>21</v>
      </c>
      <c r="B3" s="3" t="s">
        <v>22</v>
      </c>
      <c r="C3" s="5" t="s">
        <v>23</v>
      </c>
      <c r="D3" s="7" t="s">
        <v>24</v>
      </c>
      <c r="E3" s="9" t="s">
        <v>25</v>
      </c>
      <c r="F3" s="11" t="s">
        <v>26</v>
      </c>
      <c r="G3" s="13" t="s">
        <v>27</v>
      </c>
    </row>
    <row r="4" spans="1:20" x14ac:dyDescent="0.35">
      <c r="A4" s="2" t="s">
        <v>17</v>
      </c>
      <c r="B4" s="4" t="s">
        <v>5</v>
      </c>
      <c r="C4" s="6">
        <v>35.82</v>
      </c>
      <c r="D4" s="8">
        <v>-68.39</v>
      </c>
      <c r="E4" s="10">
        <v>36.229999999999997</v>
      </c>
      <c r="F4" s="12">
        <v>-118.81</v>
      </c>
      <c r="G4" s="14">
        <f>ABS((C4-E4)+(D4-F4))</f>
        <v>50.010000000000005</v>
      </c>
      <c r="I4" s="15" t="s">
        <v>28</v>
      </c>
      <c r="J4" s="16" t="s">
        <v>5</v>
      </c>
      <c r="K4" s="16" t="s">
        <v>6</v>
      </c>
      <c r="L4" s="16" t="s">
        <v>7</v>
      </c>
      <c r="M4" s="16" t="s">
        <v>8</v>
      </c>
      <c r="N4" s="16" t="s">
        <v>9</v>
      </c>
      <c r="O4" s="16" t="s">
        <v>10</v>
      </c>
    </row>
    <row r="5" spans="1:20" x14ac:dyDescent="0.35">
      <c r="A5" s="2" t="s">
        <v>17</v>
      </c>
      <c r="B5" s="4" t="s">
        <v>6</v>
      </c>
      <c r="C5" s="6">
        <v>35.82</v>
      </c>
      <c r="D5" s="8">
        <v>-68.39</v>
      </c>
      <c r="E5" s="10">
        <v>37.92</v>
      </c>
      <c r="F5" s="12">
        <v>-104.35</v>
      </c>
      <c r="G5" s="14">
        <f t="shared" ref="G5:G27" si="0">ABS((C5-E5)+(D5-F5))</f>
        <v>33.859999999999992</v>
      </c>
      <c r="I5" s="15" t="s">
        <v>17</v>
      </c>
      <c r="J5" s="15">
        <f>G4</f>
        <v>50.010000000000005</v>
      </c>
      <c r="K5" s="15">
        <f>G5</f>
        <v>33.859999999999992</v>
      </c>
      <c r="L5" s="15">
        <f>G6</f>
        <v>26.64</v>
      </c>
      <c r="M5" s="15">
        <f>G7</f>
        <v>36.49</v>
      </c>
      <c r="N5" s="15">
        <f>G8</f>
        <v>61.67</v>
      </c>
      <c r="O5" s="15">
        <f>G9</f>
        <v>47.47</v>
      </c>
      <c r="Q5" t="s">
        <v>39</v>
      </c>
      <c r="R5">
        <f>SUMPRODUCT(J5:O8,J12:O15)+SUM(T12:T15)</f>
        <v>168360.87999999998</v>
      </c>
    </row>
    <row r="6" spans="1:20" x14ac:dyDescent="0.35">
      <c r="A6" s="2" t="s">
        <v>17</v>
      </c>
      <c r="B6" s="4" t="s">
        <v>7</v>
      </c>
      <c r="C6" s="6">
        <v>35.82</v>
      </c>
      <c r="D6" s="8">
        <v>-68.39</v>
      </c>
      <c r="E6" s="10">
        <v>43.93</v>
      </c>
      <c r="F6" s="12">
        <v>-103.14</v>
      </c>
      <c r="G6" s="14">
        <f t="shared" si="0"/>
        <v>26.64</v>
      </c>
      <c r="I6" s="15" t="s">
        <v>18</v>
      </c>
      <c r="J6" s="15">
        <f>G10</f>
        <v>35.340000000000011</v>
      </c>
      <c r="K6" s="15">
        <f>G11</f>
        <v>19.189999999999998</v>
      </c>
      <c r="L6" s="15">
        <f>G12</f>
        <v>11.970000000000006</v>
      </c>
      <c r="M6" s="15">
        <f>G13</f>
        <v>21.820000000000007</v>
      </c>
      <c r="N6" s="15">
        <f>G14</f>
        <v>47.000000000000007</v>
      </c>
      <c r="O6" s="15">
        <f>G15</f>
        <v>32.800000000000011</v>
      </c>
    </row>
    <row r="7" spans="1:20" x14ac:dyDescent="0.35">
      <c r="A7" s="2" t="s">
        <v>17</v>
      </c>
      <c r="B7" s="4" t="s">
        <v>8</v>
      </c>
      <c r="C7" s="6">
        <v>35.82</v>
      </c>
      <c r="D7" s="8">
        <v>-68.39</v>
      </c>
      <c r="E7" s="10">
        <v>26.67</v>
      </c>
      <c r="F7" s="12">
        <v>-95.73</v>
      </c>
      <c r="G7" s="14">
        <f t="shared" si="0"/>
        <v>36.49</v>
      </c>
      <c r="I7" s="15" t="s">
        <v>19</v>
      </c>
      <c r="J7" s="15">
        <f>G16</f>
        <v>47.440000000000012</v>
      </c>
      <c r="K7" s="15">
        <f>G17</f>
        <v>31.29</v>
      </c>
      <c r="L7" s="15">
        <f>G18</f>
        <v>24.070000000000007</v>
      </c>
      <c r="M7" s="15">
        <f>G19</f>
        <v>33.920000000000009</v>
      </c>
      <c r="N7" s="15">
        <f>G20</f>
        <v>59.100000000000009</v>
      </c>
      <c r="O7" s="15">
        <f>G21</f>
        <v>44.900000000000006</v>
      </c>
    </row>
    <row r="8" spans="1:20" x14ac:dyDescent="0.35">
      <c r="A8" s="2" t="s">
        <v>17</v>
      </c>
      <c r="B8" s="4" t="s">
        <v>9</v>
      </c>
      <c r="C8" s="6">
        <v>35.82</v>
      </c>
      <c r="D8" s="8">
        <v>-68.39</v>
      </c>
      <c r="E8" s="10">
        <v>25.07</v>
      </c>
      <c r="F8" s="12">
        <v>-119.31</v>
      </c>
      <c r="G8" s="14">
        <f t="shared" si="0"/>
        <v>61.67</v>
      </c>
      <c r="I8" s="15" t="s">
        <v>20</v>
      </c>
      <c r="J8" s="15">
        <f>G22</f>
        <v>12.269999999999992</v>
      </c>
      <c r="K8" s="15">
        <f>G23</f>
        <v>28.420000000000005</v>
      </c>
      <c r="L8" s="15">
        <f>G24</f>
        <v>35.64</v>
      </c>
      <c r="M8" s="15">
        <f>G25</f>
        <v>25.789999999999996</v>
      </c>
      <c r="N8" s="15">
        <f>G26</f>
        <v>0.60999999999999588</v>
      </c>
      <c r="O8" s="15">
        <f>G27</f>
        <v>14.809999999999995</v>
      </c>
    </row>
    <row r="9" spans="1:20" x14ac:dyDescent="0.35">
      <c r="A9" s="2" t="s">
        <v>17</v>
      </c>
      <c r="B9" s="4" t="s">
        <v>10</v>
      </c>
      <c r="C9" s="6">
        <v>35.82</v>
      </c>
      <c r="D9" s="8">
        <v>-68.39</v>
      </c>
      <c r="E9" s="10">
        <v>26.8</v>
      </c>
      <c r="F9" s="12">
        <v>-106.84</v>
      </c>
      <c r="G9" s="14">
        <f t="shared" si="0"/>
        <v>47.47</v>
      </c>
      <c r="J9" s="20">
        <f>SUM(J5:J8)</f>
        <v>145.06</v>
      </c>
      <c r="K9" s="20">
        <f t="shared" ref="K9:O9" si="1">SUM(K5:K8)</f>
        <v>112.75999999999999</v>
      </c>
      <c r="L9" s="20">
        <f t="shared" si="1"/>
        <v>98.320000000000022</v>
      </c>
      <c r="M9" s="20">
        <f t="shared" si="1"/>
        <v>118.02000000000001</v>
      </c>
      <c r="N9" s="20">
        <f t="shared" si="1"/>
        <v>168.38000000000002</v>
      </c>
      <c r="O9" s="20">
        <f t="shared" si="1"/>
        <v>139.98000000000002</v>
      </c>
    </row>
    <row r="10" spans="1:20" x14ac:dyDescent="0.35">
      <c r="A10" s="2" t="s">
        <v>18</v>
      </c>
      <c r="B10" s="4" t="s">
        <v>5</v>
      </c>
      <c r="C10" s="6">
        <v>48.86</v>
      </c>
      <c r="D10" s="8">
        <v>-96.1</v>
      </c>
      <c r="E10" s="10">
        <v>36.229999999999997</v>
      </c>
      <c r="F10" s="12">
        <v>-118.81</v>
      </c>
      <c r="G10" s="14">
        <f t="shared" si="0"/>
        <v>35.340000000000011</v>
      </c>
      <c r="Q10" s="18" t="s">
        <v>35</v>
      </c>
      <c r="R10" s="18"/>
      <c r="S10" s="18" t="s">
        <v>36</v>
      </c>
      <c r="T10" s="18"/>
    </row>
    <row r="11" spans="1:20" x14ac:dyDescent="0.35">
      <c r="A11" s="2" t="s">
        <v>18</v>
      </c>
      <c r="B11" s="4" t="s">
        <v>6</v>
      </c>
      <c r="C11" s="6">
        <v>48.86</v>
      </c>
      <c r="D11" s="8">
        <v>-96.1</v>
      </c>
      <c r="E11" s="10">
        <v>37.92</v>
      </c>
      <c r="F11" s="12">
        <v>-104.35</v>
      </c>
      <c r="G11" s="14">
        <f t="shared" si="0"/>
        <v>19.189999999999998</v>
      </c>
      <c r="I11" s="15" t="s">
        <v>29</v>
      </c>
      <c r="J11" s="16" t="s">
        <v>5</v>
      </c>
      <c r="K11" s="16" t="s">
        <v>6</v>
      </c>
      <c r="L11" s="16" t="s">
        <v>7</v>
      </c>
      <c r="M11" s="16" t="s">
        <v>8</v>
      </c>
      <c r="N11" s="16" t="s">
        <v>9</v>
      </c>
      <c r="O11" s="16" t="s">
        <v>10</v>
      </c>
      <c r="P11" s="15" t="s">
        <v>32</v>
      </c>
      <c r="Q11" s="17" t="s">
        <v>33</v>
      </c>
      <c r="R11" s="17" t="s">
        <v>34</v>
      </c>
      <c r="S11" s="17" t="s">
        <v>37</v>
      </c>
      <c r="T11" s="17" t="s">
        <v>38</v>
      </c>
    </row>
    <row r="12" spans="1:20" x14ac:dyDescent="0.35">
      <c r="A12" s="2" t="s">
        <v>18</v>
      </c>
      <c r="B12" s="4" t="s">
        <v>7</v>
      </c>
      <c r="C12" s="6">
        <v>48.86</v>
      </c>
      <c r="D12" s="8">
        <v>-96.1</v>
      </c>
      <c r="E12" s="10">
        <v>43.93</v>
      </c>
      <c r="F12" s="12">
        <v>-103.14</v>
      </c>
      <c r="G12" s="14">
        <f t="shared" si="0"/>
        <v>11.970000000000006</v>
      </c>
      <c r="I12" s="15" t="s">
        <v>17</v>
      </c>
      <c r="J12" s="15">
        <v>997.00000000000011</v>
      </c>
      <c r="K12" s="15">
        <v>735</v>
      </c>
      <c r="L12" s="15">
        <v>911</v>
      </c>
      <c r="M12" s="15">
        <v>876</v>
      </c>
      <c r="N12" s="15">
        <v>558.99999999999932</v>
      </c>
      <c r="O12" s="15">
        <v>0</v>
      </c>
      <c r="P12" s="19">
        <f>SUM(J12:O12)</f>
        <v>4077.9999999999991</v>
      </c>
      <c r="Q12">
        <v>1</v>
      </c>
      <c r="R12">
        <f>P12-$P$17*Q12</f>
        <v>0</v>
      </c>
      <c r="S12">
        <v>2906</v>
      </c>
      <c r="T12">
        <f>S12*Q12</f>
        <v>2906</v>
      </c>
    </row>
    <row r="13" spans="1:20" x14ac:dyDescent="0.35">
      <c r="A13" s="2" t="s">
        <v>18</v>
      </c>
      <c r="B13" s="4" t="s">
        <v>8</v>
      </c>
      <c r="C13" s="6">
        <v>48.86</v>
      </c>
      <c r="D13" s="8">
        <v>-96.1</v>
      </c>
      <c r="E13" s="10">
        <v>26.67</v>
      </c>
      <c r="F13" s="12">
        <v>-95.73</v>
      </c>
      <c r="G13" s="14">
        <f t="shared" si="0"/>
        <v>21.820000000000007</v>
      </c>
      <c r="I13" s="15" t="s">
        <v>18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9">
        <f t="shared" ref="P13:P16" si="2">SUM(J13:O13)</f>
        <v>0</v>
      </c>
      <c r="Q13">
        <v>2.7755575615628914E-17</v>
      </c>
      <c r="R13">
        <f t="shared" ref="R13:R15" si="3">P13-$P$17*Q13</f>
        <v>-1.1318723736053471E-13</v>
      </c>
      <c r="S13">
        <v>1809</v>
      </c>
      <c r="T13">
        <f t="shared" ref="T13:T15" si="4">S13*Q13</f>
        <v>5.0209836288672705E-14</v>
      </c>
    </row>
    <row r="14" spans="1:20" x14ac:dyDescent="0.35">
      <c r="A14" s="2" t="s">
        <v>18</v>
      </c>
      <c r="B14" s="4" t="s">
        <v>9</v>
      </c>
      <c r="C14" s="6">
        <v>48.86</v>
      </c>
      <c r="D14" s="8">
        <v>-96.1</v>
      </c>
      <c r="E14" s="10">
        <v>25.07</v>
      </c>
      <c r="F14" s="12">
        <v>-119.31</v>
      </c>
      <c r="G14" s="14">
        <f t="shared" si="0"/>
        <v>47.000000000000007</v>
      </c>
      <c r="I14" s="15" t="s">
        <v>19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9">
        <f t="shared" si="2"/>
        <v>0</v>
      </c>
      <c r="Q14">
        <v>0</v>
      </c>
      <c r="R14">
        <f t="shared" si="3"/>
        <v>0</v>
      </c>
      <c r="S14">
        <v>1550</v>
      </c>
      <c r="T14">
        <f t="shared" si="4"/>
        <v>0</v>
      </c>
    </row>
    <row r="15" spans="1:20" x14ac:dyDescent="0.35">
      <c r="A15" s="2" t="s">
        <v>18</v>
      </c>
      <c r="B15" s="4" t="s">
        <v>10</v>
      </c>
      <c r="C15" s="6">
        <v>48.86</v>
      </c>
      <c r="D15" s="8">
        <v>-96.1</v>
      </c>
      <c r="E15" s="10">
        <v>26.8</v>
      </c>
      <c r="F15" s="12">
        <v>-106.84</v>
      </c>
      <c r="G15" s="14">
        <f t="shared" si="0"/>
        <v>32.800000000000011</v>
      </c>
      <c r="I15" s="15" t="s">
        <v>20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9">
        <f t="shared" si="2"/>
        <v>0</v>
      </c>
      <c r="Q15">
        <v>0</v>
      </c>
      <c r="R15">
        <f t="shared" si="3"/>
        <v>0</v>
      </c>
      <c r="S15">
        <v>1508</v>
      </c>
      <c r="T15">
        <f t="shared" si="4"/>
        <v>0</v>
      </c>
    </row>
    <row r="16" spans="1:20" x14ac:dyDescent="0.35">
      <c r="A16" s="2" t="s">
        <v>19</v>
      </c>
      <c r="B16" s="4" t="s">
        <v>5</v>
      </c>
      <c r="C16" s="6">
        <v>37.43</v>
      </c>
      <c r="D16" s="8">
        <v>-72.569999999999993</v>
      </c>
      <c r="E16" s="10">
        <v>36.229999999999997</v>
      </c>
      <c r="F16" s="12">
        <v>-118.81</v>
      </c>
      <c r="G16" s="14">
        <f t="shared" si="0"/>
        <v>47.440000000000012</v>
      </c>
      <c r="I16" s="16" t="s">
        <v>31</v>
      </c>
      <c r="J16" s="19">
        <f>SUM(J12:J15)</f>
        <v>997.00000000000011</v>
      </c>
      <c r="K16" s="19">
        <f t="shared" ref="K16:O16" si="5">SUM(K12:K15)</f>
        <v>735</v>
      </c>
      <c r="L16" s="19">
        <f t="shared" si="5"/>
        <v>911</v>
      </c>
      <c r="M16" s="19">
        <f t="shared" si="5"/>
        <v>876</v>
      </c>
      <c r="N16" s="19">
        <f t="shared" si="5"/>
        <v>558.99999999999932</v>
      </c>
      <c r="O16" s="19">
        <f t="shared" si="5"/>
        <v>0</v>
      </c>
      <c r="P16" s="15">
        <f t="shared" si="2"/>
        <v>4077.9999999999991</v>
      </c>
      <c r="Q16" s="22">
        <f>SUM(Q12:Q15)</f>
        <v>1</v>
      </c>
      <c r="R16" s="21"/>
    </row>
    <row r="17" spans="1:16" x14ac:dyDescent="0.35">
      <c r="A17" s="2" t="s">
        <v>19</v>
      </c>
      <c r="B17" s="4" t="s">
        <v>6</v>
      </c>
      <c r="C17" s="6">
        <v>37.43</v>
      </c>
      <c r="D17" s="8">
        <v>-72.569999999999993</v>
      </c>
      <c r="E17" s="10">
        <v>37.92</v>
      </c>
      <c r="F17" s="12">
        <v>-104.35</v>
      </c>
      <c r="G17" s="14">
        <f t="shared" si="0"/>
        <v>31.29</v>
      </c>
      <c r="I17" s="16" t="s">
        <v>30</v>
      </c>
      <c r="J17" s="19">
        <v>997</v>
      </c>
      <c r="K17" s="19">
        <v>735</v>
      </c>
      <c r="L17" s="19">
        <v>911</v>
      </c>
      <c r="M17" s="19">
        <v>876</v>
      </c>
      <c r="N17" s="19">
        <v>559</v>
      </c>
      <c r="O17" s="19">
        <v>712</v>
      </c>
      <c r="P17" s="15">
        <f>SUM(J17:N17)</f>
        <v>4078</v>
      </c>
    </row>
    <row r="18" spans="1:16" x14ac:dyDescent="0.35">
      <c r="A18" s="2" t="s">
        <v>19</v>
      </c>
      <c r="B18" s="4" t="s">
        <v>7</v>
      </c>
      <c r="C18" s="6">
        <v>37.43</v>
      </c>
      <c r="D18" s="8">
        <v>-72.569999999999993</v>
      </c>
      <c r="E18" s="10">
        <v>43.93</v>
      </c>
      <c r="F18" s="12">
        <v>-103.14</v>
      </c>
      <c r="G18" s="14">
        <f t="shared" si="0"/>
        <v>24.070000000000007</v>
      </c>
    </row>
    <row r="19" spans="1:16" x14ac:dyDescent="0.35">
      <c r="A19" s="2" t="s">
        <v>19</v>
      </c>
      <c r="B19" s="4" t="s">
        <v>8</v>
      </c>
      <c r="C19" s="6">
        <v>37.43</v>
      </c>
      <c r="D19" s="8">
        <v>-72.569999999999993</v>
      </c>
      <c r="E19" s="10">
        <v>26.67</v>
      </c>
      <c r="F19" s="12">
        <v>-95.73</v>
      </c>
      <c r="G19" s="14">
        <f t="shared" si="0"/>
        <v>33.920000000000009</v>
      </c>
    </row>
    <row r="20" spans="1:16" x14ac:dyDescent="0.35">
      <c r="A20" s="2" t="s">
        <v>19</v>
      </c>
      <c r="B20" s="4" t="s">
        <v>9</v>
      </c>
      <c r="C20" s="6">
        <v>37.43</v>
      </c>
      <c r="D20" s="8">
        <v>-72.569999999999993</v>
      </c>
      <c r="E20" s="10">
        <v>25.07</v>
      </c>
      <c r="F20" s="12">
        <v>-119.31</v>
      </c>
      <c r="G20" s="14">
        <f t="shared" si="0"/>
        <v>59.100000000000009</v>
      </c>
    </row>
    <row r="21" spans="1:16" x14ac:dyDescent="0.35">
      <c r="A21" s="2" t="s">
        <v>19</v>
      </c>
      <c r="B21" s="4" t="s">
        <v>10</v>
      </c>
      <c r="C21" s="6">
        <v>37.43</v>
      </c>
      <c r="D21" s="8">
        <v>-72.569999999999993</v>
      </c>
      <c r="E21" s="10">
        <v>26.8</v>
      </c>
      <c r="F21" s="12">
        <v>-106.84</v>
      </c>
      <c r="G21" s="14">
        <f t="shared" si="0"/>
        <v>44.900000000000006</v>
      </c>
    </row>
    <row r="22" spans="1:16" x14ac:dyDescent="0.35">
      <c r="A22" s="2" t="s">
        <v>20</v>
      </c>
      <c r="B22" s="4" t="s">
        <v>5</v>
      </c>
      <c r="C22" s="6">
        <v>27.01</v>
      </c>
      <c r="D22" s="8">
        <v>-121.86</v>
      </c>
      <c r="E22" s="10">
        <v>36.229999999999997</v>
      </c>
      <c r="F22" s="12">
        <v>-118.81</v>
      </c>
      <c r="G22" s="14">
        <f t="shared" si="0"/>
        <v>12.269999999999992</v>
      </c>
    </row>
    <row r="23" spans="1:16" x14ac:dyDescent="0.35">
      <c r="A23" s="2" t="s">
        <v>20</v>
      </c>
      <c r="B23" s="4" t="s">
        <v>6</v>
      </c>
      <c r="C23" s="6">
        <v>27.01</v>
      </c>
      <c r="D23" s="8">
        <v>-121.86</v>
      </c>
      <c r="E23" s="10">
        <v>37.92</v>
      </c>
      <c r="F23" s="12">
        <v>-104.35</v>
      </c>
      <c r="G23" s="14">
        <f t="shared" si="0"/>
        <v>28.420000000000005</v>
      </c>
    </row>
    <row r="24" spans="1:16" x14ac:dyDescent="0.35">
      <c r="A24" s="2" t="s">
        <v>20</v>
      </c>
      <c r="B24" s="4" t="s">
        <v>7</v>
      </c>
      <c r="C24" s="6">
        <v>27.01</v>
      </c>
      <c r="D24" s="8">
        <v>-121.86</v>
      </c>
      <c r="E24" s="10">
        <v>43.93</v>
      </c>
      <c r="F24" s="12">
        <v>-103.14</v>
      </c>
      <c r="G24" s="14">
        <f t="shared" si="0"/>
        <v>35.64</v>
      </c>
    </row>
    <row r="25" spans="1:16" x14ac:dyDescent="0.35">
      <c r="A25" s="2" t="s">
        <v>20</v>
      </c>
      <c r="B25" s="4" t="s">
        <v>8</v>
      </c>
      <c r="C25" s="6">
        <v>27.01</v>
      </c>
      <c r="D25" s="8">
        <v>-121.86</v>
      </c>
      <c r="E25" s="10">
        <v>26.67</v>
      </c>
      <c r="F25" s="12">
        <v>-95.73</v>
      </c>
      <c r="G25" s="14">
        <f t="shared" si="0"/>
        <v>25.789999999999996</v>
      </c>
    </row>
    <row r="26" spans="1:16" x14ac:dyDescent="0.35">
      <c r="A26" s="2" t="s">
        <v>20</v>
      </c>
      <c r="B26" s="4" t="s">
        <v>9</v>
      </c>
      <c r="C26" s="6">
        <v>27.01</v>
      </c>
      <c r="D26" s="8">
        <v>-121.86</v>
      </c>
      <c r="E26" s="10">
        <v>25.07</v>
      </c>
      <c r="F26" s="12">
        <v>-119.31</v>
      </c>
      <c r="G26" s="14">
        <f t="shared" si="0"/>
        <v>0.60999999999999588</v>
      </c>
    </row>
    <row r="27" spans="1:16" x14ac:dyDescent="0.35">
      <c r="A27" s="2" t="s">
        <v>20</v>
      </c>
      <c r="B27" s="4" t="s">
        <v>10</v>
      </c>
      <c r="C27" s="6">
        <v>27.01</v>
      </c>
      <c r="D27" s="8">
        <v>-121.86</v>
      </c>
      <c r="E27" s="10">
        <v>26.8</v>
      </c>
      <c r="F27" s="12">
        <v>-106.84</v>
      </c>
      <c r="G27" s="14">
        <f t="shared" si="0"/>
        <v>14.809999999999995</v>
      </c>
    </row>
  </sheetData>
  <mergeCells count="2">
    <mergeCell ref="Q10:R10"/>
    <mergeCell ref="S10:T1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E251-0B33-444C-ABFE-0DF423A3915B}">
  <dimension ref="A3:U27"/>
  <sheetViews>
    <sheetView tabSelected="1" topLeftCell="F1" zoomScale="108" workbookViewId="0">
      <selection activeCell="Q8" sqref="Q8"/>
    </sheetView>
  </sheetViews>
  <sheetFormatPr defaultRowHeight="14.5" x14ac:dyDescent="0.35"/>
  <cols>
    <col min="1" max="1" width="18.81640625" customWidth="1"/>
    <col min="2" max="2" width="26.26953125" customWidth="1"/>
    <col min="3" max="3" width="10.7265625" customWidth="1"/>
    <col min="4" max="4" width="10.6328125" customWidth="1"/>
    <col min="5" max="5" width="11.36328125" customWidth="1"/>
    <col min="7" max="8" width="14.90625" customWidth="1"/>
    <col min="10" max="10" width="23" customWidth="1"/>
    <col min="11" max="11" width="17.26953125" customWidth="1"/>
    <col min="12" max="12" width="18.08984375" customWidth="1"/>
    <col min="13" max="13" width="17.81640625" customWidth="1"/>
    <col min="14" max="14" width="18.6328125" customWidth="1"/>
    <col min="15" max="15" width="12.1796875" customWidth="1"/>
    <col min="16" max="16" width="24.6328125" customWidth="1"/>
    <col min="17" max="17" width="13.1796875" customWidth="1"/>
  </cols>
  <sheetData>
    <row r="3" spans="1:21" x14ac:dyDescent="0.35">
      <c r="A3" s="1" t="s">
        <v>21</v>
      </c>
      <c r="B3" s="3" t="s">
        <v>22</v>
      </c>
      <c r="C3" s="5" t="s">
        <v>23</v>
      </c>
      <c r="D3" s="7" t="s">
        <v>24</v>
      </c>
      <c r="E3" s="9" t="s">
        <v>25</v>
      </c>
      <c r="F3" s="11" t="s">
        <v>26</v>
      </c>
      <c r="G3" s="13" t="s">
        <v>27</v>
      </c>
      <c r="H3" s="13"/>
    </row>
    <row r="4" spans="1:21" x14ac:dyDescent="0.35">
      <c r="A4" s="2" t="s">
        <v>17</v>
      </c>
      <c r="B4" s="4" t="s">
        <v>5</v>
      </c>
      <c r="C4" s="6">
        <v>35.82</v>
      </c>
      <c r="D4" s="8">
        <v>-68.39</v>
      </c>
      <c r="E4" s="10">
        <v>36.229999999999997</v>
      </c>
      <c r="F4" s="12">
        <v>-118.81</v>
      </c>
      <c r="G4" s="14">
        <f>SQRT(ABS((C4-E4)^2+(D4-F4)^2))</f>
        <v>50.421666969666923</v>
      </c>
      <c r="H4" s="14"/>
      <c r="J4" s="15" t="s">
        <v>28</v>
      </c>
      <c r="K4" s="16" t="s">
        <v>5</v>
      </c>
      <c r="L4" s="16" t="s">
        <v>6</v>
      </c>
      <c r="M4" s="16" t="s">
        <v>7</v>
      </c>
      <c r="N4" s="16" t="s">
        <v>8</v>
      </c>
      <c r="O4" s="16" t="s">
        <v>9</v>
      </c>
      <c r="P4" s="16" t="s">
        <v>10</v>
      </c>
    </row>
    <row r="5" spans="1:21" x14ac:dyDescent="0.35">
      <c r="A5" s="2" t="s">
        <v>17</v>
      </c>
      <c r="B5" s="4" t="s">
        <v>6</v>
      </c>
      <c r="C5" s="6">
        <v>35.82</v>
      </c>
      <c r="D5" s="8">
        <v>-68.39</v>
      </c>
      <c r="E5" s="10">
        <v>37.92</v>
      </c>
      <c r="F5" s="12">
        <v>-104.35</v>
      </c>
      <c r="G5" s="14">
        <f t="shared" ref="G5:G27" si="0">SQRT(ABS((C5-E5)^2+(D5-F5)^2))</f>
        <v>36.021265941107615</v>
      </c>
      <c r="H5" s="14"/>
      <c r="J5" s="15" t="s">
        <v>17</v>
      </c>
      <c r="K5" s="15">
        <f>G4</f>
        <v>50.421666969666923</v>
      </c>
      <c r="L5" s="15">
        <f>G5</f>
        <v>36.021265941107615</v>
      </c>
      <c r="M5" s="15">
        <f>G6</f>
        <v>35.683814258007786</v>
      </c>
      <c r="N5" s="15">
        <f>G7</f>
        <v>28.830506412479128</v>
      </c>
      <c r="O5" s="15">
        <f>G8</f>
        <v>52.04237600263847</v>
      </c>
      <c r="P5" s="15">
        <f>G9</f>
        <v>39.493833695907519</v>
      </c>
      <c r="R5" t="s">
        <v>39</v>
      </c>
      <c r="S5">
        <f>SUMPRODUCT(K5:P8,K12:P15)+SUM(U12:U15)</f>
        <v>62827.402183873375</v>
      </c>
    </row>
    <row r="6" spans="1:21" x14ac:dyDescent="0.35">
      <c r="A6" s="2" t="s">
        <v>17</v>
      </c>
      <c r="B6" s="4" t="s">
        <v>7</v>
      </c>
      <c r="C6" s="6">
        <v>35.82</v>
      </c>
      <c r="D6" s="8">
        <v>-68.39</v>
      </c>
      <c r="E6" s="10">
        <v>43.93</v>
      </c>
      <c r="F6" s="12">
        <v>-103.14</v>
      </c>
      <c r="G6" s="14">
        <f t="shared" si="0"/>
        <v>35.683814258007786</v>
      </c>
      <c r="H6" s="14"/>
      <c r="J6" s="15" t="s">
        <v>18</v>
      </c>
      <c r="K6" s="15">
        <f>G10</f>
        <v>25.985784575417391</v>
      </c>
      <c r="L6" s="15">
        <f>G11</f>
        <v>13.702047292284462</v>
      </c>
      <c r="M6" s="15">
        <f>G12</f>
        <v>8.5945622343433001</v>
      </c>
      <c r="N6" s="15">
        <f>G13</f>
        <v>22.193084508467944</v>
      </c>
      <c r="O6" s="15">
        <f>G14</f>
        <v>33.236549159020711</v>
      </c>
      <c r="P6" s="15">
        <f>G15</f>
        <v>24.535508961503126</v>
      </c>
    </row>
    <row r="7" spans="1:21" x14ac:dyDescent="0.35">
      <c r="A7" s="2" t="s">
        <v>17</v>
      </c>
      <c r="B7" s="4" t="s">
        <v>8</v>
      </c>
      <c r="C7" s="6">
        <v>35.82</v>
      </c>
      <c r="D7" s="8">
        <v>-68.39</v>
      </c>
      <c r="E7" s="10">
        <v>26.67</v>
      </c>
      <c r="F7" s="12">
        <v>-95.73</v>
      </c>
      <c r="G7" s="14">
        <f t="shared" si="0"/>
        <v>28.830506412479128</v>
      </c>
      <c r="H7" s="14"/>
      <c r="J7" s="15" t="s">
        <v>19</v>
      </c>
      <c r="K7" s="15">
        <f>G16</f>
        <v>46.255568313447419</v>
      </c>
      <c r="L7" s="15">
        <f>G17</f>
        <v>31.783777308557902</v>
      </c>
      <c r="M7" s="15">
        <f>G18</f>
        <v>31.253398215234139</v>
      </c>
      <c r="N7" s="15">
        <f>G19</f>
        <v>25.53748617229191</v>
      </c>
      <c r="O7" s="15">
        <f>G20</f>
        <v>48.346635870554643</v>
      </c>
      <c r="P7" s="15">
        <f>G21</f>
        <v>35.880772009531803</v>
      </c>
    </row>
    <row r="8" spans="1:21" x14ac:dyDescent="0.35">
      <c r="A8" s="2" t="s">
        <v>17</v>
      </c>
      <c r="B8" s="4" t="s">
        <v>9</v>
      </c>
      <c r="C8" s="6">
        <v>35.82</v>
      </c>
      <c r="D8" s="8">
        <v>-68.39</v>
      </c>
      <c r="E8" s="10">
        <v>25.07</v>
      </c>
      <c r="F8" s="12">
        <v>-119.31</v>
      </c>
      <c r="G8" s="14">
        <f t="shared" si="0"/>
        <v>52.04237600263847</v>
      </c>
      <c r="H8" s="14"/>
      <c r="J8" s="15" t="s">
        <v>20</v>
      </c>
      <c r="K8" s="15">
        <f>G22</f>
        <v>9.7113799225444719</v>
      </c>
      <c r="L8" s="15">
        <f>G23</f>
        <v>20.630758590027661</v>
      </c>
      <c r="M8" s="15">
        <f>G24</f>
        <v>25.233406428780082</v>
      </c>
      <c r="N8" s="15">
        <f>G25</f>
        <v>26.132211923218435</v>
      </c>
      <c r="O8" s="15">
        <f>G26</f>
        <v>3.2040755296965129</v>
      </c>
      <c r="P8" s="15">
        <f>G27</f>
        <v>15.021467970874214</v>
      </c>
    </row>
    <row r="9" spans="1:21" x14ac:dyDescent="0.35">
      <c r="A9" s="2" t="s">
        <v>17</v>
      </c>
      <c r="B9" s="4" t="s">
        <v>10</v>
      </c>
      <c r="C9" s="6">
        <v>35.82</v>
      </c>
      <c r="D9" s="8">
        <v>-68.39</v>
      </c>
      <c r="E9" s="10">
        <v>26.8</v>
      </c>
      <c r="F9" s="12">
        <v>-106.84</v>
      </c>
      <c r="G9" s="14">
        <f t="shared" si="0"/>
        <v>39.493833695907519</v>
      </c>
      <c r="H9" s="14"/>
      <c r="K9" s="20">
        <f>SUM(K5:K8)</f>
        <v>132.37439978107619</v>
      </c>
      <c r="L9" s="20">
        <f t="shared" ref="L9:P9" si="1">SUM(L5:L8)</f>
        <v>102.13784913197765</v>
      </c>
      <c r="M9" s="20">
        <f t="shared" si="1"/>
        <v>100.76518113636531</v>
      </c>
      <c r="N9" s="20">
        <f t="shared" si="1"/>
        <v>102.69328901645741</v>
      </c>
      <c r="O9" s="20">
        <f t="shared" si="1"/>
        <v>136.82963656191035</v>
      </c>
      <c r="P9" s="20">
        <f t="shared" si="1"/>
        <v>114.93158263781665</v>
      </c>
    </row>
    <row r="10" spans="1:21" x14ac:dyDescent="0.35">
      <c r="A10" s="2" t="s">
        <v>18</v>
      </c>
      <c r="B10" s="4" t="s">
        <v>5</v>
      </c>
      <c r="C10" s="6">
        <v>48.86</v>
      </c>
      <c r="D10" s="8">
        <v>-96.1</v>
      </c>
      <c r="E10" s="10">
        <v>36.229999999999997</v>
      </c>
      <c r="F10" s="12">
        <v>-118.81</v>
      </c>
      <c r="G10" s="14">
        <f t="shared" si="0"/>
        <v>25.985784575417391</v>
      </c>
      <c r="H10" s="14"/>
      <c r="R10" s="18" t="s">
        <v>35</v>
      </c>
      <c r="S10" s="18"/>
      <c r="T10" s="18" t="s">
        <v>36</v>
      </c>
      <c r="U10" s="18"/>
    </row>
    <row r="11" spans="1:21" x14ac:dyDescent="0.35">
      <c r="A11" s="2" t="s">
        <v>18</v>
      </c>
      <c r="B11" s="4" t="s">
        <v>6</v>
      </c>
      <c r="C11" s="6">
        <v>48.86</v>
      </c>
      <c r="D11" s="8">
        <v>-96.1</v>
      </c>
      <c r="E11" s="10">
        <v>37.92</v>
      </c>
      <c r="F11" s="12">
        <v>-104.35</v>
      </c>
      <c r="G11" s="14">
        <f t="shared" si="0"/>
        <v>13.702047292284462</v>
      </c>
      <c r="H11" s="14"/>
      <c r="J11" s="15" t="s">
        <v>29</v>
      </c>
      <c r="K11" s="16" t="s">
        <v>5</v>
      </c>
      <c r="L11" s="16" t="s">
        <v>6</v>
      </c>
      <c r="M11" s="16" t="s">
        <v>7</v>
      </c>
      <c r="N11" s="16" t="s">
        <v>8</v>
      </c>
      <c r="O11" s="16" t="s">
        <v>9</v>
      </c>
      <c r="P11" s="16" t="s">
        <v>10</v>
      </c>
      <c r="Q11" s="15" t="s">
        <v>32</v>
      </c>
      <c r="R11" s="17" t="s">
        <v>33</v>
      </c>
      <c r="S11" s="17" t="s">
        <v>34</v>
      </c>
      <c r="T11" s="17" t="s">
        <v>37</v>
      </c>
      <c r="U11" s="17" t="s">
        <v>38</v>
      </c>
    </row>
    <row r="12" spans="1:21" x14ac:dyDescent="0.35">
      <c r="A12" s="2" t="s">
        <v>18</v>
      </c>
      <c r="B12" s="4" t="s">
        <v>7</v>
      </c>
      <c r="C12" s="6">
        <v>48.86</v>
      </c>
      <c r="D12" s="8">
        <v>-96.1</v>
      </c>
      <c r="E12" s="10">
        <v>43.93</v>
      </c>
      <c r="F12" s="12">
        <v>-103.14</v>
      </c>
      <c r="G12" s="14">
        <f t="shared" si="0"/>
        <v>8.5945622343433001</v>
      </c>
      <c r="H12" s="14"/>
      <c r="J12" s="15" t="s">
        <v>17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9">
        <f>SUM(K12:P12)</f>
        <v>0</v>
      </c>
      <c r="R12">
        <v>0</v>
      </c>
      <c r="S12">
        <f>Q12-$Q$17*R12</f>
        <v>0</v>
      </c>
      <c r="T12">
        <v>2906</v>
      </c>
      <c r="U12">
        <f>T12*R12</f>
        <v>0</v>
      </c>
    </row>
    <row r="13" spans="1:21" x14ac:dyDescent="0.35">
      <c r="A13" s="2" t="s">
        <v>18</v>
      </c>
      <c r="B13" s="4" t="s">
        <v>8</v>
      </c>
      <c r="C13" s="6">
        <v>48.86</v>
      </c>
      <c r="D13" s="8">
        <v>-96.1</v>
      </c>
      <c r="E13" s="10">
        <v>26.67</v>
      </c>
      <c r="F13" s="12">
        <v>-95.73</v>
      </c>
      <c r="G13" s="14">
        <f t="shared" si="0"/>
        <v>22.193084508467944</v>
      </c>
      <c r="H13" s="14"/>
      <c r="J13" s="15" t="s">
        <v>18</v>
      </c>
      <c r="K13" s="15">
        <v>0</v>
      </c>
      <c r="L13" s="15">
        <v>735</v>
      </c>
      <c r="M13" s="15">
        <v>911</v>
      </c>
      <c r="N13" s="15">
        <v>876</v>
      </c>
      <c r="O13" s="15">
        <v>0</v>
      </c>
      <c r="P13" s="15">
        <v>0</v>
      </c>
      <c r="Q13" s="19">
        <f t="shared" ref="Q13:Q16" si="2">SUM(K13:P13)</f>
        <v>2522</v>
      </c>
      <c r="R13">
        <v>1</v>
      </c>
      <c r="S13">
        <f t="shared" ref="S13:S15" si="3">Q13-$Q$17*R13</f>
        <v>-1556</v>
      </c>
      <c r="T13">
        <v>1809</v>
      </c>
      <c r="U13">
        <f t="shared" ref="U13:U15" si="4">T13*R13</f>
        <v>1809</v>
      </c>
    </row>
    <row r="14" spans="1:21" x14ac:dyDescent="0.35">
      <c r="A14" s="2" t="s">
        <v>18</v>
      </c>
      <c r="B14" s="4" t="s">
        <v>9</v>
      </c>
      <c r="C14" s="6">
        <v>48.86</v>
      </c>
      <c r="D14" s="8">
        <v>-96.1</v>
      </c>
      <c r="E14" s="10">
        <v>25.07</v>
      </c>
      <c r="F14" s="12">
        <v>-119.31</v>
      </c>
      <c r="G14" s="14">
        <f t="shared" si="0"/>
        <v>33.236549159020711</v>
      </c>
      <c r="H14" s="14"/>
      <c r="J14" s="15" t="s">
        <v>19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9">
        <f t="shared" si="2"/>
        <v>0</v>
      </c>
      <c r="R14">
        <v>0</v>
      </c>
      <c r="S14">
        <f t="shared" si="3"/>
        <v>0</v>
      </c>
      <c r="T14">
        <v>1550</v>
      </c>
      <c r="U14">
        <f t="shared" si="4"/>
        <v>0</v>
      </c>
    </row>
    <row r="15" spans="1:21" x14ac:dyDescent="0.35">
      <c r="A15" s="2" t="s">
        <v>18</v>
      </c>
      <c r="B15" s="4" t="s">
        <v>10</v>
      </c>
      <c r="C15" s="6">
        <v>48.86</v>
      </c>
      <c r="D15" s="8">
        <v>-96.1</v>
      </c>
      <c r="E15" s="10">
        <v>26.8</v>
      </c>
      <c r="F15" s="12">
        <v>-106.84</v>
      </c>
      <c r="G15" s="14">
        <f t="shared" si="0"/>
        <v>24.535508961503126</v>
      </c>
      <c r="H15" s="14"/>
      <c r="J15" s="15" t="s">
        <v>20</v>
      </c>
      <c r="K15" s="15">
        <v>997</v>
      </c>
      <c r="L15" s="15">
        <v>0</v>
      </c>
      <c r="M15" s="15">
        <v>0</v>
      </c>
      <c r="N15" s="15">
        <v>0</v>
      </c>
      <c r="O15" s="15">
        <v>559</v>
      </c>
      <c r="P15" s="15">
        <v>712</v>
      </c>
      <c r="Q15" s="19">
        <f t="shared" si="2"/>
        <v>2268</v>
      </c>
      <c r="R15">
        <v>1</v>
      </c>
      <c r="S15">
        <f t="shared" si="3"/>
        <v>-1810</v>
      </c>
      <c r="T15">
        <v>1508</v>
      </c>
      <c r="U15">
        <f t="shared" si="4"/>
        <v>1508</v>
      </c>
    </row>
    <row r="16" spans="1:21" x14ac:dyDescent="0.35">
      <c r="A16" s="2" t="s">
        <v>19</v>
      </c>
      <c r="B16" s="4" t="s">
        <v>5</v>
      </c>
      <c r="C16" s="6">
        <v>37.43</v>
      </c>
      <c r="D16" s="8">
        <v>-72.569999999999993</v>
      </c>
      <c r="E16" s="10">
        <v>36.229999999999997</v>
      </c>
      <c r="F16" s="12">
        <v>-118.81</v>
      </c>
      <c r="G16" s="14">
        <f t="shared" si="0"/>
        <v>46.255568313447419</v>
      </c>
      <c r="H16" s="14"/>
      <c r="J16" s="16" t="s">
        <v>31</v>
      </c>
      <c r="K16" s="19">
        <f>SUM(K12:K15)</f>
        <v>997</v>
      </c>
      <c r="L16" s="19">
        <f t="shared" ref="L16:P16" si="5">SUM(L12:L15)</f>
        <v>735</v>
      </c>
      <c r="M16" s="19">
        <f t="shared" si="5"/>
        <v>911</v>
      </c>
      <c r="N16" s="19">
        <f t="shared" si="5"/>
        <v>876</v>
      </c>
      <c r="O16" s="19">
        <f t="shared" si="5"/>
        <v>559</v>
      </c>
      <c r="P16" s="19">
        <f t="shared" si="5"/>
        <v>712</v>
      </c>
      <c r="Q16" s="15">
        <f t="shared" si="2"/>
        <v>4790</v>
      </c>
      <c r="R16" s="22">
        <f>SUM(R12:R15)</f>
        <v>2</v>
      </c>
      <c r="S16" s="21"/>
    </row>
    <row r="17" spans="1:17" x14ac:dyDescent="0.35">
      <c r="A17" s="2" t="s">
        <v>19</v>
      </c>
      <c r="B17" s="4" t="s">
        <v>6</v>
      </c>
      <c r="C17" s="6">
        <v>37.43</v>
      </c>
      <c r="D17" s="8">
        <v>-72.569999999999993</v>
      </c>
      <c r="E17" s="10">
        <v>37.92</v>
      </c>
      <c r="F17" s="12">
        <v>-104.35</v>
      </c>
      <c r="G17" s="14">
        <f t="shared" si="0"/>
        <v>31.783777308557902</v>
      </c>
      <c r="H17" s="14"/>
      <c r="J17" s="16" t="s">
        <v>30</v>
      </c>
      <c r="K17" s="19">
        <v>997</v>
      </c>
      <c r="L17" s="19">
        <v>735</v>
      </c>
      <c r="M17" s="19">
        <v>911</v>
      </c>
      <c r="N17" s="19">
        <v>876</v>
      </c>
      <c r="O17" s="19">
        <v>559</v>
      </c>
      <c r="P17" s="19">
        <v>712</v>
      </c>
      <c r="Q17" s="15">
        <f>SUM(K17:O17)</f>
        <v>4078</v>
      </c>
    </row>
    <row r="18" spans="1:17" x14ac:dyDescent="0.35">
      <c r="A18" s="2" t="s">
        <v>19</v>
      </c>
      <c r="B18" s="4" t="s">
        <v>7</v>
      </c>
      <c r="C18" s="6">
        <v>37.43</v>
      </c>
      <c r="D18" s="8">
        <v>-72.569999999999993</v>
      </c>
      <c r="E18" s="10">
        <v>43.93</v>
      </c>
      <c r="F18" s="12">
        <v>-103.14</v>
      </c>
      <c r="G18" s="14">
        <f t="shared" si="0"/>
        <v>31.253398215234139</v>
      </c>
      <c r="H18" s="14"/>
    </row>
    <row r="19" spans="1:17" x14ac:dyDescent="0.35">
      <c r="A19" s="2" t="s">
        <v>19</v>
      </c>
      <c r="B19" s="4" t="s">
        <v>8</v>
      </c>
      <c r="C19" s="6">
        <v>37.43</v>
      </c>
      <c r="D19" s="8">
        <v>-72.569999999999993</v>
      </c>
      <c r="E19" s="10">
        <v>26.67</v>
      </c>
      <c r="F19" s="12">
        <v>-95.73</v>
      </c>
      <c r="G19" s="14">
        <f t="shared" si="0"/>
        <v>25.53748617229191</v>
      </c>
      <c r="H19" s="14"/>
    </row>
    <row r="20" spans="1:17" x14ac:dyDescent="0.35">
      <c r="A20" s="2" t="s">
        <v>19</v>
      </c>
      <c r="B20" s="4" t="s">
        <v>9</v>
      </c>
      <c r="C20" s="6">
        <v>37.43</v>
      </c>
      <c r="D20" s="8">
        <v>-72.569999999999993</v>
      </c>
      <c r="E20" s="10">
        <v>25.07</v>
      </c>
      <c r="F20" s="12">
        <v>-119.31</v>
      </c>
      <c r="G20" s="14">
        <f t="shared" si="0"/>
        <v>48.346635870554643</v>
      </c>
      <c r="H20" s="14"/>
    </row>
    <row r="21" spans="1:17" x14ac:dyDescent="0.35">
      <c r="A21" s="2" t="s">
        <v>19</v>
      </c>
      <c r="B21" s="4" t="s">
        <v>10</v>
      </c>
      <c r="C21" s="6">
        <v>37.43</v>
      </c>
      <c r="D21" s="8">
        <v>-72.569999999999993</v>
      </c>
      <c r="E21" s="10">
        <v>26.8</v>
      </c>
      <c r="F21" s="12">
        <v>-106.84</v>
      </c>
      <c r="G21" s="14">
        <f t="shared" si="0"/>
        <v>35.880772009531803</v>
      </c>
      <c r="H21" s="14"/>
    </row>
    <row r="22" spans="1:17" x14ac:dyDescent="0.35">
      <c r="A22" s="2" t="s">
        <v>20</v>
      </c>
      <c r="B22" s="4" t="s">
        <v>5</v>
      </c>
      <c r="C22" s="6">
        <v>27.01</v>
      </c>
      <c r="D22" s="8">
        <v>-121.86</v>
      </c>
      <c r="E22" s="10">
        <v>36.229999999999997</v>
      </c>
      <c r="F22" s="12">
        <v>-118.81</v>
      </c>
      <c r="G22" s="14">
        <f t="shared" si="0"/>
        <v>9.7113799225444719</v>
      </c>
      <c r="H22" s="14"/>
    </row>
    <row r="23" spans="1:17" x14ac:dyDescent="0.35">
      <c r="A23" s="2" t="s">
        <v>20</v>
      </c>
      <c r="B23" s="4" t="s">
        <v>6</v>
      </c>
      <c r="C23" s="6">
        <v>27.01</v>
      </c>
      <c r="D23" s="8">
        <v>-121.86</v>
      </c>
      <c r="E23" s="10">
        <v>37.92</v>
      </c>
      <c r="F23" s="12">
        <v>-104.35</v>
      </c>
      <c r="G23" s="14">
        <f t="shared" si="0"/>
        <v>20.630758590027661</v>
      </c>
      <c r="H23" s="14"/>
    </row>
    <row r="24" spans="1:17" x14ac:dyDescent="0.35">
      <c r="A24" s="2" t="s">
        <v>20</v>
      </c>
      <c r="B24" s="4" t="s">
        <v>7</v>
      </c>
      <c r="C24" s="6">
        <v>27.01</v>
      </c>
      <c r="D24" s="8">
        <v>-121.86</v>
      </c>
      <c r="E24" s="10">
        <v>43.93</v>
      </c>
      <c r="F24" s="12">
        <v>-103.14</v>
      </c>
      <c r="G24" s="14">
        <f t="shared" si="0"/>
        <v>25.233406428780082</v>
      </c>
      <c r="H24" s="14"/>
    </row>
    <row r="25" spans="1:17" x14ac:dyDescent="0.35">
      <c r="A25" s="2" t="s">
        <v>20</v>
      </c>
      <c r="B25" s="4" t="s">
        <v>8</v>
      </c>
      <c r="C25" s="6">
        <v>27.01</v>
      </c>
      <c r="D25" s="8">
        <v>-121.86</v>
      </c>
      <c r="E25" s="10">
        <v>26.67</v>
      </c>
      <c r="F25" s="12">
        <v>-95.73</v>
      </c>
      <c r="G25" s="14">
        <f t="shared" si="0"/>
        <v>26.132211923218435</v>
      </c>
      <c r="H25" s="14"/>
    </row>
    <row r="26" spans="1:17" x14ac:dyDescent="0.35">
      <c r="A26" s="2" t="s">
        <v>20</v>
      </c>
      <c r="B26" s="4" t="s">
        <v>9</v>
      </c>
      <c r="C26" s="6">
        <v>27.01</v>
      </c>
      <c r="D26" s="8">
        <v>-121.86</v>
      </c>
      <c r="E26" s="10">
        <v>25.07</v>
      </c>
      <c r="F26" s="12">
        <v>-119.31</v>
      </c>
      <c r="G26" s="14">
        <f t="shared" si="0"/>
        <v>3.2040755296965129</v>
      </c>
      <c r="H26" s="14"/>
    </row>
    <row r="27" spans="1:17" x14ac:dyDescent="0.35">
      <c r="A27" s="2" t="s">
        <v>20</v>
      </c>
      <c r="B27" s="4" t="s">
        <v>10</v>
      </c>
      <c r="C27" s="6">
        <v>27.01</v>
      </c>
      <c r="D27" s="8">
        <v>-121.86</v>
      </c>
      <c r="E27" s="10">
        <v>26.8</v>
      </c>
      <c r="F27" s="12">
        <v>-106.84</v>
      </c>
      <c r="G27" s="14">
        <f t="shared" si="0"/>
        <v>15.021467970874214</v>
      </c>
      <c r="H27" s="14"/>
    </row>
  </sheetData>
  <mergeCells count="2">
    <mergeCell ref="R10:S10"/>
    <mergeCell ref="T10:U10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4EF5-529C-4A5F-AC0A-3C8D15B422CA}">
  <dimension ref="A3:T27"/>
  <sheetViews>
    <sheetView topLeftCell="I1" zoomScale="108" workbookViewId="0">
      <selection activeCell="I23" sqref="I23"/>
    </sheetView>
  </sheetViews>
  <sheetFormatPr defaultRowHeight="14.5" x14ac:dyDescent="0.35"/>
  <cols>
    <col min="1" max="1" width="18.81640625" customWidth="1"/>
    <col min="2" max="2" width="26.26953125" customWidth="1"/>
    <col min="3" max="3" width="10.7265625" customWidth="1"/>
    <col min="4" max="4" width="10.6328125" customWidth="1"/>
    <col min="5" max="5" width="11.36328125" customWidth="1"/>
    <col min="7" max="7" width="14.90625" customWidth="1"/>
    <col min="9" max="9" width="23" customWidth="1"/>
    <col min="10" max="10" width="17.26953125" customWidth="1"/>
    <col min="11" max="11" width="18.08984375" customWidth="1"/>
    <col min="12" max="12" width="17.81640625" customWidth="1"/>
    <col min="13" max="13" width="18.6328125" customWidth="1"/>
    <col min="14" max="14" width="12.1796875" customWidth="1"/>
    <col min="15" max="15" width="24.6328125" customWidth="1"/>
    <col min="16" max="16" width="13.1796875" customWidth="1"/>
  </cols>
  <sheetData>
    <row r="3" spans="1:20" x14ac:dyDescent="0.35">
      <c r="A3" s="1" t="s">
        <v>21</v>
      </c>
      <c r="B3" s="3" t="s">
        <v>22</v>
      </c>
      <c r="C3" s="5" t="s">
        <v>23</v>
      </c>
      <c r="D3" s="7" t="s">
        <v>24</v>
      </c>
      <c r="E3" s="9" t="s">
        <v>25</v>
      </c>
      <c r="F3" s="11" t="s">
        <v>26</v>
      </c>
      <c r="G3" s="13" t="s">
        <v>27</v>
      </c>
    </row>
    <row r="4" spans="1:20" x14ac:dyDescent="0.35">
      <c r="A4" s="2" t="s">
        <v>17</v>
      </c>
      <c r="B4" s="4" t="s">
        <v>5</v>
      </c>
      <c r="C4" s="6">
        <v>35.82</v>
      </c>
      <c r="D4" s="8">
        <v>-68.39</v>
      </c>
      <c r="E4" s="10">
        <v>36.229999999999997</v>
      </c>
      <c r="F4" s="12">
        <v>-118.81</v>
      </c>
      <c r="G4" s="14">
        <f>ABS(C4-E4)+ABS(D4-F4)</f>
        <v>50.83</v>
      </c>
      <c r="I4" s="15" t="s">
        <v>28</v>
      </c>
      <c r="J4" s="16" t="s">
        <v>5</v>
      </c>
      <c r="K4" s="16" t="s">
        <v>6</v>
      </c>
      <c r="L4" s="16" t="s">
        <v>7</v>
      </c>
      <c r="M4" s="16" t="s">
        <v>8</v>
      </c>
      <c r="N4" s="16" t="s">
        <v>9</v>
      </c>
      <c r="O4" s="16" t="s">
        <v>10</v>
      </c>
    </row>
    <row r="5" spans="1:20" x14ac:dyDescent="0.35">
      <c r="A5" s="2" t="s">
        <v>17</v>
      </c>
      <c r="B5" s="4" t="s">
        <v>6</v>
      </c>
      <c r="C5" s="6">
        <v>35.82</v>
      </c>
      <c r="D5" s="8">
        <v>-68.39</v>
      </c>
      <c r="E5" s="10">
        <v>37.92</v>
      </c>
      <c r="F5" s="12">
        <v>-104.35</v>
      </c>
      <c r="G5" s="14">
        <f t="shared" ref="G5:G27" si="0">ABS(C5-E5)+ABS(D5-F5)</f>
        <v>38.059999999999995</v>
      </c>
      <c r="I5" s="15" t="s">
        <v>17</v>
      </c>
      <c r="J5" s="15">
        <f>G4</f>
        <v>50.83</v>
      </c>
      <c r="K5" s="15">
        <f>G5</f>
        <v>38.059999999999995</v>
      </c>
      <c r="L5" s="15">
        <f>G6</f>
        <v>42.86</v>
      </c>
      <c r="M5" s="15">
        <f>G7</f>
        <v>36.49</v>
      </c>
      <c r="N5" s="15">
        <f>G8</f>
        <v>61.67</v>
      </c>
      <c r="O5" s="15">
        <f>G9</f>
        <v>47.47</v>
      </c>
      <c r="Q5" t="s">
        <v>39</v>
      </c>
      <c r="R5">
        <f>SUMPRODUCT(J5:O8,J12:O15)+SUM(T12:T15)</f>
        <v>73675.739999999976</v>
      </c>
    </row>
    <row r="6" spans="1:20" x14ac:dyDescent="0.35">
      <c r="A6" s="2" t="s">
        <v>17</v>
      </c>
      <c r="B6" s="4" t="s">
        <v>7</v>
      </c>
      <c r="C6" s="6">
        <v>35.82</v>
      </c>
      <c r="D6" s="8">
        <v>-68.39</v>
      </c>
      <c r="E6" s="10">
        <v>43.93</v>
      </c>
      <c r="F6" s="12">
        <v>-103.14</v>
      </c>
      <c r="G6" s="14">
        <f t="shared" si="0"/>
        <v>42.86</v>
      </c>
      <c r="I6" s="15" t="s">
        <v>18</v>
      </c>
      <c r="J6" s="15">
        <f>G10</f>
        <v>35.340000000000011</v>
      </c>
      <c r="K6" s="15">
        <f>G11</f>
        <v>19.189999999999998</v>
      </c>
      <c r="L6" s="15">
        <f>G12</f>
        <v>11.970000000000006</v>
      </c>
      <c r="M6" s="15">
        <f>G13</f>
        <v>22.559999999999988</v>
      </c>
      <c r="N6" s="15">
        <f>G14</f>
        <v>47.000000000000007</v>
      </c>
      <c r="O6" s="15">
        <f>G15</f>
        <v>32.800000000000011</v>
      </c>
    </row>
    <row r="7" spans="1:20" x14ac:dyDescent="0.35">
      <c r="A7" s="2" t="s">
        <v>17</v>
      </c>
      <c r="B7" s="4" t="s">
        <v>8</v>
      </c>
      <c r="C7" s="6">
        <v>35.82</v>
      </c>
      <c r="D7" s="8">
        <v>-68.39</v>
      </c>
      <c r="E7" s="10">
        <v>26.67</v>
      </c>
      <c r="F7" s="12">
        <v>-95.73</v>
      </c>
      <c r="G7" s="14">
        <f t="shared" si="0"/>
        <v>36.49</v>
      </c>
      <c r="I7" s="15" t="s">
        <v>19</v>
      </c>
      <c r="J7" s="15">
        <f>G16</f>
        <v>47.440000000000012</v>
      </c>
      <c r="K7" s="15">
        <f>G17</f>
        <v>32.270000000000003</v>
      </c>
      <c r="L7" s="15">
        <f>G18</f>
        <v>37.070000000000007</v>
      </c>
      <c r="M7" s="15">
        <f>G19</f>
        <v>33.920000000000009</v>
      </c>
      <c r="N7" s="15">
        <f>G20</f>
        <v>59.100000000000009</v>
      </c>
      <c r="O7" s="15">
        <f>G21</f>
        <v>44.900000000000006</v>
      </c>
    </row>
    <row r="8" spans="1:20" x14ac:dyDescent="0.35">
      <c r="A8" s="2" t="s">
        <v>17</v>
      </c>
      <c r="B8" s="4" t="s">
        <v>9</v>
      </c>
      <c r="C8" s="6">
        <v>35.82</v>
      </c>
      <c r="D8" s="8">
        <v>-68.39</v>
      </c>
      <c r="E8" s="10">
        <v>25.07</v>
      </c>
      <c r="F8" s="12">
        <v>-119.31</v>
      </c>
      <c r="G8" s="14">
        <f t="shared" si="0"/>
        <v>61.67</v>
      </c>
      <c r="I8" s="15" t="s">
        <v>20</v>
      </c>
      <c r="J8" s="15">
        <f>G22</f>
        <v>12.269999999999992</v>
      </c>
      <c r="K8" s="15">
        <f>G23</f>
        <v>28.420000000000005</v>
      </c>
      <c r="L8" s="15">
        <f>G24</f>
        <v>35.64</v>
      </c>
      <c r="M8" s="15">
        <f>G25</f>
        <v>26.469999999999995</v>
      </c>
      <c r="N8" s="15">
        <f>G26</f>
        <v>4.4899999999999984</v>
      </c>
      <c r="O8" s="15">
        <f>G27</f>
        <v>15.229999999999997</v>
      </c>
    </row>
    <row r="9" spans="1:20" x14ac:dyDescent="0.35">
      <c r="A9" s="2" t="s">
        <v>17</v>
      </c>
      <c r="B9" s="4" t="s">
        <v>10</v>
      </c>
      <c r="C9" s="6">
        <v>35.82</v>
      </c>
      <c r="D9" s="8">
        <v>-68.39</v>
      </c>
      <c r="E9" s="10">
        <v>26.8</v>
      </c>
      <c r="F9" s="12">
        <v>-106.84</v>
      </c>
      <c r="G9" s="14">
        <f t="shared" si="0"/>
        <v>47.47</v>
      </c>
      <c r="J9" s="20">
        <f>SUM(J5:J8)</f>
        <v>145.88</v>
      </c>
      <c r="K9" s="20">
        <f t="shared" ref="K9:O9" si="1">SUM(K5:K8)</f>
        <v>117.94</v>
      </c>
      <c r="L9" s="20">
        <f t="shared" si="1"/>
        <v>127.54</v>
      </c>
      <c r="M9" s="20">
        <f t="shared" si="1"/>
        <v>119.44</v>
      </c>
      <c r="N9" s="20">
        <f t="shared" si="1"/>
        <v>172.26000000000005</v>
      </c>
      <c r="O9" s="20">
        <f t="shared" si="1"/>
        <v>140.4</v>
      </c>
    </row>
    <row r="10" spans="1:20" x14ac:dyDescent="0.35">
      <c r="A10" s="2" t="s">
        <v>18</v>
      </c>
      <c r="B10" s="4" t="s">
        <v>5</v>
      </c>
      <c r="C10" s="6">
        <v>48.86</v>
      </c>
      <c r="D10" s="8">
        <v>-96.1</v>
      </c>
      <c r="E10" s="10">
        <v>36.229999999999997</v>
      </c>
      <c r="F10" s="12">
        <v>-118.81</v>
      </c>
      <c r="G10" s="14">
        <f t="shared" si="0"/>
        <v>35.340000000000011</v>
      </c>
      <c r="Q10" s="18" t="s">
        <v>35</v>
      </c>
      <c r="R10" s="18"/>
      <c r="S10" s="18" t="s">
        <v>36</v>
      </c>
      <c r="T10" s="18"/>
    </row>
    <row r="11" spans="1:20" x14ac:dyDescent="0.35">
      <c r="A11" s="2" t="s">
        <v>18</v>
      </c>
      <c r="B11" s="4" t="s">
        <v>6</v>
      </c>
      <c r="C11" s="6">
        <v>48.86</v>
      </c>
      <c r="D11" s="8">
        <v>-96.1</v>
      </c>
      <c r="E11" s="10">
        <v>37.92</v>
      </c>
      <c r="F11" s="12">
        <v>-104.35</v>
      </c>
      <c r="G11" s="14">
        <f t="shared" si="0"/>
        <v>19.189999999999998</v>
      </c>
      <c r="I11" s="15" t="s">
        <v>29</v>
      </c>
      <c r="J11" s="16" t="s">
        <v>5</v>
      </c>
      <c r="K11" s="16" t="s">
        <v>6</v>
      </c>
      <c r="L11" s="16" t="s">
        <v>7</v>
      </c>
      <c r="M11" s="16" t="s">
        <v>8</v>
      </c>
      <c r="N11" s="16" t="s">
        <v>9</v>
      </c>
      <c r="O11" s="16" t="s">
        <v>10</v>
      </c>
      <c r="P11" s="15" t="s">
        <v>32</v>
      </c>
      <c r="Q11" s="17" t="s">
        <v>33</v>
      </c>
      <c r="R11" s="17" t="s">
        <v>34</v>
      </c>
      <c r="S11" s="17" t="s">
        <v>37</v>
      </c>
      <c r="T11" s="17" t="s">
        <v>38</v>
      </c>
    </row>
    <row r="12" spans="1:20" x14ac:dyDescent="0.35">
      <c r="A12" s="2" t="s">
        <v>18</v>
      </c>
      <c r="B12" s="4" t="s">
        <v>7</v>
      </c>
      <c r="C12" s="6">
        <v>48.86</v>
      </c>
      <c r="D12" s="8">
        <v>-96.1</v>
      </c>
      <c r="E12" s="10">
        <v>43.93</v>
      </c>
      <c r="F12" s="12">
        <v>-103.14</v>
      </c>
      <c r="G12" s="14">
        <f t="shared" si="0"/>
        <v>11.970000000000006</v>
      </c>
      <c r="I12" s="15" t="s">
        <v>17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9">
        <f>SUM(J12:O12)</f>
        <v>0</v>
      </c>
      <c r="Q12">
        <v>0</v>
      </c>
      <c r="R12">
        <f>P12-$P$17*Q12</f>
        <v>0</v>
      </c>
      <c r="S12">
        <v>2906</v>
      </c>
      <c r="T12">
        <f>S12*Q12</f>
        <v>0</v>
      </c>
    </row>
    <row r="13" spans="1:20" x14ac:dyDescent="0.35">
      <c r="A13" s="2" t="s">
        <v>18</v>
      </c>
      <c r="B13" s="4" t="s">
        <v>8</v>
      </c>
      <c r="C13" s="6">
        <v>48.86</v>
      </c>
      <c r="D13" s="8">
        <v>-96.1</v>
      </c>
      <c r="E13" s="10">
        <v>26.67</v>
      </c>
      <c r="F13" s="12">
        <v>-95.73</v>
      </c>
      <c r="G13" s="14">
        <f t="shared" si="0"/>
        <v>22.559999999999988</v>
      </c>
      <c r="I13" s="15" t="s">
        <v>18</v>
      </c>
      <c r="J13" s="15">
        <v>0</v>
      </c>
      <c r="K13" s="15">
        <v>735</v>
      </c>
      <c r="L13" s="15">
        <v>911</v>
      </c>
      <c r="M13" s="15">
        <v>876</v>
      </c>
      <c r="N13" s="15">
        <v>0</v>
      </c>
      <c r="O13" s="15">
        <v>0</v>
      </c>
      <c r="P13" s="19">
        <f t="shared" ref="P13:P16" si="2">SUM(J13:O13)</f>
        <v>2522</v>
      </c>
      <c r="Q13">
        <v>1</v>
      </c>
      <c r="R13">
        <f t="shared" ref="R13:R16" si="3">P13-$P$17*Q13</f>
        <v>-1556</v>
      </c>
      <c r="S13">
        <v>1809</v>
      </c>
      <c r="T13">
        <f t="shared" ref="T13:T15" si="4">S13*Q13</f>
        <v>1809</v>
      </c>
    </row>
    <row r="14" spans="1:20" x14ac:dyDescent="0.35">
      <c r="A14" s="2" t="s">
        <v>18</v>
      </c>
      <c r="B14" s="4" t="s">
        <v>9</v>
      </c>
      <c r="C14" s="6">
        <v>48.86</v>
      </c>
      <c r="D14" s="8">
        <v>-96.1</v>
      </c>
      <c r="E14" s="10">
        <v>25.07</v>
      </c>
      <c r="F14" s="12">
        <v>-119.31</v>
      </c>
      <c r="G14" s="14">
        <f t="shared" si="0"/>
        <v>47.000000000000007</v>
      </c>
      <c r="I14" s="15" t="s">
        <v>19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9">
        <f t="shared" si="2"/>
        <v>0</v>
      </c>
      <c r="Q14">
        <v>0</v>
      </c>
      <c r="R14">
        <f t="shared" si="3"/>
        <v>0</v>
      </c>
      <c r="S14">
        <v>1550</v>
      </c>
      <c r="T14">
        <f t="shared" si="4"/>
        <v>0</v>
      </c>
    </row>
    <row r="15" spans="1:20" x14ac:dyDescent="0.35">
      <c r="A15" s="2" t="s">
        <v>18</v>
      </c>
      <c r="B15" s="4" t="s">
        <v>10</v>
      </c>
      <c r="C15" s="6">
        <v>48.86</v>
      </c>
      <c r="D15" s="8">
        <v>-96.1</v>
      </c>
      <c r="E15" s="10">
        <v>26.8</v>
      </c>
      <c r="F15" s="12">
        <v>-106.84</v>
      </c>
      <c r="G15" s="14">
        <f t="shared" si="0"/>
        <v>32.800000000000011</v>
      </c>
      <c r="I15" s="15" t="s">
        <v>20</v>
      </c>
      <c r="J15" s="15">
        <v>997</v>
      </c>
      <c r="K15" s="15">
        <v>0</v>
      </c>
      <c r="L15" s="15">
        <v>0</v>
      </c>
      <c r="M15" s="15">
        <v>0</v>
      </c>
      <c r="N15" s="15">
        <v>559</v>
      </c>
      <c r="O15" s="15">
        <v>712</v>
      </c>
      <c r="P15" s="19">
        <f t="shared" si="2"/>
        <v>2268</v>
      </c>
      <c r="Q15">
        <v>1</v>
      </c>
      <c r="R15">
        <f t="shared" si="3"/>
        <v>-1810</v>
      </c>
      <c r="S15">
        <v>1508</v>
      </c>
      <c r="T15">
        <f t="shared" si="4"/>
        <v>1508</v>
      </c>
    </row>
    <row r="16" spans="1:20" x14ac:dyDescent="0.35">
      <c r="A16" s="2" t="s">
        <v>19</v>
      </c>
      <c r="B16" s="4" t="s">
        <v>5</v>
      </c>
      <c r="C16" s="6">
        <v>37.43</v>
      </c>
      <c r="D16" s="8">
        <v>-72.569999999999993</v>
      </c>
      <c r="E16" s="10">
        <v>36.229999999999997</v>
      </c>
      <c r="F16" s="12">
        <v>-118.81</v>
      </c>
      <c r="G16" s="14">
        <f t="shared" si="0"/>
        <v>47.440000000000012</v>
      </c>
      <c r="I16" s="16" t="s">
        <v>31</v>
      </c>
      <c r="J16" s="19">
        <f>SUM(J12:J15)</f>
        <v>997</v>
      </c>
      <c r="K16" s="19">
        <f t="shared" ref="K16:O16" si="5">SUM(K12:K15)</f>
        <v>735</v>
      </c>
      <c r="L16" s="19">
        <f t="shared" si="5"/>
        <v>911</v>
      </c>
      <c r="M16" s="19">
        <f t="shared" si="5"/>
        <v>876</v>
      </c>
      <c r="N16" s="19">
        <f t="shared" si="5"/>
        <v>559</v>
      </c>
      <c r="O16" s="19">
        <f t="shared" si="5"/>
        <v>712</v>
      </c>
      <c r="P16" s="15">
        <f t="shared" si="2"/>
        <v>4790</v>
      </c>
      <c r="Q16" s="22">
        <f>SUM(Q12:Q15)</f>
        <v>2</v>
      </c>
      <c r="R16" s="21"/>
    </row>
    <row r="17" spans="1:16" x14ac:dyDescent="0.35">
      <c r="A17" s="2" t="s">
        <v>19</v>
      </c>
      <c r="B17" s="4" t="s">
        <v>6</v>
      </c>
      <c r="C17" s="6">
        <v>37.43</v>
      </c>
      <c r="D17" s="8">
        <v>-72.569999999999993</v>
      </c>
      <c r="E17" s="10">
        <v>37.92</v>
      </c>
      <c r="F17" s="12">
        <v>-104.35</v>
      </c>
      <c r="G17" s="14">
        <f t="shared" si="0"/>
        <v>32.270000000000003</v>
      </c>
      <c r="I17" s="16" t="s">
        <v>30</v>
      </c>
      <c r="J17" s="19">
        <v>997</v>
      </c>
      <c r="K17" s="19">
        <v>735</v>
      </c>
      <c r="L17" s="19">
        <v>911</v>
      </c>
      <c r="M17" s="19">
        <v>876</v>
      </c>
      <c r="N17" s="19">
        <v>559</v>
      </c>
      <c r="O17" s="19">
        <v>712</v>
      </c>
      <c r="P17" s="15">
        <f>SUM(J17:N17)</f>
        <v>4078</v>
      </c>
    </row>
    <row r="18" spans="1:16" x14ac:dyDescent="0.35">
      <c r="A18" s="2" t="s">
        <v>19</v>
      </c>
      <c r="B18" s="4" t="s">
        <v>7</v>
      </c>
      <c r="C18" s="6">
        <v>37.43</v>
      </c>
      <c r="D18" s="8">
        <v>-72.569999999999993</v>
      </c>
      <c r="E18" s="10">
        <v>43.93</v>
      </c>
      <c r="F18" s="12">
        <v>-103.14</v>
      </c>
      <c r="G18" s="14">
        <f t="shared" si="0"/>
        <v>37.070000000000007</v>
      </c>
    </row>
    <row r="19" spans="1:16" x14ac:dyDescent="0.35">
      <c r="A19" s="2" t="s">
        <v>19</v>
      </c>
      <c r="B19" s="4" t="s">
        <v>8</v>
      </c>
      <c r="C19" s="6">
        <v>37.43</v>
      </c>
      <c r="D19" s="8">
        <v>-72.569999999999993</v>
      </c>
      <c r="E19" s="10">
        <v>26.67</v>
      </c>
      <c r="F19" s="12">
        <v>-95.73</v>
      </c>
      <c r="G19" s="14">
        <f t="shared" si="0"/>
        <v>33.920000000000009</v>
      </c>
    </row>
    <row r="20" spans="1:16" x14ac:dyDescent="0.35">
      <c r="A20" s="2" t="s">
        <v>19</v>
      </c>
      <c r="B20" s="4" t="s">
        <v>9</v>
      </c>
      <c r="C20" s="6">
        <v>37.43</v>
      </c>
      <c r="D20" s="8">
        <v>-72.569999999999993</v>
      </c>
      <c r="E20" s="10">
        <v>25.07</v>
      </c>
      <c r="F20" s="12">
        <v>-119.31</v>
      </c>
      <c r="G20" s="14">
        <f t="shared" si="0"/>
        <v>59.100000000000009</v>
      </c>
    </row>
    <row r="21" spans="1:16" x14ac:dyDescent="0.35">
      <c r="A21" s="2" t="s">
        <v>19</v>
      </c>
      <c r="B21" s="4" t="s">
        <v>10</v>
      </c>
      <c r="C21" s="6">
        <v>37.43</v>
      </c>
      <c r="D21" s="8">
        <v>-72.569999999999993</v>
      </c>
      <c r="E21" s="10">
        <v>26.8</v>
      </c>
      <c r="F21" s="12">
        <v>-106.84</v>
      </c>
      <c r="G21" s="14">
        <f t="shared" si="0"/>
        <v>44.900000000000006</v>
      </c>
    </row>
    <row r="22" spans="1:16" x14ac:dyDescent="0.35">
      <c r="A22" s="2" t="s">
        <v>20</v>
      </c>
      <c r="B22" s="4" t="s">
        <v>5</v>
      </c>
      <c r="C22" s="6">
        <v>27.01</v>
      </c>
      <c r="D22" s="8">
        <v>-121.86</v>
      </c>
      <c r="E22" s="10">
        <v>36.229999999999997</v>
      </c>
      <c r="F22" s="12">
        <v>-118.81</v>
      </c>
      <c r="G22" s="14">
        <f t="shared" si="0"/>
        <v>12.269999999999992</v>
      </c>
    </row>
    <row r="23" spans="1:16" x14ac:dyDescent="0.35">
      <c r="A23" s="2" t="s">
        <v>20</v>
      </c>
      <c r="B23" s="4" t="s">
        <v>6</v>
      </c>
      <c r="C23" s="6">
        <v>27.01</v>
      </c>
      <c r="D23" s="8">
        <v>-121.86</v>
      </c>
      <c r="E23" s="10">
        <v>37.92</v>
      </c>
      <c r="F23" s="12">
        <v>-104.35</v>
      </c>
      <c r="G23" s="14">
        <f t="shared" si="0"/>
        <v>28.420000000000005</v>
      </c>
    </row>
    <row r="24" spans="1:16" x14ac:dyDescent="0.35">
      <c r="A24" s="2" t="s">
        <v>20</v>
      </c>
      <c r="B24" s="4" t="s">
        <v>7</v>
      </c>
      <c r="C24" s="6">
        <v>27.01</v>
      </c>
      <c r="D24" s="8">
        <v>-121.86</v>
      </c>
      <c r="E24" s="10">
        <v>43.93</v>
      </c>
      <c r="F24" s="12">
        <v>-103.14</v>
      </c>
      <c r="G24" s="14">
        <f t="shared" si="0"/>
        <v>35.64</v>
      </c>
    </row>
    <row r="25" spans="1:16" x14ac:dyDescent="0.35">
      <c r="A25" s="2" t="s">
        <v>20</v>
      </c>
      <c r="B25" s="4" t="s">
        <v>8</v>
      </c>
      <c r="C25" s="6">
        <v>27.01</v>
      </c>
      <c r="D25" s="8">
        <v>-121.86</v>
      </c>
      <c r="E25" s="10">
        <v>26.67</v>
      </c>
      <c r="F25" s="12">
        <v>-95.73</v>
      </c>
      <c r="G25" s="14">
        <f t="shared" si="0"/>
        <v>26.469999999999995</v>
      </c>
    </row>
    <row r="26" spans="1:16" x14ac:dyDescent="0.35">
      <c r="A26" s="2" t="s">
        <v>20</v>
      </c>
      <c r="B26" s="4" t="s">
        <v>9</v>
      </c>
      <c r="C26" s="6">
        <v>27.01</v>
      </c>
      <c r="D26" s="8">
        <v>-121.86</v>
      </c>
      <c r="E26" s="10">
        <v>25.07</v>
      </c>
      <c r="F26" s="12">
        <v>-119.31</v>
      </c>
      <c r="G26" s="14">
        <f t="shared" si="0"/>
        <v>4.4899999999999984</v>
      </c>
    </row>
    <row r="27" spans="1:16" x14ac:dyDescent="0.35">
      <c r="A27" s="2" t="s">
        <v>20</v>
      </c>
      <c r="B27" s="4" t="s">
        <v>10</v>
      </c>
      <c r="C27" s="6">
        <v>27.01</v>
      </c>
      <c r="D27" s="8">
        <v>-121.86</v>
      </c>
      <c r="E27" s="10">
        <v>26.8</v>
      </c>
      <c r="F27" s="12">
        <v>-106.84</v>
      </c>
      <c r="G27" s="14">
        <f t="shared" si="0"/>
        <v>15.229999999999997</v>
      </c>
    </row>
  </sheetData>
  <mergeCells count="2">
    <mergeCell ref="Q10:R10"/>
    <mergeCell ref="S10:T10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C43C-2E4D-4A24-B9ED-A7A07B2404B5}">
  <dimension ref="B2:D3"/>
  <sheetViews>
    <sheetView workbookViewId="0">
      <selection activeCell="G14" sqref="G14"/>
    </sheetView>
  </sheetViews>
  <sheetFormatPr defaultRowHeight="14.5" x14ac:dyDescent="0.35"/>
  <sheetData>
    <row r="2" spans="2:4" x14ac:dyDescent="0.35">
      <c r="B2" t="s">
        <v>11</v>
      </c>
      <c r="C2" t="s">
        <v>12</v>
      </c>
      <c r="D2" t="s">
        <v>13</v>
      </c>
    </row>
    <row r="3" spans="2:4" x14ac:dyDescent="0.35">
      <c r="B3">
        <v>2</v>
      </c>
      <c r="C3">
        <v>1</v>
      </c>
      <c r="D3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4AB9-F74D-4278-8D3F-671661097038}">
  <dimension ref="A1:E5"/>
  <sheetViews>
    <sheetView workbookViewId="0">
      <selection activeCell="C2" sqref="C2:C5"/>
    </sheetView>
  </sheetViews>
  <sheetFormatPr defaultRowHeight="14.5" x14ac:dyDescent="0.35"/>
  <cols>
    <col min="2" max="2" width="20.1796875" customWidth="1"/>
  </cols>
  <sheetData>
    <row r="1" spans="1:5" x14ac:dyDescent="0.35">
      <c r="A1" t="s">
        <v>15</v>
      </c>
      <c r="B1" t="s">
        <v>1</v>
      </c>
      <c r="C1" t="s">
        <v>16</v>
      </c>
      <c r="D1" t="s">
        <v>3</v>
      </c>
      <c r="E1" t="s">
        <v>4</v>
      </c>
    </row>
    <row r="2" spans="1:5" x14ac:dyDescent="0.35">
      <c r="A2">
        <v>1</v>
      </c>
      <c r="B2" t="s">
        <v>17</v>
      </c>
      <c r="C2">
        <v>2906</v>
      </c>
      <c r="D2">
        <v>35.82</v>
      </c>
      <c r="E2">
        <v>-68.39</v>
      </c>
    </row>
    <row r="3" spans="1:5" x14ac:dyDescent="0.35">
      <c r="A3">
        <v>2</v>
      </c>
      <c r="B3" t="s">
        <v>18</v>
      </c>
      <c r="C3">
        <v>1809</v>
      </c>
      <c r="D3">
        <v>48.86</v>
      </c>
      <c r="E3">
        <v>-96.1</v>
      </c>
    </row>
    <row r="4" spans="1:5" x14ac:dyDescent="0.35">
      <c r="A4">
        <v>3</v>
      </c>
      <c r="B4" t="s">
        <v>19</v>
      </c>
      <c r="C4">
        <v>1550</v>
      </c>
      <c r="D4">
        <v>37.43</v>
      </c>
      <c r="E4">
        <v>-72.569999999999993</v>
      </c>
    </row>
    <row r="5" spans="1:5" x14ac:dyDescent="0.35">
      <c r="A5">
        <v>4</v>
      </c>
      <c r="B5" t="s">
        <v>20</v>
      </c>
      <c r="C5">
        <v>1508</v>
      </c>
      <c r="D5">
        <v>27.01</v>
      </c>
      <c r="E5">
        <v>-121.86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Connor's Candy_Module09_Distrib</vt:lpstr>
      <vt:lpstr>Stipulation 1</vt:lpstr>
      <vt:lpstr>Stipulation 3</vt:lpstr>
      <vt:lpstr>Model</vt:lpstr>
      <vt:lpstr>Model conditions</vt:lpstr>
      <vt:lpstr>Warehouse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Connor Kramer</cp:lastModifiedBy>
  <dcterms:created xsi:type="dcterms:W3CDTF">2025-04-10T01:56:15Z</dcterms:created>
  <dcterms:modified xsi:type="dcterms:W3CDTF">2025-04-10T01:57:02Z</dcterms:modified>
</cp:coreProperties>
</file>