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B85F6586-B092-4187-94ED-D5FD15CD74FA}" xr6:coauthVersionLast="47" xr6:coauthVersionMax="47" xr10:uidLastSave="{00000000-0000-0000-0000-000000000000}"/>
  <bookViews>
    <workbookView xWindow="-110" yWindow="-110" windowWidth="19420" windowHeight="10300" xr2:uid="{DC1698E2-CFCC-4131-A588-CAAF0C10F5D3}"/>
  </bookViews>
  <sheets>
    <sheet name="Module 12 Stipulation" sheetId="3" r:id="rId1"/>
    <sheet name="Module 12" sheetId="2" r:id="rId2"/>
    <sheet name="Connor's Candy_Module12_Project" sheetId="1" r:id="rId3"/>
  </sheets>
  <definedNames>
    <definedName name="solver_adj" localSheetId="2" hidden="1">'Connor''s Candy_Module12_Project'!$N$7:$O$14</definedName>
    <definedName name="solver_adj" localSheetId="1" hidden="1">'Module 12'!$N$3:$O$3</definedName>
    <definedName name="solver_adj" localSheetId="0" hidden="1">'Module 12 Stipulation'!$N$3:$O$3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'Connor''s Candy_Module12_Project'!$P$7:$P$14</definedName>
    <definedName name="solver_lhs1" localSheetId="1" hidden="1">'Module 12'!$R$7:$R$14</definedName>
    <definedName name="solver_lhs1" localSheetId="0" hidden="1">'Module 12 Stipulation'!$R$7:$R$14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'Connor''s Candy_Module12_Project'!$J$3</definedName>
    <definedName name="solver_opt" localSheetId="1" hidden="1">'Module 12'!$J$3</definedName>
    <definedName name="solver_opt" localSheetId="0" hidden="1">'Module 12 Stipulation'!$J$3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hs1" localSheetId="2" hidden="1">'Connor''s Candy_Module12_Project'!$R$7:$R$14</definedName>
    <definedName name="solver_rhs1" localSheetId="1" hidden="1">'Module 12'!$J$3</definedName>
    <definedName name="solver_rhs1" localSheetId="0" hidden="1">'Module 12 Stipulation'!$J$3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V8" i="3" l="1"/>
  <c r="V7" i="3"/>
  <c r="D25" i="3"/>
  <c r="C25" i="3"/>
  <c r="O14" i="3"/>
  <c r="N14" i="3"/>
  <c r="I14" i="3"/>
  <c r="M14" i="3" s="1"/>
  <c r="O13" i="3"/>
  <c r="N13" i="3"/>
  <c r="I13" i="3"/>
  <c r="M13" i="3" s="1"/>
  <c r="O12" i="3"/>
  <c r="N12" i="3"/>
  <c r="I12" i="3"/>
  <c r="M12" i="3" s="1"/>
  <c r="O11" i="3"/>
  <c r="N11" i="3"/>
  <c r="I11" i="3"/>
  <c r="M11" i="3" s="1"/>
  <c r="O10" i="3"/>
  <c r="N10" i="3"/>
  <c r="I10" i="3"/>
  <c r="M10" i="3" s="1"/>
  <c r="O9" i="3"/>
  <c r="N9" i="3"/>
  <c r="I9" i="3"/>
  <c r="P9" i="3" s="1"/>
  <c r="P8" i="3"/>
  <c r="Q8" i="3" s="1"/>
  <c r="O8" i="3"/>
  <c r="N8" i="3"/>
  <c r="I8" i="3"/>
  <c r="M8" i="3" s="1"/>
  <c r="O7" i="3"/>
  <c r="N7" i="3"/>
  <c r="I7" i="3"/>
  <c r="P7" i="3" s="1"/>
  <c r="N8" i="2"/>
  <c r="N9" i="2"/>
  <c r="N10" i="2"/>
  <c r="N11" i="2"/>
  <c r="N12" i="2"/>
  <c r="N13" i="2"/>
  <c r="N14" i="2"/>
  <c r="N7" i="2"/>
  <c r="O8" i="2"/>
  <c r="O9" i="2"/>
  <c r="O10" i="2"/>
  <c r="O11" i="2"/>
  <c r="O12" i="2"/>
  <c r="O13" i="2"/>
  <c r="O14" i="2"/>
  <c r="O7" i="2"/>
  <c r="M14" i="2"/>
  <c r="I14" i="2"/>
  <c r="I13" i="2"/>
  <c r="M13" i="2" s="1"/>
  <c r="I12" i="2"/>
  <c r="M12" i="2" s="1"/>
  <c r="M11" i="2"/>
  <c r="I11" i="2"/>
  <c r="I10" i="2"/>
  <c r="M10" i="2" s="1"/>
  <c r="I9" i="2"/>
  <c r="M9" i="2" s="1"/>
  <c r="I8" i="2"/>
  <c r="I7" i="2"/>
  <c r="O8" i="1"/>
  <c r="O9" i="1"/>
  <c r="O10" i="1"/>
  <c r="O11" i="1"/>
  <c r="O12" i="1"/>
  <c r="O13" i="1"/>
  <c r="O14" i="1"/>
  <c r="O7" i="1"/>
  <c r="N8" i="1"/>
  <c r="N9" i="1"/>
  <c r="N10" i="1"/>
  <c r="N11" i="1"/>
  <c r="N12" i="1"/>
  <c r="N13" i="1"/>
  <c r="P13" i="1" s="1"/>
  <c r="Q13" i="1" s="1"/>
  <c r="N14" i="1"/>
  <c r="N7" i="1"/>
  <c r="O3" i="1"/>
  <c r="N3" i="1"/>
  <c r="P11" i="1"/>
  <c r="Q11" i="1" s="1"/>
  <c r="P8" i="1"/>
  <c r="Q8" i="1" s="1"/>
  <c r="P9" i="1"/>
  <c r="Q9" i="1" s="1"/>
  <c r="P10" i="1"/>
  <c r="R10" i="1" s="1"/>
  <c r="P12" i="1"/>
  <c r="Q12" i="1" s="1"/>
  <c r="P14" i="1"/>
  <c r="Q14" i="1" s="1"/>
  <c r="M8" i="1"/>
  <c r="M9" i="1"/>
  <c r="M10" i="1"/>
  <c r="M11" i="1"/>
  <c r="M12" i="1"/>
  <c r="M13" i="1"/>
  <c r="M14" i="1"/>
  <c r="M7" i="1"/>
  <c r="I8" i="1"/>
  <c r="I9" i="1"/>
  <c r="I10" i="1"/>
  <c r="I11" i="1"/>
  <c r="I12" i="1"/>
  <c r="I13" i="1"/>
  <c r="I14" i="1"/>
  <c r="I7" i="1"/>
  <c r="P14" i="3" l="1"/>
  <c r="P13" i="3"/>
  <c r="Q13" i="3" s="1"/>
  <c r="R13" i="3"/>
  <c r="R7" i="3"/>
  <c r="R14" i="3"/>
  <c r="Q14" i="3"/>
  <c r="P11" i="3"/>
  <c r="R8" i="3"/>
  <c r="M9" i="3"/>
  <c r="R9" i="3" s="1"/>
  <c r="P12" i="3"/>
  <c r="M7" i="3"/>
  <c r="Q7" i="3" s="1"/>
  <c r="P10" i="3"/>
  <c r="P13" i="2"/>
  <c r="Q13" i="2" s="1"/>
  <c r="P8" i="2"/>
  <c r="P12" i="2"/>
  <c r="P10" i="2"/>
  <c r="M8" i="2"/>
  <c r="P9" i="2"/>
  <c r="M7" i="2"/>
  <c r="P11" i="2"/>
  <c r="P14" i="2"/>
  <c r="P7" i="2"/>
  <c r="P7" i="1"/>
  <c r="R7" i="1" s="1"/>
  <c r="R14" i="1"/>
  <c r="R13" i="1"/>
  <c r="R12" i="1"/>
  <c r="R11" i="1"/>
  <c r="R8" i="1"/>
  <c r="R9" i="1"/>
  <c r="Q10" i="1"/>
  <c r="R11" i="3" l="1"/>
  <c r="Q11" i="3"/>
  <c r="Q9" i="3"/>
  <c r="R10" i="3"/>
  <c r="Q10" i="3"/>
  <c r="R12" i="3"/>
  <c r="Q12" i="3"/>
  <c r="R13" i="2"/>
  <c r="R10" i="2"/>
  <c r="Q10" i="2"/>
  <c r="R9" i="2"/>
  <c r="Q9" i="2"/>
  <c r="Q8" i="2"/>
  <c r="R8" i="2"/>
  <c r="R7" i="2"/>
  <c r="Q7" i="2"/>
  <c r="R14" i="2"/>
  <c r="Q14" i="2"/>
  <c r="R11" i="2"/>
  <c r="Q11" i="2"/>
  <c r="R12" i="2"/>
  <c r="Q12" i="2"/>
  <c r="Q7" i="1"/>
  <c r="J3" i="1"/>
  <c r="V9" i="3" l="1"/>
  <c r="J3" i="3" s="1"/>
  <c r="J3" i="2"/>
</calcChain>
</file>

<file path=xl/sharedStrings.xml><?xml version="1.0" encoding="utf-8"?>
<sst xmlns="http://schemas.openxmlformats.org/spreadsheetml/2006/main" count="138" uniqueCount="28">
  <si>
    <t>store_name</t>
  </si>
  <si>
    <t>lat</t>
  </si>
  <si>
    <t>long</t>
  </si>
  <si>
    <t>last_year_demand</t>
  </si>
  <si>
    <t>expected_yoy_change</t>
  </si>
  <si>
    <t>Caramel Corn Caverns</t>
  </si>
  <si>
    <t>Dulce de Leche Dunes</t>
  </si>
  <si>
    <t>Gummy Grotto</t>
  </si>
  <si>
    <t>Hazelnut Haven</t>
  </si>
  <si>
    <t>Honeysuckle Hollow</t>
  </si>
  <si>
    <t>Popping Candy Plains</t>
  </si>
  <si>
    <t>Smores Summit</t>
  </si>
  <si>
    <t>Toblerone Tower</t>
  </si>
  <si>
    <t>dc_name</t>
  </si>
  <si>
    <t>Turkish Delight Tundra</t>
  </si>
  <si>
    <t>Objective</t>
  </si>
  <si>
    <t xml:space="preserve"> </t>
  </si>
  <si>
    <t>Stores</t>
  </si>
  <si>
    <t>Store Location</t>
  </si>
  <si>
    <t>Lat</t>
  </si>
  <si>
    <t>Long</t>
  </si>
  <si>
    <t>Current DC</t>
  </si>
  <si>
    <t>Current DC Dist</t>
  </si>
  <si>
    <t>New DC</t>
  </si>
  <si>
    <t>New DC Dist</t>
  </si>
  <si>
    <t>Use New?</t>
  </si>
  <si>
    <t>Dist</t>
  </si>
  <si>
    <t>Model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</si>
</sst>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387350</xdr:colOff>
          <xdr:row>17</xdr:row>
          <xdr:rowOff>12700</xdr:rowOff>
        </xdr:from>
        <xdr:to>
          <xdr:col>27</xdr:col>
          <xdr:colOff>304800</xdr:colOff>
          <xdr:row>30</xdr:row>
          <xdr:rowOff>12700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FAE95F5-00A1-4F3F-8401-DD115243193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ule 12 Stipulation'!$H$2:$R$14" spid="_x0000_s30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731500" y="3143250"/>
              <a:ext cx="8121650" cy="23939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400050</xdr:colOff>
          <xdr:row>13</xdr:row>
          <xdr:rowOff>69850</xdr:rowOff>
        </xdr:from>
        <xdr:to>
          <xdr:col>41</xdr:col>
          <xdr:colOff>603250</xdr:colOff>
          <xdr:row>26</xdr:row>
          <xdr:rowOff>76200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4962E832-58B0-A33B-F516-2BE14AF7FF0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ule 12 Stipulation'!$H$2:$V$14" spid="_x0000_s307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7119600" y="2463800"/>
              <a:ext cx="10566400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387350</xdr:colOff>
          <xdr:row>17</xdr:row>
          <xdr:rowOff>12700</xdr:rowOff>
        </xdr:from>
        <xdr:to>
          <xdr:col>27</xdr:col>
          <xdr:colOff>304800</xdr:colOff>
          <xdr:row>30</xdr:row>
          <xdr:rowOff>12700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EC51B58D-AB14-7FAD-0D09-D843D846102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ule 12'!$H$2:$R$14" spid="_x0000_s20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731500" y="3143250"/>
              <a:ext cx="8121650" cy="23939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3F05-BAB7-45FB-9B3D-BB37357782C8}">
  <dimension ref="A1:V25"/>
  <sheetViews>
    <sheetView tabSelected="1" topLeftCell="I1" workbookViewId="0">
      <selection activeCell="H2" sqref="H2:V14"/>
    </sheetView>
  </sheetViews>
  <sheetFormatPr defaultRowHeight="14.5" x14ac:dyDescent="0.35"/>
  <cols>
    <col min="2" max="2" width="18.36328125" customWidth="1"/>
    <col min="8" max="8" width="19.453125" customWidth="1"/>
    <col min="13" max="13" width="14.26953125" customWidth="1"/>
    <col min="16" max="16" width="9.81640625" customWidth="1"/>
    <col min="18" max="18" width="11.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2" x14ac:dyDescent="0.35">
      <c r="A2" t="s">
        <v>5</v>
      </c>
      <c r="B2">
        <v>37.07</v>
      </c>
      <c r="C2">
        <v>-93.67</v>
      </c>
      <c r="D2">
        <v>1423.08</v>
      </c>
      <c r="E2">
        <v>-0.09</v>
      </c>
      <c r="N2" t="s">
        <v>19</v>
      </c>
      <c r="O2" t="s">
        <v>20</v>
      </c>
    </row>
    <row r="3" spans="1:22" x14ac:dyDescent="0.35">
      <c r="A3" t="s">
        <v>6</v>
      </c>
      <c r="B3">
        <v>36.07</v>
      </c>
      <c r="C3">
        <v>-111.1</v>
      </c>
      <c r="D3">
        <v>1729.21</v>
      </c>
      <c r="E3">
        <v>-0.11</v>
      </c>
      <c r="I3" t="s">
        <v>15</v>
      </c>
      <c r="J3">
        <f>SUM(R7:R14)+V9</f>
        <v>3535.5909336309901</v>
      </c>
      <c r="M3" t="s">
        <v>23</v>
      </c>
      <c r="N3">
        <v>37.069968578699573</v>
      </c>
      <c r="O3">
        <v>-93.669999300315979</v>
      </c>
    </row>
    <row r="4" spans="1:22" x14ac:dyDescent="0.35">
      <c r="A4" t="s">
        <v>7</v>
      </c>
      <c r="B4">
        <v>36.82</v>
      </c>
      <c r="C4">
        <v>-85.87</v>
      </c>
      <c r="D4">
        <v>1374.07</v>
      </c>
      <c r="E4">
        <v>0.08</v>
      </c>
      <c r="K4" t="s">
        <v>16</v>
      </c>
    </row>
    <row r="5" spans="1:22" x14ac:dyDescent="0.35">
      <c r="A5" t="s">
        <v>8</v>
      </c>
      <c r="B5">
        <v>37.44</v>
      </c>
      <c r="C5">
        <v>-101.83</v>
      </c>
      <c r="D5">
        <v>1836.11</v>
      </c>
      <c r="E5">
        <v>0.08</v>
      </c>
      <c r="I5" s="1" t="s">
        <v>18</v>
      </c>
      <c r="J5" s="1"/>
      <c r="K5" s="1" t="s">
        <v>21</v>
      </c>
      <c r="L5" s="1"/>
      <c r="N5" s="1" t="s">
        <v>23</v>
      </c>
      <c r="O5" s="1"/>
      <c r="Q5" s="1" t="s">
        <v>27</v>
      </c>
      <c r="R5" s="1"/>
    </row>
    <row r="6" spans="1:22" x14ac:dyDescent="0.35">
      <c r="A6" t="s">
        <v>9</v>
      </c>
      <c r="B6">
        <v>43.54</v>
      </c>
      <c r="C6">
        <v>-116.5</v>
      </c>
      <c r="D6">
        <v>1683.87</v>
      </c>
      <c r="E6">
        <v>-7.0000000000000007E-2</v>
      </c>
      <c r="H6" t="s">
        <v>17</v>
      </c>
      <c r="I6" t="s">
        <v>19</v>
      </c>
      <c r="J6" t="s">
        <v>20</v>
      </c>
      <c r="K6" t="s">
        <v>19</v>
      </c>
      <c r="L6" t="s">
        <v>20</v>
      </c>
      <c r="M6" t="s">
        <v>22</v>
      </c>
      <c r="N6" t="s">
        <v>19</v>
      </c>
      <c r="O6" t="s">
        <v>20</v>
      </c>
      <c r="P6" t="s">
        <v>24</v>
      </c>
      <c r="Q6" t="s">
        <v>25</v>
      </c>
      <c r="R6" t="s">
        <v>26</v>
      </c>
    </row>
    <row r="7" spans="1:22" x14ac:dyDescent="0.35">
      <c r="A7" t="s">
        <v>10</v>
      </c>
      <c r="B7">
        <v>37.06</v>
      </c>
      <c r="C7">
        <v>-116.39</v>
      </c>
      <c r="D7">
        <v>1148.1500000000001</v>
      </c>
      <c r="E7">
        <v>0.08</v>
      </c>
      <c r="H7" t="s">
        <v>5</v>
      </c>
      <c r="I7">
        <f>_xlfn.XLOOKUP(H7,A2:A9,B2:B9)</f>
        <v>37.07</v>
      </c>
      <c r="J7">
        <v>-93.67</v>
      </c>
      <c r="K7">
        <v>37.54</v>
      </c>
      <c r="L7">
        <v>-119.23</v>
      </c>
      <c r="M7">
        <f>SQRT(((I7-K7)^2)+((J7-L7)^2))</f>
        <v>25.564320839795453</v>
      </c>
      <c r="N7">
        <f>$N$3</f>
        <v>37.069968578699573</v>
      </c>
      <c r="O7">
        <f>$O$3</f>
        <v>-93.669999300315979</v>
      </c>
      <c r="P7">
        <f>SQRT(((I7-N7)^2)+((J7-O7)^2))</f>
        <v>3.142908968258391E-5</v>
      </c>
      <c r="Q7" t="b">
        <f>P7&lt;M7</f>
        <v>1</v>
      </c>
      <c r="R7">
        <f>MIN(P7,M7)</f>
        <v>3.142908968258391E-5</v>
      </c>
      <c r="U7" t="b">
        <v>1</v>
      </c>
      <c r="V7">
        <f>SUMIF($Q$7:$Q$14,U7,$D$2:$D$9)</f>
        <v>4633.2599999999993</v>
      </c>
    </row>
    <row r="8" spans="1:22" x14ac:dyDescent="0.35">
      <c r="A8" t="s">
        <v>11</v>
      </c>
      <c r="B8">
        <v>38.08</v>
      </c>
      <c r="C8">
        <v>-107.64</v>
      </c>
      <c r="D8">
        <v>1486.61</v>
      </c>
      <c r="E8">
        <v>0.12</v>
      </c>
      <c r="H8" t="s">
        <v>6</v>
      </c>
      <c r="I8">
        <f t="shared" ref="I8:I14" si="0">_xlfn.XLOOKUP(H8,A3:A10,B3:B10)</f>
        <v>36.07</v>
      </c>
      <c r="J8">
        <v>-111.1</v>
      </c>
      <c r="K8">
        <v>37.54</v>
      </c>
      <c r="L8">
        <v>-119.23</v>
      </c>
      <c r="M8">
        <f t="shared" ref="M8:M14" si="1">SQRT(((I8-K8)^2)+((J8-L8)^2))</f>
        <v>8.2618278849174871</v>
      </c>
      <c r="N8">
        <f t="shared" ref="N8:N14" si="2">$N$3</f>
        <v>37.069968578699573</v>
      </c>
      <c r="O8">
        <f t="shared" ref="O8:O14" si="3">$O$3</f>
        <v>-93.669999300315979</v>
      </c>
      <c r="P8">
        <f t="shared" ref="P8:P14" si="4">SQRT(((I8-N8)^2)+((J8-O8)^2))</f>
        <v>17.458661505091726</v>
      </c>
      <c r="Q8" t="b">
        <f t="shared" ref="Q8:Q14" si="5">P8&lt;M8</f>
        <v>0</v>
      </c>
      <c r="R8">
        <f t="shared" ref="R8:R14" si="6">MIN(P8,M8)</f>
        <v>8.2618278849174871</v>
      </c>
      <c r="U8" t="b">
        <v>0</v>
      </c>
      <c r="V8">
        <f>SUMIF($Q$7:$Q$14,U8,$D$2:$D$9)</f>
        <v>8120.57</v>
      </c>
    </row>
    <row r="9" spans="1:22" x14ac:dyDescent="0.35">
      <c r="A9" t="s">
        <v>12</v>
      </c>
      <c r="B9">
        <v>35.61</v>
      </c>
      <c r="C9">
        <v>-116.97</v>
      </c>
      <c r="D9">
        <v>2072.73</v>
      </c>
      <c r="E9">
        <v>-0.12</v>
      </c>
      <c r="H9" t="s">
        <v>7</v>
      </c>
      <c r="I9">
        <f t="shared" si="0"/>
        <v>36.82</v>
      </c>
      <c r="J9">
        <v>-85.87</v>
      </c>
      <c r="K9">
        <v>37.54</v>
      </c>
      <c r="L9">
        <v>-119.23</v>
      </c>
      <c r="M9">
        <f t="shared" si="1"/>
        <v>33.367768879564004</v>
      </c>
      <c r="N9">
        <f t="shared" si="2"/>
        <v>37.069968578699573</v>
      </c>
      <c r="O9">
        <f t="shared" si="3"/>
        <v>-93.669999300315979</v>
      </c>
      <c r="P9">
        <f t="shared" si="4"/>
        <v>7.8040036760157134</v>
      </c>
      <c r="Q9" t="b">
        <f t="shared" si="5"/>
        <v>1</v>
      </c>
      <c r="R9">
        <f t="shared" si="6"/>
        <v>7.8040036760157134</v>
      </c>
      <c r="V9">
        <f>ABS(V7-V8)</f>
        <v>3487.3100000000004</v>
      </c>
    </row>
    <row r="10" spans="1:22" x14ac:dyDescent="0.35">
      <c r="H10" t="s">
        <v>8</v>
      </c>
      <c r="I10">
        <f t="shared" si="0"/>
        <v>37.44</v>
      </c>
      <c r="J10">
        <v>-101.83</v>
      </c>
      <c r="K10">
        <v>37.54</v>
      </c>
      <c r="L10">
        <v>-119.23</v>
      </c>
      <c r="M10">
        <f t="shared" si="1"/>
        <v>17.400287353949079</v>
      </c>
      <c r="N10">
        <f t="shared" si="2"/>
        <v>37.069968578699573</v>
      </c>
      <c r="O10">
        <f t="shared" si="3"/>
        <v>-93.669999300315979</v>
      </c>
      <c r="P10">
        <f t="shared" si="4"/>
        <v>8.1683862954437512</v>
      </c>
      <c r="Q10" t="b">
        <f t="shared" si="5"/>
        <v>1</v>
      </c>
      <c r="R10">
        <f t="shared" si="6"/>
        <v>8.1683862954437512</v>
      </c>
    </row>
    <row r="11" spans="1:22" x14ac:dyDescent="0.35">
      <c r="B11" t="s">
        <v>13</v>
      </c>
      <c r="C11" t="s">
        <v>1</v>
      </c>
      <c r="D11" t="s">
        <v>2</v>
      </c>
      <c r="H11" t="s">
        <v>9</v>
      </c>
      <c r="I11">
        <f t="shared" si="0"/>
        <v>43.54</v>
      </c>
      <c r="J11">
        <v>-116.5</v>
      </c>
      <c r="K11">
        <v>37.54</v>
      </c>
      <c r="L11">
        <v>-119.23</v>
      </c>
      <c r="M11">
        <f t="shared" si="1"/>
        <v>6.5918813702917944</v>
      </c>
      <c r="N11">
        <f t="shared" si="2"/>
        <v>37.069968578699573</v>
      </c>
      <c r="O11">
        <f t="shared" si="3"/>
        <v>-93.669999300315979</v>
      </c>
      <c r="P11">
        <f t="shared" si="4"/>
        <v>23.729101090015771</v>
      </c>
      <c r="Q11" t="b">
        <f t="shared" si="5"/>
        <v>0</v>
      </c>
      <c r="R11">
        <f t="shared" si="6"/>
        <v>6.5918813702917944</v>
      </c>
    </row>
    <row r="12" spans="1:22" x14ac:dyDescent="0.35">
      <c r="B12" t="s">
        <v>14</v>
      </c>
      <c r="C12">
        <v>37.54</v>
      </c>
      <c r="D12">
        <v>-119.23</v>
      </c>
      <c r="H12" t="s">
        <v>10</v>
      </c>
      <c r="I12">
        <f t="shared" si="0"/>
        <v>37.06</v>
      </c>
      <c r="J12">
        <v>-116.39</v>
      </c>
      <c r="K12">
        <v>37.54</v>
      </c>
      <c r="L12">
        <v>-119.23</v>
      </c>
      <c r="M12">
        <f t="shared" si="1"/>
        <v>2.8802777643831536</v>
      </c>
      <c r="N12">
        <f t="shared" si="2"/>
        <v>37.069968578699573</v>
      </c>
      <c r="O12">
        <f t="shared" si="3"/>
        <v>-93.669999300315979</v>
      </c>
      <c r="P12">
        <f t="shared" si="4"/>
        <v>22.720002886580005</v>
      </c>
      <c r="Q12" t="b">
        <f t="shared" si="5"/>
        <v>0</v>
      </c>
      <c r="R12">
        <f t="shared" si="6"/>
        <v>2.8802777643831536</v>
      </c>
    </row>
    <row r="13" spans="1:22" x14ac:dyDescent="0.35">
      <c r="H13" t="s">
        <v>11</v>
      </c>
      <c r="I13">
        <f t="shared" si="0"/>
        <v>38.08</v>
      </c>
      <c r="J13">
        <v>-107.64</v>
      </c>
      <c r="K13">
        <v>37.54</v>
      </c>
      <c r="L13">
        <v>-119.23</v>
      </c>
      <c r="M13">
        <f t="shared" si="1"/>
        <v>11.60257299050517</v>
      </c>
      <c r="N13">
        <f t="shared" si="2"/>
        <v>37.069968578699573</v>
      </c>
      <c r="O13">
        <f t="shared" si="3"/>
        <v>-93.669999300315979</v>
      </c>
      <c r="P13">
        <f t="shared" si="4"/>
        <v>14.00646575768442</v>
      </c>
      <c r="Q13" t="b">
        <f t="shared" si="5"/>
        <v>0</v>
      </c>
      <c r="R13">
        <f t="shared" si="6"/>
        <v>11.60257299050517</v>
      </c>
    </row>
    <row r="14" spans="1:22" x14ac:dyDescent="0.35">
      <c r="H14" t="s">
        <v>12</v>
      </c>
      <c r="I14">
        <f t="shared" si="0"/>
        <v>35.61</v>
      </c>
      <c r="J14">
        <v>-116.97</v>
      </c>
      <c r="K14">
        <v>37.54</v>
      </c>
      <c r="L14">
        <v>-119.23</v>
      </c>
      <c r="M14">
        <f t="shared" si="1"/>
        <v>2.9719522203427196</v>
      </c>
      <c r="N14">
        <f t="shared" si="2"/>
        <v>37.069968578699573</v>
      </c>
      <c r="O14">
        <f t="shared" si="3"/>
        <v>-93.669999300315979</v>
      </c>
      <c r="P14">
        <f t="shared" si="4"/>
        <v>23.345696409746825</v>
      </c>
      <c r="Q14" t="b">
        <f t="shared" si="5"/>
        <v>0</v>
      </c>
      <c r="R14">
        <f t="shared" si="6"/>
        <v>2.9719522203427196</v>
      </c>
    </row>
    <row r="24" spans="2:4" x14ac:dyDescent="0.35">
      <c r="C24" t="s">
        <v>19</v>
      </c>
      <c r="D24" t="s">
        <v>20</v>
      </c>
    </row>
    <row r="25" spans="2:4" x14ac:dyDescent="0.35">
      <c r="B25" t="s">
        <v>23</v>
      </c>
      <c r="C25">
        <f>(C15*D15)+(C16*D16)+(C17*D17)+(C18*D18)+(C19*D19)+(C20*D20)+(C21*D21)+(C22*D22)</f>
        <v>0</v>
      </c>
      <c r="D25">
        <f>(C15*E15)+(C16*E16)+(C17*E17)+(C18*E18)+(C19*E19)+(C20*E20)+(C21*E21)+(C22*E22)</f>
        <v>0</v>
      </c>
    </row>
  </sheetData>
  <mergeCells count="4">
    <mergeCell ref="I5:J5"/>
    <mergeCell ref="K5:L5"/>
    <mergeCell ref="N5:O5"/>
    <mergeCell ref="Q5:R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0D1F-4F07-4740-B852-6A6B90A45B15}">
  <dimension ref="A1:R14"/>
  <sheetViews>
    <sheetView workbookViewId="0">
      <selection activeCell="P7" sqref="P7"/>
    </sheetView>
  </sheetViews>
  <sheetFormatPr defaultRowHeight="14.5" x14ac:dyDescent="0.35"/>
  <cols>
    <col min="2" max="2" width="18.36328125" customWidth="1"/>
    <col min="8" max="8" width="19.453125" customWidth="1"/>
    <col min="13" max="13" width="14.26953125" customWidth="1"/>
    <col min="16" max="16" width="9.81640625" customWidth="1"/>
    <col min="18" max="18" width="11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35">
      <c r="A2" t="s">
        <v>5</v>
      </c>
      <c r="B2">
        <v>37.07</v>
      </c>
      <c r="C2">
        <v>-93.67</v>
      </c>
      <c r="D2">
        <v>1423.08</v>
      </c>
      <c r="E2">
        <v>-0.09</v>
      </c>
      <c r="N2" t="s">
        <v>19</v>
      </c>
      <c r="O2" t="s">
        <v>20</v>
      </c>
    </row>
    <row r="3" spans="1:18" x14ac:dyDescent="0.35">
      <c r="A3" t="s">
        <v>6</v>
      </c>
      <c r="B3">
        <v>36.07</v>
      </c>
      <c r="C3">
        <v>-111.1</v>
      </c>
      <c r="D3">
        <v>1729.21</v>
      </c>
      <c r="E3">
        <v>-0.11</v>
      </c>
      <c r="I3" t="s">
        <v>15</v>
      </c>
      <c r="J3">
        <f>SUM(R7:R14)</f>
        <v>48.280933630989473</v>
      </c>
      <c r="M3" t="s">
        <v>23</v>
      </c>
      <c r="N3">
        <v>37.069968578699573</v>
      </c>
      <c r="O3">
        <v>-93.669999300315979</v>
      </c>
    </row>
    <row r="4" spans="1:18" x14ac:dyDescent="0.35">
      <c r="A4" t="s">
        <v>7</v>
      </c>
      <c r="B4">
        <v>36.82</v>
      </c>
      <c r="C4">
        <v>-85.87</v>
      </c>
      <c r="D4">
        <v>1374.07</v>
      </c>
      <c r="E4">
        <v>0.08</v>
      </c>
      <c r="K4" t="s">
        <v>16</v>
      </c>
    </row>
    <row r="5" spans="1:18" x14ac:dyDescent="0.35">
      <c r="A5" t="s">
        <v>8</v>
      </c>
      <c r="B5">
        <v>37.44</v>
      </c>
      <c r="C5">
        <v>-101.83</v>
      </c>
      <c r="D5">
        <v>1836.11</v>
      </c>
      <c r="E5">
        <v>0.08</v>
      </c>
      <c r="I5" s="1" t="s">
        <v>18</v>
      </c>
      <c r="J5" s="1"/>
      <c r="K5" s="1" t="s">
        <v>21</v>
      </c>
      <c r="L5" s="1"/>
      <c r="N5" s="1" t="s">
        <v>23</v>
      </c>
      <c r="O5" s="1"/>
      <c r="Q5" s="1" t="s">
        <v>27</v>
      </c>
      <c r="R5" s="1"/>
    </row>
    <row r="6" spans="1:18" x14ac:dyDescent="0.35">
      <c r="A6" t="s">
        <v>9</v>
      </c>
      <c r="B6">
        <v>43.54</v>
      </c>
      <c r="C6">
        <v>-116.5</v>
      </c>
      <c r="D6">
        <v>1683.87</v>
      </c>
      <c r="E6">
        <v>-7.0000000000000007E-2</v>
      </c>
      <c r="H6" t="s">
        <v>17</v>
      </c>
      <c r="I6" t="s">
        <v>19</v>
      </c>
      <c r="J6" t="s">
        <v>20</v>
      </c>
      <c r="K6" t="s">
        <v>19</v>
      </c>
      <c r="L6" t="s">
        <v>20</v>
      </c>
      <c r="M6" t="s">
        <v>22</v>
      </c>
      <c r="N6" t="s">
        <v>19</v>
      </c>
      <c r="O6" t="s">
        <v>20</v>
      </c>
      <c r="P6" t="s">
        <v>24</v>
      </c>
      <c r="Q6" t="s">
        <v>25</v>
      </c>
      <c r="R6" t="s">
        <v>26</v>
      </c>
    </row>
    <row r="7" spans="1:18" x14ac:dyDescent="0.35">
      <c r="A7" t="s">
        <v>10</v>
      </c>
      <c r="B7">
        <v>37.06</v>
      </c>
      <c r="C7">
        <v>-116.39</v>
      </c>
      <c r="D7">
        <v>1148.1500000000001</v>
      </c>
      <c r="E7">
        <v>0.08</v>
      </c>
      <c r="H7" t="s">
        <v>5</v>
      </c>
      <c r="I7">
        <f>_xlfn.XLOOKUP(H7,A2:A9,B2:B9)</f>
        <v>37.07</v>
      </c>
      <c r="J7">
        <v>-93.67</v>
      </c>
      <c r="K7">
        <v>37.54</v>
      </c>
      <c r="L7">
        <v>-119.23</v>
      </c>
      <c r="M7">
        <f>SQRT(((I7-K7)^2)+((J7-L7)^2))</f>
        <v>25.564320839795453</v>
      </c>
      <c r="N7">
        <f>$N$3</f>
        <v>37.069968578699573</v>
      </c>
      <c r="O7">
        <f>$O$3</f>
        <v>-93.669999300315979</v>
      </c>
      <c r="P7">
        <f>SQRT(((I7-N7)^2)+((J7-O7)^2))</f>
        <v>3.142908968258391E-5</v>
      </c>
      <c r="Q7" t="b">
        <f>P7&lt;M7</f>
        <v>1</v>
      </c>
      <c r="R7">
        <f>MIN(P7,M7)</f>
        <v>3.142908968258391E-5</v>
      </c>
    </row>
    <row r="8" spans="1:18" x14ac:dyDescent="0.35">
      <c r="A8" t="s">
        <v>11</v>
      </c>
      <c r="B8">
        <v>38.08</v>
      </c>
      <c r="C8">
        <v>-107.64</v>
      </c>
      <c r="D8">
        <v>1486.61</v>
      </c>
      <c r="E8">
        <v>0.12</v>
      </c>
      <c r="H8" t="s">
        <v>6</v>
      </c>
      <c r="I8">
        <f t="shared" ref="I8:I14" si="0">_xlfn.XLOOKUP(H8,A3:A10,B3:B10)</f>
        <v>36.07</v>
      </c>
      <c r="J8">
        <v>-111.1</v>
      </c>
      <c r="K8">
        <v>37.54</v>
      </c>
      <c r="L8">
        <v>-119.23</v>
      </c>
      <c r="M8">
        <f t="shared" ref="M8:M14" si="1">SQRT(((I8-K8)^2)+((J8-L8)^2))</f>
        <v>8.2618278849174871</v>
      </c>
      <c r="N8">
        <f t="shared" ref="N8:N14" si="2">$N$3</f>
        <v>37.069968578699573</v>
      </c>
      <c r="O8">
        <f t="shared" ref="O8:O14" si="3">$O$3</f>
        <v>-93.669999300315979</v>
      </c>
      <c r="P8">
        <f t="shared" ref="P8:P14" si="4">SQRT(((I8-N8)^2)+((J8-O8)^2))</f>
        <v>17.458661505091726</v>
      </c>
      <c r="Q8" t="b">
        <f t="shared" ref="Q8:Q14" si="5">P8&lt;M8</f>
        <v>0</v>
      </c>
      <c r="R8">
        <f t="shared" ref="R8:R14" si="6">MIN(P8,M8)</f>
        <v>8.2618278849174871</v>
      </c>
    </row>
    <row r="9" spans="1:18" x14ac:dyDescent="0.35">
      <c r="A9" t="s">
        <v>12</v>
      </c>
      <c r="B9">
        <v>35.61</v>
      </c>
      <c r="C9">
        <v>-116.97</v>
      </c>
      <c r="D9">
        <v>2072.73</v>
      </c>
      <c r="E9">
        <v>-0.12</v>
      </c>
      <c r="H9" t="s">
        <v>7</v>
      </c>
      <c r="I9">
        <f t="shared" si="0"/>
        <v>36.82</v>
      </c>
      <c r="J9">
        <v>-85.87</v>
      </c>
      <c r="K9">
        <v>37.54</v>
      </c>
      <c r="L9">
        <v>-119.23</v>
      </c>
      <c r="M9">
        <f t="shared" si="1"/>
        <v>33.367768879564004</v>
      </c>
      <c r="N9">
        <f t="shared" si="2"/>
        <v>37.069968578699573</v>
      </c>
      <c r="O9">
        <f t="shared" si="3"/>
        <v>-93.669999300315979</v>
      </c>
      <c r="P9">
        <f t="shared" si="4"/>
        <v>7.8040036760157134</v>
      </c>
      <c r="Q9" t="b">
        <f t="shared" si="5"/>
        <v>1</v>
      </c>
      <c r="R9">
        <f t="shared" si="6"/>
        <v>7.8040036760157134</v>
      </c>
    </row>
    <row r="10" spans="1:18" x14ac:dyDescent="0.35">
      <c r="H10" t="s">
        <v>8</v>
      </c>
      <c r="I10">
        <f t="shared" si="0"/>
        <v>37.44</v>
      </c>
      <c r="J10">
        <v>-101.83</v>
      </c>
      <c r="K10">
        <v>37.54</v>
      </c>
      <c r="L10">
        <v>-119.23</v>
      </c>
      <c r="M10">
        <f t="shared" si="1"/>
        <v>17.400287353949079</v>
      </c>
      <c r="N10">
        <f t="shared" si="2"/>
        <v>37.069968578699573</v>
      </c>
      <c r="O10">
        <f t="shared" si="3"/>
        <v>-93.669999300315979</v>
      </c>
      <c r="P10">
        <f t="shared" si="4"/>
        <v>8.1683862954437512</v>
      </c>
      <c r="Q10" t="b">
        <f t="shared" si="5"/>
        <v>1</v>
      </c>
      <c r="R10">
        <f t="shared" si="6"/>
        <v>8.1683862954437512</v>
      </c>
    </row>
    <row r="11" spans="1:18" x14ac:dyDescent="0.35">
      <c r="B11" t="s">
        <v>13</v>
      </c>
      <c r="C11" t="s">
        <v>1</v>
      </c>
      <c r="D11" t="s">
        <v>2</v>
      </c>
      <c r="H11" t="s">
        <v>9</v>
      </c>
      <c r="I11">
        <f t="shared" si="0"/>
        <v>43.54</v>
      </c>
      <c r="J11">
        <v>-116.5</v>
      </c>
      <c r="K11">
        <v>37.54</v>
      </c>
      <c r="L11">
        <v>-119.23</v>
      </c>
      <c r="M11">
        <f t="shared" si="1"/>
        <v>6.5918813702917944</v>
      </c>
      <c r="N11">
        <f t="shared" si="2"/>
        <v>37.069968578699573</v>
      </c>
      <c r="O11">
        <f t="shared" si="3"/>
        <v>-93.669999300315979</v>
      </c>
      <c r="P11">
        <f t="shared" si="4"/>
        <v>23.729101090015771</v>
      </c>
      <c r="Q11" t="b">
        <f t="shared" si="5"/>
        <v>0</v>
      </c>
      <c r="R11">
        <f t="shared" si="6"/>
        <v>6.5918813702917944</v>
      </c>
    </row>
    <row r="12" spans="1:18" x14ac:dyDescent="0.35">
      <c r="B12" t="s">
        <v>14</v>
      </c>
      <c r="C12">
        <v>37.54</v>
      </c>
      <c r="D12">
        <v>-119.23</v>
      </c>
      <c r="H12" t="s">
        <v>10</v>
      </c>
      <c r="I12">
        <f t="shared" si="0"/>
        <v>37.06</v>
      </c>
      <c r="J12">
        <v>-116.39</v>
      </c>
      <c r="K12">
        <v>37.54</v>
      </c>
      <c r="L12">
        <v>-119.23</v>
      </c>
      <c r="M12">
        <f t="shared" si="1"/>
        <v>2.8802777643831536</v>
      </c>
      <c r="N12">
        <f t="shared" si="2"/>
        <v>37.069968578699573</v>
      </c>
      <c r="O12">
        <f t="shared" si="3"/>
        <v>-93.669999300315979</v>
      </c>
      <c r="P12">
        <f t="shared" si="4"/>
        <v>22.720002886580005</v>
      </c>
      <c r="Q12" t="b">
        <f t="shared" si="5"/>
        <v>0</v>
      </c>
      <c r="R12">
        <f t="shared" si="6"/>
        <v>2.8802777643831536</v>
      </c>
    </row>
    <row r="13" spans="1:18" x14ac:dyDescent="0.35">
      <c r="H13" t="s">
        <v>11</v>
      </c>
      <c r="I13">
        <f t="shared" si="0"/>
        <v>38.08</v>
      </c>
      <c r="J13">
        <v>-107.64</v>
      </c>
      <c r="K13">
        <v>37.54</v>
      </c>
      <c r="L13">
        <v>-119.23</v>
      </c>
      <c r="M13">
        <f t="shared" si="1"/>
        <v>11.60257299050517</v>
      </c>
      <c r="N13">
        <f t="shared" si="2"/>
        <v>37.069968578699573</v>
      </c>
      <c r="O13">
        <f t="shared" si="3"/>
        <v>-93.669999300315979</v>
      </c>
      <c r="P13">
        <f t="shared" si="4"/>
        <v>14.00646575768442</v>
      </c>
      <c r="Q13" t="b">
        <f t="shared" si="5"/>
        <v>0</v>
      </c>
      <c r="R13">
        <f t="shared" si="6"/>
        <v>11.60257299050517</v>
      </c>
    </row>
    <row r="14" spans="1:18" x14ac:dyDescent="0.35">
      <c r="H14" t="s">
        <v>12</v>
      </c>
      <c r="I14">
        <f t="shared" si="0"/>
        <v>35.61</v>
      </c>
      <c r="J14">
        <v>-116.97</v>
      </c>
      <c r="K14">
        <v>37.54</v>
      </c>
      <c r="L14">
        <v>-119.23</v>
      </c>
      <c r="M14">
        <f t="shared" si="1"/>
        <v>2.9719522203427196</v>
      </c>
      <c r="N14">
        <f t="shared" si="2"/>
        <v>37.069968578699573</v>
      </c>
      <c r="O14">
        <f t="shared" si="3"/>
        <v>-93.669999300315979</v>
      </c>
      <c r="P14">
        <f t="shared" si="4"/>
        <v>23.345696409746825</v>
      </c>
      <c r="Q14" t="b">
        <f t="shared" si="5"/>
        <v>0</v>
      </c>
      <c r="R14">
        <f t="shared" si="6"/>
        <v>2.9719522203427196</v>
      </c>
    </row>
  </sheetData>
  <mergeCells count="4">
    <mergeCell ref="I5:J5"/>
    <mergeCell ref="K5:L5"/>
    <mergeCell ref="N5:O5"/>
    <mergeCell ref="Q5:R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00D-F774-46A4-91E2-5BA4BF845AF6}">
  <dimension ref="A1:R14"/>
  <sheetViews>
    <sheetView topLeftCell="B1" workbookViewId="0">
      <selection activeCell="O7" sqref="O7:O14"/>
    </sheetView>
  </sheetViews>
  <sheetFormatPr defaultRowHeight="14.5" x14ac:dyDescent="0.35"/>
  <cols>
    <col min="8" max="8" width="19.453125" customWidth="1"/>
    <col min="13" max="13" width="14.26953125" customWidth="1"/>
    <col min="16" max="16" width="11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35">
      <c r="A2" t="s">
        <v>5</v>
      </c>
      <c r="B2">
        <v>37.07</v>
      </c>
      <c r="C2">
        <v>-93.67</v>
      </c>
      <c r="D2">
        <v>1423.08</v>
      </c>
      <c r="E2">
        <v>-0.09</v>
      </c>
      <c r="N2" t="s">
        <v>19</v>
      </c>
      <c r="O2" t="s">
        <v>20</v>
      </c>
    </row>
    <row r="3" spans="1:18" x14ac:dyDescent="0.35">
      <c r="A3" t="s">
        <v>6</v>
      </c>
      <c r="B3">
        <v>36.07</v>
      </c>
      <c r="C3">
        <v>-111.1</v>
      </c>
      <c r="D3">
        <v>1729.21</v>
      </c>
      <c r="E3">
        <v>-0.11</v>
      </c>
      <c r="I3" t="s">
        <v>15</v>
      </c>
      <c r="J3">
        <f>SUM(P7:P14)</f>
        <v>76.865282621174629</v>
      </c>
      <c r="M3" t="s">
        <v>23</v>
      </c>
      <c r="N3">
        <f>AVERAGE($I$7:$I$14)</f>
        <v>37.71125</v>
      </c>
      <c r="O3">
        <f>AVERAGE($J$7:$J$14)</f>
        <v>-106.24625</v>
      </c>
    </row>
    <row r="4" spans="1:18" x14ac:dyDescent="0.35">
      <c r="A4" t="s">
        <v>7</v>
      </c>
      <c r="B4">
        <v>36.82</v>
      </c>
      <c r="C4">
        <v>-85.87</v>
      </c>
      <c r="D4">
        <v>1374.07</v>
      </c>
      <c r="E4">
        <v>0.08</v>
      </c>
      <c r="K4" t="s">
        <v>16</v>
      </c>
    </row>
    <row r="5" spans="1:18" x14ac:dyDescent="0.35">
      <c r="A5" t="s">
        <v>8</v>
      </c>
      <c r="B5">
        <v>37.44</v>
      </c>
      <c r="C5">
        <v>-101.83</v>
      </c>
      <c r="D5">
        <v>1836.11</v>
      </c>
      <c r="E5">
        <v>0.08</v>
      </c>
      <c r="I5" s="1" t="s">
        <v>18</v>
      </c>
      <c r="J5" s="1"/>
      <c r="K5" s="1" t="s">
        <v>21</v>
      </c>
      <c r="L5" s="1"/>
      <c r="N5" s="1" t="s">
        <v>23</v>
      </c>
      <c r="O5" s="1"/>
      <c r="Q5" s="1" t="s">
        <v>27</v>
      </c>
      <c r="R5" s="1"/>
    </row>
    <row r="6" spans="1:18" x14ac:dyDescent="0.35">
      <c r="A6" t="s">
        <v>9</v>
      </c>
      <c r="B6">
        <v>43.54</v>
      </c>
      <c r="C6">
        <v>-116.5</v>
      </c>
      <c r="D6">
        <v>1683.87</v>
      </c>
      <c r="E6">
        <v>-7.0000000000000007E-2</v>
      </c>
      <c r="H6" t="s">
        <v>17</v>
      </c>
      <c r="I6" t="s">
        <v>19</v>
      </c>
      <c r="J6" t="s">
        <v>20</v>
      </c>
      <c r="K6" t="s">
        <v>19</v>
      </c>
      <c r="L6" t="s">
        <v>20</v>
      </c>
      <c r="M6" t="s">
        <v>22</v>
      </c>
      <c r="N6" t="s">
        <v>19</v>
      </c>
      <c r="O6" t="s">
        <v>20</v>
      </c>
      <c r="P6" t="s">
        <v>24</v>
      </c>
      <c r="Q6" t="s">
        <v>25</v>
      </c>
      <c r="R6" t="s">
        <v>26</v>
      </c>
    </row>
    <row r="7" spans="1:18" x14ac:dyDescent="0.35">
      <c r="A7" t="s">
        <v>10</v>
      </c>
      <c r="B7">
        <v>37.06</v>
      </c>
      <c r="C7">
        <v>-116.39</v>
      </c>
      <c r="D7">
        <v>1148.1500000000001</v>
      </c>
      <c r="E7">
        <v>0.08</v>
      </c>
      <c r="H7" t="s">
        <v>5</v>
      </c>
      <c r="I7">
        <f>_xlfn.XLOOKUP(H7,A2:A9,B2:B9)</f>
        <v>37.07</v>
      </c>
      <c r="J7">
        <v>-93.67</v>
      </c>
      <c r="K7">
        <v>37.54</v>
      </c>
      <c r="L7">
        <v>-119.23</v>
      </c>
      <c r="M7">
        <f>SQRT(((I7-K7)^2)+((J7-L7)^2))</f>
        <v>25.564320839795453</v>
      </c>
      <c r="N7">
        <f>AVERAGE($I$7:$I$14)</f>
        <v>37.71125</v>
      </c>
      <c r="O7">
        <f>AVERAGE($J$7:$J$14)</f>
        <v>-106.24625</v>
      </c>
      <c r="P7">
        <f>SQRT(((I7-N7)^2)+((J7-O7)^2))</f>
        <v>12.592587725523298</v>
      </c>
      <c r="Q7" t="b">
        <f>P7&lt;M7</f>
        <v>1</v>
      </c>
      <c r="R7">
        <f>MIN(P7,M7)</f>
        <v>12.592587725523298</v>
      </c>
    </row>
    <row r="8" spans="1:18" x14ac:dyDescent="0.35">
      <c r="A8" t="s">
        <v>11</v>
      </c>
      <c r="B8">
        <v>38.08</v>
      </c>
      <c r="C8">
        <v>-107.64</v>
      </c>
      <c r="D8">
        <v>1486.61</v>
      </c>
      <c r="E8">
        <v>0.12</v>
      </c>
      <c r="H8" t="s">
        <v>6</v>
      </c>
      <c r="I8">
        <f t="shared" ref="I8:I14" si="0">_xlfn.XLOOKUP(H8,A3:A10,B3:B10)</f>
        <v>36.07</v>
      </c>
      <c r="J8">
        <v>-111.1</v>
      </c>
      <c r="K8">
        <v>37.54</v>
      </c>
      <c r="L8">
        <v>-119.23</v>
      </c>
      <c r="M8">
        <f t="shared" ref="M8:M14" si="1">SQRT(((I8-K8)^2)+((J8-L8)^2))</f>
        <v>8.2618278849174871</v>
      </c>
      <c r="N8">
        <f t="shared" ref="N8:N14" si="2">AVERAGE($I$7:$I$14)</f>
        <v>37.71125</v>
      </c>
      <c r="O8">
        <f t="shared" ref="O8:O14" si="3">AVERAGE($J$7:$J$14)</f>
        <v>-106.24625</v>
      </c>
      <c r="P8">
        <f t="shared" ref="P8:P14" si="4">SQRT(((I8-N8)^2)+((J8-O8)^2))</f>
        <v>5.1237281958550369</v>
      </c>
      <c r="Q8" t="b">
        <f t="shared" ref="Q8:Q14" si="5">P8&lt;M8</f>
        <v>1</v>
      </c>
      <c r="R8">
        <f t="shared" ref="R8:R14" si="6">MIN(P8,M8)</f>
        <v>5.1237281958550369</v>
      </c>
    </row>
    <row r="9" spans="1:18" x14ac:dyDescent="0.35">
      <c r="A9" t="s">
        <v>12</v>
      </c>
      <c r="B9">
        <v>35.61</v>
      </c>
      <c r="C9">
        <v>-116.97</v>
      </c>
      <c r="D9">
        <v>2072.73</v>
      </c>
      <c r="E9">
        <v>-0.12</v>
      </c>
      <c r="H9" t="s">
        <v>7</v>
      </c>
      <c r="I9">
        <f t="shared" si="0"/>
        <v>36.82</v>
      </c>
      <c r="J9">
        <v>-85.87</v>
      </c>
      <c r="K9">
        <v>37.54</v>
      </c>
      <c r="L9">
        <v>-119.23</v>
      </c>
      <c r="M9">
        <f t="shared" si="1"/>
        <v>33.367768879564004</v>
      </c>
      <c r="N9">
        <f t="shared" si="2"/>
        <v>37.71125</v>
      </c>
      <c r="O9">
        <f t="shared" si="3"/>
        <v>-106.24625</v>
      </c>
      <c r="P9">
        <f t="shared" si="4"/>
        <v>20.395732166926489</v>
      </c>
      <c r="Q9" t="b">
        <f t="shared" si="5"/>
        <v>1</v>
      </c>
      <c r="R9">
        <f t="shared" si="6"/>
        <v>20.395732166926489</v>
      </c>
    </row>
    <row r="10" spans="1:18" x14ac:dyDescent="0.35">
      <c r="H10" t="s">
        <v>8</v>
      </c>
      <c r="I10">
        <f t="shared" si="0"/>
        <v>37.44</v>
      </c>
      <c r="J10">
        <v>-101.83</v>
      </c>
      <c r="K10">
        <v>37.54</v>
      </c>
      <c r="L10">
        <v>-119.23</v>
      </c>
      <c r="M10">
        <f t="shared" si="1"/>
        <v>17.400287353949079</v>
      </c>
      <c r="N10">
        <f t="shared" si="2"/>
        <v>37.71125</v>
      </c>
      <c r="O10">
        <f t="shared" si="3"/>
        <v>-106.24625</v>
      </c>
      <c r="P10">
        <f t="shared" si="4"/>
        <v>4.424572366342316</v>
      </c>
      <c r="Q10" t="b">
        <f t="shared" si="5"/>
        <v>1</v>
      </c>
      <c r="R10">
        <f t="shared" si="6"/>
        <v>4.424572366342316</v>
      </c>
    </row>
    <row r="11" spans="1:18" x14ac:dyDescent="0.35">
      <c r="B11" t="s">
        <v>13</v>
      </c>
      <c r="C11" t="s">
        <v>1</v>
      </c>
      <c r="D11" t="s">
        <v>2</v>
      </c>
      <c r="H11" t="s">
        <v>9</v>
      </c>
      <c r="I11">
        <f t="shared" si="0"/>
        <v>43.54</v>
      </c>
      <c r="J11">
        <v>-116.5</v>
      </c>
      <c r="K11">
        <v>37.54</v>
      </c>
      <c r="L11">
        <v>-119.23</v>
      </c>
      <c r="M11">
        <f t="shared" si="1"/>
        <v>6.5918813702917944</v>
      </c>
      <c r="N11">
        <f t="shared" si="2"/>
        <v>37.71125</v>
      </c>
      <c r="O11">
        <f t="shared" si="3"/>
        <v>-106.24625</v>
      </c>
      <c r="P11">
        <f t="shared" si="4"/>
        <v>11.794647753324384</v>
      </c>
      <c r="Q11" t="b">
        <f t="shared" si="5"/>
        <v>0</v>
      </c>
      <c r="R11">
        <f t="shared" si="6"/>
        <v>6.5918813702917944</v>
      </c>
    </row>
    <row r="12" spans="1:18" x14ac:dyDescent="0.35">
      <c r="B12" t="s">
        <v>14</v>
      </c>
      <c r="C12">
        <v>37.54</v>
      </c>
      <c r="D12">
        <v>-119.23</v>
      </c>
      <c r="H12" t="s">
        <v>10</v>
      </c>
      <c r="I12">
        <f t="shared" si="0"/>
        <v>37.06</v>
      </c>
      <c r="J12">
        <v>-116.39</v>
      </c>
      <c r="K12">
        <v>37.54</v>
      </c>
      <c r="L12">
        <v>-119.23</v>
      </c>
      <c r="M12">
        <f t="shared" si="1"/>
        <v>2.8802777643831536</v>
      </c>
      <c r="N12">
        <f t="shared" si="2"/>
        <v>37.71125</v>
      </c>
      <c r="O12">
        <f t="shared" si="3"/>
        <v>-106.24625</v>
      </c>
      <c r="P12">
        <f t="shared" si="4"/>
        <v>10.164634308473667</v>
      </c>
      <c r="Q12" t="b">
        <f t="shared" si="5"/>
        <v>0</v>
      </c>
      <c r="R12">
        <f t="shared" si="6"/>
        <v>2.8802777643831536</v>
      </c>
    </row>
    <row r="13" spans="1:18" x14ac:dyDescent="0.35">
      <c r="H13" t="s">
        <v>11</v>
      </c>
      <c r="I13">
        <f t="shared" si="0"/>
        <v>38.08</v>
      </c>
      <c r="J13">
        <v>-107.64</v>
      </c>
      <c r="K13">
        <v>37.54</v>
      </c>
      <c r="L13">
        <v>-119.23</v>
      </c>
      <c r="M13">
        <f t="shared" si="1"/>
        <v>11.60257299050517</v>
      </c>
      <c r="N13">
        <f t="shared" si="2"/>
        <v>37.71125</v>
      </c>
      <c r="O13">
        <f t="shared" si="3"/>
        <v>-106.24625</v>
      </c>
      <c r="P13">
        <f t="shared" si="4"/>
        <v>1.4417058039003627</v>
      </c>
      <c r="Q13" t="b">
        <f t="shared" si="5"/>
        <v>1</v>
      </c>
      <c r="R13">
        <f t="shared" si="6"/>
        <v>1.4417058039003627</v>
      </c>
    </row>
    <row r="14" spans="1:18" x14ac:dyDescent="0.35">
      <c r="H14" t="s">
        <v>12</v>
      </c>
      <c r="I14">
        <f t="shared" si="0"/>
        <v>35.61</v>
      </c>
      <c r="J14">
        <v>-116.97</v>
      </c>
      <c r="K14">
        <v>37.54</v>
      </c>
      <c r="L14">
        <v>-119.23</v>
      </c>
      <c r="M14">
        <f t="shared" si="1"/>
        <v>2.9719522203427196</v>
      </c>
      <c r="N14">
        <f t="shared" si="2"/>
        <v>37.71125</v>
      </c>
      <c r="O14">
        <f t="shared" si="3"/>
        <v>-106.24625</v>
      </c>
      <c r="P14">
        <f t="shared" si="4"/>
        <v>10.927674300829061</v>
      </c>
      <c r="Q14" t="b">
        <f t="shared" si="5"/>
        <v>0</v>
      </c>
      <c r="R14">
        <f t="shared" si="6"/>
        <v>2.9719522203427196</v>
      </c>
    </row>
  </sheetData>
  <mergeCells count="4">
    <mergeCell ref="I5:J5"/>
    <mergeCell ref="K5:L5"/>
    <mergeCell ref="N5:O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 12 Stipulation</vt:lpstr>
      <vt:lpstr>Module 12</vt:lpstr>
      <vt:lpstr>Connor's Candy_Module12_Project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Connor Kramer</cp:lastModifiedBy>
  <dcterms:created xsi:type="dcterms:W3CDTF">2025-04-30T23:33:40Z</dcterms:created>
  <dcterms:modified xsi:type="dcterms:W3CDTF">2025-05-01T00:41:43Z</dcterms:modified>
</cp:coreProperties>
</file>