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8_{D0B4C60B-1135-4993-98D1-D328EBFFF6A6}" xr6:coauthVersionLast="47" xr6:coauthVersionMax="47" xr10:uidLastSave="{00000000-0000-0000-0000-000000000000}"/>
  <bookViews>
    <workbookView xWindow="-110" yWindow="-110" windowWidth="19420" windowHeight="10300" firstSheet="1" activeTab="1" xr2:uid="{70F61F81-841B-4F03-8259-763D4AAFCC73}"/>
  </bookViews>
  <sheets>
    <sheet name="Model with Stipulation (2)" sheetId="5" r:id="rId1"/>
    <sheet name="Model with Stipulation (1)" sheetId="4" r:id="rId2"/>
    <sheet name="Connor's Candy_Module08_Estimat" sheetId="1" r:id="rId3"/>
    <sheet name="Full Time salaries" sheetId="2" r:id="rId4"/>
    <sheet name="Temperary workers" sheetId="3" r:id="rId5"/>
  </sheets>
  <definedNames>
    <definedName name="solver_adj" localSheetId="2" hidden="1">'Connor''s Candy_Module08_Estimat'!$S$6:$S$12</definedName>
    <definedName name="solver_adj" localSheetId="1" hidden="1">'Model with Stipulation (1)'!$S$6:$S$12</definedName>
    <definedName name="solver_adj" localSheetId="0" hidden="1">'Model with Stipulation (2)'!$S$6:$S$12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2</definedName>
    <definedName name="solver_eng" localSheetId="1" hidden="1">2</definedName>
    <definedName name="solver_eng" localSheetId="0" hidden="1">2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'Connor''s Candy_Module08_Estimat'!$G$13:$R$13</definedName>
    <definedName name="solver_lhs1" localSheetId="1" hidden="1">'Model with Stipulation (1)'!$G$13:$R$13</definedName>
    <definedName name="solver_lhs1" localSheetId="0" hidden="1">'Model with Stipulation (2)'!$G$13:$R$13</definedName>
    <definedName name="solver_lhs2" localSheetId="2" hidden="1">'Connor''s Candy_Module08_Estimat'!$S$6:$S$12</definedName>
    <definedName name="solver_lhs2" localSheetId="1" hidden="1">'Model with Stipulation (1)'!$S$12</definedName>
    <definedName name="solver_lhs2" localSheetId="0" hidden="1">'Model with Stipulation (2)'!$S$6:$S$11</definedName>
    <definedName name="solver_lhs3" localSheetId="2" hidden="1">'Connor''s Candy_Module08_Estimat'!$S$6:$S$12</definedName>
    <definedName name="solver_lhs3" localSheetId="1" hidden="1">'Model with Stipulation (1)'!$S$6:$S$12</definedName>
    <definedName name="solver_lhs3" localSheetId="0" hidden="1">'Model with Stipulation (2)'!$S$6:$S$12</definedName>
    <definedName name="solver_lhs4" localSheetId="1" hidden="1">'Model with Stipulation (1)'!$S$6:$S$12</definedName>
    <definedName name="solver_lhs4" localSheetId="0" hidden="1">'Model with Stipulation (2)'!$S$6:$S$12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3</definedName>
    <definedName name="solver_num" localSheetId="1" hidden="1">4</definedName>
    <definedName name="solver_num" localSheetId="0" hidden="1">4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'Connor''s Candy_Module08_Estimat'!$T$14</definedName>
    <definedName name="solver_opt" localSheetId="1" hidden="1">'Model with Stipulation (1)'!$T$14</definedName>
    <definedName name="solver_opt" localSheetId="0" hidden="1">'Model with Stipulation (2)'!$T$14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3</definedName>
    <definedName name="solver_rel1" localSheetId="1" hidden="1">3</definedName>
    <definedName name="solver_rel1" localSheetId="0" hidden="1">3</definedName>
    <definedName name="solver_rel2" localSheetId="2" hidden="1">4</definedName>
    <definedName name="solver_rel2" localSheetId="1" hidden="1">1</definedName>
    <definedName name="solver_rel2" localSheetId="0" hidden="1">2</definedName>
    <definedName name="solver_rel3" localSheetId="2" hidden="1">3</definedName>
    <definedName name="solver_rel3" localSheetId="1" hidden="1">4</definedName>
    <definedName name="solver_rel3" localSheetId="0" hidden="1">4</definedName>
    <definedName name="solver_rel4" localSheetId="1" hidden="1">3</definedName>
    <definedName name="solver_rel4" localSheetId="0" hidden="1">3</definedName>
    <definedName name="solver_rhs1" localSheetId="2" hidden="1">'Connor''s Candy_Module08_Estimat'!$G$14:$R$14</definedName>
    <definedName name="solver_rhs1" localSheetId="1" hidden="1">'Model with Stipulation (1)'!$G$14:$R$14</definedName>
    <definedName name="solver_rhs1" localSheetId="0" hidden="1">'Model with Stipulation (2)'!$G$14:$R$14</definedName>
    <definedName name="solver_rhs2" localSheetId="2" hidden="1">"integer"</definedName>
    <definedName name="solver_rhs2" localSheetId="1" hidden="1">'Model with Stipulation (1)'!$S$16</definedName>
    <definedName name="solver_rhs2" localSheetId="0" hidden="1">0</definedName>
    <definedName name="solver_rhs3" localSheetId="2" hidden="1">0</definedName>
    <definedName name="solver_rhs3" localSheetId="1" hidden="1">"integer"</definedName>
    <definedName name="solver_rhs3" localSheetId="0" hidden="1">"integer"</definedName>
    <definedName name="solver_rhs4" localSheetId="1" hidden="1">0</definedName>
    <definedName name="solver_rhs4" localSheetId="0" hidden="1">0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K18" i="4" l="1"/>
  <c r="L18" i="4"/>
  <c r="R14" i="5"/>
  <c r="Q14" i="5"/>
  <c r="P14" i="5"/>
  <c r="O14" i="5"/>
  <c r="N14" i="5"/>
  <c r="M14" i="5"/>
  <c r="L14" i="5"/>
  <c r="K14" i="5"/>
  <c r="J14" i="5"/>
  <c r="I14" i="5"/>
  <c r="H14" i="5"/>
  <c r="G14" i="5"/>
  <c r="R13" i="5"/>
  <c r="Q13" i="5"/>
  <c r="P13" i="5"/>
  <c r="O13" i="5"/>
  <c r="N13" i="5"/>
  <c r="M13" i="5"/>
  <c r="L13" i="5"/>
  <c r="K13" i="5"/>
  <c r="J13" i="5"/>
  <c r="I13" i="5"/>
  <c r="H13" i="5"/>
  <c r="G13" i="5"/>
  <c r="AJ12" i="5"/>
  <c r="T12" i="5"/>
  <c r="AJ11" i="5"/>
  <c r="T11" i="5"/>
  <c r="AJ10" i="5"/>
  <c r="T10" i="5"/>
  <c r="AJ9" i="5"/>
  <c r="T9" i="5"/>
  <c r="T14" i="5" s="1"/>
  <c r="AJ8" i="5"/>
  <c r="T8" i="5"/>
  <c r="AJ7" i="5"/>
  <c r="T7" i="5"/>
  <c r="AJ6" i="5"/>
  <c r="T6" i="5"/>
  <c r="S16" i="4"/>
  <c r="R14" i="4"/>
  <c r="Q14" i="4"/>
  <c r="P14" i="4"/>
  <c r="O14" i="4"/>
  <c r="N14" i="4"/>
  <c r="M14" i="4"/>
  <c r="L14" i="4"/>
  <c r="K14" i="4"/>
  <c r="J14" i="4"/>
  <c r="I14" i="4"/>
  <c r="H14" i="4"/>
  <c r="G14" i="4"/>
  <c r="R13" i="4"/>
  <c r="Q13" i="4"/>
  <c r="P13" i="4"/>
  <c r="O13" i="4"/>
  <c r="N13" i="4"/>
  <c r="M13" i="4"/>
  <c r="L13" i="4"/>
  <c r="K13" i="4"/>
  <c r="J13" i="4"/>
  <c r="I13" i="4"/>
  <c r="H13" i="4"/>
  <c r="G13" i="4"/>
  <c r="AJ12" i="4"/>
  <c r="T12" i="4"/>
  <c r="AJ11" i="4"/>
  <c r="T11" i="4"/>
  <c r="AJ10" i="4"/>
  <c r="T10" i="4"/>
  <c r="AJ9" i="4"/>
  <c r="T9" i="4"/>
  <c r="AJ8" i="4"/>
  <c r="T8" i="4"/>
  <c r="AJ7" i="4"/>
  <c r="T7" i="4"/>
  <c r="T14" i="4" s="1"/>
  <c r="AJ6" i="4"/>
  <c r="T6" i="4"/>
  <c r="AJ12" i="1"/>
  <c r="AJ11" i="1"/>
  <c r="AJ10" i="1"/>
  <c r="AJ9" i="1"/>
  <c r="AJ8" i="1"/>
  <c r="AJ7" i="1"/>
  <c r="AJ6" i="1"/>
  <c r="T14" i="1"/>
  <c r="T12" i="1"/>
  <c r="T11" i="1"/>
  <c r="T10" i="1"/>
  <c r="T9" i="1"/>
  <c r="T8" i="1"/>
  <c r="T7" i="1"/>
  <c r="T6" i="1"/>
  <c r="H13" i="1"/>
  <c r="I13" i="1"/>
  <c r="J13" i="1"/>
  <c r="K13" i="1"/>
  <c r="L13" i="1"/>
  <c r="M13" i="1"/>
  <c r="N13" i="1"/>
  <c r="O13" i="1"/>
  <c r="P13" i="1"/>
  <c r="Q13" i="1"/>
  <c r="R13" i="1"/>
  <c r="G13" i="1"/>
  <c r="R14" i="1"/>
  <c r="Q14" i="1"/>
  <c r="P14" i="1"/>
  <c r="O14" i="1"/>
  <c r="N14" i="1"/>
  <c r="M14" i="1"/>
  <c r="L14" i="1"/>
  <c r="K14" i="1"/>
  <c r="J14" i="1"/>
  <c r="I14" i="1"/>
  <c r="H14" i="1"/>
  <c r="G14" i="1"/>
  <c r="D7" i="2"/>
</calcChain>
</file>

<file path=xl/sharedStrings.xml><?xml version="1.0" encoding="utf-8"?>
<sst xmlns="http://schemas.openxmlformats.org/spreadsheetml/2006/main" count="235" uniqueCount="91">
  <si>
    <t>month</t>
  </si>
  <si>
    <t>foot_traffic</t>
  </si>
  <si>
    <t>employee</t>
  </si>
  <si>
    <t>monthly_salary</t>
  </si>
  <si>
    <t>Tina Tootsie</t>
  </si>
  <si>
    <t>Candyfloss Claire</t>
  </si>
  <si>
    <t>Candy Carmichael</t>
  </si>
  <si>
    <t>Maple Marshmallow</t>
  </si>
  <si>
    <t>Bubbles Butterbean</t>
  </si>
  <si>
    <t>Nibbles Nectarine</t>
  </si>
  <si>
    <t>Merry Marzipan</t>
  </si>
  <si>
    <t>Ginger Gumdrop</t>
  </si>
  <si>
    <t>Tootsie McGiggly</t>
  </si>
  <si>
    <t>Wiggles Wafflecone</t>
  </si>
  <si>
    <t>Chuckles Choco</t>
  </si>
  <si>
    <t>Chuck ChocoChip</t>
  </si>
  <si>
    <t>Pixie Peppermint</t>
  </si>
  <si>
    <t>Twinkle Taffybell</t>
  </si>
  <si>
    <t>Sunny Sassafras</t>
  </si>
  <si>
    <t>Dottie Dotsworth</t>
  </si>
  <si>
    <t>Nifty Nougatine</t>
  </si>
  <si>
    <t>Sprinkle Bea</t>
  </si>
  <si>
    <t>Muffin McMint</t>
  </si>
  <si>
    <t>Cherry Chewella</t>
  </si>
  <si>
    <t>Nougat Nelly</t>
  </si>
  <si>
    <t>Sugarplum Sally</t>
  </si>
  <si>
    <t>Whimsy Whiskers</t>
  </si>
  <si>
    <t>Misty Mallow</t>
  </si>
  <si>
    <t>Fizzabelle Pop</t>
  </si>
  <si>
    <t>Sassy Sourstripe</t>
  </si>
  <si>
    <t>Scooter Snickerdoodle</t>
  </si>
  <si>
    <t>Dizzy Dandelion</t>
  </si>
  <si>
    <t>Crispy Crumbcatcher</t>
  </si>
  <si>
    <t>Benny Bonbon</t>
  </si>
  <si>
    <t>Truffle Tilda</t>
  </si>
  <si>
    <t>Bonbon Bella</t>
  </si>
  <si>
    <t>Sparkle Sundae</t>
  </si>
  <si>
    <t>Snickersnack Sam</t>
  </si>
  <si>
    <t>Gummy Gus</t>
  </si>
  <si>
    <t>Gumdrop Grace</t>
  </si>
  <si>
    <t>Gingersnap Gwen</t>
  </si>
  <si>
    <t>Chompers McSweet</t>
  </si>
  <si>
    <t>Whirly Winnie</t>
  </si>
  <si>
    <t>Poppi Lollipop</t>
  </si>
  <si>
    <t>Taffy Twinkleton</t>
  </si>
  <si>
    <t>Twizzle Taffeta</t>
  </si>
  <si>
    <t>Twirly Tina</t>
  </si>
  <si>
    <t>Lolly McSprinkle</t>
  </si>
  <si>
    <t>Jellybean Juniper</t>
  </si>
  <si>
    <t>Caramel Clementine</t>
  </si>
  <si>
    <t>Jiggly Juliebean</t>
  </si>
  <si>
    <t>Lulu Licorice</t>
  </si>
  <si>
    <t>Zippy Licorice</t>
  </si>
  <si>
    <t>agency</t>
  </si>
  <si>
    <t>beginning_month_of_service</t>
  </si>
  <si>
    <t>duration_of_service</t>
  </si>
  <si>
    <t>Nibbles &amp; Nonsense</t>
  </si>
  <si>
    <t>Toffee Twirl</t>
  </si>
  <si>
    <t>Mallow &amp; Mischief</t>
  </si>
  <si>
    <t>Tingle Tangle Treats</t>
  </si>
  <si>
    <t>The Sweetsmith Society</t>
  </si>
  <si>
    <t>Puff &amp; Pop Confectionery</t>
  </si>
  <si>
    <t>Required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</si>
  <si>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</si>
  <si>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</si>
  <si>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</si>
  <si>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</si>
  <si>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</si>
  <si>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</si>
  <si>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</si>
  <si>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</si>
  <si>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</si>
  <si>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</si>
  <si>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</si>
  <si>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</si>
  <si>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Agency</t>
  </si>
  <si>
    <t>Full Time Workers</t>
  </si>
  <si>
    <t>Months Each Agency Works 0=Off Month 1=On Month</t>
  </si>
  <si>
    <t xml:space="preserve">Availible </t>
  </si>
  <si>
    <t xml:space="preserve">Wages per Angency </t>
  </si>
  <si>
    <t>Workers schedule</t>
  </si>
  <si>
    <t>Total</t>
  </si>
  <si>
    <t>Month</t>
  </si>
  <si>
    <t>Months On</t>
  </si>
  <si>
    <t>Feb, Mar</t>
  </si>
  <si>
    <t>Oct, Nov, Dec</t>
  </si>
  <si>
    <t>Jun, Jul</t>
  </si>
  <si>
    <t>Apr, May</t>
  </si>
  <si>
    <t>Jan, Feb, Mar</t>
  </si>
  <si>
    <t>July, Aug, Sep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</si>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</sst>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0" fillId="0" borderId="16" xfId="0" applyBorder="1"/>
    <xf numFmtId="0" fontId="0" fillId="0" borderId="19" xfId="0" applyBorder="1"/>
    <xf numFmtId="0" fontId="0" fillId="0" borderId="0" xfId="0" applyFill="1" applyBorder="1"/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18" fillId="0" borderId="0" xfId="0" applyFont="1" applyFill="1" applyBorder="1" applyAlignment="1">
      <alignment horizontal="center"/>
    </xf>
    <xf numFmtId="165" fontId="19" fillId="0" borderId="0" xfId="1" applyNumberFormat="1" applyFont="1" applyFill="1" applyBorder="1"/>
    <xf numFmtId="0" fontId="16" fillId="0" borderId="0" xfId="0" applyFont="1"/>
    <xf numFmtId="0" fontId="0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7" xfId="0" applyFill="1" applyBorder="1"/>
    <xf numFmtId="0" fontId="16" fillId="0" borderId="18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15" xfId="0" applyFont="1" applyFill="1" applyBorder="1" applyAlignment="1">
      <alignment horizontal="center"/>
    </xf>
    <xf numFmtId="0" fontId="16" fillId="0" borderId="19" xfId="0" applyFont="1" applyFill="1" applyBorder="1" applyAlignment="1"/>
    <xf numFmtId="0" fontId="16" fillId="0" borderId="16" xfId="0" applyFont="1" applyFill="1" applyBorder="1" applyAlignment="1"/>
    <xf numFmtId="0" fontId="16" fillId="0" borderId="12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Fill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13" xfId="0" applyFont="1" applyFill="1" applyBorder="1" applyAlignment="1">
      <alignment horizontal="center" wrapText="1"/>
    </xf>
    <xf numFmtId="0" fontId="16" fillId="0" borderId="15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wrapText="1"/>
    </xf>
    <xf numFmtId="0" fontId="0" fillId="33" borderId="17" xfId="0" applyFill="1" applyBorder="1"/>
    <xf numFmtId="44" fontId="0" fillId="0" borderId="13" xfId="1" applyFont="1" applyBorder="1"/>
    <xf numFmtId="0" fontId="0" fillId="33" borderId="10" xfId="0" applyFill="1" applyBorder="1"/>
    <xf numFmtId="44" fontId="0" fillId="0" borderId="14" xfId="1" applyFont="1" applyBorder="1"/>
    <xf numFmtId="0" fontId="0" fillId="33" borderId="15" xfId="0" applyFill="1" applyBorder="1"/>
    <xf numFmtId="44" fontId="0" fillId="0" borderId="16" xfId="1" applyFont="1" applyBorder="1"/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0" fillId="0" borderId="15" xfId="0" applyFill="1" applyBorder="1"/>
    <xf numFmtId="0" fontId="0" fillId="0" borderId="19" xfId="0" applyFill="1" applyBorder="1"/>
    <xf numFmtId="44" fontId="0" fillId="0" borderId="11" xfId="1" applyFont="1" applyBorder="1"/>
    <xf numFmtId="0" fontId="0" fillId="0" borderId="1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2" xfId="0" applyBorder="1"/>
    <xf numFmtId="0" fontId="0" fillId="0" borderId="20" xfId="0" applyBorder="1"/>
    <xf numFmtId="0" fontId="0" fillId="0" borderId="21" xfId="0" applyBorder="1"/>
    <xf numFmtId="0" fontId="16" fillId="33" borderId="22" xfId="0" applyFont="1" applyFill="1" applyBorder="1" applyAlignment="1">
      <alignment horizontal="center" wrapText="1"/>
    </xf>
    <xf numFmtId="0" fontId="16" fillId="33" borderId="23" xfId="0" applyFont="1" applyFill="1" applyBorder="1" applyAlignment="1">
      <alignment wrapText="1"/>
    </xf>
    <xf numFmtId="0" fontId="16" fillId="33" borderId="24" xfId="0" applyFont="1" applyFill="1" applyBorder="1" applyAlignment="1">
      <alignment wrapText="1"/>
    </xf>
    <xf numFmtId="44" fontId="0" fillId="0" borderId="0" xfId="0" applyNumberForma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fill>
        <patternFill>
          <bgColor rgb="FFFFFFCC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CC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CC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 Traffic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with Stipulation (2)'!$B$1</c:f>
              <c:strCache>
                <c:ptCount val="1"/>
                <c:pt idx="0">
                  <c:v>foot_traffic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with Stipulation (2)'!$B$2:$B$13</c:f>
              <c:numCache>
                <c:formatCode>General</c:formatCode>
                <c:ptCount val="12"/>
                <c:pt idx="0">
                  <c:v>304</c:v>
                </c:pt>
                <c:pt idx="1">
                  <c:v>416</c:v>
                </c:pt>
                <c:pt idx="2">
                  <c:v>574</c:v>
                </c:pt>
                <c:pt idx="3">
                  <c:v>643</c:v>
                </c:pt>
                <c:pt idx="4">
                  <c:v>563</c:v>
                </c:pt>
                <c:pt idx="5">
                  <c:v>415</c:v>
                </c:pt>
                <c:pt idx="6">
                  <c:v>346</c:v>
                </c:pt>
                <c:pt idx="7">
                  <c:v>437</c:v>
                </c:pt>
                <c:pt idx="8">
                  <c:v>620</c:v>
                </c:pt>
                <c:pt idx="9">
                  <c:v>740</c:v>
                </c:pt>
                <c:pt idx="10">
                  <c:v>692</c:v>
                </c:pt>
                <c:pt idx="11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5-45F2-807B-E9BF88AF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808832"/>
        <c:axId val="8198091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'Model with Stipulation (2)'!$C$1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'Model with Stipulation (2)'!$C$2:$C$13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6A5-45F2-807B-E9BF88AF773E}"/>
                  </c:ext>
                </c:extLst>
              </c15:ser>
            </c15:filteredLineSeries>
          </c:ext>
        </c:extLst>
      </c:lineChart>
      <c:catAx>
        <c:axId val="81980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809192"/>
        <c:crosses val="autoZero"/>
        <c:auto val="1"/>
        <c:lblAlgn val="ctr"/>
        <c:lblOffset val="100"/>
        <c:noMultiLvlLbl val="0"/>
      </c:catAx>
      <c:valAx>
        <c:axId val="81980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Foot</a:t>
                </a:r>
                <a:r>
                  <a:rPr lang="en-US" baseline="0"/>
                  <a:t> Traffic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8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 Traffic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with Stipulation (1)'!$B$1</c:f>
              <c:strCache>
                <c:ptCount val="1"/>
                <c:pt idx="0">
                  <c:v>foot_traffic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with Stipulation (1)'!$B$2:$B$13</c:f>
              <c:numCache>
                <c:formatCode>General</c:formatCode>
                <c:ptCount val="12"/>
                <c:pt idx="0">
                  <c:v>304</c:v>
                </c:pt>
                <c:pt idx="1">
                  <c:v>416</c:v>
                </c:pt>
                <c:pt idx="2">
                  <c:v>574</c:v>
                </c:pt>
                <c:pt idx="3">
                  <c:v>643</c:v>
                </c:pt>
                <c:pt idx="4">
                  <c:v>563</c:v>
                </c:pt>
                <c:pt idx="5">
                  <c:v>415</c:v>
                </c:pt>
                <c:pt idx="6">
                  <c:v>346</c:v>
                </c:pt>
                <c:pt idx="7">
                  <c:v>437</c:v>
                </c:pt>
                <c:pt idx="8">
                  <c:v>620</c:v>
                </c:pt>
                <c:pt idx="9">
                  <c:v>740</c:v>
                </c:pt>
                <c:pt idx="10">
                  <c:v>692</c:v>
                </c:pt>
                <c:pt idx="11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7-4992-A7A9-46F9DE000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808832"/>
        <c:axId val="8198091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'Model with Stipulation (1)'!$C$1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'Model with Stipulation (1)'!$C$2:$C$13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397-4992-A7A9-46F9DE000757}"/>
                  </c:ext>
                </c:extLst>
              </c15:ser>
            </c15:filteredLineSeries>
          </c:ext>
        </c:extLst>
      </c:lineChart>
      <c:catAx>
        <c:axId val="81980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809192"/>
        <c:crosses val="autoZero"/>
        <c:auto val="1"/>
        <c:lblAlgn val="ctr"/>
        <c:lblOffset val="100"/>
        <c:noMultiLvlLbl val="0"/>
      </c:catAx>
      <c:valAx>
        <c:axId val="81980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Foot</a:t>
                </a:r>
                <a:r>
                  <a:rPr lang="en-US" baseline="0"/>
                  <a:t> Traffic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8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 Traffic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'Connor''s Candy_Module08_Estimat'!$B$1</c:f>
              <c:strCache>
                <c:ptCount val="1"/>
                <c:pt idx="0">
                  <c:v>foot_traffic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'Connor''s Candy_Module08_Estimat'!$B$2:$B$13</c:f>
              <c:numCache>
                <c:formatCode>General</c:formatCode>
                <c:ptCount val="12"/>
                <c:pt idx="0">
                  <c:v>304</c:v>
                </c:pt>
                <c:pt idx="1">
                  <c:v>416</c:v>
                </c:pt>
                <c:pt idx="2">
                  <c:v>574</c:v>
                </c:pt>
                <c:pt idx="3">
                  <c:v>643</c:v>
                </c:pt>
                <c:pt idx="4">
                  <c:v>563</c:v>
                </c:pt>
                <c:pt idx="5">
                  <c:v>415</c:v>
                </c:pt>
                <c:pt idx="6">
                  <c:v>346</c:v>
                </c:pt>
                <c:pt idx="7">
                  <c:v>437</c:v>
                </c:pt>
                <c:pt idx="8">
                  <c:v>620</c:v>
                </c:pt>
                <c:pt idx="9">
                  <c:v>740</c:v>
                </c:pt>
                <c:pt idx="10">
                  <c:v>692</c:v>
                </c:pt>
                <c:pt idx="11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E-4C78-A456-DBF991B49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808832"/>
        <c:axId val="8198091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'Connor''s Candy_Module08_Estimat'!$C$1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'Connor''s Candy_Module08_Estimat'!$C$2:$C$13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88E-4C78-A456-DBF991B49B12}"/>
                  </c:ext>
                </c:extLst>
              </c15:ser>
            </c15:filteredLineSeries>
          </c:ext>
        </c:extLst>
      </c:lineChart>
      <c:catAx>
        <c:axId val="81980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809192"/>
        <c:crosses val="autoZero"/>
        <c:auto val="1"/>
        <c:lblAlgn val="ctr"/>
        <c:lblOffset val="100"/>
        <c:noMultiLvlLbl val="0"/>
      </c:catAx>
      <c:valAx>
        <c:axId val="81980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Foot</a:t>
                </a:r>
                <a:r>
                  <a:rPr lang="en-US" baseline="0"/>
                  <a:t> Traffic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8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5.png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206375</xdr:colOff>
      <xdr:row>1</xdr:row>
      <xdr:rowOff>15875</xdr:rowOff>
    </xdr:from>
    <xdr:to>
      <xdr:col>27</xdr:col>
      <xdr:colOff>511175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05B16-7155-4458-991E-A85873C4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304800</xdr:colOff>
          <xdr:row>12</xdr:row>
          <xdr:rowOff>19050</xdr:rowOff>
        </xdr:from>
        <xdr:to>
          <xdr:col>35</xdr:col>
          <xdr:colOff>285750</xdr:colOff>
          <xdr:row>20</xdr:row>
          <xdr:rowOff>25400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8D24BC8A-D4B8-4DB9-81DB-7446C4CDFBC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Model with Stipulation (2)'!$AH$5:$AJ$12" spid="_x0000_s512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0891500" y="2228850"/>
              <a:ext cx="3644900" cy="14795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457200</xdr:colOff>
          <xdr:row>15</xdr:row>
          <xdr:rowOff>133350</xdr:rowOff>
        </xdr:from>
        <xdr:to>
          <xdr:col>25</xdr:col>
          <xdr:colOff>146050</xdr:colOff>
          <xdr:row>26</xdr:row>
          <xdr:rowOff>139700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D0885B98-B7CA-451C-B479-7845BBE1637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Model with Stipulation (2)'!$F$4:$T$14" spid="_x0000_s512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6235700" y="2895600"/>
              <a:ext cx="10839450" cy="20320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206375</xdr:colOff>
      <xdr:row>1</xdr:row>
      <xdr:rowOff>15875</xdr:rowOff>
    </xdr:from>
    <xdr:to>
      <xdr:col>27</xdr:col>
      <xdr:colOff>511175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6E418-EDDE-4E6A-8395-B37F955EB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304800</xdr:colOff>
          <xdr:row>12</xdr:row>
          <xdr:rowOff>19050</xdr:rowOff>
        </xdr:from>
        <xdr:to>
          <xdr:col>35</xdr:col>
          <xdr:colOff>285750</xdr:colOff>
          <xdr:row>20</xdr:row>
          <xdr:rowOff>25400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94F0BCEC-E34F-4CEF-AFA2-6564279A00C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Model with Stipulation (1)'!$AH$5:$AJ$12" spid="_x0000_s410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0891500" y="2228850"/>
              <a:ext cx="3644900" cy="14795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330200</xdr:colOff>
          <xdr:row>17</xdr:row>
          <xdr:rowOff>6350</xdr:rowOff>
        </xdr:from>
        <xdr:to>
          <xdr:col>32</xdr:col>
          <xdr:colOff>215900</xdr:colOff>
          <xdr:row>28</xdr:row>
          <xdr:rowOff>6350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CDD0EA2B-96B6-9E7A-CF75-D25A55B4678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Model with Stipulation (1)'!$F$4:$T$14" spid="_x0000_s410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0579100" y="3136900"/>
              <a:ext cx="11036300" cy="20256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206375</xdr:colOff>
      <xdr:row>1</xdr:row>
      <xdr:rowOff>15875</xdr:rowOff>
    </xdr:from>
    <xdr:to>
      <xdr:col>27</xdr:col>
      <xdr:colOff>511175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C6CFE-7666-594A-4891-EBD07C8C9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304800</xdr:colOff>
          <xdr:row>12</xdr:row>
          <xdr:rowOff>19050</xdr:rowOff>
        </xdr:from>
        <xdr:to>
          <xdr:col>35</xdr:col>
          <xdr:colOff>285750</xdr:colOff>
          <xdr:row>20</xdr:row>
          <xdr:rowOff>25400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B6348665-6753-2A7F-B6CD-ABAABA4E943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Connor''s Candy_Module08_Estimat'!$AH$5:$AJ$12" spid="_x0000_s103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0891500" y="2228850"/>
              <a:ext cx="3644900" cy="14795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457200</xdr:colOff>
          <xdr:row>15</xdr:row>
          <xdr:rowOff>133350</xdr:rowOff>
        </xdr:from>
        <xdr:to>
          <xdr:col>25</xdr:col>
          <xdr:colOff>146050</xdr:colOff>
          <xdr:row>26</xdr:row>
          <xdr:rowOff>139700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189A5A22-EBB9-38ED-08D2-F8A5D5AB181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Connor''s Candy_Module08_Estimat'!$F$4:$T$14" spid="_x0000_s103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6235700" y="2895600"/>
              <a:ext cx="10839450" cy="20320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B19B5-8B2E-40A5-8EC8-8708F272FE1F}">
  <dimension ref="A1:AJ26"/>
  <sheetViews>
    <sheetView topLeftCell="E8" workbookViewId="0">
      <selection activeCell="G20" sqref="G20"/>
    </sheetView>
  </sheetViews>
  <sheetFormatPr defaultRowHeight="14.5" x14ac:dyDescent="0.35"/>
  <cols>
    <col min="6" max="6" width="21.6328125" customWidth="1"/>
    <col min="19" max="19" width="13.453125" customWidth="1"/>
    <col min="20" max="20" width="15.26953125" customWidth="1"/>
    <col min="34" max="34" width="22.1796875" customWidth="1"/>
    <col min="35" max="35" width="12.81640625" customWidth="1"/>
    <col min="36" max="36" width="17.08984375" customWidth="1"/>
  </cols>
  <sheetData>
    <row r="1" spans="1:36" x14ac:dyDescent="0.35">
      <c r="A1" t="s">
        <v>0</v>
      </c>
      <c r="B1" t="s">
        <v>1</v>
      </c>
      <c r="C1" t="s">
        <v>82</v>
      </c>
    </row>
    <row r="2" spans="1:36" x14ac:dyDescent="0.35">
      <c r="A2">
        <v>1</v>
      </c>
      <c r="B2">
        <v>304</v>
      </c>
      <c r="C2" t="s">
        <v>63</v>
      </c>
    </row>
    <row r="3" spans="1:36" x14ac:dyDescent="0.35">
      <c r="A3">
        <v>2</v>
      </c>
      <c r="B3">
        <v>416</v>
      </c>
      <c r="C3" t="s">
        <v>64</v>
      </c>
    </row>
    <row r="4" spans="1:36" x14ac:dyDescent="0.35">
      <c r="A4">
        <v>3</v>
      </c>
      <c r="B4">
        <v>574</v>
      </c>
      <c r="C4" t="s">
        <v>65</v>
      </c>
      <c r="E4" s="3"/>
      <c r="F4" s="11"/>
      <c r="G4" s="12" t="s">
        <v>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21" t="s">
        <v>80</v>
      </c>
      <c r="T4" s="22" t="s">
        <v>79</v>
      </c>
      <c r="AH4" s="40"/>
      <c r="AI4" s="40"/>
    </row>
    <row r="5" spans="1:36" x14ac:dyDescent="0.35">
      <c r="A5">
        <v>4</v>
      </c>
      <c r="B5">
        <v>643</v>
      </c>
      <c r="C5" t="s">
        <v>66</v>
      </c>
      <c r="E5" s="3"/>
      <c r="F5" s="14" t="s">
        <v>75</v>
      </c>
      <c r="G5" s="15" t="s">
        <v>63</v>
      </c>
      <c r="H5" s="15" t="s">
        <v>64</v>
      </c>
      <c r="I5" s="15" t="s">
        <v>65</v>
      </c>
      <c r="J5" s="15" t="s">
        <v>66</v>
      </c>
      <c r="K5" s="15" t="s">
        <v>67</v>
      </c>
      <c r="L5" s="15" t="s">
        <v>68</v>
      </c>
      <c r="M5" s="15" t="s">
        <v>69</v>
      </c>
      <c r="N5" s="15" t="s">
        <v>70</v>
      </c>
      <c r="O5" s="15" t="s">
        <v>71</v>
      </c>
      <c r="P5" s="15" t="s">
        <v>72</v>
      </c>
      <c r="Q5" s="15" t="s">
        <v>73</v>
      </c>
      <c r="R5" s="16" t="s">
        <v>74</v>
      </c>
      <c r="S5" s="23"/>
      <c r="T5" s="24"/>
      <c r="AH5" s="44" t="s">
        <v>75</v>
      </c>
      <c r="AI5" s="45" t="s">
        <v>83</v>
      </c>
      <c r="AJ5" s="46" t="s">
        <v>79</v>
      </c>
    </row>
    <row r="6" spans="1:36" x14ac:dyDescent="0.35">
      <c r="A6">
        <v>5</v>
      </c>
      <c r="B6">
        <v>563</v>
      </c>
      <c r="C6" t="s">
        <v>67</v>
      </c>
      <c r="E6" s="3"/>
      <c r="F6" s="17" t="s">
        <v>56</v>
      </c>
      <c r="G6" s="9">
        <v>0</v>
      </c>
      <c r="H6" s="9">
        <v>1</v>
      </c>
      <c r="I6" s="9">
        <v>1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25">
        <v>0</v>
      </c>
      <c r="T6" s="26">
        <f>11975*2</f>
        <v>23950</v>
      </c>
      <c r="AH6" s="37" t="s">
        <v>56</v>
      </c>
      <c r="AI6" s="41" t="s">
        <v>84</v>
      </c>
      <c r="AJ6" s="26">
        <f>11975*2</f>
        <v>23950</v>
      </c>
    </row>
    <row r="7" spans="1:36" x14ac:dyDescent="0.35">
      <c r="A7">
        <v>6</v>
      </c>
      <c r="B7">
        <v>415</v>
      </c>
      <c r="C7" t="s">
        <v>68</v>
      </c>
      <c r="E7" s="3"/>
      <c r="F7" s="18" t="s">
        <v>57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1</v>
      </c>
      <c r="M7" s="9">
        <v>1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27">
        <v>0</v>
      </c>
      <c r="T7" s="28">
        <f>13656*2</f>
        <v>27312</v>
      </c>
      <c r="AH7" s="38" t="s">
        <v>57</v>
      </c>
      <c r="AI7" s="42" t="s">
        <v>86</v>
      </c>
      <c r="AJ7" s="28">
        <f>13656*2</f>
        <v>27312</v>
      </c>
    </row>
    <row r="8" spans="1:36" x14ac:dyDescent="0.35">
      <c r="A8">
        <v>7</v>
      </c>
      <c r="B8">
        <v>346</v>
      </c>
      <c r="C8" t="s">
        <v>69</v>
      </c>
      <c r="E8" s="3"/>
      <c r="F8" s="18" t="s">
        <v>58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1</v>
      </c>
      <c r="Q8" s="10">
        <v>1</v>
      </c>
      <c r="R8" s="10">
        <v>1</v>
      </c>
      <c r="S8" s="27">
        <v>0</v>
      </c>
      <c r="T8" s="28">
        <f>12390*3</f>
        <v>37170</v>
      </c>
      <c r="AH8" s="38" t="s">
        <v>58</v>
      </c>
      <c r="AI8" s="42" t="s">
        <v>85</v>
      </c>
      <c r="AJ8" s="28">
        <f>12390*3</f>
        <v>37170</v>
      </c>
    </row>
    <row r="9" spans="1:36" x14ac:dyDescent="0.35">
      <c r="A9">
        <v>8</v>
      </c>
      <c r="B9">
        <v>437</v>
      </c>
      <c r="C9" t="s">
        <v>70</v>
      </c>
      <c r="E9" s="3"/>
      <c r="F9" s="18" t="s">
        <v>59</v>
      </c>
      <c r="G9" s="9">
        <v>0</v>
      </c>
      <c r="H9" s="9">
        <v>0</v>
      </c>
      <c r="I9" s="9">
        <v>0</v>
      </c>
      <c r="J9" s="9">
        <v>1</v>
      </c>
      <c r="K9" s="9">
        <v>1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27">
        <v>0</v>
      </c>
      <c r="T9" s="28">
        <f>10616*2</f>
        <v>21232</v>
      </c>
      <c r="AH9" s="38" t="s">
        <v>59</v>
      </c>
      <c r="AI9" s="42" t="s">
        <v>87</v>
      </c>
      <c r="AJ9" s="28">
        <f>10616*2</f>
        <v>21232</v>
      </c>
    </row>
    <row r="10" spans="1:36" x14ac:dyDescent="0.35">
      <c r="A10">
        <v>9</v>
      </c>
      <c r="B10">
        <v>620</v>
      </c>
      <c r="C10" t="s">
        <v>71</v>
      </c>
      <c r="E10" s="3"/>
      <c r="F10" s="18" t="s">
        <v>60</v>
      </c>
      <c r="G10" s="9">
        <v>1</v>
      </c>
      <c r="H10" s="9">
        <v>1</v>
      </c>
      <c r="I10" s="9">
        <v>1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27">
        <v>0</v>
      </c>
      <c r="T10" s="28">
        <f>10633*3</f>
        <v>31899</v>
      </c>
      <c r="AH10" s="38" t="s">
        <v>60</v>
      </c>
      <c r="AI10" s="42" t="s">
        <v>88</v>
      </c>
      <c r="AJ10" s="28">
        <f>10633*3</f>
        <v>31899</v>
      </c>
    </row>
    <row r="11" spans="1:36" x14ac:dyDescent="0.35">
      <c r="A11">
        <v>10</v>
      </c>
      <c r="B11">
        <v>740</v>
      </c>
      <c r="C11" t="s">
        <v>72</v>
      </c>
      <c r="E11" s="3"/>
      <c r="F11" s="18" t="s">
        <v>61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1</v>
      </c>
      <c r="N11" s="9">
        <v>1</v>
      </c>
      <c r="O11" s="9">
        <v>1</v>
      </c>
      <c r="P11" s="9">
        <v>0</v>
      </c>
      <c r="Q11" s="9">
        <v>0</v>
      </c>
      <c r="R11" s="9">
        <v>0</v>
      </c>
      <c r="S11" s="27">
        <v>0</v>
      </c>
      <c r="T11" s="28">
        <f>11235*3</f>
        <v>33705</v>
      </c>
      <c r="AH11" s="38" t="s">
        <v>61</v>
      </c>
      <c r="AI11" s="42" t="s">
        <v>89</v>
      </c>
      <c r="AJ11" s="28">
        <f>11235*3</f>
        <v>33705</v>
      </c>
    </row>
    <row r="12" spans="1:36" x14ac:dyDescent="0.35">
      <c r="A12">
        <v>11</v>
      </c>
      <c r="B12">
        <v>692</v>
      </c>
      <c r="C12" t="s">
        <v>73</v>
      </c>
      <c r="E12" s="3"/>
      <c r="F12" s="19" t="s">
        <v>76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29">
        <v>740</v>
      </c>
      <c r="T12" s="30">
        <f>9791.99510204081*12</f>
        <v>117503.94122448971</v>
      </c>
      <c r="AH12" s="39" t="s">
        <v>76</v>
      </c>
      <c r="AI12" s="43" t="s">
        <v>90</v>
      </c>
      <c r="AJ12" s="30">
        <f>9791.99510204081*12</f>
        <v>117503.94122448971</v>
      </c>
    </row>
    <row r="13" spans="1:36" x14ac:dyDescent="0.35">
      <c r="A13">
        <v>12</v>
      </c>
      <c r="B13">
        <v>525</v>
      </c>
      <c r="C13" t="s">
        <v>74</v>
      </c>
      <c r="E13" s="3"/>
      <c r="F13" s="20" t="s">
        <v>78</v>
      </c>
      <c r="G13" s="31">
        <f>SUMPRODUCT(G6:G12,$S$6:$S$12)</f>
        <v>740</v>
      </c>
      <c r="H13" s="32">
        <f t="shared" ref="H13:R13" si="0">SUMPRODUCT(H6:H12,$S$6:$S$12)</f>
        <v>740</v>
      </c>
      <c r="I13" s="32">
        <f t="shared" si="0"/>
        <v>740</v>
      </c>
      <c r="J13" s="32">
        <f t="shared" si="0"/>
        <v>740</v>
      </c>
      <c r="K13" s="32">
        <f t="shared" si="0"/>
        <v>740</v>
      </c>
      <c r="L13" s="32">
        <f t="shared" si="0"/>
        <v>740</v>
      </c>
      <c r="M13" s="32">
        <f t="shared" si="0"/>
        <v>740</v>
      </c>
      <c r="N13" s="32">
        <f t="shared" si="0"/>
        <v>740</v>
      </c>
      <c r="O13" s="32">
        <f t="shared" si="0"/>
        <v>740</v>
      </c>
      <c r="P13" s="32">
        <f t="shared" si="0"/>
        <v>740</v>
      </c>
      <c r="Q13" s="32">
        <f t="shared" si="0"/>
        <v>740</v>
      </c>
      <c r="R13" s="33">
        <f t="shared" si="0"/>
        <v>740</v>
      </c>
    </row>
    <row r="14" spans="1:36" x14ac:dyDescent="0.35">
      <c r="E14" s="3"/>
      <c r="F14" s="19" t="s">
        <v>62</v>
      </c>
      <c r="G14" s="34">
        <f>B2</f>
        <v>304</v>
      </c>
      <c r="H14" s="35">
        <f>B3</f>
        <v>416</v>
      </c>
      <c r="I14" s="35">
        <f>B4</f>
        <v>574</v>
      </c>
      <c r="J14" s="35">
        <f>B5</f>
        <v>643</v>
      </c>
      <c r="K14" s="35">
        <f>B6</f>
        <v>563</v>
      </c>
      <c r="L14" s="35">
        <f>B7</f>
        <v>415</v>
      </c>
      <c r="M14" s="35">
        <f>B8</f>
        <v>346</v>
      </c>
      <c r="N14" s="35">
        <f>B9</f>
        <v>437</v>
      </c>
      <c r="O14" s="35">
        <f>B10</f>
        <v>620</v>
      </c>
      <c r="P14" s="35">
        <f>B11</f>
        <v>740</v>
      </c>
      <c r="Q14" s="2">
        <f>B12</f>
        <v>692</v>
      </c>
      <c r="R14" s="1">
        <f>B13</f>
        <v>525</v>
      </c>
      <c r="S14" s="8" t="s">
        <v>81</v>
      </c>
      <c r="T14" s="36">
        <f>SUMPRODUCT(S6:S12,T6:T12)</f>
        <v>86952916.50612238</v>
      </c>
    </row>
    <row r="15" spans="1:36" x14ac:dyDescent="0.35">
      <c r="E15" s="3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36" x14ac:dyDescent="0.35">
      <c r="E16" s="3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5:16" x14ac:dyDescent="0.35">
      <c r="E17" s="3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5:16" x14ac:dyDescent="0.35">
      <c r="E18" s="3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5:16" x14ac:dyDescent="0.35">
      <c r="E19" s="3"/>
      <c r="F19" s="5"/>
      <c r="G19" s="6"/>
      <c r="H19" s="6"/>
      <c r="I19" s="14"/>
      <c r="J19" s="6"/>
      <c r="K19" s="6"/>
      <c r="L19" s="6"/>
      <c r="M19" s="6"/>
      <c r="N19" s="3"/>
      <c r="O19" s="3"/>
      <c r="P19" s="3"/>
    </row>
    <row r="20" spans="5:16" x14ac:dyDescent="0.35">
      <c r="E20" s="3"/>
      <c r="F20" s="5"/>
      <c r="G20" s="4"/>
      <c r="H20" s="4"/>
      <c r="I20" s="17"/>
      <c r="J20" s="4"/>
      <c r="K20" s="4"/>
      <c r="L20" s="4"/>
      <c r="M20" s="4"/>
      <c r="N20" s="4"/>
      <c r="O20" s="7"/>
      <c r="P20" s="3"/>
    </row>
    <row r="21" spans="5:16" x14ac:dyDescent="0.35">
      <c r="E21" s="3"/>
      <c r="F21" s="3"/>
      <c r="G21" s="3"/>
      <c r="H21" s="3"/>
      <c r="I21" s="18"/>
      <c r="J21" s="3"/>
      <c r="K21" s="3"/>
      <c r="L21" s="3"/>
      <c r="M21" s="3"/>
      <c r="N21" s="3"/>
      <c r="O21" s="3"/>
      <c r="P21" s="3"/>
    </row>
    <row r="22" spans="5:16" x14ac:dyDescent="0.35">
      <c r="I22" s="18"/>
    </row>
    <row r="23" spans="5:16" x14ac:dyDescent="0.35">
      <c r="I23" s="18"/>
    </row>
    <row r="24" spans="5:16" x14ac:dyDescent="0.35">
      <c r="I24" s="18"/>
    </row>
    <row r="25" spans="5:16" x14ac:dyDescent="0.35">
      <c r="I25" s="18"/>
    </row>
    <row r="26" spans="5:16" x14ac:dyDescent="0.35">
      <c r="I26" s="19"/>
    </row>
  </sheetData>
  <mergeCells count="3">
    <mergeCell ref="G4:R4"/>
    <mergeCell ref="S4:S5"/>
    <mergeCell ref="T4:T5"/>
  </mergeCells>
  <conditionalFormatting sqref="G8:M12 N8:O8 G7:R7 N9:R12">
    <cfRule type="colorScale" priority="4">
      <colorScale>
        <cfvo type="min"/>
        <cfvo type="max"/>
        <color rgb="FFFFEF9C"/>
        <color rgb="FF63BE7B"/>
      </colorScale>
    </cfRule>
  </conditionalFormatting>
  <conditionalFormatting sqref="G6:R6">
    <cfRule type="cellIs" dxfId="2" priority="3" operator="equal">
      <formula>1</formula>
    </cfRule>
  </conditionalFormatting>
  <conditionalFormatting sqref="G6:R12">
    <cfRule type="cellIs" dxfId="1" priority="2" operator="equal">
      <formula>1</formula>
    </cfRule>
  </conditionalFormatting>
  <conditionalFormatting sqref="G6:R12">
    <cfRule type="cellIs" dxfId="0" priority="1" operator="equal">
      <formula>0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147A-7BCD-4CFB-BD82-BF9F73292A37}">
  <dimension ref="A1:AJ26"/>
  <sheetViews>
    <sheetView tabSelected="1" topLeftCell="O2" workbookViewId="0">
      <selection activeCell="L18" sqref="L18"/>
    </sheetView>
  </sheetViews>
  <sheetFormatPr defaultRowHeight="14.5" x14ac:dyDescent="0.35"/>
  <cols>
    <col min="6" max="6" width="21.6328125" customWidth="1"/>
    <col min="11" max="12" width="10.1796875" bestFit="1" customWidth="1"/>
    <col min="19" max="19" width="13.453125" customWidth="1"/>
    <col min="20" max="20" width="15.26953125" customWidth="1"/>
    <col min="34" max="34" width="22.1796875" customWidth="1"/>
    <col min="35" max="35" width="12.81640625" customWidth="1"/>
    <col min="36" max="36" width="17.08984375" customWidth="1"/>
  </cols>
  <sheetData>
    <row r="1" spans="1:36" x14ac:dyDescent="0.35">
      <c r="A1" t="s">
        <v>0</v>
      </c>
      <c r="B1" t="s">
        <v>1</v>
      </c>
      <c r="C1" t="s">
        <v>82</v>
      </c>
    </row>
    <row r="2" spans="1:36" x14ac:dyDescent="0.35">
      <c r="A2">
        <v>1</v>
      </c>
      <c r="B2">
        <v>304</v>
      </c>
      <c r="C2" t="s">
        <v>63</v>
      </c>
    </row>
    <row r="3" spans="1:36" x14ac:dyDescent="0.35">
      <c r="A3">
        <v>2</v>
      </c>
      <c r="B3">
        <v>416</v>
      </c>
      <c r="C3" t="s">
        <v>64</v>
      </c>
    </row>
    <row r="4" spans="1:36" x14ac:dyDescent="0.35">
      <c r="A4">
        <v>3</v>
      </c>
      <c r="B4">
        <v>574</v>
      </c>
      <c r="C4" t="s">
        <v>65</v>
      </c>
      <c r="E4" s="3"/>
      <c r="F4" s="11"/>
      <c r="G4" s="12" t="s">
        <v>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21" t="s">
        <v>80</v>
      </c>
      <c r="T4" s="22" t="s">
        <v>79</v>
      </c>
      <c r="AH4" s="40"/>
      <c r="AI4" s="40"/>
    </row>
    <row r="5" spans="1:36" x14ac:dyDescent="0.35">
      <c r="A5">
        <v>4</v>
      </c>
      <c r="B5">
        <v>643</v>
      </c>
      <c r="C5" t="s">
        <v>66</v>
      </c>
      <c r="E5" s="3"/>
      <c r="F5" s="14" t="s">
        <v>75</v>
      </c>
      <c r="G5" s="15" t="s">
        <v>63</v>
      </c>
      <c r="H5" s="15" t="s">
        <v>64</v>
      </c>
      <c r="I5" s="15" t="s">
        <v>65</v>
      </c>
      <c r="J5" s="15" t="s">
        <v>66</v>
      </c>
      <c r="K5" s="15" t="s">
        <v>67</v>
      </c>
      <c r="L5" s="15" t="s">
        <v>68</v>
      </c>
      <c r="M5" s="15" t="s">
        <v>69</v>
      </c>
      <c r="N5" s="15" t="s">
        <v>70</v>
      </c>
      <c r="O5" s="15" t="s">
        <v>71</v>
      </c>
      <c r="P5" s="15" t="s">
        <v>72</v>
      </c>
      <c r="Q5" s="15" t="s">
        <v>73</v>
      </c>
      <c r="R5" s="16" t="s">
        <v>74</v>
      </c>
      <c r="S5" s="23"/>
      <c r="T5" s="24"/>
      <c r="AH5" s="44" t="s">
        <v>75</v>
      </c>
      <c r="AI5" s="45" t="s">
        <v>83</v>
      </c>
      <c r="AJ5" s="46" t="s">
        <v>79</v>
      </c>
    </row>
    <row r="6" spans="1:36" x14ac:dyDescent="0.35">
      <c r="A6">
        <v>5</v>
      </c>
      <c r="B6">
        <v>563</v>
      </c>
      <c r="C6" t="s">
        <v>67</v>
      </c>
      <c r="E6" s="3"/>
      <c r="F6" s="17" t="s">
        <v>56</v>
      </c>
      <c r="G6" s="9">
        <v>0</v>
      </c>
      <c r="H6" s="9">
        <v>1</v>
      </c>
      <c r="I6" s="9">
        <v>1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25">
        <v>206</v>
      </c>
      <c r="T6" s="26">
        <f>11975*2</f>
        <v>23950</v>
      </c>
      <c r="AH6" s="37" t="s">
        <v>56</v>
      </c>
      <c r="AI6" s="41" t="s">
        <v>84</v>
      </c>
      <c r="AJ6" s="26">
        <f>11975*2</f>
        <v>23950</v>
      </c>
    </row>
    <row r="7" spans="1:36" x14ac:dyDescent="0.35">
      <c r="A7">
        <v>6</v>
      </c>
      <c r="B7">
        <v>415</v>
      </c>
      <c r="C7" t="s">
        <v>68</v>
      </c>
      <c r="E7" s="3"/>
      <c r="F7" s="18" t="s">
        <v>57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1</v>
      </c>
      <c r="M7" s="9">
        <v>1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27">
        <v>47</v>
      </c>
      <c r="T7" s="28">
        <f>13656*2</f>
        <v>27312</v>
      </c>
      <c r="AH7" s="38" t="s">
        <v>57</v>
      </c>
      <c r="AI7" s="42" t="s">
        <v>86</v>
      </c>
      <c r="AJ7" s="28">
        <f>13656*2</f>
        <v>27312</v>
      </c>
    </row>
    <row r="8" spans="1:36" x14ac:dyDescent="0.35">
      <c r="A8">
        <v>7</v>
      </c>
      <c r="B8">
        <v>346</v>
      </c>
      <c r="C8" t="s">
        <v>69</v>
      </c>
      <c r="E8" s="3"/>
      <c r="F8" s="18" t="s">
        <v>58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1</v>
      </c>
      <c r="Q8" s="10">
        <v>1</v>
      </c>
      <c r="R8" s="10">
        <v>1</v>
      </c>
      <c r="S8" s="27">
        <v>372</v>
      </c>
      <c r="T8" s="28">
        <f>12390*3</f>
        <v>37170</v>
      </c>
      <c r="AH8" s="38" t="s">
        <v>58</v>
      </c>
      <c r="AI8" s="42" t="s">
        <v>85</v>
      </c>
      <c r="AJ8" s="28">
        <f>12390*3</f>
        <v>37170</v>
      </c>
    </row>
    <row r="9" spans="1:36" x14ac:dyDescent="0.35">
      <c r="A9">
        <v>8</v>
      </c>
      <c r="B9">
        <v>437</v>
      </c>
      <c r="C9" t="s">
        <v>70</v>
      </c>
      <c r="E9" s="3"/>
      <c r="F9" s="18" t="s">
        <v>59</v>
      </c>
      <c r="G9" s="9">
        <v>0</v>
      </c>
      <c r="H9" s="9">
        <v>0</v>
      </c>
      <c r="I9" s="9">
        <v>0</v>
      </c>
      <c r="J9" s="9">
        <v>1</v>
      </c>
      <c r="K9" s="9">
        <v>1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27">
        <v>275</v>
      </c>
      <c r="T9" s="28">
        <f>10616*2</f>
        <v>21232</v>
      </c>
      <c r="AH9" s="38" t="s">
        <v>59</v>
      </c>
      <c r="AI9" s="42" t="s">
        <v>87</v>
      </c>
      <c r="AJ9" s="28">
        <f>10616*2</f>
        <v>21232</v>
      </c>
    </row>
    <row r="10" spans="1:36" x14ac:dyDescent="0.35">
      <c r="A10">
        <v>9</v>
      </c>
      <c r="B10">
        <v>620</v>
      </c>
      <c r="C10" t="s">
        <v>71</v>
      </c>
      <c r="E10" s="3"/>
      <c r="F10" s="18" t="s">
        <v>60</v>
      </c>
      <c r="G10" s="9">
        <v>1</v>
      </c>
      <c r="H10" s="9">
        <v>1</v>
      </c>
      <c r="I10" s="9">
        <v>1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27">
        <v>0</v>
      </c>
      <c r="T10" s="28">
        <f>10633*3</f>
        <v>31899</v>
      </c>
      <c r="AH10" s="38" t="s">
        <v>60</v>
      </c>
      <c r="AI10" s="42" t="s">
        <v>88</v>
      </c>
      <c r="AJ10" s="28">
        <f>10633*3</f>
        <v>31899</v>
      </c>
    </row>
    <row r="11" spans="1:36" x14ac:dyDescent="0.35">
      <c r="A11">
        <v>10</v>
      </c>
      <c r="B11">
        <v>740</v>
      </c>
      <c r="C11" t="s">
        <v>72</v>
      </c>
      <c r="E11" s="3"/>
      <c r="F11" s="18" t="s">
        <v>61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1</v>
      </c>
      <c r="N11" s="9">
        <v>1</v>
      </c>
      <c r="O11" s="9">
        <v>1</v>
      </c>
      <c r="P11" s="9">
        <v>0</v>
      </c>
      <c r="Q11" s="9">
        <v>0</v>
      </c>
      <c r="R11" s="9">
        <v>0</v>
      </c>
      <c r="S11" s="27">
        <v>252</v>
      </c>
      <c r="T11" s="28">
        <f>11235*3</f>
        <v>33705</v>
      </c>
      <c r="AH11" s="38" t="s">
        <v>61</v>
      </c>
      <c r="AI11" s="42" t="s">
        <v>89</v>
      </c>
      <c r="AJ11" s="28">
        <f>11235*3</f>
        <v>33705</v>
      </c>
    </row>
    <row r="12" spans="1:36" x14ac:dyDescent="0.35">
      <c r="A12">
        <v>11</v>
      </c>
      <c r="B12">
        <v>692</v>
      </c>
      <c r="C12" t="s">
        <v>73</v>
      </c>
      <c r="E12" s="3"/>
      <c r="F12" s="19" t="s">
        <v>76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29">
        <v>368</v>
      </c>
      <c r="T12" s="30">
        <f>9791.99510204081*12</f>
        <v>117503.94122448971</v>
      </c>
      <c r="AH12" s="39" t="s">
        <v>76</v>
      </c>
      <c r="AI12" s="43" t="s">
        <v>90</v>
      </c>
      <c r="AJ12" s="30">
        <f>9791.99510204081*12</f>
        <v>117503.94122448971</v>
      </c>
    </row>
    <row r="13" spans="1:36" x14ac:dyDescent="0.35">
      <c r="A13">
        <v>12</v>
      </c>
      <c r="B13">
        <v>525</v>
      </c>
      <c r="C13" t="s">
        <v>74</v>
      </c>
      <c r="E13" s="3"/>
      <c r="F13" s="20" t="s">
        <v>78</v>
      </c>
      <c r="G13" s="31">
        <f>SUMPRODUCT(G6:G12,$S$6:$S$12)</f>
        <v>368</v>
      </c>
      <c r="H13" s="32">
        <f t="shared" ref="H13:R13" si="0">SUMPRODUCT(H6:H12,$S$6:$S$12)</f>
        <v>574</v>
      </c>
      <c r="I13" s="32">
        <f t="shared" si="0"/>
        <v>574</v>
      </c>
      <c r="J13" s="32">
        <f t="shared" si="0"/>
        <v>643</v>
      </c>
      <c r="K13" s="32">
        <f t="shared" si="0"/>
        <v>643</v>
      </c>
      <c r="L13" s="32">
        <f t="shared" si="0"/>
        <v>415</v>
      </c>
      <c r="M13" s="32">
        <f t="shared" si="0"/>
        <v>667</v>
      </c>
      <c r="N13" s="32">
        <f t="shared" si="0"/>
        <v>620</v>
      </c>
      <c r="O13" s="32">
        <f t="shared" si="0"/>
        <v>620</v>
      </c>
      <c r="P13" s="32">
        <f t="shared" si="0"/>
        <v>740</v>
      </c>
      <c r="Q13" s="32">
        <f t="shared" si="0"/>
        <v>740</v>
      </c>
      <c r="R13" s="33">
        <f t="shared" si="0"/>
        <v>740</v>
      </c>
    </row>
    <row r="14" spans="1:36" x14ac:dyDescent="0.35">
      <c r="E14" s="3"/>
      <c r="F14" s="19" t="s">
        <v>62</v>
      </c>
      <c r="G14" s="34">
        <f>B2</f>
        <v>304</v>
      </c>
      <c r="H14" s="35">
        <f>B3</f>
        <v>416</v>
      </c>
      <c r="I14" s="35">
        <f>B4</f>
        <v>574</v>
      </c>
      <c r="J14" s="35">
        <f>B5</f>
        <v>643</v>
      </c>
      <c r="K14" s="35">
        <f>B6</f>
        <v>563</v>
      </c>
      <c r="L14" s="35">
        <f>B7</f>
        <v>415</v>
      </c>
      <c r="M14" s="35">
        <f>B8</f>
        <v>346</v>
      </c>
      <c r="N14" s="35">
        <f>B9</f>
        <v>437</v>
      </c>
      <c r="O14" s="35">
        <f>B10</f>
        <v>620</v>
      </c>
      <c r="P14" s="35">
        <f>B11</f>
        <v>740</v>
      </c>
      <c r="Q14" s="2">
        <f>B12</f>
        <v>692</v>
      </c>
      <c r="R14" s="1">
        <f>B13</f>
        <v>525</v>
      </c>
      <c r="S14" s="8" t="s">
        <v>81</v>
      </c>
      <c r="T14" s="36">
        <f>SUMPRODUCT(S6:S12,T6:T12)</f>
        <v>77618514.370612204</v>
      </c>
    </row>
    <row r="15" spans="1:36" x14ac:dyDescent="0.35">
      <c r="E15" s="3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36" x14ac:dyDescent="0.35">
      <c r="E16" s="3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S16">
        <f>460*0.8</f>
        <v>368</v>
      </c>
    </row>
    <row r="17" spans="5:16" x14ac:dyDescent="0.35">
      <c r="E17" s="3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5:16" x14ac:dyDescent="0.35">
      <c r="E18" s="3"/>
      <c r="F18" s="4"/>
      <c r="G18" s="3"/>
      <c r="H18" s="3"/>
      <c r="I18" s="3"/>
      <c r="J18" s="3"/>
      <c r="K18" s="47">
        <f>T12/12</f>
        <v>9791.9951020408098</v>
      </c>
      <c r="L18" s="47">
        <f>T14/P14/12</f>
        <v>8740.8236903842571</v>
      </c>
      <c r="M18" s="3"/>
      <c r="N18" s="3"/>
      <c r="O18" s="3"/>
      <c r="P18" s="3"/>
    </row>
    <row r="19" spans="5:16" x14ac:dyDescent="0.35">
      <c r="E19" s="3"/>
      <c r="F19" s="5"/>
      <c r="G19" s="6"/>
      <c r="H19" s="6"/>
      <c r="I19" s="14"/>
      <c r="J19" s="6"/>
      <c r="K19" s="6"/>
      <c r="L19" s="6"/>
      <c r="M19" s="6"/>
      <c r="N19" s="3"/>
      <c r="O19" s="3"/>
      <c r="P19" s="3"/>
    </row>
    <row r="20" spans="5:16" x14ac:dyDescent="0.35">
      <c r="E20" s="3"/>
      <c r="F20" s="5"/>
      <c r="G20" s="4"/>
      <c r="H20" s="4"/>
      <c r="I20" s="17"/>
      <c r="J20" s="4"/>
      <c r="K20" s="4"/>
      <c r="L20" s="4"/>
      <c r="M20" s="4"/>
      <c r="N20" s="4"/>
      <c r="O20" s="7"/>
      <c r="P20" s="3"/>
    </row>
    <row r="21" spans="5:16" x14ac:dyDescent="0.35">
      <c r="E21" s="3"/>
      <c r="F21" s="3"/>
      <c r="G21" s="3"/>
      <c r="H21" s="3"/>
      <c r="I21" s="18"/>
      <c r="J21" s="3"/>
      <c r="K21" s="3"/>
      <c r="L21" s="3"/>
      <c r="M21" s="3"/>
      <c r="N21" s="3"/>
      <c r="O21" s="3"/>
      <c r="P21" s="3"/>
    </row>
    <row r="22" spans="5:16" x14ac:dyDescent="0.35">
      <c r="I22" s="18"/>
    </row>
    <row r="23" spans="5:16" x14ac:dyDescent="0.35">
      <c r="I23" s="18"/>
    </row>
    <row r="24" spans="5:16" x14ac:dyDescent="0.35">
      <c r="I24" s="18"/>
    </row>
    <row r="25" spans="5:16" x14ac:dyDescent="0.35">
      <c r="I25" s="18"/>
    </row>
    <row r="26" spans="5:16" x14ac:dyDescent="0.35">
      <c r="I26" s="19"/>
    </row>
  </sheetData>
  <mergeCells count="3">
    <mergeCell ref="G4:R4"/>
    <mergeCell ref="S4:S5"/>
    <mergeCell ref="T4:T5"/>
  </mergeCells>
  <conditionalFormatting sqref="G8:M12 N8:O8 G7:R7 N9:R12">
    <cfRule type="colorScale" priority="4">
      <colorScale>
        <cfvo type="min"/>
        <cfvo type="max"/>
        <color rgb="FFFFEF9C"/>
        <color rgb="FF63BE7B"/>
      </colorScale>
    </cfRule>
  </conditionalFormatting>
  <conditionalFormatting sqref="G6:R6">
    <cfRule type="cellIs" dxfId="5" priority="3" operator="equal">
      <formula>1</formula>
    </cfRule>
  </conditionalFormatting>
  <conditionalFormatting sqref="G6:R12">
    <cfRule type="cellIs" dxfId="4" priority="2" operator="equal">
      <formula>1</formula>
    </cfRule>
  </conditionalFormatting>
  <conditionalFormatting sqref="G6:R12">
    <cfRule type="cellIs" dxfId="3" priority="1" operator="equal">
      <formula>0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C403-CFF6-4E3D-86C8-364D26BA159D}">
  <dimension ref="A1:AJ26"/>
  <sheetViews>
    <sheetView topLeftCell="M12" workbookViewId="0">
      <selection activeCell="G17" sqref="G17"/>
    </sheetView>
  </sheetViews>
  <sheetFormatPr defaultRowHeight="14.5" x14ac:dyDescent="0.35"/>
  <cols>
    <col min="6" max="6" width="21.6328125" customWidth="1"/>
    <col min="19" max="19" width="13.453125" customWidth="1"/>
    <col min="20" max="20" width="15.26953125" customWidth="1"/>
    <col min="34" max="34" width="22.1796875" customWidth="1"/>
    <col min="35" max="35" width="12.81640625" customWidth="1"/>
    <col min="36" max="36" width="17.08984375" customWidth="1"/>
  </cols>
  <sheetData>
    <row r="1" spans="1:36" x14ac:dyDescent="0.35">
      <c r="A1" t="s">
        <v>0</v>
      </c>
      <c r="B1" t="s">
        <v>1</v>
      </c>
      <c r="C1" t="s">
        <v>82</v>
      </c>
    </row>
    <row r="2" spans="1:36" x14ac:dyDescent="0.35">
      <c r="A2">
        <v>1</v>
      </c>
      <c r="B2">
        <v>304</v>
      </c>
      <c r="C2" t="s">
        <v>63</v>
      </c>
    </row>
    <row r="3" spans="1:36" x14ac:dyDescent="0.35">
      <c r="A3">
        <v>2</v>
      </c>
      <c r="B3">
        <v>416</v>
      </c>
      <c r="C3" t="s">
        <v>64</v>
      </c>
    </row>
    <row r="4" spans="1:36" x14ac:dyDescent="0.35">
      <c r="A4">
        <v>3</v>
      </c>
      <c r="B4">
        <v>574</v>
      </c>
      <c r="C4" t="s">
        <v>65</v>
      </c>
      <c r="E4" s="3"/>
      <c r="F4" s="11"/>
      <c r="G4" s="12" t="s">
        <v>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21" t="s">
        <v>80</v>
      </c>
      <c r="T4" s="22" t="s">
        <v>79</v>
      </c>
      <c r="AH4" s="40"/>
      <c r="AI4" s="40"/>
    </row>
    <row r="5" spans="1:36" x14ac:dyDescent="0.35">
      <c r="A5">
        <v>4</v>
      </c>
      <c r="B5">
        <v>643</v>
      </c>
      <c r="C5" t="s">
        <v>66</v>
      </c>
      <c r="E5" s="3"/>
      <c r="F5" s="14" t="s">
        <v>75</v>
      </c>
      <c r="G5" s="15" t="s">
        <v>63</v>
      </c>
      <c r="H5" s="15" t="s">
        <v>64</v>
      </c>
      <c r="I5" s="15" t="s">
        <v>65</v>
      </c>
      <c r="J5" s="15" t="s">
        <v>66</v>
      </c>
      <c r="K5" s="15" t="s">
        <v>67</v>
      </c>
      <c r="L5" s="15" t="s">
        <v>68</v>
      </c>
      <c r="M5" s="15" t="s">
        <v>69</v>
      </c>
      <c r="N5" s="15" t="s">
        <v>70</v>
      </c>
      <c r="O5" s="15" t="s">
        <v>71</v>
      </c>
      <c r="P5" s="15" t="s">
        <v>72</v>
      </c>
      <c r="Q5" s="15" t="s">
        <v>73</v>
      </c>
      <c r="R5" s="16" t="s">
        <v>74</v>
      </c>
      <c r="S5" s="23"/>
      <c r="T5" s="24"/>
      <c r="AH5" s="44" t="s">
        <v>75</v>
      </c>
      <c r="AI5" s="45" t="s">
        <v>83</v>
      </c>
      <c r="AJ5" s="46" t="s">
        <v>79</v>
      </c>
    </row>
    <row r="6" spans="1:36" x14ac:dyDescent="0.35">
      <c r="A6">
        <v>5</v>
      </c>
      <c r="B6">
        <v>563</v>
      </c>
      <c r="C6" t="s">
        <v>67</v>
      </c>
      <c r="E6" s="3"/>
      <c r="F6" s="17" t="s">
        <v>56</v>
      </c>
      <c r="G6" s="9">
        <v>0</v>
      </c>
      <c r="H6" s="9">
        <v>1</v>
      </c>
      <c r="I6" s="9">
        <v>1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25">
        <v>159</v>
      </c>
      <c r="T6" s="26">
        <f>11975*2</f>
        <v>23950</v>
      </c>
      <c r="AH6" s="37" t="s">
        <v>56</v>
      </c>
      <c r="AI6" s="41" t="s">
        <v>84</v>
      </c>
      <c r="AJ6" s="26">
        <f>11975*2</f>
        <v>23950</v>
      </c>
    </row>
    <row r="7" spans="1:36" x14ac:dyDescent="0.35">
      <c r="A7">
        <v>6</v>
      </c>
      <c r="B7">
        <v>415</v>
      </c>
      <c r="C7" t="s">
        <v>68</v>
      </c>
      <c r="E7" s="3"/>
      <c r="F7" s="18" t="s">
        <v>57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1</v>
      </c>
      <c r="M7" s="9">
        <v>1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27">
        <v>0</v>
      </c>
      <c r="T7" s="28">
        <f>13656*2</f>
        <v>27312</v>
      </c>
      <c r="AH7" s="38" t="s">
        <v>57</v>
      </c>
      <c r="AI7" s="42" t="s">
        <v>86</v>
      </c>
      <c r="AJ7" s="28">
        <f>13656*2</f>
        <v>27312</v>
      </c>
    </row>
    <row r="8" spans="1:36" x14ac:dyDescent="0.35">
      <c r="A8">
        <v>7</v>
      </c>
      <c r="B8">
        <v>346</v>
      </c>
      <c r="C8" t="s">
        <v>69</v>
      </c>
      <c r="E8" s="3"/>
      <c r="F8" s="18" t="s">
        <v>58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1</v>
      </c>
      <c r="Q8" s="10">
        <v>1</v>
      </c>
      <c r="R8" s="10">
        <v>1</v>
      </c>
      <c r="S8" s="27">
        <v>325</v>
      </c>
      <c r="T8" s="28">
        <f>12390*3</f>
        <v>37170</v>
      </c>
      <c r="AH8" s="38" t="s">
        <v>58</v>
      </c>
      <c r="AI8" s="42" t="s">
        <v>85</v>
      </c>
      <c r="AJ8" s="28">
        <f>12390*3</f>
        <v>37170</v>
      </c>
    </row>
    <row r="9" spans="1:36" x14ac:dyDescent="0.35">
      <c r="A9">
        <v>8</v>
      </c>
      <c r="B9">
        <v>437</v>
      </c>
      <c r="C9" t="s">
        <v>70</v>
      </c>
      <c r="E9" s="3"/>
      <c r="F9" s="18" t="s">
        <v>59</v>
      </c>
      <c r="G9" s="9">
        <v>0</v>
      </c>
      <c r="H9" s="9">
        <v>0</v>
      </c>
      <c r="I9" s="9">
        <v>0</v>
      </c>
      <c r="J9" s="9">
        <v>1</v>
      </c>
      <c r="K9" s="9">
        <v>1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27">
        <v>228</v>
      </c>
      <c r="T9" s="28">
        <f>10616*2</f>
        <v>21232</v>
      </c>
      <c r="AH9" s="38" t="s">
        <v>59</v>
      </c>
      <c r="AI9" s="42" t="s">
        <v>87</v>
      </c>
      <c r="AJ9" s="28">
        <f>10616*2</f>
        <v>21232</v>
      </c>
    </row>
    <row r="10" spans="1:36" x14ac:dyDescent="0.35">
      <c r="A10">
        <v>9</v>
      </c>
      <c r="B10">
        <v>620</v>
      </c>
      <c r="C10" t="s">
        <v>71</v>
      </c>
      <c r="E10" s="3"/>
      <c r="F10" s="18" t="s">
        <v>60</v>
      </c>
      <c r="G10" s="9">
        <v>1</v>
      </c>
      <c r="H10" s="9">
        <v>1</v>
      </c>
      <c r="I10" s="9">
        <v>1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27">
        <v>0</v>
      </c>
      <c r="T10" s="28">
        <f>10633*3</f>
        <v>31899</v>
      </c>
      <c r="AH10" s="38" t="s">
        <v>60</v>
      </c>
      <c r="AI10" s="42" t="s">
        <v>88</v>
      </c>
      <c r="AJ10" s="28">
        <f>10633*3</f>
        <v>31899</v>
      </c>
    </row>
    <row r="11" spans="1:36" x14ac:dyDescent="0.35">
      <c r="A11">
        <v>10</v>
      </c>
      <c r="B11">
        <v>740</v>
      </c>
      <c r="C11" t="s">
        <v>72</v>
      </c>
      <c r="E11" s="3"/>
      <c r="F11" s="18" t="s">
        <v>61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1</v>
      </c>
      <c r="N11" s="9">
        <v>1</v>
      </c>
      <c r="O11" s="9">
        <v>1</v>
      </c>
      <c r="P11" s="9">
        <v>0</v>
      </c>
      <c r="Q11" s="9">
        <v>0</v>
      </c>
      <c r="R11" s="9">
        <v>0</v>
      </c>
      <c r="S11" s="27">
        <v>205</v>
      </c>
      <c r="T11" s="28">
        <f>11235*3</f>
        <v>33705</v>
      </c>
      <c r="AH11" s="38" t="s">
        <v>61</v>
      </c>
      <c r="AI11" s="42" t="s">
        <v>89</v>
      </c>
      <c r="AJ11" s="28">
        <f>11235*3</f>
        <v>33705</v>
      </c>
    </row>
    <row r="12" spans="1:36" x14ac:dyDescent="0.35">
      <c r="A12">
        <v>11</v>
      </c>
      <c r="B12">
        <v>692</v>
      </c>
      <c r="C12" t="s">
        <v>73</v>
      </c>
      <c r="E12" s="3"/>
      <c r="F12" s="19" t="s">
        <v>76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29">
        <v>415</v>
      </c>
      <c r="T12" s="30">
        <f>9791.99510204081*12</f>
        <v>117503.94122448971</v>
      </c>
      <c r="AH12" s="39" t="s">
        <v>76</v>
      </c>
      <c r="AI12" s="43" t="s">
        <v>90</v>
      </c>
      <c r="AJ12" s="30">
        <f>9791.99510204081*12</f>
        <v>117503.94122448971</v>
      </c>
    </row>
    <row r="13" spans="1:36" x14ac:dyDescent="0.35">
      <c r="A13">
        <v>12</v>
      </c>
      <c r="B13">
        <v>525</v>
      </c>
      <c r="C13" t="s">
        <v>74</v>
      </c>
      <c r="E13" s="3"/>
      <c r="F13" s="20" t="s">
        <v>78</v>
      </c>
      <c r="G13" s="31">
        <f>SUMPRODUCT(G6:G12,$S$6:$S$12)</f>
        <v>415</v>
      </c>
      <c r="H13" s="32">
        <f t="shared" ref="H13:R13" si="0">SUMPRODUCT(H6:H12,$S$6:$S$12)</f>
        <v>574</v>
      </c>
      <c r="I13" s="32">
        <f t="shared" si="0"/>
        <v>574</v>
      </c>
      <c r="J13" s="32">
        <f t="shared" si="0"/>
        <v>643</v>
      </c>
      <c r="K13" s="32">
        <f t="shared" si="0"/>
        <v>643</v>
      </c>
      <c r="L13" s="32">
        <f t="shared" si="0"/>
        <v>415</v>
      </c>
      <c r="M13" s="32">
        <f t="shared" si="0"/>
        <v>620</v>
      </c>
      <c r="N13" s="32">
        <f t="shared" si="0"/>
        <v>620</v>
      </c>
      <c r="O13" s="32">
        <f t="shared" si="0"/>
        <v>620</v>
      </c>
      <c r="P13" s="32">
        <f t="shared" si="0"/>
        <v>740</v>
      </c>
      <c r="Q13" s="32">
        <f t="shared" si="0"/>
        <v>740</v>
      </c>
      <c r="R13" s="33">
        <f t="shared" si="0"/>
        <v>740</v>
      </c>
    </row>
    <row r="14" spans="1:36" x14ac:dyDescent="0.35">
      <c r="E14" s="3"/>
      <c r="F14" s="19" t="s">
        <v>62</v>
      </c>
      <c r="G14" s="34">
        <f>B2</f>
        <v>304</v>
      </c>
      <c r="H14" s="35">
        <f>B3</f>
        <v>416</v>
      </c>
      <c r="I14" s="35">
        <f>B4</f>
        <v>574</v>
      </c>
      <c r="J14" s="35">
        <f>B5</f>
        <v>643</v>
      </c>
      <c r="K14" s="35">
        <f>B6</f>
        <v>563</v>
      </c>
      <c r="L14" s="35">
        <f>B7</f>
        <v>415</v>
      </c>
      <c r="M14" s="35">
        <f>B8</f>
        <v>346</v>
      </c>
      <c r="N14" s="35">
        <f>B9</f>
        <v>437</v>
      </c>
      <c r="O14" s="35">
        <f>B10</f>
        <v>620</v>
      </c>
      <c r="P14" s="35">
        <f>B11</f>
        <v>740</v>
      </c>
      <c r="Q14" s="2">
        <f>B12</f>
        <v>692</v>
      </c>
      <c r="R14" s="1">
        <f>B13</f>
        <v>525</v>
      </c>
      <c r="S14" s="8" t="s">
        <v>81</v>
      </c>
      <c r="T14" s="36">
        <f>SUMPRODUCT(S6:S12,T6:T12)</f>
        <v>76402856.608163238</v>
      </c>
    </row>
    <row r="15" spans="1:36" x14ac:dyDescent="0.35">
      <c r="E15" s="3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36" x14ac:dyDescent="0.35">
      <c r="E16" s="3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5:16" x14ac:dyDescent="0.35">
      <c r="E17" s="3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5:16" x14ac:dyDescent="0.35">
      <c r="E18" s="3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5:16" x14ac:dyDescent="0.35">
      <c r="E19" s="3"/>
      <c r="F19" s="5"/>
      <c r="G19" s="6"/>
      <c r="H19" s="6"/>
      <c r="I19" s="14"/>
      <c r="J19" s="6"/>
      <c r="K19" s="6"/>
      <c r="L19" s="6"/>
      <c r="M19" s="6"/>
      <c r="N19" s="3"/>
      <c r="O19" s="3"/>
      <c r="P19" s="3"/>
    </row>
    <row r="20" spans="5:16" x14ac:dyDescent="0.35">
      <c r="E20" s="3"/>
      <c r="F20" s="5"/>
      <c r="G20" s="4"/>
      <c r="H20" s="4"/>
      <c r="I20" s="17"/>
      <c r="J20" s="4"/>
      <c r="K20" s="4"/>
      <c r="L20" s="4"/>
      <c r="M20" s="4"/>
      <c r="N20" s="4"/>
      <c r="O20" s="7"/>
      <c r="P20" s="3"/>
    </row>
    <row r="21" spans="5:16" x14ac:dyDescent="0.35">
      <c r="E21" s="3"/>
      <c r="F21" s="3"/>
      <c r="G21" s="3"/>
      <c r="H21" s="3"/>
      <c r="I21" s="18"/>
      <c r="J21" s="3"/>
      <c r="K21" s="3"/>
      <c r="L21" s="3"/>
      <c r="M21" s="3"/>
      <c r="N21" s="3"/>
      <c r="O21" s="3"/>
      <c r="P21" s="3"/>
    </row>
    <row r="22" spans="5:16" x14ac:dyDescent="0.35">
      <c r="I22" s="18"/>
    </row>
    <row r="23" spans="5:16" x14ac:dyDescent="0.35">
      <c r="I23" s="18"/>
    </row>
    <row r="24" spans="5:16" x14ac:dyDescent="0.35">
      <c r="I24" s="18"/>
    </row>
    <row r="25" spans="5:16" x14ac:dyDescent="0.35">
      <c r="I25" s="18"/>
    </row>
    <row r="26" spans="5:16" x14ac:dyDescent="0.35">
      <c r="I26" s="19"/>
    </row>
  </sheetData>
  <mergeCells count="3">
    <mergeCell ref="G4:R4"/>
    <mergeCell ref="S4:S5"/>
    <mergeCell ref="T4:T5"/>
  </mergeCells>
  <phoneticPr fontId="20" type="noConversion"/>
  <conditionalFormatting sqref="G8:M12 K8:O8 N11:R11 G7:R7 K9:R10 H12:R12">
    <cfRule type="colorScale" priority="4">
      <colorScale>
        <cfvo type="min"/>
        <cfvo type="max"/>
        <color rgb="FFFFEF9C"/>
        <color rgb="FF63BE7B"/>
      </colorScale>
    </cfRule>
  </conditionalFormatting>
  <conditionalFormatting sqref="G6:R6">
    <cfRule type="cellIs" dxfId="8" priority="3" operator="equal">
      <formula>1</formula>
    </cfRule>
  </conditionalFormatting>
  <conditionalFormatting sqref="G6:R12">
    <cfRule type="cellIs" dxfId="7" priority="2" operator="equal">
      <formula>1</formula>
    </cfRule>
  </conditionalFormatting>
  <conditionalFormatting sqref="G6:R12">
    <cfRule type="cellIs" dxfId="6" priority="1" operator="equal">
      <formula>0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FB47F-1162-489A-8ABE-5B4D95AFD346}">
  <dimension ref="A1:D50"/>
  <sheetViews>
    <sheetView workbookViewId="0">
      <selection activeCell="D7" sqref="D7"/>
    </sheetView>
  </sheetViews>
  <sheetFormatPr defaultRowHeight="14.5" x14ac:dyDescent="0.35"/>
  <sheetData>
    <row r="1" spans="1:4" x14ac:dyDescent="0.35">
      <c r="A1" t="s">
        <v>2</v>
      </c>
      <c r="B1" t="s">
        <v>3</v>
      </c>
    </row>
    <row r="2" spans="1:4" x14ac:dyDescent="0.35">
      <c r="A2" t="s">
        <v>4</v>
      </c>
      <c r="B2">
        <v>9678.27</v>
      </c>
    </row>
    <row r="3" spans="1:4" x14ac:dyDescent="0.35">
      <c r="A3" t="s">
        <v>5</v>
      </c>
      <c r="B3">
        <v>10563.21</v>
      </c>
    </row>
    <row r="4" spans="1:4" x14ac:dyDescent="0.35">
      <c r="A4" t="s">
        <v>6</v>
      </c>
      <c r="B4">
        <v>8887.52</v>
      </c>
    </row>
    <row r="5" spans="1:4" x14ac:dyDescent="0.35">
      <c r="A5" t="s">
        <v>7</v>
      </c>
      <c r="B5">
        <v>9610.25</v>
      </c>
    </row>
    <row r="6" spans="1:4" x14ac:dyDescent="0.35">
      <c r="A6" t="s">
        <v>8</v>
      </c>
      <c r="B6">
        <v>11275.71</v>
      </c>
    </row>
    <row r="7" spans="1:4" x14ac:dyDescent="0.35">
      <c r="A7" t="s">
        <v>9</v>
      </c>
      <c r="B7">
        <v>6673.74</v>
      </c>
      <c r="D7">
        <f>AVERAGE(B2:B50)</f>
        <v>9791.9951020408134</v>
      </c>
    </row>
    <row r="8" spans="1:4" x14ac:dyDescent="0.35">
      <c r="A8" t="s">
        <v>10</v>
      </c>
      <c r="B8">
        <v>7844.08</v>
      </c>
    </row>
    <row r="9" spans="1:4" x14ac:dyDescent="0.35">
      <c r="A9" t="s">
        <v>11</v>
      </c>
      <c r="B9">
        <v>6993.21</v>
      </c>
    </row>
    <row r="10" spans="1:4" x14ac:dyDescent="0.35">
      <c r="A10" t="s">
        <v>12</v>
      </c>
      <c r="B10">
        <v>8551.49</v>
      </c>
    </row>
    <row r="11" spans="1:4" x14ac:dyDescent="0.35">
      <c r="A11" t="s">
        <v>13</v>
      </c>
      <c r="B11">
        <v>9289.66</v>
      </c>
    </row>
    <row r="12" spans="1:4" x14ac:dyDescent="0.35">
      <c r="A12" t="s">
        <v>14</v>
      </c>
      <c r="B12">
        <v>7696.27</v>
      </c>
    </row>
    <row r="13" spans="1:4" x14ac:dyDescent="0.35">
      <c r="A13" t="s">
        <v>15</v>
      </c>
      <c r="B13">
        <v>11067.33</v>
      </c>
    </row>
    <row r="14" spans="1:4" x14ac:dyDescent="0.35">
      <c r="A14" t="s">
        <v>16</v>
      </c>
      <c r="B14">
        <v>7778.54</v>
      </c>
    </row>
    <row r="15" spans="1:4" x14ac:dyDescent="0.35">
      <c r="A15" t="s">
        <v>17</v>
      </c>
      <c r="B15">
        <v>12741.6</v>
      </c>
    </row>
    <row r="16" spans="1:4" x14ac:dyDescent="0.35">
      <c r="A16" t="s">
        <v>18</v>
      </c>
      <c r="B16">
        <v>8658.11</v>
      </c>
    </row>
    <row r="17" spans="1:2" x14ac:dyDescent="0.35">
      <c r="A17" t="s">
        <v>19</v>
      </c>
      <c r="B17">
        <v>12128.98</v>
      </c>
    </row>
    <row r="18" spans="1:2" x14ac:dyDescent="0.35">
      <c r="A18" t="s">
        <v>20</v>
      </c>
      <c r="B18">
        <v>10108.290000000001</v>
      </c>
    </row>
    <row r="19" spans="1:2" x14ac:dyDescent="0.35">
      <c r="A19" t="s">
        <v>21</v>
      </c>
      <c r="B19">
        <v>13343.03</v>
      </c>
    </row>
    <row r="20" spans="1:2" x14ac:dyDescent="0.35">
      <c r="A20" t="s">
        <v>22</v>
      </c>
      <c r="B20">
        <v>8773.7900000000009</v>
      </c>
    </row>
    <row r="21" spans="1:2" x14ac:dyDescent="0.35">
      <c r="A21" t="s">
        <v>23</v>
      </c>
      <c r="B21">
        <v>9790.5300000000007</v>
      </c>
    </row>
    <row r="22" spans="1:2" x14ac:dyDescent="0.35">
      <c r="A22" t="s">
        <v>24</v>
      </c>
      <c r="B22">
        <v>10489.36</v>
      </c>
    </row>
    <row r="23" spans="1:2" x14ac:dyDescent="0.35">
      <c r="A23" t="s">
        <v>25</v>
      </c>
      <c r="B23">
        <v>7390.39</v>
      </c>
    </row>
    <row r="24" spans="1:2" x14ac:dyDescent="0.35">
      <c r="A24" t="s">
        <v>26</v>
      </c>
      <c r="B24">
        <v>11859.46</v>
      </c>
    </row>
    <row r="25" spans="1:2" x14ac:dyDescent="0.35">
      <c r="A25" t="s">
        <v>27</v>
      </c>
      <c r="B25">
        <v>10816.05</v>
      </c>
    </row>
    <row r="26" spans="1:2" x14ac:dyDescent="0.35">
      <c r="A26" t="s">
        <v>28</v>
      </c>
      <c r="B26">
        <v>6526.58</v>
      </c>
    </row>
    <row r="27" spans="1:2" x14ac:dyDescent="0.35">
      <c r="A27" t="s">
        <v>29</v>
      </c>
      <c r="B27">
        <v>8937.4599999999991</v>
      </c>
    </row>
    <row r="28" spans="1:2" x14ac:dyDescent="0.35">
      <c r="A28" t="s">
        <v>30</v>
      </c>
      <c r="B28">
        <v>10030.459999999999</v>
      </c>
    </row>
    <row r="29" spans="1:2" x14ac:dyDescent="0.35">
      <c r="A29" t="s">
        <v>31</v>
      </c>
      <c r="B29">
        <v>5832.57</v>
      </c>
    </row>
    <row r="30" spans="1:2" x14ac:dyDescent="0.35">
      <c r="A30" t="s">
        <v>32</v>
      </c>
      <c r="B30">
        <v>13026.2</v>
      </c>
    </row>
    <row r="31" spans="1:2" x14ac:dyDescent="0.35">
      <c r="A31" t="s">
        <v>33</v>
      </c>
      <c r="B31">
        <v>9903.2099999999991</v>
      </c>
    </row>
    <row r="32" spans="1:2" x14ac:dyDescent="0.35">
      <c r="A32" t="s">
        <v>34</v>
      </c>
      <c r="B32">
        <v>8822.36</v>
      </c>
    </row>
    <row r="33" spans="1:2" x14ac:dyDescent="0.35">
      <c r="A33" t="s">
        <v>35</v>
      </c>
      <c r="B33">
        <v>10783.41</v>
      </c>
    </row>
    <row r="34" spans="1:2" x14ac:dyDescent="0.35">
      <c r="A34" t="s">
        <v>36</v>
      </c>
      <c r="B34">
        <v>10614.5</v>
      </c>
    </row>
    <row r="35" spans="1:2" x14ac:dyDescent="0.35">
      <c r="A35" t="s">
        <v>37</v>
      </c>
      <c r="B35">
        <v>12044.97</v>
      </c>
    </row>
    <row r="36" spans="1:2" x14ac:dyDescent="0.35">
      <c r="A36" t="s">
        <v>38</v>
      </c>
      <c r="B36">
        <v>8291.39</v>
      </c>
    </row>
    <row r="37" spans="1:2" x14ac:dyDescent="0.35">
      <c r="A37" t="s">
        <v>39</v>
      </c>
      <c r="B37">
        <v>10382.129999999999</v>
      </c>
    </row>
    <row r="38" spans="1:2" x14ac:dyDescent="0.35">
      <c r="A38" t="s">
        <v>40</v>
      </c>
      <c r="B38">
        <v>8491.7900000000009</v>
      </c>
    </row>
    <row r="39" spans="1:2" x14ac:dyDescent="0.35">
      <c r="A39" t="s">
        <v>41</v>
      </c>
      <c r="B39">
        <v>15537.97</v>
      </c>
    </row>
    <row r="40" spans="1:2" x14ac:dyDescent="0.35">
      <c r="A40" t="s">
        <v>42</v>
      </c>
      <c r="B40">
        <v>10348.02</v>
      </c>
    </row>
    <row r="41" spans="1:2" x14ac:dyDescent="0.35">
      <c r="A41" t="s">
        <v>43</v>
      </c>
      <c r="B41">
        <v>10213.93</v>
      </c>
    </row>
    <row r="42" spans="1:2" x14ac:dyDescent="0.35">
      <c r="A42" t="s">
        <v>44</v>
      </c>
      <c r="B42">
        <v>11476.11</v>
      </c>
    </row>
    <row r="43" spans="1:2" x14ac:dyDescent="0.35">
      <c r="A43" t="s">
        <v>45</v>
      </c>
      <c r="B43">
        <v>12264.62</v>
      </c>
    </row>
    <row r="44" spans="1:2" x14ac:dyDescent="0.35">
      <c r="A44" t="s">
        <v>46</v>
      </c>
      <c r="B44">
        <v>6802.56</v>
      </c>
    </row>
    <row r="45" spans="1:2" x14ac:dyDescent="0.35">
      <c r="A45" t="s">
        <v>47</v>
      </c>
      <c r="B45">
        <v>8639.2999999999993</v>
      </c>
    </row>
    <row r="46" spans="1:2" x14ac:dyDescent="0.35">
      <c r="A46" t="s">
        <v>48</v>
      </c>
      <c r="B46">
        <v>8374.86</v>
      </c>
    </row>
    <row r="47" spans="1:2" x14ac:dyDescent="0.35">
      <c r="A47" t="s">
        <v>49</v>
      </c>
      <c r="B47">
        <v>10677.93</v>
      </c>
    </row>
    <row r="48" spans="1:2" x14ac:dyDescent="0.35">
      <c r="A48" t="s">
        <v>50</v>
      </c>
      <c r="B48">
        <v>9856.61</v>
      </c>
    </row>
    <row r="49" spans="1:2" x14ac:dyDescent="0.35">
      <c r="A49" t="s">
        <v>51</v>
      </c>
      <c r="B49">
        <v>10009.26</v>
      </c>
    </row>
    <row r="50" spans="1:2" x14ac:dyDescent="0.35">
      <c r="A50" t="s">
        <v>52</v>
      </c>
      <c r="B50">
        <v>9910.69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CD35-8318-4B9B-978E-B001FB1BACCC}">
  <dimension ref="A1:D7"/>
  <sheetViews>
    <sheetView workbookViewId="0">
      <selection activeCell="H7" sqref="H7"/>
    </sheetView>
  </sheetViews>
  <sheetFormatPr defaultRowHeight="14.5" x14ac:dyDescent="0.35"/>
  <sheetData>
    <row r="1" spans="1:4" x14ac:dyDescent="0.35">
      <c r="A1" t="s">
        <v>53</v>
      </c>
      <c r="B1" t="s">
        <v>54</v>
      </c>
      <c r="C1" t="s">
        <v>55</v>
      </c>
      <c r="D1" t="s">
        <v>3</v>
      </c>
    </row>
    <row r="2" spans="1:4" x14ac:dyDescent="0.35">
      <c r="A2" t="s">
        <v>56</v>
      </c>
      <c r="B2">
        <v>2</v>
      </c>
      <c r="C2">
        <v>2</v>
      </c>
      <c r="D2">
        <v>11975</v>
      </c>
    </row>
    <row r="3" spans="1:4" x14ac:dyDescent="0.35">
      <c r="A3" t="s">
        <v>57</v>
      </c>
      <c r="B3">
        <v>6</v>
      </c>
      <c r="C3">
        <v>2</v>
      </c>
      <c r="D3">
        <v>13656</v>
      </c>
    </row>
    <row r="4" spans="1:4" x14ac:dyDescent="0.35">
      <c r="A4" t="s">
        <v>58</v>
      </c>
      <c r="B4">
        <v>10</v>
      </c>
      <c r="C4">
        <v>3</v>
      </c>
      <c r="D4">
        <v>12390</v>
      </c>
    </row>
    <row r="5" spans="1:4" x14ac:dyDescent="0.35">
      <c r="A5" t="s">
        <v>59</v>
      </c>
      <c r="B5">
        <v>4</v>
      </c>
      <c r="C5">
        <v>2</v>
      </c>
      <c r="D5">
        <v>10616</v>
      </c>
    </row>
    <row r="6" spans="1:4" x14ac:dyDescent="0.35">
      <c r="A6" t="s">
        <v>60</v>
      </c>
      <c r="B6">
        <v>1</v>
      </c>
      <c r="C6">
        <v>3</v>
      </c>
      <c r="D6">
        <v>10633</v>
      </c>
    </row>
    <row r="7" spans="1:4" x14ac:dyDescent="0.35">
      <c r="A7" t="s">
        <v>61</v>
      </c>
      <c r="B7">
        <v>7</v>
      </c>
      <c r="C7">
        <v>3</v>
      </c>
      <c r="D7">
        <v>11235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with Stipulation (2)</vt:lpstr>
      <vt:lpstr>Model with Stipulation (1)</vt:lpstr>
      <vt:lpstr>Connor's Candy_Module08_Estimat</vt:lpstr>
      <vt:lpstr>Full Time salaries</vt:lpstr>
      <vt:lpstr>Temperary workers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Connor Kramer</cp:lastModifiedBy>
  <dcterms:created xsi:type="dcterms:W3CDTF">2025-04-03T00:50:01Z</dcterms:created>
  <dcterms:modified xsi:type="dcterms:W3CDTF">2025-04-03T01:03:45Z</dcterms:modified>
</cp:coreProperties>
</file>