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CS\개인문서함\PRM_전대화M\★RM자료\10.해운대\팔라티움(힐스테이트해운대)\"/>
    </mc:Choice>
  </mc:AlternateContent>
  <bookViews>
    <workbookView xWindow="0" yWindow="0" windowWidth="17850" windowHeight="6690"/>
  </bookViews>
  <sheets>
    <sheet name="팔라티움 해운대" sheetId="4" r:id="rId1"/>
    <sheet name="파나크 영덕" sheetId="1" r:id="rId2"/>
    <sheet name="소노문해운대" sheetId="2" r:id="rId3"/>
    <sheet name="기존구분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Print_Area" localSheetId="2">소노문해운대!$A$1:$BU$387</definedName>
    <definedName name="_xlnm.Print_Area" localSheetId="1">'파나크 영덕'!$A$2:$BU$387</definedName>
    <definedName name="_xlnm.Print_Area" localSheetId="0">'팔라티움 해운대'!$A$2:$BU$387</definedName>
    <definedName name="_xlnm.Print_Titles" localSheetId="2">소노문해운대!$2:$3</definedName>
    <definedName name="_xlnm.Print_Titles" localSheetId="1">'파나크 영덕'!$2:$3</definedName>
    <definedName name="_xlnm.Print_Titles" localSheetId="0">'팔라티움 해운대'!$2:$3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8" i="4" l="1"/>
  <c r="Q45" i="5"/>
  <c r="Q46" i="5"/>
  <c r="Q47" i="5"/>
  <c r="Q44" i="5"/>
  <c r="CB59" i="4" l="1"/>
  <c r="CB17" i="4"/>
  <c r="CB160" i="4"/>
  <c r="CB161" i="4"/>
  <c r="CB162" i="4"/>
  <c r="CB159" i="4"/>
  <c r="CB149" i="4"/>
  <c r="CB147" i="4"/>
  <c r="CB145" i="4"/>
  <c r="CB144" i="4"/>
  <c r="CB135" i="4"/>
  <c r="CB131" i="4"/>
  <c r="CB133" i="4"/>
  <c r="CB132" i="4"/>
  <c r="CB125" i="4"/>
  <c r="CB122" i="4"/>
  <c r="CB123" i="4"/>
  <c r="CB121" i="4"/>
  <c r="CB120" i="4"/>
  <c r="CB118" i="4"/>
  <c r="CB110" i="4"/>
  <c r="CB111" i="4"/>
  <c r="CB109" i="4"/>
  <c r="CB108" i="4"/>
  <c r="CB107" i="4"/>
  <c r="CB105" i="4"/>
  <c r="CB164" i="4"/>
  <c r="CB163" i="4"/>
  <c r="CB158" i="4"/>
  <c r="CB157" i="4"/>
  <c r="CB156" i="4"/>
  <c r="CB155" i="4"/>
  <c r="CB154" i="4"/>
  <c r="CB151" i="4"/>
  <c r="CB150" i="4"/>
  <c r="CB148" i="4"/>
  <c r="CB146" i="4"/>
  <c r="CB143" i="4"/>
  <c r="CB142" i="4"/>
  <c r="CB141" i="4"/>
  <c r="CB138" i="4"/>
  <c r="CB137" i="4"/>
  <c r="CB136" i="4"/>
  <c r="CB134" i="4"/>
  <c r="CB130" i="4"/>
  <c r="CB129" i="4"/>
  <c r="CB128" i="4"/>
  <c r="CB124" i="4"/>
  <c r="CB119" i="4"/>
  <c r="CB117" i="4"/>
  <c r="CB116" i="4"/>
  <c r="CB115" i="4"/>
  <c r="CB112" i="4"/>
  <c r="CB106" i="4"/>
  <c r="CB104" i="4"/>
  <c r="CB103" i="4"/>
  <c r="CB102" i="4"/>
  <c r="CB96" i="4"/>
  <c r="CB99" i="4"/>
  <c r="CB98" i="4"/>
  <c r="CB97" i="4"/>
  <c r="CB95" i="4"/>
  <c r="CB94" i="4"/>
  <c r="CB93" i="4"/>
  <c r="CB92" i="4"/>
  <c r="CB91" i="4"/>
  <c r="CB90" i="4"/>
  <c r="CB89" i="4"/>
  <c r="CB83" i="4"/>
  <c r="CB84" i="4"/>
  <c r="CB82" i="4"/>
  <c r="CB85" i="4"/>
  <c r="CB86" i="4"/>
  <c r="CB78" i="4"/>
  <c r="CB77" i="4"/>
  <c r="CB76" i="4"/>
  <c r="CB69" i="4"/>
  <c r="CB73" i="4"/>
  <c r="CB72" i="4"/>
  <c r="CB71" i="4"/>
  <c r="CB70" i="4"/>
  <c r="CB65" i="4"/>
  <c r="CB64" i="4"/>
  <c r="CB63" i="4"/>
  <c r="CB58" i="4"/>
  <c r="CB57" i="4"/>
  <c r="CB56" i="4"/>
  <c r="CB60" i="4"/>
  <c r="CB52" i="4"/>
  <c r="CB51" i="4"/>
  <c r="CB50" i="4"/>
  <c r="CB45" i="4"/>
  <c r="CB46" i="4"/>
  <c r="CB44" i="4"/>
  <c r="CB43" i="4"/>
  <c r="CB47" i="4"/>
  <c r="CB39" i="4"/>
  <c r="CB38" i="4"/>
  <c r="CB37" i="4"/>
  <c r="CB33" i="4"/>
  <c r="CB31" i="4"/>
  <c r="CB30" i="4"/>
  <c r="CB18" i="4"/>
  <c r="CB21" i="4"/>
  <c r="CB34" i="4"/>
  <c r="CB32" i="4"/>
  <c r="CB26" i="4"/>
  <c r="CB25" i="4"/>
  <c r="CB24" i="4"/>
  <c r="CB19" i="4"/>
  <c r="CB11" i="4"/>
  <c r="CB12" i="4"/>
  <c r="CB16" i="4"/>
  <c r="CB14" i="4"/>
  <c r="G52" i="5"/>
  <c r="CB20" i="4"/>
  <c r="CB15" i="4"/>
  <c r="CB13" i="4"/>
  <c r="CA87" i="4" l="1"/>
  <c r="CA86" i="4"/>
  <c r="CA85" i="4"/>
  <c r="CA84" i="4"/>
  <c r="CA83" i="4"/>
  <c r="CA82" i="4"/>
  <c r="CA78" i="4"/>
  <c r="CA77" i="4"/>
  <c r="CA76" i="4"/>
  <c r="CA74" i="4"/>
  <c r="CA73" i="4"/>
  <c r="CA72" i="4"/>
  <c r="CA71" i="4"/>
  <c r="CA70" i="4"/>
  <c r="CA69" i="4"/>
  <c r="CA65" i="4"/>
  <c r="CA64" i="4"/>
  <c r="CA63" i="4"/>
  <c r="CA61" i="4"/>
  <c r="CA52" i="4"/>
  <c r="CA51" i="4"/>
  <c r="CA50" i="4"/>
  <c r="CA60" i="4"/>
  <c r="CA59" i="4"/>
  <c r="CA58" i="4"/>
  <c r="CA57" i="4"/>
  <c r="CA56" i="4"/>
  <c r="CA48" i="4"/>
  <c r="CA47" i="4"/>
  <c r="CA46" i="4"/>
  <c r="CA45" i="4"/>
  <c r="CA44" i="4"/>
  <c r="CA43" i="4"/>
  <c r="CA35" i="4"/>
  <c r="CA34" i="4"/>
  <c r="CA33" i="4"/>
  <c r="CA32" i="4"/>
  <c r="CA31" i="4"/>
  <c r="CA30" i="4"/>
  <c r="CA165" i="4"/>
  <c r="CA164" i="4"/>
  <c r="CA163" i="4"/>
  <c r="CA162" i="4"/>
  <c r="CA161" i="4"/>
  <c r="CA160" i="4"/>
  <c r="CA159" i="4"/>
  <c r="CA158" i="4"/>
  <c r="CA157" i="4"/>
  <c r="CA156" i="4"/>
  <c r="CA155" i="4"/>
  <c r="CA154" i="4"/>
  <c r="CA152" i="4"/>
  <c r="CA151" i="4"/>
  <c r="CA150" i="4"/>
  <c r="CA149" i="4"/>
  <c r="CA148" i="4"/>
  <c r="CA147" i="4"/>
  <c r="CA146" i="4"/>
  <c r="CA145" i="4"/>
  <c r="CA144" i="4"/>
  <c r="CA143" i="4"/>
  <c r="CA142" i="4"/>
  <c r="CA141" i="4"/>
  <c r="CA139" i="4"/>
  <c r="CA138" i="4"/>
  <c r="CA137" i="4"/>
  <c r="CA136" i="4"/>
  <c r="CA135" i="4"/>
  <c r="CA134" i="4"/>
  <c r="CA133" i="4"/>
  <c r="CA132" i="4"/>
  <c r="CA131" i="4"/>
  <c r="CA130" i="4"/>
  <c r="CA129" i="4"/>
  <c r="CA128" i="4"/>
  <c r="CA126" i="4"/>
  <c r="CA125" i="4"/>
  <c r="CA124" i="4"/>
  <c r="CA123" i="4"/>
  <c r="CA122" i="4"/>
  <c r="CA121" i="4"/>
  <c r="CA120" i="4"/>
  <c r="CA119" i="4"/>
  <c r="CA118" i="4"/>
  <c r="CA117" i="4"/>
  <c r="CA116" i="4"/>
  <c r="CA115" i="4"/>
  <c r="CA113" i="4"/>
  <c r="CA112" i="4"/>
  <c r="CA111" i="4"/>
  <c r="CA110" i="4"/>
  <c r="CA109" i="4"/>
  <c r="CA108" i="4"/>
  <c r="CA107" i="4"/>
  <c r="CA106" i="4"/>
  <c r="CA105" i="4"/>
  <c r="CA104" i="4"/>
  <c r="CA103" i="4"/>
  <c r="CA102" i="4"/>
  <c r="CA100" i="4"/>
  <c r="CA99" i="4"/>
  <c r="CA98" i="4"/>
  <c r="CA97" i="4"/>
  <c r="CA96" i="4"/>
  <c r="CA95" i="4"/>
  <c r="CA94" i="4"/>
  <c r="CA93" i="4"/>
  <c r="CA92" i="4"/>
  <c r="CA91" i="4"/>
  <c r="CA90" i="4"/>
  <c r="CA89" i="4"/>
  <c r="CA88" i="4"/>
  <c r="CA39" i="4"/>
  <c r="CA38" i="4"/>
  <c r="CA37" i="4"/>
  <c r="CA26" i="4"/>
  <c r="CA13" i="4"/>
  <c r="CA25" i="4"/>
  <c r="CA12" i="4"/>
  <c r="CA24" i="4"/>
  <c r="CA22" i="4"/>
  <c r="CA21" i="4"/>
  <c r="CA20" i="4"/>
  <c r="CA19" i="4"/>
  <c r="CA18" i="4"/>
  <c r="CA17" i="4"/>
  <c r="CA16" i="4"/>
  <c r="CA15" i="4"/>
  <c r="CA14" i="4"/>
  <c r="CA11" i="4"/>
  <c r="CA153" i="4"/>
  <c r="CA140" i="4"/>
  <c r="CA127" i="4"/>
  <c r="CA114" i="4"/>
  <c r="CA101" i="4"/>
  <c r="CA75" i="4"/>
  <c r="CA62" i="4"/>
  <c r="CA49" i="4"/>
  <c r="CA36" i="4"/>
  <c r="CA23" i="4"/>
  <c r="CA10" i="4"/>
  <c r="P50" i="5"/>
  <c r="P49" i="5"/>
  <c r="P48" i="5"/>
  <c r="M50" i="5"/>
  <c r="L50" i="5"/>
  <c r="M49" i="5"/>
  <c r="L49" i="5"/>
  <c r="M48" i="5"/>
  <c r="L48" i="5"/>
  <c r="L51" i="5" s="1"/>
  <c r="K48" i="5"/>
  <c r="J50" i="5"/>
  <c r="J49" i="5"/>
  <c r="J48" i="5"/>
  <c r="M52" i="5"/>
  <c r="K49" i="5"/>
  <c r="K50" i="5"/>
  <c r="M54" i="5"/>
  <c r="L53" i="5"/>
  <c r="O50" i="5"/>
  <c r="N50" i="5"/>
  <c r="I50" i="5"/>
  <c r="H50" i="5"/>
  <c r="G50" i="5"/>
  <c r="F50" i="5"/>
  <c r="E50" i="5"/>
  <c r="O49" i="5"/>
  <c r="O51" i="5" s="1"/>
  <c r="N49" i="5"/>
  <c r="N53" i="5" s="1"/>
  <c r="I49" i="5"/>
  <c r="H49" i="5"/>
  <c r="G49" i="5"/>
  <c r="G51" i="5" s="1"/>
  <c r="F49" i="5"/>
  <c r="F53" i="5" s="1"/>
  <c r="E49" i="5"/>
  <c r="O48" i="5"/>
  <c r="N48" i="5"/>
  <c r="I48" i="5"/>
  <c r="H48" i="5"/>
  <c r="G48" i="5"/>
  <c r="F48" i="5"/>
  <c r="E48" i="5"/>
  <c r="P45" i="5"/>
  <c r="O45" i="5"/>
  <c r="N45" i="5"/>
  <c r="N47" i="5" s="1"/>
  <c r="M45" i="5"/>
  <c r="L45" i="5"/>
  <c r="K45" i="5"/>
  <c r="E45" i="5"/>
  <c r="J45" i="5"/>
  <c r="I45" i="5"/>
  <c r="H45" i="5"/>
  <c r="H53" i="5" s="1"/>
  <c r="G45" i="5"/>
  <c r="F45" i="5"/>
  <c r="M47" i="5"/>
  <c r="E53" i="5"/>
  <c r="J44" i="5"/>
  <c r="I44" i="5"/>
  <c r="H44" i="5"/>
  <c r="G44" i="5"/>
  <c r="F44" i="5"/>
  <c r="I53" i="5"/>
  <c r="I52" i="5"/>
  <c r="H52" i="5"/>
  <c r="P44" i="5"/>
  <c r="O44" i="5"/>
  <c r="N44" i="5"/>
  <c r="M44" i="5"/>
  <c r="L44" i="5"/>
  <c r="K44" i="5"/>
  <c r="E44" i="5"/>
  <c r="E52" i="5" s="1"/>
  <c r="O52" i="5"/>
  <c r="F46" i="5"/>
  <c r="F54" i="5" s="1"/>
  <c r="P46" i="5"/>
  <c r="O46" i="5"/>
  <c r="N46" i="5"/>
  <c r="M46" i="5"/>
  <c r="L46" i="5"/>
  <c r="L54" i="5" s="1"/>
  <c r="K46" i="5"/>
  <c r="P54" i="5"/>
  <c r="J46" i="5"/>
  <c r="I46" i="5"/>
  <c r="I54" i="5" s="1"/>
  <c r="H46" i="5"/>
  <c r="G46" i="5"/>
  <c r="F56" i="5"/>
  <c r="E56" i="5"/>
  <c r="J56" i="5"/>
  <c r="I56" i="5"/>
  <c r="H56" i="5"/>
  <c r="G56" i="5"/>
  <c r="P56" i="5"/>
  <c r="O56" i="5"/>
  <c r="N56" i="5"/>
  <c r="M56" i="5"/>
  <c r="L56" i="5"/>
  <c r="K56" i="5"/>
  <c r="E46" i="5"/>
  <c r="H54" i="5"/>
  <c r="D56" i="5"/>
  <c r="G54" i="5"/>
  <c r="O54" i="5"/>
  <c r="E54" i="5"/>
  <c r="J53" i="5"/>
  <c r="P51" i="5"/>
  <c r="N51" i="5"/>
  <c r="I51" i="5"/>
  <c r="H51" i="5"/>
  <c r="F51" i="5"/>
  <c r="E51" i="5"/>
  <c r="P28" i="5"/>
  <c r="O28" i="5"/>
  <c r="N28" i="5"/>
  <c r="M28" i="5"/>
  <c r="L28" i="5"/>
  <c r="K28" i="5"/>
  <c r="L52" i="5" l="1"/>
  <c r="M51" i="5"/>
  <c r="K51" i="5"/>
  <c r="K53" i="5"/>
  <c r="D50" i="5"/>
  <c r="J54" i="5"/>
  <c r="J51" i="5"/>
  <c r="J52" i="5"/>
  <c r="P52" i="5"/>
  <c r="D48" i="5"/>
  <c r="D49" i="5"/>
  <c r="G53" i="5"/>
  <c r="F52" i="5"/>
  <c r="K52" i="5"/>
  <c r="N52" i="5"/>
  <c r="M53" i="5"/>
  <c r="J47" i="5"/>
  <c r="J57" i="5" s="1"/>
  <c r="P47" i="5"/>
  <c r="P57" i="5" s="1"/>
  <c r="E47" i="5"/>
  <c r="E57" i="5" s="1"/>
  <c r="P53" i="5"/>
  <c r="O47" i="5"/>
  <c r="O57" i="5" s="1"/>
  <c r="L47" i="5"/>
  <c r="L57" i="5" s="1"/>
  <c r="K47" i="5"/>
  <c r="N57" i="5"/>
  <c r="N54" i="5"/>
  <c r="I47" i="5"/>
  <c r="I57" i="5" s="1"/>
  <c r="F47" i="5"/>
  <c r="F57" i="5" s="1"/>
  <c r="G47" i="5"/>
  <c r="G57" i="5" s="1"/>
  <c r="D46" i="5"/>
  <c r="H47" i="5"/>
  <c r="H57" i="5" s="1"/>
  <c r="D45" i="5"/>
  <c r="D44" i="5"/>
  <c r="O53" i="5"/>
  <c r="K54" i="5"/>
  <c r="M57" i="5"/>
  <c r="N55" i="5"/>
  <c r="P37" i="5"/>
  <c r="O37" i="5"/>
  <c r="N37" i="5"/>
  <c r="M37" i="5"/>
  <c r="L37" i="5"/>
  <c r="K37" i="5"/>
  <c r="J37" i="5"/>
  <c r="I37" i="5"/>
  <c r="H37" i="5"/>
  <c r="G37" i="5"/>
  <c r="G38" i="5" s="1"/>
  <c r="F37" i="5"/>
  <c r="E37" i="5"/>
  <c r="D37" i="5" s="1"/>
  <c r="O38" i="5"/>
  <c r="J38" i="5"/>
  <c r="I38" i="5"/>
  <c r="P38" i="5"/>
  <c r="M38" i="5"/>
  <c r="L38" i="5"/>
  <c r="H38" i="5"/>
  <c r="F38" i="5"/>
  <c r="E38" i="5"/>
  <c r="P12" i="5"/>
  <c r="O12" i="5"/>
  <c r="N12" i="5"/>
  <c r="M12" i="5"/>
  <c r="L12" i="5"/>
  <c r="K12" i="5"/>
  <c r="J12" i="5"/>
  <c r="I12" i="5"/>
  <c r="H12" i="5"/>
  <c r="G12" i="5"/>
  <c r="F12" i="5"/>
  <c r="E12" i="5"/>
  <c r="P11" i="5"/>
  <c r="O11" i="5"/>
  <c r="N11" i="5"/>
  <c r="M11" i="5"/>
  <c r="L11" i="5"/>
  <c r="K11" i="5"/>
  <c r="J11" i="5"/>
  <c r="I11" i="5"/>
  <c r="H11" i="5"/>
  <c r="G11" i="5"/>
  <c r="F11" i="5"/>
  <c r="E11" i="5"/>
  <c r="P10" i="5"/>
  <c r="O10" i="5"/>
  <c r="N10" i="5"/>
  <c r="M10" i="5"/>
  <c r="L10" i="5"/>
  <c r="K10" i="5"/>
  <c r="J10" i="5"/>
  <c r="I10" i="5"/>
  <c r="H10" i="5"/>
  <c r="G10" i="5"/>
  <c r="F10" i="5"/>
  <c r="E10" i="5"/>
  <c r="P8" i="5"/>
  <c r="O8" i="5"/>
  <c r="N8" i="5"/>
  <c r="M8" i="5"/>
  <c r="L8" i="5"/>
  <c r="K8" i="5"/>
  <c r="J8" i="5"/>
  <c r="I8" i="5"/>
  <c r="H8" i="5"/>
  <c r="G8" i="5"/>
  <c r="F8" i="5"/>
  <c r="E8" i="5"/>
  <c r="P7" i="5"/>
  <c r="O7" i="5"/>
  <c r="N7" i="5"/>
  <c r="M7" i="5"/>
  <c r="L7" i="5"/>
  <c r="K7" i="5"/>
  <c r="J7" i="5"/>
  <c r="I7" i="5"/>
  <c r="H7" i="5"/>
  <c r="G7" i="5"/>
  <c r="F7" i="5"/>
  <c r="E7" i="5"/>
  <c r="P6" i="5"/>
  <c r="O6" i="5"/>
  <c r="N6" i="5"/>
  <c r="M6" i="5"/>
  <c r="L6" i="5"/>
  <c r="K6" i="5"/>
  <c r="J6" i="5"/>
  <c r="I6" i="5"/>
  <c r="H6" i="5"/>
  <c r="G6" i="5"/>
  <c r="F6" i="5"/>
  <c r="E6" i="5"/>
  <c r="D51" i="5" l="1"/>
  <c r="K55" i="5"/>
  <c r="D54" i="5"/>
  <c r="D53" i="5"/>
  <c r="D52" i="5"/>
  <c r="J55" i="5"/>
  <c r="L55" i="5"/>
  <c r="E55" i="5"/>
  <c r="K57" i="5"/>
  <c r="O55" i="5"/>
  <c r="G55" i="5"/>
  <c r="F55" i="5"/>
  <c r="I55" i="5"/>
  <c r="M55" i="5"/>
  <c r="H55" i="5"/>
  <c r="P55" i="5"/>
  <c r="D47" i="5"/>
  <c r="D57" i="5" s="1"/>
  <c r="N38" i="5"/>
  <c r="K38" i="5"/>
  <c r="D18" i="5"/>
  <c r="O18" i="5"/>
  <c r="M18" i="5"/>
  <c r="J18" i="5"/>
  <c r="H18" i="5"/>
  <c r="G18" i="5"/>
  <c r="F18" i="5"/>
  <c r="P18" i="5"/>
  <c r="N18" i="5"/>
  <c r="L18" i="5"/>
  <c r="K18" i="5"/>
  <c r="I18" i="5"/>
  <c r="E18" i="5"/>
  <c r="P31" i="5"/>
  <c r="O31" i="5"/>
  <c r="N31" i="5"/>
  <c r="M31" i="5"/>
  <c r="L31" i="5"/>
  <c r="K31" i="5"/>
  <c r="J31" i="5"/>
  <c r="I31" i="5"/>
  <c r="H31" i="5"/>
  <c r="G31" i="5"/>
  <c r="F31" i="5"/>
  <c r="E31" i="5"/>
  <c r="P30" i="5"/>
  <c r="O30" i="5"/>
  <c r="N30" i="5"/>
  <c r="M30" i="5"/>
  <c r="L30" i="5"/>
  <c r="K30" i="5"/>
  <c r="J30" i="5"/>
  <c r="I30" i="5"/>
  <c r="H30" i="5"/>
  <c r="G30" i="5"/>
  <c r="F30" i="5"/>
  <c r="E30" i="5"/>
  <c r="P29" i="5"/>
  <c r="O29" i="5"/>
  <c r="N29" i="5"/>
  <c r="M29" i="5"/>
  <c r="L29" i="5"/>
  <c r="K29" i="5"/>
  <c r="J29" i="5"/>
  <c r="I29" i="5"/>
  <c r="H29" i="5"/>
  <c r="G29" i="5"/>
  <c r="F29" i="5"/>
  <c r="E29" i="5"/>
  <c r="P27" i="5"/>
  <c r="O27" i="5"/>
  <c r="N27" i="5"/>
  <c r="M27" i="5"/>
  <c r="L27" i="5"/>
  <c r="K27" i="5"/>
  <c r="J27" i="5"/>
  <c r="I27" i="5"/>
  <c r="H27" i="5"/>
  <c r="G27" i="5"/>
  <c r="F27" i="5"/>
  <c r="E27" i="5"/>
  <c r="P26" i="5"/>
  <c r="O26" i="5"/>
  <c r="N26" i="5"/>
  <c r="M26" i="5"/>
  <c r="L26" i="5"/>
  <c r="K26" i="5"/>
  <c r="J26" i="5"/>
  <c r="I26" i="5"/>
  <c r="H26" i="5"/>
  <c r="G26" i="5"/>
  <c r="F26" i="5"/>
  <c r="E26" i="5"/>
  <c r="P25" i="5"/>
  <c r="O25" i="5"/>
  <c r="N25" i="5"/>
  <c r="M25" i="5"/>
  <c r="L25" i="5"/>
  <c r="K25" i="5"/>
  <c r="J25" i="5"/>
  <c r="I25" i="5"/>
  <c r="H25" i="5"/>
  <c r="G25" i="5"/>
  <c r="F25" i="5"/>
  <c r="E25" i="5"/>
  <c r="D55" i="5" l="1"/>
  <c r="P35" i="5"/>
  <c r="M34" i="5"/>
  <c r="E34" i="5"/>
  <c r="J33" i="5"/>
  <c r="O32" i="5"/>
  <c r="J32" i="5"/>
  <c r="G32" i="5"/>
  <c r="N35" i="5"/>
  <c r="M35" i="5"/>
  <c r="L35" i="5"/>
  <c r="K35" i="5"/>
  <c r="J35" i="5"/>
  <c r="F35" i="5"/>
  <c r="E35" i="5"/>
  <c r="D31" i="5"/>
  <c r="P34" i="5"/>
  <c r="O34" i="5"/>
  <c r="K34" i="5"/>
  <c r="J34" i="5"/>
  <c r="I34" i="5"/>
  <c r="H34" i="5"/>
  <c r="G34" i="5"/>
  <c r="P33" i="5"/>
  <c r="O33" i="5"/>
  <c r="N33" i="5"/>
  <c r="M33" i="5"/>
  <c r="L32" i="5"/>
  <c r="K32" i="5"/>
  <c r="I32" i="5"/>
  <c r="H33" i="5"/>
  <c r="G33" i="5"/>
  <c r="F33" i="5"/>
  <c r="E33" i="5"/>
  <c r="F28" i="5"/>
  <c r="O35" i="5"/>
  <c r="I35" i="5"/>
  <c r="H35" i="5"/>
  <c r="G35" i="5"/>
  <c r="D27" i="5"/>
  <c r="N34" i="5"/>
  <c r="F34" i="5"/>
  <c r="D26" i="5"/>
  <c r="K33" i="5"/>
  <c r="J28" i="5"/>
  <c r="I33" i="5"/>
  <c r="H28" i="5"/>
  <c r="G28" i="5"/>
  <c r="E28" i="5"/>
  <c r="L9" i="5"/>
  <c r="L19" i="5" s="1"/>
  <c r="CK169" i="4"/>
  <c r="CI169" i="4"/>
  <c r="CF169" i="4"/>
  <c r="CE169" i="4"/>
  <c r="CD169" i="4"/>
  <c r="CC169" i="4"/>
  <c r="CB169" i="4"/>
  <c r="CL169" i="4"/>
  <c r="CJ169" i="4"/>
  <c r="CH169" i="4"/>
  <c r="CG169" i="4"/>
  <c r="BZ169" i="4"/>
  <c r="CA169" i="4"/>
  <c r="BN367" i="4"/>
  <c r="BH367" i="4"/>
  <c r="BB367" i="4"/>
  <c r="AV367" i="4"/>
  <c r="AP367" i="4"/>
  <c r="AJ367" i="4"/>
  <c r="AD367" i="4"/>
  <c r="X367" i="4"/>
  <c r="R367" i="4"/>
  <c r="L367" i="4"/>
  <c r="F367" i="4"/>
  <c r="BN343" i="4"/>
  <c r="BH343" i="4"/>
  <c r="BB343" i="4"/>
  <c r="AV343" i="4"/>
  <c r="AP343" i="4"/>
  <c r="AJ343" i="4"/>
  <c r="AD343" i="4"/>
  <c r="X343" i="4"/>
  <c r="R343" i="4"/>
  <c r="L343" i="4"/>
  <c r="F343" i="4"/>
  <c r="BN319" i="4"/>
  <c r="BH319" i="4"/>
  <c r="BB319" i="4"/>
  <c r="AV319" i="4"/>
  <c r="AP319" i="4"/>
  <c r="AJ319" i="4"/>
  <c r="AD319" i="4"/>
  <c r="X319" i="4"/>
  <c r="R319" i="4"/>
  <c r="L319" i="4"/>
  <c r="F319" i="4"/>
  <c r="BN295" i="4"/>
  <c r="BH295" i="4"/>
  <c r="BB295" i="4"/>
  <c r="AV295" i="4"/>
  <c r="AP295" i="4"/>
  <c r="AJ295" i="4"/>
  <c r="AD295" i="4"/>
  <c r="X295" i="4"/>
  <c r="R295" i="4"/>
  <c r="L295" i="4"/>
  <c r="F295" i="4"/>
  <c r="AT289" i="4"/>
  <c r="AR289" i="4" s="1"/>
  <c r="AP289" i="4"/>
  <c r="AN289" i="4"/>
  <c r="AL289" i="4"/>
  <c r="AJ289" i="4"/>
  <c r="AH289" i="4"/>
  <c r="AF289" i="4" s="1"/>
  <c r="AD289" i="4"/>
  <c r="AB289" i="4"/>
  <c r="X289" i="4"/>
  <c r="V289" i="4"/>
  <c r="R289" i="4"/>
  <c r="P289" i="4"/>
  <c r="L289" i="4"/>
  <c r="BN289" i="4" s="1"/>
  <c r="BO289" i="4" s="1"/>
  <c r="J289" i="4"/>
  <c r="F289" i="4"/>
  <c r="AT287" i="4"/>
  <c r="AP287" i="4"/>
  <c r="AN287" i="4"/>
  <c r="AL287" i="4"/>
  <c r="AJ287" i="4"/>
  <c r="AH287" i="4"/>
  <c r="AF287" i="4"/>
  <c r="AD287" i="4"/>
  <c r="AB287" i="4"/>
  <c r="X287" i="4"/>
  <c r="V287" i="4"/>
  <c r="T287" i="4"/>
  <c r="R287" i="4"/>
  <c r="P287" i="4"/>
  <c r="BF287" i="4" s="1"/>
  <c r="BG287" i="4" s="1"/>
  <c r="L287" i="4"/>
  <c r="BH287" i="4" s="1"/>
  <c r="BI287" i="4" s="1"/>
  <c r="J287" i="4"/>
  <c r="AZ287" i="4" s="1"/>
  <c r="BA287" i="4" s="1"/>
  <c r="F287" i="4"/>
  <c r="BB286" i="4"/>
  <c r="BC286" i="4" s="1"/>
  <c r="AT286" i="4"/>
  <c r="AR286" i="4"/>
  <c r="AP286" i="4"/>
  <c r="AN286" i="4"/>
  <c r="AL286" i="4" s="1"/>
  <c r="AJ286" i="4"/>
  <c r="AH286" i="4"/>
  <c r="AD286" i="4"/>
  <c r="AB286" i="4"/>
  <c r="Z286" i="4"/>
  <c r="X286" i="4"/>
  <c r="V286" i="4"/>
  <c r="T286" i="4" s="1"/>
  <c r="R286" i="4"/>
  <c r="P286" i="4"/>
  <c r="L286" i="4"/>
  <c r="BN286" i="4" s="1"/>
  <c r="BO286" i="4" s="1"/>
  <c r="J286" i="4"/>
  <c r="F286" i="4"/>
  <c r="AT285" i="4"/>
  <c r="AP285" i="4"/>
  <c r="AN285" i="4"/>
  <c r="AJ285" i="4"/>
  <c r="AH285" i="4"/>
  <c r="AF285" i="4" s="1"/>
  <c r="AD285" i="4"/>
  <c r="AB285" i="4"/>
  <c r="Z285" i="4" s="1"/>
  <c r="X285" i="4"/>
  <c r="BH285" i="4" s="1"/>
  <c r="BI285" i="4" s="1"/>
  <c r="V285" i="4"/>
  <c r="R285" i="4"/>
  <c r="P285" i="4"/>
  <c r="BL285" i="4" s="1"/>
  <c r="BM285" i="4" s="1"/>
  <c r="L285" i="4"/>
  <c r="BN285" i="4" s="1"/>
  <c r="BO285" i="4" s="1"/>
  <c r="J285" i="4"/>
  <c r="F285" i="4"/>
  <c r="AT284" i="4"/>
  <c r="AR284" i="4"/>
  <c r="AP284" i="4"/>
  <c r="AN284" i="4"/>
  <c r="AL284" i="4" s="1"/>
  <c r="AJ284" i="4"/>
  <c r="AJ288" i="4" s="1"/>
  <c r="AH284" i="4"/>
  <c r="AD284" i="4"/>
  <c r="AB284" i="4"/>
  <c r="Z284" i="4"/>
  <c r="X284" i="4"/>
  <c r="V284" i="4"/>
  <c r="T284" i="4" s="1"/>
  <c r="R284" i="4"/>
  <c r="R288" i="4" s="1"/>
  <c r="P284" i="4"/>
  <c r="BR284" i="4" s="1"/>
  <c r="BS284" i="4" s="1"/>
  <c r="L284" i="4"/>
  <c r="J284" i="4"/>
  <c r="F284" i="4"/>
  <c r="AV284" i="4" s="1"/>
  <c r="AW284" i="4" s="1"/>
  <c r="AT283" i="4"/>
  <c r="AP283" i="4"/>
  <c r="AN283" i="4"/>
  <c r="AL283" i="4" s="1"/>
  <c r="AJ283" i="4"/>
  <c r="AH283" i="4"/>
  <c r="AH288" i="4" s="1"/>
  <c r="AF283" i="4"/>
  <c r="AD283" i="4"/>
  <c r="AB283" i="4"/>
  <c r="X283" i="4"/>
  <c r="V283" i="4"/>
  <c r="R283" i="4"/>
  <c r="P283" i="4"/>
  <c r="BL283" i="4" s="1"/>
  <c r="BM283" i="4" s="1"/>
  <c r="L283" i="4"/>
  <c r="J283" i="4"/>
  <c r="F283" i="4"/>
  <c r="AT282" i="4"/>
  <c r="X282" i="4"/>
  <c r="BN281" i="4"/>
  <c r="BO281" i="4" s="1"/>
  <c r="BL281" i="4"/>
  <c r="BM281" i="4" s="1"/>
  <c r="BH281" i="4"/>
  <c r="BI281" i="4" s="1"/>
  <c r="AT281" i="4"/>
  <c r="AP281" i="4"/>
  <c r="AN281" i="4"/>
  <c r="AL281" i="4"/>
  <c r="AJ281" i="4"/>
  <c r="AH281" i="4"/>
  <c r="AG281" i="4"/>
  <c r="AF281" i="4"/>
  <c r="AD281" i="4"/>
  <c r="AB281" i="4"/>
  <c r="Z281" i="4"/>
  <c r="X281" i="4"/>
  <c r="V281" i="4"/>
  <c r="T281" i="4"/>
  <c r="R281" i="4"/>
  <c r="BB281" i="4" s="1"/>
  <c r="BC281" i="4" s="1"/>
  <c r="P281" i="4"/>
  <c r="N281" i="4"/>
  <c r="BJ281" i="4" s="1"/>
  <c r="BK281" i="4" s="1"/>
  <c r="L281" i="4"/>
  <c r="J281" i="4"/>
  <c r="F281" i="4"/>
  <c r="AT280" i="4"/>
  <c r="AR280" i="4"/>
  <c r="AP280" i="4"/>
  <c r="AN280" i="4"/>
  <c r="AL280" i="4"/>
  <c r="AJ280" i="4"/>
  <c r="AH280" i="4"/>
  <c r="AD280" i="4"/>
  <c r="AB280" i="4"/>
  <c r="X280" i="4"/>
  <c r="V280" i="4"/>
  <c r="R280" i="4"/>
  <c r="P280" i="4"/>
  <c r="L280" i="4"/>
  <c r="J280" i="4"/>
  <c r="F280" i="4"/>
  <c r="BH279" i="4"/>
  <c r="BI279" i="4" s="1"/>
  <c r="AT279" i="4"/>
  <c r="AP279" i="4"/>
  <c r="AN279" i="4"/>
  <c r="AJ279" i="4"/>
  <c r="AH279" i="4"/>
  <c r="AF279" i="4" s="1"/>
  <c r="AG279" i="4" s="1"/>
  <c r="AD279" i="4"/>
  <c r="AB279" i="4"/>
  <c r="X279" i="4"/>
  <c r="V279" i="4"/>
  <c r="BF279" i="4" s="1"/>
  <c r="BG279" i="4" s="1"/>
  <c r="R279" i="4"/>
  <c r="P279" i="4"/>
  <c r="AZ279" i="4" s="1"/>
  <c r="BA279" i="4" s="1"/>
  <c r="L279" i="4"/>
  <c r="BB279" i="4" s="1"/>
  <c r="BC279" i="4" s="1"/>
  <c r="J279" i="4"/>
  <c r="F279" i="4"/>
  <c r="AP278" i="4"/>
  <c r="AJ278" i="4"/>
  <c r="X278" i="4"/>
  <c r="AT277" i="4"/>
  <c r="AR277" i="4" s="1"/>
  <c r="AS277" i="4" s="1"/>
  <c r="AP277" i="4"/>
  <c r="AN277" i="4"/>
  <c r="AL277" i="4" s="1"/>
  <c r="AJ277" i="4"/>
  <c r="AH277" i="4"/>
  <c r="AF277" i="4"/>
  <c r="AD277" i="4"/>
  <c r="AB277" i="4"/>
  <c r="Z277" i="4"/>
  <c r="X277" i="4"/>
  <c r="V277" i="4"/>
  <c r="R277" i="4"/>
  <c r="P277" i="4"/>
  <c r="BR277" i="4" s="1"/>
  <c r="BS277" i="4" s="1"/>
  <c r="L277" i="4"/>
  <c r="BB277" i="4" s="1"/>
  <c r="BC277" i="4" s="1"/>
  <c r="J277" i="4"/>
  <c r="F277" i="4"/>
  <c r="AZ276" i="4"/>
  <c r="BA276" i="4" s="1"/>
  <c r="AT276" i="4"/>
  <c r="AP276" i="4"/>
  <c r="AN276" i="4"/>
  <c r="AJ276" i="4"/>
  <c r="AH276" i="4"/>
  <c r="AD276" i="4"/>
  <c r="AB276" i="4"/>
  <c r="X276" i="4"/>
  <c r="V276" i="4"/>
  <c r="R276" i="4"/>
  <c r="P276" i="4"/>
  <c r="N276" i="4" s="1"/>
  <c r="L276" i="4"/>
  <c r="J276" i="4"/>
  <c r="F276" i="4"/>
  <c r="BN275" i="4"/>
  <c r="BO275" i="4" s="1"/>
  <c r="BH275" i="4"/>
  <c r="BI275" i="4" s="1"/>
  <c r="BF275" i="4"/>
  <c r="BG275" i="4" s="1"/>
  <c r="AT275" i="4"/>
  <c r="AR275" i="4" s="1"/>
  <c r="AP275" i="4"/>
  <c r="AN275" i="4"/>
  <c r="AJ275" i="4"/>
  <c r="AH275" i="4"/>
  <c r="AF275" i="4" s="1"/>
  <c r="AG275" i="4" s="1"/>
  <c r="AD275" i="4"/>
  <c r="AB275" i="4"/>
  <c r="X275" i="4"/>
  <c r="V275" i="4"/>
  <c r="R275" i="4"/>
  <c r="T275" i="4" s="1"/>
  <c r="U275" i="4" s="1"/>
  <c r="P275" i="4"/>
  <c r="O275" i="4"/>
  <c r="N275" i="4"/>
  <c r="L275" i="4"/>
  <c r="BB275" i="4" s="1"/>
  <c r="BC275" i="4" s="1"/>
  <c r="J275" i="4"/>
  <c r="F275" i="4"/>
  <c r="BH274" i="4"/>
  <c r="BI274" i="4" s="1"/>
  <c r="AT274" i="4"/>
  <c r="AR274" i="4"/>
  <c r="AP274" i="4"/>
  <c r="AN274" i="4"/>
  <c r="AL274" i="4" s="1"/>
  <c r="AJ274" i="4"/>
  <c r="AH274" i="4"/>
  <c r="AD274" i="4"/>
  <c r="AB274" i="4"/>
  <c r="X274" i="4"/>
  <c r="V274" i="4"/>
  <c r="T274" i="4" s="1"/>
  <c r="U274" i="4" s="1"/>
  <c r="R274" i="4"/>
  <c r="P274" i="4"/>
  <c r="L274" i="4"/>
  <c r="BN274" i="4" s="1"/>
  <c r="BO274" i="4" s="1"/>
  <c r="J274" i="4"/>
  <c r="F274" i="4"/>
  <c r="BN271" i="4"/>
  <c r="BH271" i="4"/>
  <c r="BB271" i="4"/>
  <c r="AV271" i="4"/>
  <c r="AP271" i="4"/>
  <c r="AJ271" i="4"/>
  <c r="AD271" i="4"/>
  <c r="X271" i="4"/>
  <c r="R271" i="4"/>
  <c r="L271" i="4"/>
  <c r="F271" i="4"/>
  <c r="AP270" i="4"/>
  <c r="AJ270" i="4"/>
  <c r="AD270" i="4"/>
  <c r="X270" i="4"/>
  <c r="R270" i="4"/>
  <c r="L270" i="4"/>
  <c r="F270" i="4"/>
  <c r="AT265" i="4"/>
  <c r="AP265" i="4"/>
  <c r="AN265" i="4"/>
  <c r="AL265" i="4"/>
  <c r="AJ265" i="4"/>
  <c r="AH265" i="4"/>
  <c r="AD265" i="4"/>
  <c r="AB265" i="4"/>
  <c r="Z265" i="4"/>
  <c r="X265" i="4"/>
  <c r="V265" i="4"/>
  <c r="R265" i="4"/>
  <c r="P265" i="4"/>
  <c r="BL265" i="4" s="1"/>
  <c r="BM265" i="4" s="1"/>
  <c r="L265" i="4"/>
  <c r="BH265" i="4" s="1"/>
  <c r="BI265" i="4" s="1"/>
  <c r="J265" i="4"/>
  <c r="F265" i="4"/>
  <c r="AL264" i="4"/>
  <c r="BO263" i="4"/>
  <c r="AT263" i="4"/>
  <c r="AP263" i="4"/>
  <c r="AN263" i="4"/>
  <c r="AJ263" i="4"/>
  <c r="AH263" i="4"/>
  <c r="AF263" i="4"/>
  <c r="AD263" i="4"/>
  <c r="AB263" i="4"/>
  <c r="X263" i="4"/>
  <c r="V263" i="4"/>
  <c r="R263" i="4"/>
  <c r="BB263" i="4" s="1"/>
  <c r="BC263" i="4" s="1"/>
  <c r="P263" i="4"/>
  <c r="N263" i="4"/>
  <c r="L263" i="4"/>
  <c r="BN263" i="4" s="1"/>
  <c r="J263" i="4"/>
  <c r="F263" i="4"/>
  <c r="AT262" i="4"/>
  <c r="AR262" i="4" s="1"/>
  <c r="AP262" i="4"/>
  <c r="AN262" i="4"/>
  <c r="AL262" i="4" s="1"/>
  <c r="AJ262" i="4"/>
  <c r="AH262" i="4"/>
  <c r="AF262" i="4"/>
  <c r="AD262" i="4"/>
  <c r="AB262" i="4"/>
  <c r="X262" i="4"/>
  <c r="Z262" i="4" s="1"/>
  <c r="V262" i="4"/>
  <c r="R262" i="4"/>
  <c r="T262" i="4" s="1"/>
  <c r="P262" i="4"/>
  <c r="BR262" i="4" s="1"/>
  <c r="BS262" i="4" s="1"/>
  <c r="L262" i="4"/>
  <c r="J262" i="4"/>
  <c r="F262" i="4"/>
  <c r="AV262" i="4" s="1"/>
  <c r="AW262" i="4" s="1"/>
  <c r="AT261" i="4"/>
  <c r="AP261" i="4"/>
  <c r="AR261" i="4" s="1"/>
  <c r="AN261" i="4"/>
  <c r="AJ261" i="4"/>
  <c r="AL261" i="4" s="1"/>
  <c r="AH261" i="4"/>
  <c r="AF261" i="4" s="1"/>
  <c r="AD261" i="4"/>
  <c r="AB261" i="4"/>
  <c r="Z261" i="4"/>
  <c r="X261" i="4"/>
  <c r="V261" i="4"/>
  <c r="R261" i="4"/>
  <c r="P261" i="4"/>
  <c r="BL261" i="4" s="1"/>
  <c r="BM261" i="4" s="1"/>
  <c r="L261" i="4"/>
  <c r="J261" i="4"/>
  <c r="F261" i="4"/>
  <c r="AZ260" i="4"/>
  <c r="BA260" i="4" s="1"/>
  <c r="AT260" i="4"/>
  <c r="AR260" i="4"/>
  <c r="AP260" i="4"/>
  <c r="AN260" i="4"/>
  <c r="AJ260" i="4"/>
  <c r="AL260" i="4" s="1"/>
  <c r="AH260" i="4"/>
  <c r="AF260" i="4" s="1"/>
  <c r="AD260" i="4"/>
  <c r="AB260" i="4"/>
  <c r="Z260" i="4" s="1"/>
  <c r="X260" i="4"/>
  <c r="V260" i="4"/>
  <c r="T260" i="4"/>
  <c r="R260" i="4"/>
  <c r="P260" i="4"/>
  <c r="BF260" i="4" s="1"/>
  <c r="BG260" i="4" s="1"/>
  <c r="L260" i="4"/>
  <c r="BN260" i="4" s="1"/>
  <c r="BO260" i="4" s="1"/>
  <c r="J260" i="4"/>
  <c r="F260" i="4"/>
  <c r="AT259" i="4"/>
  <c r="AR259" i="4" s="1"/>
  <c r="AP259" i="4"/>
  <c r="AN259" i="4"/>
  <c r="AN264" i="4" s="1"/>
  <c r="AL259" i="4"/>
  <c r="AJ259" i="4"/>
  <c r="AJ264" i="4" s="1"/>
  <c r="AH259" i="4"/>
  <c r="AD259" i="4"/>
  <c r="AD264" i="4" s="1"/>
  <c r="AB259" i="4"/>
  <c r="AB264" i="4" s="1"/>
  <c r="X259" i="4"/>
  <c r="Z259" i="4" s="1"/>
  <c r="V259" i="4"/>
  <c r="R259" i="4"/>
  <c r="P259" i="4"/>
  <c r="P264" i="4" s="1"/>
  <c r="L259" i="4"/>
  <c r="J259" i="4"/>
  <c r="F259" i="4"/>
  <c r="AT257" i="4"/>
  <c r="AP257" i="4"/>
  <c r="AR257" i="4" s="1"/>
  <c r="AN257" i="4"/>
  <c r="AL257" i="4" s="1"/>
  <c r="AJ257" i="4"/>
  <c r="AH257" i="4"/>
  <c r="AD257" i="4"/>
  <c r="AB257" i="4"/>
  <c r="Z257" i="4"/>
  <c r="X257" i="4"/>
  <c r="V257" i="4"/>
  <c r="BF257" i="4" s="1"/>
  <c r="BG257" i="4" s="1"/>
  <c r="R257" i="4"/>
  <c r="P257" i="4"/>
  <c r="BL257" i="4" s="1"/>
  <c r="BM257" i="4" s="1"/>
  <c r="L257" i="4"/>
  <c r="J257" i="4"/>
  <c r="F257" i="4"/>
  <c r="AT256" i="4"/>
  <c r="AR256" i="4"/>
  <c r="AP256" i="4"/>
  <c r="AN256" i="4"/>
  <c r="AL256" i="4"/>
  <c r="AJ256" i="4"/>
  <c r="AH256" i="4"/>
  <c r="AD256" i="4"/>
  <c r="AB256" i="4"/>
  <c r="Z256" i="4" s="1"/>
  <c r="X256" i="4"/>
  <c r="V256" i="4"/>
  <c r="T256" i="4" s="1"/>
  <c r="R256" i="4"/>
  <c r="P256" i="4"/>
  <c r="BF256" i="4" s="1"/>
  <c r="BG256" i="4" s="1"/>
  <c r="L256" i="4"/>
  <c r="J256" i="4"/>
  <c r="AZ256" i="4" s="1"/>
  <c r="BA256" i="4" s="1"/>
  <c r="F256" i="4"/>
  <c r="BR255" i="4"/>
  <c r="BS255" i="4" s="1"/>
  <c r="AT255" i="4"/>
  <c r="AT258" i="4" s="1"/>
  <c r="AP255" i="4"/>
  <c r="AP258" i="4" s="1"/>
  <c r="AN255" i="4"/>
  <c r="AJ255" i="4"/>
  <c r="AH255" i="4"/>
  <c r="AF255" i="4" s="1"/>
  <c r="AD255" i="4"/>
  <c r="AD258" i="4" s="1"/>
  <c r="AB255" i="4"/>
  <c r="Z255" i="4" s="1"/>
  <c r="X255" i="4"/>
  <c r="X258" i="4" s="1"/>
  <c r="V255" i="4"/>
  <c r="R255" i="4"/>
  <c r="P255" i="4"/>
  <c r="BL255" i="4" s="1"/>
  <c r="BM255" i="4" s="1"/>
  <c r="L255" i="4"/>
  <c r="J255" i="4"/>
  <c r="F255" i="4"/>
  <c r="AT253" i="4"/>
  <c r="AR253" i="4"/>
  <c r="AP253" i="4"/>
  <c r="AN253" i="4"/>
  <c r="AJ253" i="4"/>
  <c r="AH253" i="4"/>
  <c r="AF253" i="4"/>
  <c r="AD253" i="4"/>
  <c r="AB253" i="4"/>
  <c r="X253" i="4"/>
  <c r="V253" i="4"/>
  <c r="T253" i="4" s="1"/>
  <c r="R253" i="4"/>
  <c r="P253" i="4"/>
  <c r="L253" i="4"/>
  <c r="J253" i="4"/>
  <c r="F253" i="4"/>
  <c r="BN252" i="4"/>
  <c r="BO252" i="4" s="1"/>
  <c r="AT252" i="4"/>
  <c r="AP252" i="4"/>
  <c r="AN252" i="4"/>
  <c r="AL252" i="4"/>
  <c r="AJ252" i="4"/>
  <c r="AH252" i="4"/>
  <c r="AF252" i="4" s="1"/>
  <c r="AG252" i="4" s="1"/>
  <c r="AD252" i="4"/>
  <c r="AB252" i="4"/>
  <c r="Z252" i="4"/>
  <c r="X252" i="4"/>
  <c r="V252" i="4"/>
  <c r="R252" i="4"/>
  <c r="P252" i="4"/>
  <c r="L252" i="4"/>
  <c r="BH252" i="4" s="1"/>
  <c r="BI252" i="4" s="1"/>
  <c r="J252" i="4"/>
  <c r="F252" i="4"/>
  <c r="AT251" i="4"/>
  <c r="AP251" i="4"/>
  <c r="AN251" i="4"/>
  <c r="AJ251" i="4"/>
  <c r="AH251" i="4"/>
  <c r="AF251" i="4"/>
  <c r="AD251" i="4"/>
  <c r="AB251" i="4"/>
  <c r="X251" i="4"/>
  <c r="V251" i="4"/>
  <c r="T251" i="4"/>
  <c r="R251" i="4"/>
  <c r="P251" i="4"/>
  <c r="BL251" i="4" s="1"/>
  <c r="BM251" i="4" s="1"/>
  <c r="L251" i="4"/>
  <c r="BN251" i="4" s="1"/>
  <c r="BO251" i="4" s="1"/>
  <c r="J251" i="4"/>
  <c r="AZ251" i="4" s="1"/>
  <c r="BA251" i="4" s="1"/>
  <c r="F251" i="4"/>
  <c r="AT250" i="4"/>
  <c r="AP250" i="4"/>
  <c r="AN250" i="4"/>
  <c r="AJ250" i="4"/>
  <c r="AH250" i="4"/>
  <c r="AD250" i="4"/>
  <c r="AB250" i="4"/>
  <c r="Z250" i="4"/>
  <c r="X250" i="4"/>
  <c r="V250" i="4"/>
  <c r="BF250" i="4" s="1"/>
  <c r="BG250" i="4" s="1"/>
  <c r="R250" i="4"/>
  <c r="P250" i="4"/>
  <c r="N250" i="4"/>
  <c r="BJ250" i="4" s="1"/>
  <c r="BK250" i="4" s="1"/>
  <c r="L250" i="4"/>
  <c r="BN250" i="4" s="1"/>
  <c r="BO250" i="4" s="1"/>
  <c r="J250" i="4"/>
  <c r="F250" i="4"/>
  <c r="BN247" i="4"/>
  <c r="BH247" i="4"/>
  <c r="BB247" i="4"/>
  <c r="AV247" i="4"/>
  <c r="AP247" i="4"/>
  <c r="AJ247" i="4"/>
  <c r="AD247" i="4"/>
  <c r="X247" i="4"/>
  <c r="R247" i="4"/>
  <c r="L247" i="4"/>
  <c r="F247" i="4"/>
  <c r="AP246" i="4"/>
  <c r="AJ246" i="4"/>
  <c r="AD246" i="4"/>
  <c r="X246" i="4"/>
  <c r="R246" i="4"/>
  <c r="L246" i="4"/>
  <c r="F246" i="4"/>
  <c r="AT241" i="4"/>
  <c r="AP241" i="4"/>
  <c r="AN241" i="4"/>
  <c r="AL241" i="4" s="1"/>
  <c r="AJ241" i="4"/>
  <c r="AH241" i="4"/>
  <c r="AF241" i="4" s="1"/>
  <c r="AD241" i="4"/>
  <c r="AB241" i="4"/>
  <c r="Z241" i="4"/>
  <c r="X241" i="4"/>
  <c r="V241" i="4"/>
  <c r="R241" i="4"/>
  <c r="T241" i="4" s="1"/>
  <c r="P241" i="4"/>
  <c r="BL241" i="4" s="1"/>
  <c r="BM241" i="4" s="1"/>
  <c r="L241" i="4"/>
  <c r="J241" i="4"/>
  <c r="F241" i="4"/>
  <c r="BB239" i="4"/>
  <c r="BC239" i="4" s="1"/>
  <c r="AT239" i="4"/>
  <c r="AR239" i="4" s="1"/>
  <c r="AP239" i="4"/>
  <c r="AN239" i="4"/>
  <c r="AL239" i="4"/>
  <c r="AM239" i="4" s="1"/>
  <c r="AJ239" i="4"/>
  <c r="AH239" i="4"/>
  <c r="AD239" i="4"/>
  <c r="AF239" i="4" s="1"/>
  <c r="AB239" i="4"/>
  <c r="Z239" i="4" s="1"/>
  <c r="X239" i="4"/>
  <c r="V239" i="4"/>
  <c r="R239" i="4"/>
  <c r="P239" i="4"/>
  <c r="N239" i="4"/>
  <c r="L239" i="4"/>
  <c r="BH239" i="4" s="1"/>
  <c r="BI239" i="4" s="1"/>
  <c r="J239" i="4"/>
  <c r="F239" i="4"/>
  <c r="AT238" i="4"/>
  <c r="AR238" i="4" s="1"/>
  <c r="AP238" i="4"/>
  <c r="AN238" i="4"/>
  <c r="AL238" i="4" s="1"/>
  <c r="AJ238" i="4"/>
  <c r="AH238" i="4"/>
  <c r="AF238" i="4"/>
  <c r="AD238" i="4"/>
  <c r="AB238" i="4"/>
  <c r="X238" i="4"/>
  <c r="Z238" i="4" s="1"/>
  <c r="V238" i="4"/>
  <c r="R238" i="4"/>
  <c r="P238" i="4"/>
  <c r="BL238" i="4" s="1"/>
  <c r="BM238" i="4" s="1"/>
  <c r="L238" i="4"/>
  <c r="J238" i="4"/>
  <c r="F238" i="4"/>
  <c r="AV238" i="4" s="1"/>
  <c r="AW238" i="4" s="1"/>
  <c r="AT237" i="4"/>
  <c r="AP237" i="4"/>
  <c r="AN237" i="4"/>
  <c r="AJ237" i="4"/>
  <c r="AL237" i="4" s="1"/>
  <c r="AM237" i="4" s="1"/>
  <c r="AH237" i="4"/>
  <c r="AF237" i="4" s="1"/>
  <c r="AD237" i="4"/>
  <c r="AB237" i="4"/>
  <c r="Z237" i="4"/>
  <c r="X237" i="4"/>
  <c r="V237" i="4"/>
  <c r="R237" i="4"/>
  <c r="T237" i="4" s="1"/>
  <c r="P237" i="4"/>
  <c r="BL237" i="4" s="1"/>
  <c r="BM237" i="4" s="1"/>
  <c r="L237" i="4"/>
  <c r="J237" i="4"/>
  <c r="F237" i="4"/>
  <c r="AT236" i="4"/>
  <c r="BR236" i="4" s="1"/>
  <c r="BS236" i="4" s="1"/>
  <c r="AR236" i="4"/>
  <c r="AP236" i="4"/>
  <c r="AN236" i="4"/>
  <c r="AL236" i="4"/>
  <c r="AJ236" i="4"/>
  <c r="AH236" i="4"/>
  <c r="AF236" i="4" s="1"/>
  <c r="AD236" i="4"/>
  <c r="AB236" i="4"/>
  <c r="Z236" i="4" s="1"/>
  <c r="X236" i="4"/>
  <c r="V236" i="4"/>
  <c r="R236" i="4"/>
  <c r="P236" i="4"/>
  <c r="N236" i="4" s="1"/>
  <c r="BJ236" i="4" s="1"/>
  <c r="BK236" i="4" s="1"/>
  <c r="L236" i="4"/>
  <c r="J236" i="4"/>
  <c r="F236" i="4"/>
  <c r="BR235" i="4"/>
  <c r="BS235" i="4" s="1"/>
  <c r="BB235" i="4"/>
  <c r="BC235" i="4" s="1"/>
  <c r="AT235" i="4"/>
  <c r="AT240" i="4" s="1"/>
  <c r="AR235" i="4"/>
  <c r="AP235" i="4"/>
  <c r="AN235" i="4"/>
  <c r="AJ235" i="4"/>
  <c r="AH235" i="4"/>
  <c r="AH240" i="4" s="1"/>
  <c r="AD235" i="4"/>
  <c r="AD240" i="4" s="1"/>
  <c r="AB235" i="4"/>
  <c r="AB240" i="4" s="1"/>
  <c r="X235" i="4"/>
  <c r="X240" i="4" s="1"/>
  <c r="V235" i="4"/>
  <c r="T235" i="4"/>
  <c r="R235" i="4"/>
  <c r="P235" i="4"/>
  <c r="L235" i="4"/>
  <c r="J235" i="4"/>
  <c r="F235" i="4"/>
  <c r="AT233" i="4"/>
  <c r="AR233" i="4" s="1"/>
  <c r="AP233" i="4"/>
  <c r="AN233" i="4"/>
  <c r="AL233" i="4"/>
  <c r="AJ233" i="4"/>
  <c r="AH233" i="4"/>
  <c r="AD233" i="4"/>
  <c r="AB233" i="4"/>
  <c r="Z233" i="4" s="1"/>
  <c r="X233" i="4"/>
  <c r="V233" i="4"/>
  <c r="T233" i="4" s="1"/>
  <c r="R233" i="4"/>
  <c r="P233" i="4"/>
  <c r="L233" i="4"/>
  <c r="BN233" i="4" s="1"/>
  <c r="BO233" i="4" s="1"/>
  <c r="J233" i="4"/>
  <c r="F233" i="4"/>
  <c r="AT232" i="4"/>
  <c r="AR232" i="4"/>
  <c r="AP232" i="4"/>
  <c r="AN232" i="4"/>
  <c r="AJ232" i="4"/>
  <c r="AH232" i="4"/>
  <c r="AF232" i="4" s="1"/>
  <c r="AD232" i="4"/>
  <c r="AD234" i="4" s="1"/>
  <c r="AB232" i="4"/>
  <c r="Z232" i="4"/>
  <c r="X232" i="4"/>
  <c r="V232" i="4"/>
  <c r="R232" i="4"/>
  <c r="P232" i="4"/>
  <c r="BR232" i="4" s="1"/>
  <c r="BS232" i="4" s="1"/>
  <c r="L232" i="4"/>
  <c r="BB232" i="4" s="1"/>
  <c r="BC232" i="4" s="1"/>
  <c r="J232" i="4"/>
  <c r="F232" i="4"/>
  <c r="AT231" i="4"/>
  <c r="AP231" i="4"/>
  <c r="AN231" i="4"/>
  <c r="AL231" i="4"/>
  <c r="AM231" i="4" s="1"/>
  <c r="AJ231" i="4"/>
  <c r="AH231" i="4"/>
  <c r="AF231" i="4"/>
  <c r="AD231" i="4"/>
  <c r="AB231" i="4"/>
  <c r="X231" i="4"/>
  <c r="V231" i="4"/>
  <c r="R231" i="4"/>
  <c r="P231" i="4"/>
  <c r="BR231" i="4" s="1"/>
  <c r="BS231" i="4" s="1"/>
  <c r="L231" i="4"/>
  <c r="BN231" i="4" s="1"/>
  <c r="BO231" i="4" s="1"/>
  <c r="J231" i="4"/>
  <c r="F231" i="4"/>
  <c r="AF230" i="4"/>
  <c r="AE230" i="4"/>
  <c r="BB229" i="4"/>
  <c r="BC229" i="4" s="1"/>
  <c r="AT229" i="4"/>
  <c r="BR229" i="4" s="1"/>
  <c r="BS229" i="4" s="1"/>
  <c r="AP229" i="4"/>
  <c r="AN229" i="4"/>
  <c r="AL229" i="4"/>
  <c r="AJ229" i="4"/>
  <c r="AH229" i="4"/>
  <c r="AD229" i="4"/>
  <c r="AB229" i="4"/>
  <c r="Z229" i="4"/>
  <c r="X229" i="4"/>
  <c r="V229" i="4"/>
  <c r="BF229" i="4" s="1"/>
  <c r="BG229" i="4" s="1"/>
  <c r="R229" i="4"/>
  <c r="P229" i="4"/>
  <c r="N229" i="4"/>
  <c r="L229" i="4"/>
  <c r="BH229" i="4" s="1"/>
  <c r="BI229" i="4" s="1"/>
  <c r="J229" i="4"/>
  <c r="F229" i="4"/>
  <c r="AT228" i="4"/>
  <c r="AR228" i="4"/>
  <c r="AP228" i="4"/>
  <c r="AN228" i="4"/>
  <c r="AJ228" i="4"/>
  <c r="AH228" i="4"/>
  <c r="AF228" i="4"/>
  <c r="AD228" i="4"/>
  <c r="AB228" i="4"/>
  <c r="X228" i="4"/>
  <c r="V228" i="4"/>
  <c r="T228" i="4"/>
  <c r="R228" i="4"/>
  <c r="P228" i="4"/>
  <c r="BL228" i="4" s="1"/>
  <c r="BM228" i="4" s="1"/>
  <c r="L228" i="4"/>
  <c r="J228" i="4"/>
  <c r="F228" i="4"/>
  <c r="BM227" i="4"/>
  <c r="AT227" i="4"/>
  <c r="BR227" i="4" s="1"/>
  <c r="BS227" i="4" s="1"/>
  <c r="AP227" i="4"/>
  <c r="AN227" i="4"/>
  <c r="AL227" i="4"/>
  <c r="AM227" i="4" s="1"/>
  <c r="AJ227" i="4"/>
  <c r="AH227" i="4"/>
  <c r="AD227" i="4"/>
  <c r="AB227" i="4"/>
  <c r="Z227" i="4"/>
  <c r="X227" i="4"/>
  <c r="V227" i="4"/>
  <c r="BF227" i="4" s="1"/>
  <c r="BG227" i="4" s="1"/>
  <c r="R227" i="4"/>
  <c r="P227" i="4"/>
  <c r="BL227" i="4" s="1"/>
  <c r="N227" i="4"/>
  <c r="L227" i="4"/>
  <c r="J227" i="4"/>
  <c r="F227" i="4"/>
  <c r="AT226" i="4"/>
  <c r="AT230" i="4" s="1"/>
  <c r="AR226" i="4"/>
  <c r="AP226" i="4"/>
  <c r="AP230" i="4" s="1"/>
  <c r="AN226" i="4"/>
  <c r="AJ226" i="4"/>
  <c r="AH226" i="4"/>
  <c r="AH230" i="4" s="1"/>
  <c r="AF226" i="4"/>
  <c r="AD226" i="4"/>
  <c r="AD230" i="4" s="1"/>
  <c r="AD242" i="4" s="1"/>
  <c r="AE235" i="4" s="1"/>
  <c r="AB226" i="4"/>
  <c r="X226" i="4"/>
  <c r="V226" i="4"/>
  <c r="T226" i="4" s="1"/>
  <c r="R226" i="4"/>
  <c r="R230" i="4" s="1"/>
  <c r="P226" i="4"/>
  <c r="P230" i="4" s="1"/>
  <c r="L226" i="4"/>
  <c r="J226" i="4"/>
  <c r="F226" i="4"/>
  <c r="AV226" i="4" s="1"/>
  <c r="AW226" i="4" s="1"/>
  <c r="BN223" i="4"/>
  <c r="BH223" i="4"/>
  <c r="BB223" i="4"/>
  <c r="AV223" i="4"/>
  <c r="AP223" i="4"/>
  <c r="AJ223" i="4"/>
  <c r="AD223" i="4"/>
  <c r="X223" i="4"/>
  <c r="R223" i="4"/>
  <c r="L223" i="4"/>
  <c r="F223" i="4"/>
  <c r="AP222" i="4"/>
  <c r="AJ222" i="4"/>
  <c r="AD222" i="4"/>
  <c r="X222" i="4"/>
  <c r="R222" i="4"/>
  <c r="L222" i="4"/>
  <c r="F222" i="4"/>
  <c r="AT217" i="4"/>
  <c r="AR217" i="4"/>
  <c r="AP217" i="4"/>
  <c r="AN217" i="4"/>
  <c r="AL217" i="4" s="1"/>
  <c r="AJ217" i="4"/>
  <c r="AH217" i="4"/>
  <c r="AF217" i="4"/>
  <c r="AD217" i="4"/>
  <c r="AB217" i="4"/>
  <c r="Z217" i="4" s="1"/>
  <c r="X217" i="4"/>
  <c r="V217" i="4"/>
  <c r="T217" i="4" s="1"/>
  <c r="R217" i="4"/>
  <c r="P217" i="4"/>
  <c r="BL217" i="4" s="1"/>
  <c r="BM217" i="4" s="1"/>
  <c r="L217" i="4"/>
  <c r="J217" i="4"/>
  <c r="F217" i="4"/>
  <c r="AV217" i="4" s="1"/>
  <c r="AW217" i="4" s="1"/>
  <c r="AT215" i="4"/>
  <c r="AR215" i="4"/>
  <c r="AP215" i="4"/>
  <c r="AN215" i="4"/>
  <c r="AL215" i="4" s="1"/>
  <c r="AJ215" i="4"/>
  <c r="AH215" i="4"/>
  <c r="AF215" i="4"/>
  <c r="AD215" i="4"/>
  <c r="AB215" i="4"/>
  <c r="Z215" i="4" s="1"/>
  <c r="X215" i="4"/>
  <c r="V215" i="4"/>
  <c r="R215" i="4"/>
  <c r="T215" i="4" s="1"/>
  <c r="P215" i="4"/>
  <c r="L215" i="4"/>
  <c r="BH215" i="4" s="1"/>
  <c r="BI215" i="4" s="1"/>
  <c r="J215" i="4"/>
  <c r="F215" i="4"/>
  <c r="BB214" i="4"/>
  <c r="BC214" i="4" s="1"/>
  <c r="AT214" i="4"/>
  <c r="AP214" i="4"/>
  <c r="BN214" i="4" s="1"/>
  <c r="BO214" i="4" s="1"/>
  <c r="AN214" i="4"/>
  <c r="AL214" i="4"/>
  <c r="AJ214" i="4"/>
  <c r="AH214" i="4"/>
  <c r="AD214" i="4"/>
  <c r="AB214" i="4"/>
  <c r="X214" i="4"/>
  <c r="V214" i="4"/>
  <c r="R214" i="4"/>
  <c r="P214" i="4"/>
  <c r="BR214" i="4" s="1"/>
  <c r="BS214" i="4" s="1"/>
  <c r="L214" i="4"/>
  <c r="J214" i="4"/>
  <c r="F214" i="4"/>
  <c r="AV214" i="4" s="1"/>
  <c r="AW214" i="4" s="1"/>
  <c r="BF213" i="4"/>
  <c r="BG213" i="4" s="1"/>
  <c r="AT213" i="4"/>
  <c r="AP213" i="4"/>
  <c r="AN213" i="4"/>
  <c r="AL213" i="4" s="1"/>
  <c r="AJ213" i="4"/>
  <c r="AH213" i="4"/>
  <c r="AD213" i="4"/>
  <c r="AB213" i="4"/>
  <c r="X213" i="4"/>
  <c r="V213" i="4"/>
  <c r="R213" i="4"/>
  <c r="P213" i="4"/>
  <c r="L213" i="4"/>
  <c r="J213" i="4"/>
  <c r="F213" i="4"/>
  <c r="AT212" i="4"/>
  <c r="AR212" i="4"/>
  <c r="AP212" i="4"/>
  <c r="AN212" i="4"/>
  <c r="AL212" i="4"/>
  <c r="AJ212" i="4"/>
  <c r="AH212" i="4"/>
  <c r="AF212" i="4" s="1"/>
  <c r="AD212" i="4"/>
  <c r="AB212" i="4"/>
  <c r="Z212" i="4"/>
  <c r="X212" i="4"/>
  <c r="V212" i="4"/>
  <c r="R212" i="4"/>
  <c r="P212" i="4"/>
  <c r="BL212" i="4" s="1"/>
  <c r="BM212" i="4" s="1"/>
  <c r="L212" i="4"/>
  <c r="BH212" i="4" s="1"/>
  <c r="BI212" i="4" s="1"/>
  <c r="J212" i="4"/>
  <c r="F212" i="4"/>
  <c r="BH211" i="4"/>
  <c r="BI211" i="4" s="1"/>
  <c r="AT211" i="4"/>
  <c r="AP211" i="4"/>
  <c r="AN211" i="4"/>
  <c r="AN216" i="4" s="1"/>
  <c r="AJ211" i="4"/>
  <c r="AH211" i="4"/>
  <c r="AF211" i="4"/>
  <c r="AD211" i="4"/>
  <c r="AD216" i="4" s="1"/>
  <c r="AB211" i="4"/>
  <c r="X211" i="4"/>
  <c r="V211" i="4"/>
  <c r="R211" i="4"/>
  <c r="P211" i="4"/>
  <c r="BR211" i="4" s="1"/>
  <c r="BS211" i="4" s="1"/>
  <c r="N211" i="4"/>
  <c r="L211" i="4"/>
  <c r="J211" i="4"/>
  <c r="F211" i="4"/>
  <c r="AV211" i="4" s="1"/>
  <c r="AW211" i="4" s="1"/>
  <c r="AP210" i="4"/>
  <c r="AH210" i="4"/>
  <c r="X210" i="4"/>
  <c r="AT209" i="4"/>
  <c r="AR209" i="4"/>
  <c r="AP209" i="4"/>
  <c r="AN209" i="4"/>
  <c r="AJ209" i="4"/>
  <c r="AH209" i="4"/>
  <c r="AF209" i="4" s="1"/>
  <c r="AD209" i="4"/>
  <c r="AB209" i="4"/>
  <c r="Z209" i="4"/>
  <c r="X209" i="4"/>
  <c r="V209" i="4"/>
  <c r="R209" i="4"/>
  <c r="P209" i="4"/>
  <c r="BF209" i="4" s="1"/>
  <c r="BG209" i="4" s="1"/>
  <c r="L209" i="4"/>
  <c r="J209" i="4"/>
  <c r="F209" i="4"/>
  <c r="BN208" i="4"/>
  <c r="BO208" i="4" s="1"/>
  <c r="AT208" i="4"/>
  <c r="AP208" i="4"/>
  <c r="AN208" i="4"/>
  <c r="AL208" i="4"/>
  <c r="AJ208" i="4"/>
  <c r="AH208" i="4"/>
  <c r="AF208" i="4" s="1"/>
  <c r="AD208" i="4"/>
  <c r="AB208" i="4"/>
  <c r="X208" i="4"/>
  <c r="V208" i="4"/>
  <c r="T208" i="4" s="1"/>
  <c r="R208" i="4"/>
  <c r="BB208" i="4" s="1"/>
  <c r="BC208" i="4" s="1"/>
  <c r="P208" i="4"/>
  <c r="P210" i="4" s="1"/>
  <c r="L208" i="4"/>
  <c r="BH208" i="4" s="1"/>
  <c r="BI208" i="4" s="1"/>
  <c r="J208" i="4"/>
  <c r="F208" i="4"/>
  <c r="AT207" i="4"/>
  <c r="AR207" i="4" s="1"/>
  <c r="AP207" i="4"/>
  <c r="AN207" i="4"/>
  <c r="AJ207" i="4"/>
  <c r="AJ210" i="4" s="1"/>
  <c r="AH207" i="4"/>
  <c r="AD207" i="4"/>
  <c r="AB207" i="4"/>
  <c r="Z207" i="4" s="1"/>
  <c r="X207" i="4"/>
  <c r="V207" i="4"/>
  <c r="R207" i="4"/>
  <c r="P207" i="4"/>
  <c r="L207" i="4"/>
  <c r="J207" i="4"/>
  <c r="F207" i="4"/>
  <c r="AP206" i="4"/>
  <c r="X206" i="4"/>
  <c r="AT205" i="4"/>
  <c r="AR205" i="4"/>
  <c r="AP205" i="4"/>
  <c r="AN205" i="4"/>
  <c r="AJ205" i="4"/>
  <c r="AL205" i="4" s="1"/>
  <c r="AH205" i="4"/>
  <c r="AF205" i="4" s="1"/>
  <c r="AD205" i="4"/>
  <c r="AB205" i="4"/>
  <c r="Z205" i="4"/>
  <c r="X205" i="4"/>
  <c r="BH205" i="4" s="1"/>
  <c r="BI205" i="4" s="1"/>
  <c r="V205" i="4"/>
  <c r="R205" i="4"/>
  <c r="P205" i="4"/>
  <c r="BR205" i="4" s="1"/>
  <c r="BS205" i="4" s="1"/>
  <c r="L205" i="4"/>
  <c r="BN205" i="4" s="1"/>
  <c r="BO205" i="4" s="1"/>
  <c r="J205" i="4"/>
  <c r="F205" i="4"/>
  <c r="AT204" i="4"/>
  <c r="AP204" i="4"/>
  <c r="AN204" i="4"/>
  <c r="AJ204" i="4"/>
  <c r="AL204" i="4" s="1"/>
  <c r="AH204" i="4"/>
  <c r="AF204" i="4" s="1"/>
  <c r="AD204" i="4"/>
  <c r="AB204" i="4"/>
  <c r="X204" i="4"/>
  <c r="V204" i="4"/>
  <c r="R204" i="4"/>
  <c r="P204" i="4"/>
  <c r="L204" i="4"/>
  <c r="BH204" i="4" s="1"/>
  <c r="BI204" i="4" s="1"/>
  <c r="J204" i="4"/>
  <c r="F204" i="4"/>
  <c r="AT203" i="4"/>
  <c r="AR203" i="4" s="1"/>
  <c r="AP203" i="4"/>
  <c r="AN203" i="4"/>
  <c r="AL203" i="4"/>
  <c r="AM214" i="4" s="1"/>
  <c r="AJ203" i="4"/>
  <c r="AH203" i="4"/>
  <c r="AD203" i="4"/>
  <c r="AB203" i="4"/>
  <c r="BL203" i="4" s="1"/>
  <c r="BM203" i="4" s="1"/>
  <c r="X203" i="4"/>
  <c r="V203" i="4"/>
  <c r="T203" i="4" s="1"/>
  <c r="U203" i="4" s="1"/>
  <c r="R203" i="4"/>
  <c r="P203" i="4"/>
  <c r="BR203" i="4" s="1"/>
  <c r="BS203" i="4" s="1"/>
  <c r="L203" i="4"/>
  <c r="BN203" i="4" s="1"/>
  <c r="BO203" i="4" s="1"/>
  <c r="J203" i="4"/>
  <c r="F203" i="4"/>
  <c r="AT202" i="4"/>
  <c r="AT206" i="4" s="1"/>
  <c r="AP202" i="4"/>
  <c r="AR202" i="4" s="1"/>
  <c r="AS202" i="4" s="1"/>
  <c r="AN202" i="4"/>
  <c r="AJ202" i="4"/>
  <c r="AJ206" i="4" s="1"/>
  <c r="AH202" i="4"/>
  <c r="AH206" i="4" s="1"/>
  <c r="AF206" i="4" s="1"/>
  <c r="AF202" i="4"/>
  <c r="AD202" i="4"/>
  <c r="AD206" i="4" s="1"/>
  <c r="AB202" i="4"/>
  <c r="X202" i="4"/>
  <c r="V202" i="4"/>
  <c r="R202" i="4"/>
  <c r="P202" i="4"/>
  <c r="L202" i="4"/>
  <c r="J202" i="4"/>
  <c r="F202" i="4"/>
  <c r="BN199" i="4"/>
  <c r="BH199" i="4"/>
  <c r="BB199" i="4"/>
  <c r="AV199" i="4"/>
  <c r="AP199" i="4"/>
  <c r="AJ199" i="4"/>
  <c r="AD199" i="4"/>
  <c r="X199" i="4"/>
  <c r="R199" i="4"/>
  <c r="L199" i="4"/>
  <c r="F199" i="4"/>
  <c r="AP198" i="4"/>
  <c r="AJ198" i="4"/>
  <c r="AD198" i="4"/>
  <c r="X198" i="4"/>
  <c r="R198" i="4"/>
  <c r="L198" i="4"/>
  <c r="F198" i="4"/>
  <c r="BF193" i="4"/>
  <c r="BG193" i="4" s="1"/>
  <c r="AT193" i="4"/>
  <c r="AP193" i="4"/>
  <c r="AN193" i="4"/>
  <c r="AL193" i="4" s="1"/>
  <c r="AJ193" i="4"/>
  <c r="AH193" i="4"/>
  <c r="AD193" i="4"/>
  <c r="AB193" i="4"/>
  <c r="Z193" i="4"/>
  <c r="X193" i="4"/>
  <c r="BH193" i="4" s="1"/>
  <c r="BI193" i="4" s="1"/>
  <c r="V193" i="4"/>
  <c r="R193" i="4"/>
  <c r="P193" i="4"/>
  <c r="BR193" i="4" s="1"/>
  <c r="BS193" i="4" s="1"/>
  <c r="L193" i="4"/>
  <c r="J193" i="4"/>
  <c r="F193" i="4"/>
  <c r="AT191" i="4"/>
  <c r="AP191" i="4"/>
  <c r="AN191" i="4"/>
  <c r="AL191" i="4"/>
  <c r="AJ191" i="4"/>
  <c r="AH191" i="4"/>
  <c r="AD191" i="4"/>
  <c r="AB191" i="4"/>
  <c r="Z191" i="4" s="1"/>
  <c r="X191" i="4"/>
  <c r="V191" i="4"/>
  <c r="R191" i="4"/>
  <c r="P191" i="4"/>
  <c r="L191" i="4"/>
  <c r="BN191" i="4" s="1"/>
  <c r="BO191" i="4" s="1"/>
  <c r="J191" i="4"/>
  <c r="F191" i="4"/>
  <c r="BB190" i="4"/>
  <c r="BC190" i="4" s="1"/>
  <c r="AT190" i="4"/>
  <c r="AR190" i="4" s="1"/>
  <c r="AP190" i="4"/>
  <c r="AN190" i="4"/>
  <c r="AJ190" i="4"/>
  <c r="AH190" i="4"/>
  <c r="AF190" i="4"/>
  <c r="AD190" i="4"/>
  <c r="AB190" i="4"/>
  <c r="X190" i="4"/>
  <c r="V190" i="4"/>
  <c r="T190" i="4" s="1"/>
  <c r="R190" i="4"/>
  <c r="P190" i="4"/>
  <c r="BL190" i="4" s="1"/>
  <c r="BM190" i="4" s="1"/>
  <c r="L190" i="4"/>
  <c r="BH190" i="4" s="1"/>
  <c r="BI190" i="4" s="1"/>
  <c r="J190" i="4"/>
  <c r="F190" i="4"/>
  <c r="BJ189" i="4"/>
  <c r="BK189" i="4" s="1"/>
  <c r="AT189" i="4"/>
  <c r="AR189" i="4" s="1"/>
  <c r="AP189" i="4"/>
  <c r="AN189" i="4"/>
  <c r="AL189" i="4"/>
  <c r="AM189" i="4" s="1"/>
  <c r="AJ189" i="4"/>
  <c r="AH189" i="4"/>
  <c r="AD189" i="4"/>
  <c r="AB189" i="4"/>
  <c r="Z189" i="4"/>
  <c r="X189" i="4"/>
  <c r="V189" i="4"/>
  <c r="R189" i="4"/>
  <c r="P189" i="4"/>
  <c r="N189" i="4"/>
  <c r="L189" i="4"/>
  <c r="BN189" i="4" s="1"/>
  <c r="BO189" i="4" s="1"/>
  <c r="J189" i="4"/>
  <c r="F189" i="4"/>
  <c r="AT188" i="4"/>
  <c r="AP188" i="4"/>
  <c r="AN188" i="4"/>
  <c r="AL188" i="4"/>
  <c r="AJ188" i="4"/>
  <c r="AH188" i="4"/>
  <c r="AF188" i="4" s="1"/>
  <c r="AD188" i="4"/>
  <c r="AB188" i="4"/>
  <c r="Z188" i="4" s="1"/>
  <c r="X188" i="4"/>
  <c r="V188" i="4"/>
  <c r="R188" i="4"/>
  <c r="P188" i="4"/>
  <c r="BF188" i="4" s="1"/>
  <c r="BG188" i="4" s="1"/>
  <c r="L188" i="4"/>
  <c r="BN188" i="4" s="1"/>
  <c r="BO188" i="4" s="1"/>
  <c r="J188" i="4"/>
  <c r="F188" i="4"/>
  <c r="CJ187" i="4"/>
  <c r="AT187" i="4"/>
  <c r="AT192" i="4" s="1"/>
  <c r="AR187" i="4"/>
  <c r="AP187" i="4"/>
  <c r="AP192" i="4" s="1"/>
  <c r="AN187" i="4"/>
  <c r="AN192" i="4" s="1"/>
  <c r="AJ187" i="4"/>
  <c r="AH187" i="4"/>
  <c r="AH192" i="4" s="1"/>
  <c r="AF187" i="4"/>
  <c r="AD187" i="4"/>
  <c r="AB187" i="4"/>
  <c r="Z187" i="4" s="1"/>
  <c r="X187" i="4"/>
  <c r="X192" i="4" s="1"/>
  <c r="V187" i="4"/>
  <c r="T187" i="4"/>
  <c r="R187" i="4"/>
  <c r="P187" i="4"/>
  <c r="L187" i="4"/>
  <c r="BH187" i="4" s="1"/>
  <c r="BI187" i="4" s="1"/>
  <c r="J187" i="4"/>
  <c r="F187" i="4"/>
  <c r="AJ186" i="4"/>
  <c r="AT185" i="4"/>
  <c r="AP185" i="4"/>
  <c r="AN185" i="4"/>
  <c r="AL185" i="4"/>
  <c r="AJ185" i="4"/>
  <c r="AH185" i="4"/>
  <c r="AF185" i="4" s="1"/>
  <c r="AD185" i="4"/>
  <c r="AB185" i="4"/>
  <c r="Z185" i="4"/>
  <c r="X185" i="4"/>
  <c r="V185" i="4"/>
  <c r="R185" i="4"/>
  <c r="BB185" i="4" s="1"/>
  <c r="BC185" i="4" s="1"/>
  <c r="P185" i="4"/>
  <c r="N185" i="4" s="1"/>
  <c r="L185" i="4"/>
  <c r="BH185" i="4" s="1"/>
  <c r="BI185" i="4" s="1"/>
  <c r="J185" i="4"/>
  <c r="F185" i="4"/>
  <c r="AT184" i="4"/>
  <c r="AR184" i="4" s="1"/>
  <c r="AP184" i="4"/>
  <c r="AN184" i="4"/>
  <c r="AL184" i="4"/>
  <c r="AJ184" i="4"/>
  <c r="AH184" i="4"/>
  <c r="AF184" i="4"/>
  <c r="AD184" i="4"/>
  <c r="AB184" i="4"/>
  <c r="X184" i="4"/>
  <c r="V184" i="4"/>
  <c r="T184" i="4" s="1"/>
  <c r="R184" i="4"/>
  <c r="P184" i="4"/>
  <c r="N184" i="4" s="1"/>
  <c r="BD184" i="4" s="1"/>
  <c r="BE184" i="4" s="1"/>
  <c r="L184" i="4"/>
  <c r="J184" i="4"/>
  <c r="AZ184" i="4" s="1"/>
  <c r="BA184" i="4" s="1"/>
  <c r="F184" i="4"/>
  <c r="AT183" i="4"/>
  <c r="AT186" i="4" s="1"/>
  <c r="AP183" i="4"/>
  <c r="AN183" i="4"/>
  <c r="AN186" i="4" s="1"/>
  <c r="AJ183" i="4"/>
  <c r="AH183" i="4"/>
  <c r="AF183" i="4"/>
  <c r="AG183" i="4" s="1"/>
  <c r="AD183" i="4"/>
  <c r="AB183" i="4"/>
  <c r="X183" i="4"/>
  <c r="X186" i="4" s="1"/>
  <c r="V183" i="4"/>
  <c r="R183" i="4"/>
  <c r="P183" i="4"/>
  <c r="L183" i="4"/>
  <c r="BH183" i="4" s="1"/>
  <c r="BI183" i="4" s="1"/>
  <c r="J183" i="4"/>
  <c r="J186" i="4" s="1"/>
  <c r="F183" i="4"/>
  <c r="AV183" i="4" s="1"/>
  <c r="AW183" i="4" s="1"/>
  <c r="AT181" i="4"/>
  <c r="AR181" i="4" s="1"/>
  <c r="AP181" i="4"/>
  <c r="AN181" i="4"/>
  <c r="AJ181" i="4"/>
  <c r="AH181" i="4"/>
  <c r="AF181" i="4"/>
  <c r="AD181" i="4"/>
  <c r="AB181" i="4"/>
  <c r="X181" i="4"/>
  <c r="V181" i="4"/>
  <c r="R181" i="4"/>
  <c r="BB181" i="4" s="1"/>
  <c r="BC181" i="4" s="1"/>
  <c r="P181" i="4"/>
  <c r="L181" i="4"/>
  <c r="J181" i="4"/>
  <c r="F181" i="4"/>
  <c r="AT180" i="4"/>
  <c r="AP180" i="4"/>
  <c r="AN180" i="4"/>
  <c r="AL180" i="4"/>
  <c r="AJ180" i="4"/>
  <c r="AH180" i="4"/>
  <c r="AD180" i="4"/>
  <c r="AB180" i="4"/>
  <c r="Z180" i="4"/>
  <c r="X180" i="4"/>
  <c r="V180" i="4"/>
  <c r="BF180" i="4" s="1"/>
  <c r="BG180" i="4" s="1"/>
  <c r="R180" i="4"/>
  <c r="P180" i="4"/>
  <c r="O180" i="4"/>
  <c r="N180" i="4"/>
  <c r="L180" i="4"/>
  <c r="BN180" i="4" s="1"/>
  <c r="BO180" i="4" s="1"/>
  <c r="J180" i="4"/>
  <c r="F180" i="4"/>
  <c r="AT179" i="4"/>
  <c r="AP179" i="4"/>
  <c r="AN179" i="4"/>
  <c r="AL179" i="4"/>
  <c r="AJ179" i="4"/>
  <c r="AH179" i="4"/>
  <c r="AF179" i="4" s="1"/>
  <c r="AG179" i="4" s="1"/>
  <c r="AD179" i="4"/>
  <c r="AB179" i="4"/>
  <c r="Z179" i="4" s="1"/>
  <c r="AA179" i="4" s="1"/>
  <c r="X179" i="4"/>
  <c r="V179" i="4"/>
  <c r="R179" i="4"/>
  <c r="BB179" i="4" s="1"/>
  <c r="BC179" i="4" s="1"/>
  <c r="P179" i="4"/>
  <c r="BL179" i="4" s="1"/>
  <c r="BM179" i="4" s="1"/>
  <c r="N179" i="4"/>
  <c r="L179" i="4"/>
  <c r="BN179" i="4" s="1"/>
  <c r="BO179" i="4" s="1"/>
  <c r="J179" i="4"/>
  <c r="AZ179" i="4" s="1"/>
  <c r="BA179" i="4" s="1"/>
  <c r="F179" i="4"/>
  <c r="AT178" i="4"/>
  <c r="AR178" i="4"/>
  <c r="AP178" i="4"/>
  <c r="AP182" i="4" s="1"/>
  <c r="AN178" i="4"/>
  <c r="AJ178" i="4"/>
  <c r="AJ182" i="4" s="1"/>
  <c r="AH178" i="4"/>
  <c r="AH182" i="4" s="1"/>
  <c r="AF178" i="4"/>
  <c r="AG178" i="4" s="1"/>
  <c r="AD178" i="4"/>
  <c r="AB178" i="4"/>
  <c r="AB182" i="4" s="1"/>
  <c r="X178" i="4"/>
  <c r="V178" i="4"/>
  <c r="T178" i="4" s="1"/>
  <c r="R178" i="4"/>
  <c r="R182" i="4" s="1"/>
  <c r="P178" i="4"/>
  <c r="L178" i="4"/>
  <c r="L182" i="4" s="1"/>
  <c r="J178" i="4"/>
  <c r="AZ178" i="4" s="1"/>
  <c r="BA178" i="4" s="1"/>
  <c r="F178" i="4"/>
  <c r="BZ175" i="4"/>
  <c r="BN175" i="4"/>
  <c r="BH175" i="4"/>
  <c r="BB175" i="4"/>
  <c r="AV175" i="4"/>
  <c r="AP175" i="4"/>
  <c r="AJ175" i="4"/>
  <c r="AD175" i="4"/>
  <c r="X175" i="4"/>
  <c r="R175" i="4"/>
  <c r="L175" i="4"/>
  <c r="F175" i="4"/>
  <c r="BZ174" i="4"/>
  <c r="AP174" i="4"/>
  <c r="AJ174" i="4"/>
  <c r="AD174" i="4"/>
  <c r="X174" i="4"/>
  <c r="R174" i="4"/>
  <c r="L174" i="4"/>
  <c r="F174" i="4"/>
  <c r="BZ173" i="4"/>
  <c r="BZ172" i="4"/>
  <c r="BZ171" i="4"/>
  <c r="BZ170" i="4"/>
  <c r="AT169" i="4"/>
  <c r="AT361" i="4" s="1"/>
  <c r="AP169" i="4"/>
  <c r="AP361" i="4" s="1"/>
  <c r="AN169" i="4"/>
  <c r="AN361" i="4" s="1"/>
  <c r="AL169" i="4"/>
  <c r="AJ169" i="4"/>
  <c r="AJ361" i="4" s="1"/>
  <c r="AH169" i="4"/>
  <c r="AH361" i="4" s="1"/>
  <c r="AD169" i="4"/>
  <c r="AD361" i="4" s="1"/>
  <c r="AB169" i="4"/>
  <c r="AB361" i="4" s="1"/>
  <c r="Z169" i="4"/>
  <c r="X169" i="4"/>
  <c r="X361" i="4" s="1"/>
  <c r="V169" i="4"/>
  <c r="R169" i="4"/>
  <c r="BB169" i="4" s="1"/>
  <c r="BC169" i="4" s="1"/>
  <c r="P169" i="4"/>
  <c r="N169" i="4"/>
  <c r="L169" i="4"/>
  <c r="L361" i="4" s="1"/>
  <c r="J169" i="4"/>
  <c r="F169" i="4"/>
  <c r="BF167" i="4"/>
  <c r="BG167" i="4" s="1"/>
  <c r="AT167" i="4"/>
  <c r="AT359" i="4" s="1"/>
  <c r="AP167" i="4"/>
  <c r="AP359" i="4" s="1"/>
  <c r="AN167" i="4"/>
  <c r="AN359" i="4" s="1"/>
  <c r="AL167" i="4"/>
  <c r="AJ167" i="4"/>
  <c r="AJ359" i="4" s="1"/>
  <c r="AH167" i="4"/>
  <c r="AH359" i="4" s="1"/>
  <c r="AD167" i="4"/>
  <c r="AD359" i="4" s="1"/>
  <c r="AB167" i="4"/>
  <c r="AB359" i="4" s="1"/>
  <c r="Z167" i="4"/>
  <c r="X167" i="4"/>
  <c r="X359" i="4" s="1"/>
  <c r="V167" i="4"/>
  <c r="R167" i="4"/>
  <c r="R359" i="4" s="1"/>
  <c r="P167" i="4"/>
  <c r="N167" i="4" s="1"/>
  <c r="L167" i="4"/>
  <c r="J167" i="4"/>
  <c r="F167" i="4"/>
  <c r="AT166" i="4"/>
  <c r="AT358" i="4" s="1"/>
  <c r="AR166" i="4"/>
  <c r="AP166" i="4"/>
  <c r="AP358" i="4" s="1"/>
  <c r="AN166" i="4"/>
  <c r="AN358" i="4" s="1"/>
  <c r="AJ166" i="4"/>
  <c r="AJ358" i="4" s="1"/>
  <c r="AH166" i="4"/>
  <c r="AH358" i="4" s="1"/>
  <c r="AD166" i="4"/>
  <c r="AD358" i="4" s="1"/>
  <c r="AB166" i="4"/>
  <c r="AB358" i="4" s="1"/>
  <c r="X166" i="4"/>
  <c r="X358" i="4" s="1"/>
  <c r="V166" i="4"/>
  <c r="T166" i="4" s="1"/>
  <c r="R166" i="4"/>
  <c r="P166" i="4"/>
  <c r="L166" i="4"/>
  <c r="L358" i="4" s="1"/>
  <c r="J166" i="4"/>
  <c r="J358" i="4" s="1"/>
  <c r="F166" i="4"/>
  <c r="AT165" i="4"/>
  <c r="AT357" i="4" s="1"/>
  <c r="AP165" i="4"/>
  <c r="AP357" i="4" s="1"/>
  <c r="AN165" i="4"/>
  <c r="AN357" i="4" s="1"/>
  <c r="AL165" i="4"/>
  <c r="AJ165" i="4"/>
  <c r="AJ357" i="4" s="1"/>
  <c r="AH165" i="4"/>
  <c r="AH357" i="4" s="1"/>
  <c r="AD165" i="4"/>
  <c r="AD357" i="4" s="1"/>
  <c r="AB165" i="4"/>
  <c r="AB357" i="4" s="1"/>
  <c r="X165" i="4"/>
  <c r="X357" i="4" s="1"/>
  <c r="V165" i="4"/>
  <c r="R165" i="4"/>
  <c r="R357" i="4" s="1"/>
  <c r="P165" i="4"/>
  <c r="N165" i="4"/>
  <c r="L165" i="4"/>
  <c r="L357" i="4" s="1"/>
  <c r="J165" i="4"/>
  <c r="F165" i="4"/>
  <c r="AT164" i="4"/>
  <c r="AT356" i="4" s="1"/>
  <c r="AP164" i="4"/>
  <c r="AP356" i="4" s="1"/>
  <c r="AN164" i="4"/>
  <c r="AJ164" i="4"/>
  <c r="AJ356" i="4" s="1"/>
  <c r="AH164" i="4"/>
  <c r="AH356" i="4" s="1"/>
  <c r="AF164" i="4"/>
  <c r="AD164" i="4"/>
  <c r="AD356" i="4" s="1"/>
  <c r="AB164" i="4"/>
  <c r="AB356" i="4" s="1"/>
  <c r="X164" i="4"/>
  <c r="X356" i="4" s="1"/>
  <c r="V164" i="4"/>
  <c r="V356" i="4" s="1"/>
  <c r="R164" i="4"/>
  <c r="P164" i="4"/>
  <c r="L164" i="4"/>
  <c r="L356" i="4" s="1"/>
  <c r="J164" i="4"/>
  <c r="F164" i="4"/>
  <c r="BF163" i="4"/>
  <c r="BG163" i="4" s="1"/>
  <c r="AT163" i="4"/>
  <c r="AT355" i="4" s="1"/>
  <c r="AP163" i="4"/>
  <c r="AN163" i="4"/>
  <c r="AN355" i="4" s="1"/>
  <c r="AL163" i="4"/>
  <c r="AJ163" i="4"/>
  <c r="AJ355" i="4" s="1"/>
  <c r="AH163" i="4"/>
  <c r="AD163" i="4"/>
  <c r="AD355" i="4" s="1"/>
  <c r="AB163" i="4"/>
  <c r="AB355" i="4" s="1"/>
  <c r="Z163" i="4"/>
  <c r="X163" i="4"/>
  <c r="X355" i="4" s="1"/>
  <c r="V163" i="4"/>
  <c r="V355" i="4" s="1"/>
  <c r="R163" i="4"/>
  <c r="P163" i="4"/>
  <c r="P355" i="4" s="1"/>
  <c r="L163" i="4"/>
  <c r="L355" i="4" s="1"/>
  <c r="J163" i="4"/>
  <c r="F163" i="4"/>
  <c r="AJ162" i="4"/>
  <c r="AB162" i="4"/>
  <c r="L162" i="4"/>
  <c r="BR161" i="4"/>
  <c r="BS161" i="4" s="1"/>
  <c r="AT161" i="4"/>
  <c r="AP161" i="4"/>
  <c r="AP353" i="4" s="1"/>
  <c r="AN161" i="4"/>
  <c r="AN353" i="4" s="1"/>
  <c r="AL161" i="4"/>
  <c r="AM161" i="4" s="1"/>
  <c r="AJ161" i="4"/>
  <c r="AJ353" i="4" s="1"/>
  <c r="AH161" i="4"/>
  <c r="AH353" i="4" s="1"/>
  <c r="AD161" i="4"/>
  <c r="AB161" i="4"/>
  <c r="AB353" i="4" s="1"/>
  <c r="Z161" i="4"/>
  <c r="X161" i="4"/>
  <c r="X353" i="4" s="1"/>
  <c r="V161" i="4"/>
  <c r="R161" i="4"/>
  <c r="P161" i="4"/>
  <c r="P353" i="4" s="1"/>
  <c r="N161" i="4"/>
  <c r="L161" i="4"/>
  <c r="BB161" i="4" s="1"/>
  <c r="BC161" i="4" s="1"/>
  <c r="J161" i="4"/>
  <c r="F161" i="4"/>
  <c r="AT160" i="4"/>
  <c r="AT352" i="4" s="1"/>
  <c r="AR160" i="4"/>
  <c r="AP160" i="4"/>
  <c r="AP352" i="4" s="1"/>
  <c r="AN160" i="4"/>
  <c r="AJ160" i="4"/>
  <c r="AJ352" i="4" s="1"/>
  <c r="AH160" i="4"/>
  <c r="AH352" i="4" s="1"/>
  <c r="AF160" i="4"/>
  <c r="AD160" i="4"/>
  <c r="AD352" i="4" s="1"/>
  <c r="AB160" i="4"/>
  <c r="AB352" i="4" s="1"/>
  <c r="X160" i="4"/>
  <c r="V160" i="4"/>
  <c r="T160" i="4" s="1"/>
  <c r="R160" i="4"/>
  <c r="R352" i="4" s="1"/>
  <c r="P160" i="4"/>
  <c r="BL160" i="4" s="1"/>
  <c r="BM160" i="4" s="1"/>
  <c r="L160" i="4"/>
  <c r="J160" i="4"/>
  <c r="F160" i="4"/>
  <c r="BN159" i="4"/>
  <c r="BO159" i="4" s="1"/>
  <c r="BF159" i="4"/>
  <c r="BG159" i="4" s="1"/>
  <c r="AT159" i="4"/>
  <c r="AT351" i="4" s="1"/>
  <c r="AP159" i="4"/>
  <c r="AN159" i="4"/>
  <c r="AN351" i="4" s="1"/>
  <c r="AL159" i="4"/>
  <c r="AJ159" i="4"/>
  <c r="AJ351" i="4" s="1"/>
  <c r="AH159" i="4"/>
  <c r="AD159" i="4"/>
  <c r="AD351" i="4" s="1"/>
  <c r="AB159" i="4"/>
  <c r="AB351" i="4" s="1"/>
  <c r="Z159" i="4"/>
  <c r="X159" i="4"/>
  <c r="X351" i="4" s="1"/>
  <c r="V159" i="4"/>
  <c r="V351" i="4" s="1"/>
  <c r="R159" i="4"/>
  <c r="P159" i="4"/>
  <c r="P351" i="4" s="1"/>
  <c r="L159" i="4"/>
  <c r="J159" i="4"/>
  <c r="F159" i="4"/>
  <c r="AB158" i="4"/>
  <c r="BR157" i="4"/>
  <c r="BS157" i="4" s="1"/>
  <c r="AT157" i="4"/>
  <c r="AP157" i="4"/>
  <c r="AP349" i="4" s="1"/>
  <c r="AN157" i="4"/>
  <c r="AL157" i="4"/>
  <c r="AJ157" i="4"/>
  <c r="AJ349" i="4" s="1"/>
  <c r="AH157" i="4"/>
  <c r="AH349" i="4" s="1"/>
  <c r="AD157" i="4"/>
  <c r="AD349" i="4" s="1"/>
  <c r="AB157" i="4"/>
  <c r="AB349" i="4" s="1"/>
  <c r="Z157" i="4"/>
  <c r="X157" i="4"/>
  <c r="V157" i="4"/>
  <c r="R157" i="4"/>
  <c r="BB157" i="4" s="1"/>
  <c r="BC157" i="4" s="1"/>
  <c r="P157" i="4"/>
  <c r="N157" i="4"/>
  <c r="BJ157" i="4" s="1"/>
  <c r="BK157" i="4" s="1"/>
  <c r="L157" i="4"/>
  <c r="L349" i="4" s="1"/>
  <c r="J157" i="4"/>
  <c r="F157" i="4"/>
  <c r="AT156" i="4"/>
  <c r="AT348" i="4" s="1"/>
  <c r="AR156" i="4"/>
  <c r="AP156" i="4"/>
  <c r="AP348" i="4" s="1"/>
  <c r="AN156" i="4"/>
  <c r="AJ156" i="4"/>
  <c r="AJ348" i="4" s="1"/>
  <c r="AH156" i="4"/>
  <c r="AH348" i="4" s="1"/>
  <c r="AF156" i="4"/>
  <c r="AD156" i="4"/>
  <c r="AD348" i="4" s="1"/>
  <c r="AB156" i="4"/>
  <c r="AB348" i="4" s="1"/>
  <c r="X156" i="4"/>
  <c r="X348" i="4" s="1"/>
  <c r="V156" i="4"/>
  <c r="V348" i="4" s="1"/>
  <c r="T156" i="4"/>
  <c r="R156" i="4"/>
  <c r="R348" i="4" s="1"/>
  <c r="P156" i="4"/>
  <c r="BL156" i="4" s="1"/>
  <c r="BM156" i="4" s="1"/>
  <c r="L156" i="4"/>
  <c r="J156" i="4"/>
  <c r="F156" i="4"/>
  <c r="AT155" i="4"/>
  <c r="AP155" i="4"/>
  <c r="AP347" i="4" s="1"/>
  <c r="AN155" i="4"/>
  <c r="AN347" i="4" s="1"/>
  <c r="AL155" i="4"/>
  <c r="AJ155" i="4"/>
  <c r="AJ347" i="4" s="1"/>
  <c r="AH155" i="4"/>
  <c r="AH347" i="4" s="1"/>
  <c r="AD155" i="4"/>
  <c r="AB155" i="4"/>
  <c r="AB347" i="4" s="1"/>
  <c r="X155" i="4"/>
  <c r="X347" i="4" s="1"/>
  <c r="V155" i="4"/>
  <c r="R155" i="4"/>
  <c r="P155" i="4"/>
  <c r="L155" i="4"/>
  <c r="J155" i="4"/>
  <c r="F155" i="4"/>
  <c r="AT154" i="4"/>
  <c r="AT346" i="4" s="1"/>
  <c r="AP154" i="4"/>
  <c r="AN154" i="4"/>
  <c r="AJ154" i="4"/>
  <c r="AH154" i="4"/>
  <c r="AD154" i="4"/>
  <c r="AD346" i="4" s="1"/>
  <c r="AB154" i="4"/>
  <c r="AB346" i="4" s="1"/>
  <c r="Z154" i="4"/>
  <c r="X154" i="4"/>
  <c r="V154" i="4"/>
  <c r="R154" i="4"/>
  <c r="P154" i="4"/>
  <c r="L154" i="4"/>
  <c r="BH154" i="4" s="1"/>
  <c r="BI154" i="4" s="1"/>
  <c r="J154" i="4"/>
  <c r="F154" i="4"/>
  <c r="BN151" i="4"/>
  <c r="BH151" i="4"/>
  <c r="BB151" i="4"/>
  <c r="AV151" i="4"/>
  <c r="AP151" i="4"/>
  <c r="AJ151" i="4"/>
  <c r="AD151" i="4"/>
  <c r="X151" i="4"/>
  <c r="R151" i="4"/>
  <c r="L151" i="4"/>
  <c r="F151" i="4"/>
  <c r="AP150" i="4"/>
  <c r="AP342" i="4" s="1"/>
  <c r="AJ150" i="4"/>
  <c r="AD150" i="4"/>
  <c r="AD342" i="4" s="1"/>
  <c r="X150" i="4"/>
  <c r="R150" i="4"/>
  <c r="R342" i="4" s="1"/>
  <c r="L150" i="4"/>
  <c r="L342" i="4" s="1"/>
  <c r="F150" i="4"/>
  <c r="AT145" i="4"/>
  <c r="AR145" i="4"/>
  <c r="AP145" i="4"/>
  <c r="AN145" i="4"/>
  <c r="AJ145" i="4"/>
  <c r="AH145" i="4"/>
  <c r="AF145" i="4" s="1"/>
  <c r="AD145" i="4"/>
  <c r="AB145" i="4"/>
  <c r="Z145" i="4" s="1"/>
  <c r="X145" i="4"/>
  <c r="V145" i="4"/>
  <c r="R145" i="4"/>
  <c r="P145" i="4"/>
  <c r="BL145" i="4" s="1"/>
  <c r="BM145" i="4" s="1"/>
  <c r="L145" i="4"/>
  <c r="BH145" i="4" s="1"/>
  <c r="BI145" i="4" s="1"/>
  <c r="J145" i="4"/>
  <c r="F145" i="4"/>
  <c r="X144" i="4"/>
  <c r="AT143" i="4"/>
  <c r="AR143" i="4" s="1"/>
  <c r="AP143" i="4"/>
  <c r="AN143" i="4"/>
  <c r="AL143" i="4" s="1"/>
  <c r="AM143" i="4"/>
  <c r="AJ143" i="4"/>
  <c r="AH143" i="4"/>
  <c r="AF143" i="4"/>
  <c r="AD143" i="4"/>
  <c r="AB143" i="4"/>
  <c r="X143" i="4"/>
  <c r="Z143" i="4" s="1"/>
  <c r="AA143" i="4" s="1"/>
  <c r="V143" i="4"/>
  <c r="R143" i="4"/>
  <c r="BB143" i="4" s="1"/>
  <c r="BC143" i="4" s="1"/>
  <c r="P143" i="4"/>
  <c r="BF143" i="4" s="1"/>
  <c r="BG143" i="4" s="1"/>
  <c r="L143" i="4"/>
  <c r="BH143" i="4" s="1"/>
  <c r="BI143" i="4" s="1"/>
  <c r="J143" i="4"/>
  <c r="F143" i="4"/>
  <c r="AT142" i="4"/>
  <c r="AP142" i="4"/>
  <c r="AR142" i="4" s="1"/>
  <c r="AN142" i="4"/>
  <c r="AL142" i="4" s="1"/>
  <c r="AM142" i="4" s="1"/>
  <c r="AJ142" i="4"/>
  <c r="AH142" i="4"/>
  <c r="AF142" i="4" s="1"/>
  <c r="AD142" i="4"/>
  <c r="AB142" i="4"/>
  <c r="X142" i="4"/>
  <c r="V142" i="4"/>
  <c r="T142" i="4" s="1"/>
  <c r="R142" i="4"/>
  <c r="P142" i="4"/>
  <c r="BF142" i="4" s="1"/>
  <c r="BG142" i="4" s="1"/>
  <c r="L142" i="4"/>
  <c r="J142" i="4"/>
  <c r="F142" i="4"/>
  <c r="AT141" i="4"/>
  <c r="AP141" i="4"/>
  <c r="AN141" i="4"/>
  <c r="AL141" i="4"/>
  <c r="AM141" i="4" s="1"/>
  <c r="AJ141" i="4"/>
  <c r="AH141" i="4"/>
  <c r="AD141" i="4"/>
  <c r="AB141" i="4"/>
  <c r="Z141" i="4" s="1"/>
  <c r="X141" i="4"/>
  <c r="V141" i="4"/>
  <c r="T141" i="4" s="1"/>
  <c r="R141" i="4"/>
  <c r="P141" i="4"/>
  <c r="BL141" i="4" s="1"/>
  <c r="BM141" i="4" s="1"/>
  <c r="L141" i="4"/>
  <c r="J141" i="4"/>
  <c r="F141" i="4"/>
  <c r="BH140" i="4"/>
  <c r="BI140" i="4" s="1"/>
  <c r="AT140" i="4"/>
  <c r="AR140" i="4"/>
  <c r="AP140" i="4"/>
  <c r="AN140" i="4"/>
  <c r="AJ140" i="4"/>
  <c r="AH140" i="4"/>
  <c r="AF140" i="4"/>
  <c r="AD140" i="4"/>
  <c r="AD144" i="4" s="1"/>
  <c r="AF144" i="4" s="1"/>
  <c r="AB140" i="4"/>
  <c r="X140" i="4"/>
  <c r="V140" i="4"/>
  <c r="T140" i="4" s="1"/>
  <c r="R140" i="4"/>
  <c r="P140" i="4"/>
  <c r="BR140" i="4" s="1"/>
  <c r="BS140" i="4" s="1"/>
  <c r="L140" i="4"/>
  <c r="J140" i="4"/>
  <c r="F140" i="4"/>
  <c r="AT139" i="4"/>
  <c r="AR139" i="4" s="1"/>
  <c r="AP139" i="4"/>
  <c r="AP144" i="4" s="1"/>
  <c r="AN139" i="4"/>
  <c r="AL139" i="4" s="1"/>
  <c r="AM139" i="4" s="1"/>
  <c r="AJ139" i="4"/>
  <c r="AH139" i="4"/>
  <c r="AH144" i="4" s="1"/>
  <c r="AF139" i="4"/>
  <c r="AD139" i="4"/>
  <c r="AB139" i="4"/>
  <c r="X139" i="4"/>
  <c r="Z139" i="4" s="1"/>
  <c r="AA139" i="4" s="1"/>
  <c r="V139" i="4"/>
  <c r="V144" i="4" s="1"/>
  <c r="R139" i="4"/>
  <c r="P139" i="4"/>
  <c r="N139" i="4"/>
  <c r="L139" i="4"/>
  <c r="BN139" i="4" s="1"/>
  <c r="BO139" i="4" s="1"/>
  <c r="J139" i="4"/>
  <c r="F139" i="4"/>
  <c r="AV139" i="4" s="1"/>
  <c r="AW139" i="4" s="1"/>
  <c r="AB138" i="4"/>
  <c r="BN137" i="4"/>
  <c r="BO137" i="4" s="1"/>
  <c r="AT137" i="4"/>
  <c r="AP137" i="4"/>
  <c r="AN137" i="4"/>
  <c r="AL137" i="4"/>
  <c r="AM137" i="4" s="1"/>
  <c r="AJ137" i="4"/>
  <c r="AH137" i="4"/>
  <c r="AD137" i="4"/>
  <c r="AB137" i="4"/>
  <c r="Z137" i="4"/>
  <c r="X137" i="4"/>
  <c r="V137" i="4"/>
  <c r="T137" i="4" s="1"/>
  <c r="R137" i="4"/>
  <c r="P137" i="4"/>
  <c r="L137" i="4"/>
  <c r="BH137" i="4" s="1"/>
  <c r="BI137" i="4" s="1"/>
  <c r="J137" i="4"/>
  <c r="F137" i="4"/>
  <c r="BR136" i="4"/>
  <c r="BS136" i="4" s="1"/>
  <c r="AT136" i="4"/>
  <c r="AR136" i="4"/>
  <c r="AP136" i="4"/>
  <c r="AN136" i="4"/>
  <c r="AL136" i="4" s="1"/>
  <c r="AM136" i="4" s="1"/>
  <c r="AJ136" i="4"/>
  <c r="AJ138" i="4" s="1"/>
  <c r="AH136" i="4"/>
  <c r="AF136" i="4"/>
  <c r="AD136" i="4"/>
  <c r="AB136" i="4"/>
  <c r="Z136" i="4" s="1"/>
  <c r="X136" i="4"/>
  <c r="V136" i="4"/>
  <c r="T136" i="4" s="1"/>
  <c r="R136" i="4"/>
  <c r="R138" i="4" s="1"/>
  <c r="P136" i="4"/>
  <c r="L136" i="4"/>
  <c r="J136" i="4"/>
  <c r="AZ136" i="4" s="1"/>
  <c r="BA136" i="4" s="1"/>
  <c r="F136" i="4"/>
  <c r="AT135" i="4"/>
  <c r="AP135" i="4"/>
  <c r="AN135" i="4"/>
  <c r="AJ135" i="4"/>
  <c r="AH135" i="4"/>
  <c r="AF135" i="4" s="1"/>
  <c r="AD135" i="4"/>
  <c r="AB135" i="4"/>
  <c r="X135" i="4"/>
  <c r="V135" i="4"/>
  <c r="R135" i="4"/>
  <c r="P135" i="4"/>
  <c r="AZ135" i="4" s="1"/>
  <c r="BA135" i="4" s="1"/>
  <c r="L135" i="4"/>
  <c r="J135" i="4"/>
  <c r="J138" i="4" s="1"/>
  <c r="F135" i="4"/>
  <c r="AT133" i="4"/>
  <c r="AR133" i="4"/>
  <c r="AP133" i="4"/>
  <c r="AN133" i="4"/>
  <c r="AJ133" i="4"/>
  <c r="AL133" i="4" s="1"/>
  <c r="AM133" i="4" s="1"/>
  <c r="AH133" i="4"/>
  <c r="AD133" i="4"/>
  <c r="AB133" i="4"/>
  <c r="X133" i="4"/>
  <c r="V133" i="4"/>
  <c r="R133" i="4"/>
  <c r="P133" i="4"/>
  <c r="BL133" i="4" s="1"/>
  <c r="BM133" i="4" s="1"/>
  <c r="L133" i="4"/>
  <c r="BH133" i="4" s="1"/>
  <c r="BI133" i="4" s="1"/>
  <c r="J133" i="4"/>
  <c r="F133" i="4"/>
  <c r="AT132" i="4"/>
  <c r="AR132" i="4" s="1"/>
  <c r="AP132" i="4"/>
  <c r="AN132" i="4"/>
  <c r="AJ132" i="4"/>
  <c r="AH132" i="4"/>
  <c r="AD132" i="4"/>
  <c r="AB132" i="4"/>
  <c r="X132" i="4"/>
  <c r="V132" i="4"/>
  <c r="T132" i="4" s="1"/>
  <c r="R132" i="4"/>
  <c r="P132" i="4"/>
  <c r="BF132" i="4" s="1"/>
  <c r="BG132" i="4" s="1"/>
  <c r="L132" i="4"/>
  <c r="J132" i="4"/>
  <c r="F132" i="4"/>
  <c r="AT131" i="4"/>
  <c r="AP131" i="4"/>
  <c r="AN131" i="4"/>
  <c r="AM131" i="4"/>
  <c r="AL131" i="4"/>
  <c r="AJ131" i="4"/>
  <c r="AH131" i="4"/>
  <c r="AD131" i="4"/>
  <c r="AB131" i="4"/>
  <c r="AA131" i="4"/>
  <c r="Z131" i="4"/>
  <c r="X131" i="4"/>
  <c r="V131" i="4"/>
  <c r="R131" i="4"/>
  <c r="P131" i="4"/>
  <c r="L131" i="4"/>
  <c r="BH131" i="4" s="1"/>
  <c r="BI131" i="4" s="1"/>
  <c r="J131" i="4"/>
  <c r="F131" i="4"/>
  <c r="H131" i="4" s="1"/>
  <c r="I131" i="4" s="1"/>
  <c r="AT130" i="4"/>
  <c r="AR130" i="4"/>
  <c r="AP130" i="4"/>
  <c r="AN130" i="4"/>
  <c r="AJ130" i="4"/>
  <c r="AH130" i="4"/>
  <c r="AD130" i="4"/>
  <c r="AB130" i="4"/>
  <c r="X130" i="4"/>
  <c r="V130" i="4"/>
  <c r="T130" i="4" s="1"/>
  <c r="R130" i="4"/>
  <c r="P130" i="4"/>
  <c r="BF130" i="4" s="1"/>
  <c r="BG130" i="4" s="1"/>
  <c r="L130" i="4"/>
  <c r="BN130" i="4" s="1"/>
  <c r="BO130" i="4" s="1"/>
  <c r="J130" i="4"/>
  <c r="F130" i="4"/>
  <c r="BN127" i="4"/>
  <c r="BH127" i="4"/>
  <c r="BB127" i="4"/>
  <c r="AV127" i="4"/>
  <c r="AP127" i="4"/>
  <c r="AJ127" i="4"/>
  <c r="AD127" i="4"/>
  <c r="X127" i="4"/>
  <c r="R127" i="4"/>
  <c r="L127" i="4"/>
  <c r="F127" i="4"/>
  <c r="AP126" i="4"/>
  <c r="AJ126" i="4"/>
  <c r="AD126" i="4"/>
  <c r="X126" i="4"/>
  <c r="R126" i="4"/>
  <c r="L126" i="4"/>
  <c r="F126" i="4"/>
  <c r="BF121" i="4"/>
  <c r="BG121" i="4" s="1"/>
  <c r="AT121" i="4"/>
  <c r="AP121" i="4"/>
  <c r="AR121" i="4" s="1"/>
  <c r="AN121" i="4"/>
  <c r="AL121" i="4" s="1"/>
  <c r="AJ121" i="4"/>
  <c r="AH121" i="4"/>
  <c r="AF121" i="4" s="1"/>
  <c r="AD121" i="4"/>
  <c r="AB121" i="4"/>
  <c r="Z121" i="4"/>
  <c r="X121" i="4"/>
  <c r="V121" i="4"/>
  <c r="R121" i="4"/>
  <c r="P121" i="4"/>
  <c r="BL121" i="4" s="1"/>
  <c r="BM121" i="4" s="1"/>
  <c r="L121" i="4"/>
  <c r="BH121" i="4" s="1"/>
  <c r="BI121" i="4" s="1"/>
  <c r="J121" i="4"/>
  <c r="F121" i="4"/>
  <c r="AT120" i="4"/>
  <c r="AT119" i="4"/>
  <c r="AP119" i="4"/>
  <c r="AN119" i="4"/>
  <c r="AJ119" i="4"/>
  <c r="AH119" i="4"/>
  <c r="AF119" i="4" s="1"/>
  <c r="AG119" i="4" s="1"/>
  <c r="AD119" i="4"/>
  <c r="AB119" i="4"/>
  <c r="Z119" i="4"/>
  <c r="X119" i="4"/>
  <c r="V119" i="4"/>
  <c r="R119" i="4"/>
  <c r="P119" i="4"/>
  <c r="L119" i="4"/>
  <c r="J119" i="4"/>
  <c r="F119" i="4"/>
  <c r="AT118" i="4"/>
  <c r="AR118" i="4"/>
  <c r="AP118" i="4"/>
  <c r="AN118" i="4"/>
  <c r="AJ118" i="4"/>
  <c r="AH118" i="4"/>
  <c r="AD118" i="4"/>
  <c r="AB118" i="4"/>
  <c r="X118" i="4"/>
  <c r="V118" i="4"/>
  <c r="T118" i="4" s="1"/>
  <c r="R118" i="4"/>
  <c r="P118" i="4"/>
  <c r="BF118" i="4" s="1"/>
  <c r="BG118" i="4" s="1"/>
  <c r="L118" i="4"/>
  <c r="BN118" i="4" s="1"/>
  <c r="BO118" i="4" s="1"/>
  <c r="J118" i="4"/>
  <c r="F118" i="4"/>
  <c r="AT117" i="4"/>
  <c r="AR117" i="4"/>
  <c r="AP117" i="4"/>
  <c r="AN117" i="4"/>
  <c r="AL117" i="4"/>
  <c r="AJ117" i="4"/>
  <c r="AH117" i="4"/>
  <c r="AD117" i="4"/>
  <c r="AB117" i="4"/>
  <c r="X117" i="4"/>
  <c r="V117" i="4"/>
  <c r="T117" i="4" s="1"/>
  <c r="R117" i="4"/>
  <c r="P117" i="4"/>
  <c r="BF117" i="4" s="1"/>
  <c r="BG117" i="4" s="1"/>
  <c r="L117" i="4"/>
  <c r="BB117" i="4" s="1"/>
  <c r="BC117" i="4" s="1"/>
  <c r="J117" i="4"/>
  <c r="F117" i="4"/>
  <c r="BR116" i="4"/>
  <c r="BS116" i="4" s="1"/>
  <c r="BL116" i="4"/>
  <c r="BM116" i="4" s="1"/>
  <c r="AT116" i="4"/>
  <c r="AP116" i="4"/>
  <c r="AN116" i="4"/>
  <c r="AL116" i="4"/>
  <c r="AJ116" i="4"/>
  <c r="AH116" i="4"/>
  <c r="AD116" i="4"/>
  <c r="AB116" i="4"/>
  <c r="X116" i="4"/>
  <c r="V116" i="4"/>
  <c r="R116" i="4"/>
  <c r="P116" i="4"/>
  <c r="N116" i="4"/>
  <c r="L116" i="4"/>
  <c r="BH116" i="4" s="1"/>
  <c r="BI116" i="4" s="1"/>
  <c r="J116" i="4"/>
  <c r="F116" i="4"/>
  <c r="BL115" i="4"/>
  <c r="BM115" i="4" s="1"/>
  <c r="AT115" i="4"/>
  <c r="AP115" i="4"/>
  <c r="AN115" i="4"/>
  <c r="AJ115" i="4"/>
  <c r="AJ120" i="4" s="1"/>
  <c r="AH115" i="4"/>
  <c r="AF115" i="4"/>
  <c r="AD115" i="4"/>
  <c r="AB115" i="4"/>
  <c r="X115" i="4"/>
  <c r="V115" i="4"/>
  <c r="V120" i="4" s="1"/>
  <c r="R115" i="4"/>
  <c r="P115" i="4"/>
  <c r="L115" i="4"/>
  <c r="J115" i="4"/>
  <c r="F115" i="4"/>
  <c r="AP114" i="4"/>
  <c r="AH114" i="4"/>
  <c r="AT113" i="4"/>
  <c r="AR113" i="4"/>
  <c r="AP113" i="4"/>
  <c r="AN113" i="4"/>
  <c r="AL113" i="4"/>
  <c r="AJ113" i="4"/>
  <c r="AJ114" i="4" s="1"/>
  <c r="AH113" i="4"/>
  <c r="AD113" i="4"/>
  <c r="AB113" i="4"/>
  <c r="X113" i="4"/>
  <c r="V113" i="4"/>
  <c r="T113" i="4" s="1"/>
  <c r="R113" i="4"/>
  <c r="P113" i="4"/>
  <c r="BF113" i="4" s="1"/>
  <c r="BG113" i="4" s="1"/>
  <c r="L113" i="4"/>
  <c r="BB113" i="4" s="1"/>
  <c r="BC113" i="4" s="1"/>
  <c r="J113" i="4"/>
  <c r="F113" i="4"/>
  <c r="BR112" i="4"/>
  <c r="BS112" i="4" s="1"/>
  <c r="BL112" i="4"/>
  <c r="BM112" i="4" s="1"/>
  <c r="AT112" i="4"/>
  <c r="AP112" i="4"/>
  <c r="AN112" i="4"/>
  <c r="AL112" i="4"/>
  <c r="AJ112" i="4"/>
  <c r="AH112" i="4"/>
  <c r="AD112" i="4"/>
  <c r="AB112" i="4"/>
  <c r="X112" i="4"/>
  <c r="V112" i="4"/>
  <c r="R112" i="4"/>
  <c r="P112" i="4"/>
  <c r="N112" i="4"/>
  <c r="L112" i="4"/>
  <c r="BH112" i="4" s="1"/>
  <c r="BI112" i="4" s="1"/>
  <c r="J112" i="4"/>
  <c r="F112" i="4"/>
  <c r="BL111" i="4"/>
  <c r="BM111" i="4" s="1"/>
  <c r="AT111" i="4"/>
  <c r="AP111" i="4"/>
  <c r="AN111" i="4"/>
  <c r="AJ111" i="4"/>
  <c r="AH111" i="4"/>
  <c r="AF111" i="4"/>
  <c r="AD111" i="4"/>
  <c r="AB111" i="4"/>
  <c r="X111" i="4"/>
  <c r="V111" i="4"/>
  <c r="R111" i="4"/>
  <c r="R114" i="4" s="1"/>
  <c r="P111" i="4"/>
  <c r="L111" i="4"/>
  <c r="BB111" i="4" s="1"/>
  <c r="BC111" i="4" s="1"/>
  <c r="J111" i="4"/>
  <c r="H111" i="4" s="1"/>
  <c r="F111" i="4"/>
  <c r="AP110" i="4"/>
  <c r="BR109" i="4"/>
  <c r="BS109" i="4" s="1"/>
  <c r="AT109" i="4"/>
  <c r="AR109" i="4"/>
  <c r="AP109" i="4"/>
  <c r="AN109" i="4"/>
  <c r="AL109" i="4"/>
  <c r="AJ109" i="4"/>
  <c r="AH109" i="4"/>
  <c r="AD109" i="4"/>
  <c r="AB109" i="4"/>
  <c r="X109" i="4"/>
  <c r="V109" i="4"/>
  <c r="T109" i="4" s="1"/>
  <c r="R109" i="4"/>
  <c r="P109" i="4"/>
  <c r="L109" i="4"/>
  <c r="J109" i="4"/>
  <c r="F109" i="4"/>
  <c r="AT108" i="4"/>
  <c r="AP108" i="4"/>
  <c r="AN108" i="4"/>
  <c r="AL108" i="4" s="1"/>
  <c r="AJ108" i="4"/>
  <c r="AH108" i="4"/>
  <c r="AF108" i="4"/>
  <c r="AD108" i="4"/>
  <c r="AB108" i="4"/>
  <c r="X108" i="4"/>
  <c r="V108" i="4"/>
  <c r="R108" i="4"/>
  <c r="R110" i="4" s="1"/>
  <c r="P108" i="4"/>
  <c r="N108" i="4" s="1"/>
  <c r="L108" i="4"/>
  <c r="BH108" i="4" s="1"/>
  <c r="BI108" i="4" s="1"/>
  <c r="J108" i="4"/>
  <c r="F108" i="4"/>
  <c r="AT107" i="4"/>
  <c r="AP107" i="4"/>
  <c r="AN107" i="4"/>
  <c r="AJ107" i="4"/>
  <c r="AH107" i="4"/>
  <c r="AF107" i="4" s="1"/>
  <c r="AG107" i="4" s="1"/>
  <c r="AD107" i="4"/>
  <c r="AB107" i="4"/>
  <c r="X107" i="4"/>
  <c r="V107" i="4"/>
  <c r="R107" i="4"/>
  <c r="P107" i="4"/>
  <c r="L107" i="4"/>
  <c r="BB107" i="4" s="1"/>
  <c r="BC107" i="4" s="1"/>
  <c r="J107" i="4"/>
  <c r="F107" i="4"/>
  <c r="AV107" i="4" s="1"/>
  <c r="AW107" i="4" s="1"/>
  <c r="AZ106" i="4"/>
  <c r="BA106" i="4" s="1"/>
  <c r="AT106" i="4"/>
  <c r="AR106" i="4"/>
  <c r="AP106" i="4"/>
  <c r="AN106" i="4"/>
  <c r="AN110" i="4" s="1"/>
  <c r="AJ106" i="4"/>
  <c r="AH106" i="4"/>
  <c r="AH110" i="4" s="1"/>
  <c r="AD106" i="4"/>
  <c r="AB106" i="4"/>
  <c r="Z106" i="4" s="1"/>
  <c r="X106" i="4"/>
  <c r="X110" i="4" s="1"/>
  <c r="V106" i="4"/>
  <c r="T106" i="4"/>
  <c r="R106" i="4"/>
  <c r="P106" i="4"/>
  <c r="BF106" i="4" s="1"/>
  <c r="BG106" i="4" s="1"/>
  <c r="L106" i="4"/>
  <c r="J106" i="4"/>
  <c r="F106" i="4"/>
  <c r="BN103" i="4"/>
  <c r="BH103" i="4"/>
  <c r="BB103" i="4"/>
  <c r="AV103" i="4"/>
  <c r="AP103" i="4"/>
  <c r="AJ103" i="4"/>
  <c r="AD103" i="4"/>
  <c r="X103" i="4"/>
  <c r="R103" i="4"/>
  <c r="L103" i="4"/>
  <c r="F103" i="4"/>
  <c r="AP102" i="4"/>
  <c r="AJ102" i="4"/>
  <c r="AD102" i="4"/>
  <c r="X102" i="4"/>
  <c r="R102" i="4"/>
  <c r="L102" i="4"/>
  <c r="AT97" i="4"/>
  <c r="AP97" i="4"/>
  <c r="AN97" i="4"/>
  <c r="AJ97" i="4"/>
  <c r="AH97" i="4"/>
  <c r="AF97" i="4"/>
  <c r="AD97" i="4"/>
  <c r="AB97" i="4"/>
  <c r="Z97" i="4"/>
  <c r="X97" i="4"/>
  <c r="V97" i="4"/>
  <c r="R97" i="4"/>
  <c r="P97" i="4"/>
  <c r="L97" i="4"/>
  <c r="J97" i="4"/>
  <c r="F97" i="4"/>
  <c r="H97" i="4" s="1"/>
  <c r="AB96" i="4"/>
  <c r="AT95" i="4"/>
  <c r="AP95" i="4"/>
  <c r="AN95" i="4"/>
  <c r="AL95" i="4"/>
  <c r="AJ95" i="4"/>
  <c r="AH95" i="4"/>
  <c r="AD95" i="4"/>
  <c r="AF95" i="4" s="1"/>
  <c r="AB95" i="4"/>
  <c r="X95" i="4"/>
  <c r="V95" i="4"/>
  <c r="R95" i="4"/>
  <c r="P95" i="4"/>
  <c r="N95" i="4"/>
  <c r="L95" i="4"/>
  <c r="BH95" i="4" s="1"/>
  <c r="BI95" i="4" s="1"/>
  <c r="J95" i="4"/>
  <c r="AZ95" i="4" s="1"/>
  <c r="BA95" i="4" s="1"/>
  <c r="F95" i="4"/>
  <c r="BB94" i="4"/>
  <c r="BC94" i="4" s="1"/>
  <c r="AT94" i="4"/>
  <c r="AP94" i="4"/>
  <c r="BN94" i="4" s="1"/>
  <c r="BO94" i="4" s="1"/>
  <c r="AN94" i="4"/>
  <c r="AL94" i="4"/>
  <c r="AJ94" i="4"/>
  <c r="AH94" i="4"/>
  <c r="AF94" i="4"/>
  <c r="AD94" i="4"/>
  <c r="AB94" i="4"/>
  <c r="X94" i="4"/>
  <c r="Z94" i="4" s="1"/>
  <c r="V94" i="4"/>
  <c r="R94" i="4"/>
  <c r="P94" i="4"/>
  <c r="L94" i="4"/>
  <c r="BH94" i="4" s="1"/>
  <c r="BI94" i="4" s="1"/>
  <c r="J94" i="4"/>
  <c r="F94" i="4"/>
  <c r="AT93" i="4"/>
  <c r="AP93" i="4"/>
  <c r="AN93" i="4"/>
  <c r="AJ93" i="4"/>
  <c r="AH93" i="4"/>
  <c r="AD93" i="4"/>
  <c r="AB93" i="4"/>
  <c r="Z93" i="4"/>
  <c r="X93" i="4"/>
  <c r="V93" i="4"/>
  <c r="R93" i="4"/>
  <c r="T93" i="4" s="1"/>
  <c r="P93" i="4"/>
  <c r="BL93" i="4" s="1"/>
  <c r="BM93" i="4" s="1"/>
  <c r="L93" i="4"/>
  <c r="BB93" i="4" s="1"/>
  <c r="BC93" i="4" s="1"/>
  <c r="J93" i="4"/>
  <c r="F93" i="4"/>
  <c r="AV93" i="4" s="1"/>
  <c r="AW93" i="4" s="1"/>
  <c r="BF92" i="4"/>
  <c r="BG92" i="4" s="1"/>
  <c r="AT92" i="4"/>
  <c r="AP92" i="4"/>
  <c r="AN92" i="4"/>
  <c r="AJ92" i="4"/>
  <c r="AL92" i="4" s="1"/>
  <c r="AH92" i="4"/>
  <c r="AD92" i="4"/>
  <c r="AB92" i="4"/>
  <c r="Z92" i="4"/>
  <c r="X92" i="4"/>
  <c r="V92" i="4"/>
  <c r="T92" i="4" s="1"/>
  <c r="R92" i="4"/>
  <c r="P92" i="4"/>
  <c r="BL92" i="4" s="1"/>
  <c r="BM92" i="4" s="1"/>
  <c r="L92" i="4"/>
  <c r="BH92" i="4" s="1"/>
  <c r="BI92" i="4" s="1"/>
  <c r="J92" i="4"/>
  <c r="AZ92" i="4" s="1"/>
  <c r="BA92" i="4" s="1"/>
  <c r="F92" i="4"/>
  <c r="AT91" i="4"/>
  <c r="AP91" i="4"/>
  <c r="AN91" i="4"/>
  <c r="AN96" i="4" s="1"/>
  <c r="AL91" i="4"/>
  <c r="AJ91" i="4"/>
  <c r="AJ96" i="4" s="1"/>
  <c r="AH91" i="4"/>
  <c r="AD91" i="4"/>
  <c r="AB91" i="4"/>
  <c r="X91" i="4"/>
  <c r="X96" i="4" s="1"/>
  <c r="V91" i="4"/>
  <c r="R91" i="4"/>
  <c r="P91" i="4"/>
  <c r="L91" i="4"/>
  <c r="J91" i="4"/>
  <c r="F91" i="4"/>
  <c r="AT90" i="4"/>
  <c r="AD90" i="4"/>
  <c r="X90" i="4"/>
  <c r="BG89" i="4"/>
  <c r="BF89" i="4"/>
  <c r="AT89" i="4"/>
  <c r="AP89" i="4"/>
  <c r="AR89" i="4" s="1"/>
  <c r="AN89" i="4"/>
  <c r="AJ89" i="4"/>
  <c r="AH89" i="4"/>
  <c r="AF89" i="4"/>
  <c r="AD89" i="4"/>
  <c r="AB89" i="4"/>
  <c r="X89" i="4"/>
  <c r="V89" i="4"/>
  <c r="R89" i="4"/>
  <c r="T89" i="4" s="1"/>
  <c r="P89" i="4"/>
  <c r="L89" i="4"/>
  <c r="J89" i="4"/>
  <c r="F89" i="4"/>
  <c r="BH88" i="4"/>
  <c r="BI88" i="4" s="1"/>
  <c r="AT88" i="4"/>
  <c r="AR88" i="4"/>
  <c r="AP88" i="4"/>
  <c r="AN88" i="4"/>
  <c r="AJ88" i="4"/>
  <c r="AH88" i="4"/>
  <c r="AD88" i="4"/>
  <c r="AB88" i="4"/>
  <c r="X88" i="4"/>
  <c r="V88" i="4"/>
  <c r="T88" i="4" s="1"/>
  <c r="R88" i="4"/>
  <c r="P88" i="4"/>
  <c r="BF88" i="4" s="1"/>
  <c r="BG88" i="4" s="1"/>
  <c r="L88" i="4"/>
  <c r="J88" i="4"/>
  <c r="F88" i="4"/>
  <c r="AT87" i="4"/>
  <c r="AR87" i="4"/>
  <c r="AP87" i="4"/>
  <c r="AN87" i="4"/>
  <c r="AJ87" i="4"/>
  <c r="AH87" i="4"/>
  <c r="AD87" i="4"/>
  <c r="AF87" i="4" s="1"/>
  <c r="AB87" i="4"/>
  <c r="X87" i="4"/>
  <c r="V87" i="4"/>
  <c r="T87" i="4"/>
  <c r="R87" i="4"/>
  <c r="P87" i="4"/>
  <c r="BF87" i="4" s="1"/>
  <c r="BG87" i="4" s="1"/>
  <c r="L87" i="4"/>
  <c r="BB87" i="4" s="1"/>
  <c r="BC87" i="4" s="1"/>
  <c r="J87" i="4"/>
  <c r="AZ87" i="4" s="1"/>
  <c r="BA87" i="4" s="1"/>
  <c r="F87" i="4"/>
  <c r="H87" i="4" s="1"/>
  <c r="AT85" i="4"/>
  <c r="AP85" i="4"/>
  <c r="AN85" i="4"/>
  <c r="AJ85" i="4"/>
  <c r="AH85" i="4"/>
  <c r="AD85" i="4"/>
  <c r="AB85" i="4"/>
  <c r="Z85" i="4"/>
  <c r="X85" i="4"/>
  <c r="V85" i="4"/>
  <c r="R85" i="4"/>
  <c r="P85" i="4"/>
  <c r="L85" i="4"/>
  <c r="J85" i="4"/>
  <c r="F85" i="4"/>
  <c r="H85" i="4" s="1"/>
  <c r="BN84" i="4"/>
  <c r="BO84" i="4" s="1"/>
  <c r="BF84" i="4"/>
  <c r="BG84" i="4" s="1"/>
  <c r="AT84" i="4"/>
  <c r="AP84" i="4"/>
  <c r="AN84" i="4"/>
  <c r="AJ84" i="4"/>
  <c r="AL84" i="4" s="1"/>
  <c r="AH84" i="4"/>
  <c r="AD84" i="4"/>
  <c r="AB84" i="4"/>
  <c r="Z84" i="4" s="1"/>
  <c r="X84" i="4"/>
  <c r="V84" i="4"/>
  <c r="R84" i="4"/>
  <c r="P84" i="4"/>
  <c r="BL84" i="4" s="1"/>
  <c r="BM84" i="4" s="1"/>
  <c r="L84" i="4"/>
  <c r="BH84" i="4" s="1"/>
  <c r="BI84" i="4" s="1"/>
  <c r="J84" i="4"/>
  <c r="F84" i="4"/>
  <c r="AT83" i="4"/>
  <c r="AR83" i="4" s="1"/>
  <c r="AP83" i="4"/>
  <c r="AN83" i="4"/>
  <c r="AL83" i="4"/>
  <c r="AM91" i="4" s="1"/>
  <c r="AJ83" i="4"/>
  <c r="AH83" i="4"/>
  <c r="AD83" i="4"/>
  <c r="AB83" i="4"/>
  <c r="X83" i="4"/>
  <c r="V83" i="4"/>
  <c r="T83" i="4"/>
  <c r="U83" i="4" s="1"/>
  <c r="R83" i="4"/>
  <c r="P83" i="4"/>
  <c r="L83" i="4"/>
  <c r="BH83" i="4" s="1"/>
  <c r="BI83" i="4" s="1"/>
  <c r="J83" i="4"/>
  <c r="F83" i="4"/>
  <c r="BB82" i="4"/>
  <c r="BC82" i="4" s="1"/>
  <c r="AT82" i="4"/>
  <c r="AP82" i="4"/>
  <c r="AN82" i="4"/>
  <c r="AJ82" i="4"/>
  <c r="AJ86" i="4" s="1"/>
  <c r="AH82" i="4"/>
  <c r="AD82" i="4"/>
  <c r="AB82" i="4"/>
  <c r="X82" i="4"/>
  <c r="Z82" i="4" s="1"/>
  <c r="V82" i="4"/>
  <c r="V86" i="4" s="1"/>
  <c r="R82" i="4"/>
  <c r="P82" i="4"/>
  <c r="BR82" i="4" s="1"/>
  <c r="BS82" i="4" s="1"/>
  <c r="L82" i="4"/>
  <c r="J82" i="4"/>
  <c r="J86" i="4" s="1"/>
  <c r="F82" i="4"/>
  <c r="BN79" i="4"/>
  <c r="BH79" i="4"/>
  <c r="BB79" i="4"/>
  <c r="AV79" i="4"/>
  <c r="AP79" i="4"/>
  <c r="AJ79" i="4"/>
  <c r="AD79" i="4"/>
  <c r="X79" i="4"/>
  <c r="R79" i="4"/>
  <c r="L79" i="4"/>
  <c r="F79" i="4"/>
  <c r="AP78" i="4"/>
  <c r="AJ78" i="4"/>
  <c r="AD78" i="4"/>
  <c r="X78" i="4"/>
  <c r="R78" i="4"/>
  <c r="L78" i="4"/>
  <c r="F78" i="4"/>
  <c r="AT73" i="4"/>
  <c r="BR73" i="4" s="1"/>
  <c r="BS73" i="4" s="1"/>
  <c r="AR73" i="4"/>
  <c r="AP73" i="4"/>
  <c r="AN73" i="4"/>
  <c r="AJ73" i="4"/>
  <c r="AH73" i="4"/>
  <c r="AD73" i="4"/>
  <c r="AB73" i="4"/>
  <c r="Z73" i="4"/>
  <c r="X73" i="4"/>
  <c r="V73" i="4"/>
  <c r="T73" i="4" s="1"/>
  <c r="R73" i="4"/>
  <c r="P73" i="4"/>
  <c r="L73" i="4"/>
  <c r="J73" i="4"/>
  <c r="F73" i="4"/>
  <c r="AD72" i="4"/>
  <c r="AT71" i="4"/>
  <c r="AP71" i="4"/>
  <c r="AN71" i="4"/>
  <c r="AJ71" i="4"/>
  <c r="AH71" i="4"/>
  <c r="AF71" i="4"/>
  <c r="AD71" i="4"/>
  <c r="AB71" i="4"/>
  <c r="X71" i="4"/>
  <c r="V71" i="4"/>
  <c r="R71" i="4"/>
  <c r="P71" i="4"/>
  <c r="L71" i="4"/>
  <c r="BB71" i="4" s="1"/>
  <c r="BC71" i="4" s="1"/>
  <c r="J71" i="4"/>
  <c r="F71" i="4"/>
  <c r="AT70" i="4"/>
  <c r="AR70" i="4" s="1"/>
  <c r="AP70" i="4"/>
  <c r="AN70" i="4"/>
  <c r="AJ70" i="4"/>
  <c r="AH70" i="4"/>
  <c r="AF70" i="4"/>
  <c r="AD70" i="4"/>
  <c r="AB70" i="4"/>
  <c r="Z70" i="4"/>
  <c r="X70" i="4"/>
  <c r="V70" i="4"/>
  <c r="BF70" i="4" s="1"/>
  <c r="BG70" i="4" s="1"/>
  <c r="R70" i="4"/>
  <c r="P70" i="4"/>
  <c r="BL70" i="4" s="1"/>
  <c r="BM70" i="4" s="1"/>
  <c r="L70" i="4"/>
  <c r="J70" i="4"/>
  <c r="F70" i="4"/>
  <c r="AT69" i="4"/>
  <c r="AR69" i="4"/>
  <c r="AP69" i="4"/>
  <c r="AN69" i="4"/>
  <c r="AJ69" i="4"/>
  <c r="AH69" i="4"/>
  <c r="AD69" i="4"/>
  <c r="AB69" i="4"/>
  <c r="X69" i="4"/>
  <c r="V69" i="4"/>
  <c r="R69" i="4"/>
  <c r="P69" i="4"/>
  <c r="BF69" i="4" s="1"/>
  <c r="BG69" i="4" s="1"/>
  <c r="L69" i="4"/>
  <c r="J69" i="4"/>
  <c r="F69" i="4"/>
  <c r="BH68" i="4"/>
  <c r="BI68" i="4" s="1"/>
  <c r="AT68" i="4"/>
  <c r="AR68" i="4"/>
  <c r="AS68" i="4" s="1"/>
  <c r="AP68" i="4"/>
  <c r="AN68" i="4"/>
  <c r="AJ68" i="4"/>
  <c r="AH68" i="4"/>
  <c r="AF68" i="4"/>
  <c r="AD68" i="4"/>
  <c r="AB68" i="4"/>
  <c r="Z68" i="4"/>
  <c r="X68" i="4"/>
  <c r="V68" i="4"/>
  <c r="R68" i="4"/>
  <c r="P68" i="4"/>
  <c r="AZ68" i="4" s="1"/>
  <c r="BA68" i="4" s="1"/>
  <c r="N68" i="4"/>
  <c r="BJ68" i="4" s="1"/>
  <c r="BK68" i="4" s="1"/>
  <c r="L68" i="4"/>
  <c r="J68" i="4"/>
  <c r="F68" i="4"/>
  <c r="BI67" i="4"/>
  <c r="AT67" i="4"/>
  <c r="AP67" i="4"/>
  <c r="AN67" i="4"/>
  <c r="AL67" i="4"/>
  <c r="AJ67" i="4"/>
  <c r="AH67" i="4"/>
  <c r="AD67" i="4"/>
  <c r="AB67" i="4"/>
  <c r="Z67" i="4"/>
  <c r="X67" i="4"/>
  <c r="V67" i="4"/>
  <c r="R67" i="4"/>
  <c r="P67" i="4"/>
  <c r="L67" i="4"/>
  <c r="BH67" i="4" s="1"/>
  <c r="J67" i="4"/>
  <c r="F67" i="4"/>
  <c r="AD66" i="4"/>
  <c r="AT65" i="4"/>
  <c r="AP65" i="4"/>
  <c r="AN65" i="4"/>
  <c r="AL65" i="4"/>
  <c r="AJ65" i="4"/>
  <c r="AH65" i="4"/>
  <c r="AD65" i="4"/>
  <c r="AB65" i="4"/>
  <c r="X65" i="4"/>
  <c r="V65" i="4"/>
  <c r="R65" i="4"/>
  <c r="P65" i="4"/>
  <c r="BR65" i="4" s="1"/>
  <c r="BS65" i="4" s="1"/>
  <c r="L65" i="4"/>
  <c r="BN65" i="4" s="1"/>
  <c r="BO65" i="4" s="1"/>
  <c r="J65" i="4"/>
  <c r="F65" i="4"/>
  <c r="AT64" i="4"/>
  <c r="AP64" i="4"/>
  <c r="AN64" i="4"/>
  <c r="AJ64" i="4"/>
  <c r="AH64" i="4"/>
  <c r="AD64" i="4"/>
  <c r="AB64" i="4"/>
  <c r="Z64" i="4"/>
  <c r="X64" i="4"/>
  <c r="V64" i="4"/>
  <c r="R64" i="4"/>
  <c r="T64" i="4" s="1"/>
  <c r="P64" i="4"/>
  <c r="L64" i="4"/>
  <c r="BH64" i="4" s="1"/>
  <c r="BI64" i="4" s="1"/>
  <c r="J64" i="4"/>
  <c r="F64" i="4"/>
  <c r="AT63" i="4"/>
  <c r="AT66" i="4" s="1"/>
  <c r="AR63" i="4"/>
  <c r="AS63" i="4" s="1"/>
  <c r="AP63" i="4"/>
  <c r="AN63" i="4"/>
  <c r="AN66" i="4" s="1"/>
  <c r="AL63" i="4"/>
  <c r="AJ63" i="4"/>
  <c r="AH63" i="4"/>
  <c r="AF63" i="4"/>
  <c r="AG63" i="4" s="1"/>
  <c r="AD63" i="4"/>
  <c r="AB63" i="4"/>
  <c r="X63" i="4"/>
  <c r="V63" i="4"/>
  <c r="R63" i="4"/>
  <c r="R66" i="4" s="1"/>
  <c r="P63" i="4"/>
  <c r="L63" i="4"/>
  <c r="N63" i="4" s="1"/>
  <c r="J63" i="4"/>
  <c r="F63" i="4"/>
  <c r="AT61" i="4"/>
  <c r="AR61" i="4"/>
  <c r="AS61" i="4" s="1"/>
  <c r="AP61" i="4"/>
  <c r="AN61" i="4"/>
  <c r="AJ61" i="4"/>
  <c r="AH61" i="4"/>
  <c r="AD61" i="4"/>
  <c r="AB61" i="4"/>
  <c r="Z61" i="4" s="1"/>
  <c r="X61" i="4"/>
  <c r="V61" i="4"/>
  <c r="R61" i="4"/>
  <c r="P61" i="4"/>
  <c r="BL61" i="4" s="1"/>
  <c r="BM61" i="4" s="1"/>
  <c r="L61" i="4"/>
  <c r="J61" i="4"/>
  <c r="AZ61" i="4" s="1"/>
  <c r="BA61" i="4" s="1"/>
  <c r="F61" i="4"/>
  <c r="BF60" i="4"/>
  <c r="BG60" i="4" s="1"/>
  <c r="AT60" i="4"/>
  <c r="AP60" i="4"/>
  <c r="AN60" i="4"/>
  <c r="AJ60" i="4"/>
  <c r="AH60" i="4"/>
  <c r="AD60" i="4"/>
  <c r="AB60" i="4"/>
  <c r="Z60" i="4"/>
  <c r="X60" i="4"/>
  <c r="V60" i="4"/>
  <c r="R60" i="4"/>
  <c r="P60" i="4"/>
  <c r="BL60" i="4" s="1"/>
  <c r="BM60" i="4" s="1"/>
  <c r="L60" i="4"/>
  <c r="BH60" i="4" s="1"/>
  <c r="BI60" i="4" s="1"/>
  <c r="J60" i="4"/>
  <c r="F60" i="4"/>
  <c r="AT59" i="4"/>
  <c r="AR59" i="4"/>
  <c r="AP59" i="4"/>
  <c r="AN59" i="4"/>
  <c r="AJ59" i="4"/>
  <c r="AL59" i="4" s="1"/>
  <c r="AH59" i="4"/>
  <c r="AF59" i="4"/>
  <c r="AG59" i="4" s="1"/>
  <c r="AD59" i="4"/>
  <c r="AB59" i="4"/>
  <c r="X59" i="4"/>
  <c r="V59" i="4"/>
  <c r="R59" i="4"/>
  <c r="P59" i="4"/>
  <c r="N59" i="4" s="1"/>
  <c r="L59" i="4"/>
  <c r="BB59" i="4" s="1"/>
  <c r="BC59" i="4" s="1"/>
  <c r="J59" i="4"/>
  <c r="F59" i="4"/>
  <c r="BR58" i="4"/>
  <c r="BS58" i="4" s="1"/>
  <c r="AT58" i="4"/>
  <c r="AP58" i="4"/>
  <c r="AP62" i="4" s="1"/>
  <c r="AN58" i="4"/>
  <c r="AJ58" i="4"/>
  <c r="AH58" i="4"/>
  <c r="AF58" i="4"/>
  <c r="AG58" i="4" s="1"/>
  <c r="AD58" i="4"/>
  <c r="AB58" i="4"/>
  <c r="Z58" i="4"/>
  <c r="X58" i="4"/>
  <c r="V58" i="4"/>
  <c r="BF58" i="4" s="1"/>
  <c r="BG58" i="4" s="1"/>
  <c r="R58" i="4"/>
  <c r="P58" i="4"/>
  <c r="N58" i="4"/>
  <c r="L58" i="4"/>
  <c r="BN58" i="4" s="1"/>
  <c r="BO58" i="4" s="1"/>
  <c r="J58" i="4"/>
  <c r="F58" i="4"/>
  <c r="BN55" i="4"/>
  <c r="BH55" i="4"/>
  <c r="BB55" i="4"/>
  <c r="AV55" i="4"/>
  <c r="AP55" i="4"/>
  <c r="AJ55" i="4"/>
  <c r="AD55" i="4"/>
  <c r="X55" i="4"/>
  <c r="R55" i="4"/>
  <c r="L55" i="4"/>
  <c r="F55" i="4"/>
  <c r="AP54" i="4"/>
  <c r="AJ54" i="4"/>
  <c r="AD54" i="4"/>
  <c r="X54" i="4"/>
  <c r="R54" i="4"/>
  <c r="L54" i="4"/>
  <c r="F54" i="4"/>
  <c r="AT49" i="4"/>
  <c r="AP49" i="4"/>
  <c r="AN49" i="4"/>
  <c r="AL49" i="4"/>
  <c r="AJ49" i="4"/>
  <c r="AH49" i="4"/>
  <c r="AD49" i="4"/>
  <c r="AB49" i="4"/>
  <c r="X49" i="4"/>
  <c r="V49" i="4"/>
  <c r="T49" i="4" s="1"/>
  <c r="R49" i="4"/>
  <c r="P49" i="4"/>
  <c r="N49" i="4" s="1"/>
  <c r="L49" i="4"/>
  <c r="BB49" i="4" s="1"/>
  <c r="BC49" i="4" s="1"/>
  <c r="J49" i="4"/>
  <c r="F49" i="4"/>
  <c r="AT47" i="4"/>
  <c r="AR47" i="4" s="1"/>
  <c r="AS47" i="4"/>
  <c r="AP47" i="4"/>
  <c r="AN47" i="4"/>
  <c r="AJ47" i="4"/>
  <c r="AH47" i="4"/>
  <c r="AF47" i="4" s="1"/>
  <c r="AD47" i="4"/>
  <c r="AB47" i="4"/>
  <c r="Z47" i="4"/>
  <c r="X47" i="4"/>
  <c r="V47" i="4"/>
  <c r="T47" i="4" s="1"/>
  <c r="R47" i="4"/>
  <c r="P47" i="4"/>
  <c r="L47" i="4"/>
  <c r="BN47" i="4" s="1"/>
  <c r="BO47" i="4" s="1"/>
  <c r="J47" i="4"/>
  <c r="F47" i="4"/>
  <c r="AT46" i="4"/>
  <c r="AR46" i="4"/>
  <c r="AP46" i="4"/>
  <c r="AN46" i="4"/>
  <c r="AL46" i="4"/>
  <c r="AJ46" i="4"/>
  <c r="AH46" i="4"/>
  <c r="AF46" i="4"/>
  <c r="AD46" i="4"/>
  <c r="AB46" i="4"/>
  <c r="Z46" i="4" s="1"/>
  <c r="AA46" i="4" s="1"/>
  <c r="X46" i="4"/>
  <c r="V46" i="4"/>
  <c r="T46" i="4" s="1"/>
  <c r="R46" i="4"/>
  <c r="P46" i="4"/>
  <c r="N46" i="4" s="1"/>
  <c r="L46" i="4"/>
  <c r="BN46" i="4" s="1"/>
  <c r="BO46" i="4" s="1"/>
  <c r="J46" i="4"/>
  <c r="F46" i="4"/>
  <c r="BN45" i="4"/>
  <c r="BO45" i="4" s="1"/>
  <c r="AT45" i="4"/>
  <c r="AP45" i="4"/>
  <c r="AN45" i="4"/>
  <c r="AJ45" i="4"/>
  <c r="AH45" i="4"/>
  <c r="AD45" i="4"/>
  <c r="AD48" i="4" s="1"/>
  <c r="AB45" i="4"/>
  <c r="Z45" i="4" s="1"/>
  <c r="AA45" i="4"/>
  <c r="X45" i="4"/>
  <c r="V45" i="4"/>
  <c r="R45" i="4"/>
  <c r="P45" i="4"/>
  <c r="L45" i="4"/>
  <c r="J45" i="4"/>
  <c r="F45" i="4"/>
  <c r="AV45" i="4" s="1"/>
  <c r="AW45" i="4" s="1"/>
  <c r="BL44" i="4"/>
  <c r="BM44" i="4" s="1"/>
  <c r="AT44" i="4"/>
  <c r="AP44" i="4"/>
  <c r="AN44" i="4"/>
  <c r="AL44" i="4"/>
  <c r="AJ44" i="4"/>
  <c r="AH44" i="4"/>
  <c r="AF44" i="4"/>
  <c r="AD44" i="4"/>
  <c r="AB44" i="4"/>
  <c r="X44" i="4"/>
  <c r="BH44" i="4" s="1"/>
  <c r="BI44" i="4" s="1"/>
  <c r="V44" i="4"/>
  <c r="T44" i="4" s="1"/>
  <c r="R44" i="4"/>
  <c r="BB44" i="4" s="1"/>
  <c r="BC44" i="4" s="1"/>
  <c r="P44" i="4"/>
  <c r="BF44" i="4" s="1"/>
  <c r="BG44" i="4" s="1"/>
  <c r="N44" i="4"/>
  <c r="L44" i="4"/>
  <c r="J44" i="4"/>
  <c r="F44" i="4"/>
  <c r="BN43" i="4"/>
  <c r="BO43" i="4" s="1"/>
  <c r="AT43" i="4"/>
  <c r="AR43" i="4"/>
  <c r="AS43" i="4" s="1"/>
  <c r="AP43" i="4"/>
  <c r="AN43" i="4"/>
  <c r="AL43" i="4" s="1"/>
  <c r="AM43" i="4" s="1"/>
  <c r="AJ43" i="4"/>
  <c r="AH43" i="4"/>
  <c r="AD43" i="4"/>
  <c r="AB43" i="4"/>
  <c r="X43" i="4"/>
  <c r="Z43" i="4" s="1"/>
  <c r="AA43" i="4" s="1"/>
  <c r="V43" i="4"/>
  <c r="T43" i="4" s="1"/>
  <c r="R43" i="4"/>
  <c r="P43" i="4"/>
  <c r="L43" i="4"/>
  <c r="J43" i="4"/>
  <c r="F43" i="4"/>
  <c r="AP42" i="4"/>
  <c r="AJ42" i="4"/>
  <c r="V42" i="4"/>
  <c r="AT41" i="4"/>
  <c r="AR41" i="4"/>
  <c r="AP41" i="4"/>
  <c r="AN41" i="4"/>
  <c r="AL41" i="4"/>
  <c r="AJ41" i="4"/>
  <c r="AH41" i="4"/>
  <c r="AD41" i="4"/>
  <c r="AB41" i="4"/>
  <c r="Z41" i="4"/>
  <c r="AA41" i="4" s="1"/>
  <c r="X41" i="4"/>
  <c r="BH41" i="4" s="1"/>
  <c r="BI41" i="4" s="1"/>
  <c r="V41" i="4"/>
  <c r="R41" i="4"/>
  <c r="T41" i="4" s="1"/>
  <c r="BD41" i="4" s="1"/>
  <c r="BE41" i="4" s="1"/>
  <c r="P41" i="4"/>
  <c r="BR41" i="4" s="1"/>
  <c r="BS41" i="4" s="1"/>
  <c r="N41" i="4"/>
  <c r="L41" i="4"/>
  <c r="BN41" i="4" s="1"/>
  <c r="BO41" i="4" s="1"/>
  <c r="J41" i="4"/>
  <c r="F41" i="4"/>
  <c r="BM40" i="4"/>
  <c r="AT40" i="4"/>
  <c r="AR40" i="4" s="1"/>
  <c r="AS40" i="4" s="1"/>
  <c r="AP40" i="4"/>
  <c r="AN40" i="4"/>
  <c r="AL40" i="4" s="1"/>
  <c r="AJ40" i="4"/>
  <c r="AH40" i="4"/>
  <c r="AD40" i="4"/>
  <c r="AB40" i="4"/>
  <c r="AB42" i="4" s="1"/>
  <c r="Z40" i="4"/>
  <c r="AA40" i="4" s="1"/>
  <c r="X40" i="4"/>
  <c r="V40" i="4"/>
  <c r="BF40" i="4" s="1"/>
  <c r="BG40" i="4" s="1"/>
  <c r="R40" i="4"/>
  <c r="P40" i="4"/>
  <c r="BL40" i="4" s="1"/>
  <c r="L40" i="4"/>
  <c r="J40" i="4"/>
  <c r="F40" i="4"/>
  <c r="BL39" i="4"/>
  <c r="BM39" i="4" s="1"/>
  <c r="AT39" i="4"/>
  <c r="AT42" i="4" s="1"/>
  <c r="AP39" i="4"/>
  <c r="AN39" i="4"/>
  <c r="AL39" i="4" s="1"/>
  <c r="AM39" i="4" s="1"/>
  <c r="AJ39" i="4"/>
  <c r="AH39" i="4"/>
  <c r="AF39" i="4"/>
  <c r="AD39" i="4"/>
  <c r="AB39" i="4"/>
  <c r="X39" i="4"/>
  <c r="V39" i="4"/>
  <c r="R39" i="4"/>
  <c r="P39" i="4"/>
  <c r="N39" i="4" s="1"/>
  <c r="O39" i="4" s="1"/>
  <c r="L39" i="4"/>
  <c r="J39" i="4"/>
  <c r="F39" i="4"/>
  <c r="F42" i="4" s="1"/>
  <c r="AJ38" i="4"/>
  <c r="AH38" i="4"/>
  <c r="AF38" i="4" s="1"/>
  <c r="AG38" i="4" s="1"/>
  <c r="BL37" i="4"/>
  <c r="BM37" i="4" s="1"/>
  <c r="AT37" i="4"/>
  <c r="AR37" i="4" s="1"/>
  <c r="AP37" i="4"/>
  <c r="AN37" i="4"/>
  <c r="AJ37" i="4"/>
  <c r="AH37" i="4"/>
  <c r="AF37" i="4" s="1"/>
  <c r="AG37" i="4" s="1"/>
  <c r="AD37" i="4"/>
  <c r="AB37" i="4"/>
  <c r="X37" i="4"/>
  <c r="V37" i="4"/>
  <c r="BF37" i="4" s="1"/>
  <c r="BG37" i="4" s="1"/>
  <c r="R37" i="4"/>
  <c r="P37" i="4"/>
  <c r="L37" i="4"/>
  <c r="N37" i="4" s="1"/>
  <c r="O37" i="4" s="1"/>
  <c r="J37" i="4"/>
  <c r="AZ37" i="4" s="1"/>
  <c r="BA37" i="4" s="1"/>
  <c r="F37" i="4"/>
  <c r="BL36" i="4"/>
  <c r="BM36" i="4" s="1"/>
  <c r="AT36" i="4"/>
  <c r="AP36" i="4"/>
  <c r="AN36" i="4"/>
  <c r="AL36" i="4" s="1"/>
  <c r="AJ36" i="4"/>
  <c r="AH36" i="4"/>
  <c r="AD36" i="4"/>
  <c r="AB36" i="4"/>
  <c r="X36" i="4"/>
  <c r="V36" i="4"/>
  <c r="T36" i="4" s="1"/>
  <c r="R36" i="4"/>
  <c r="P36" i="4"/>
  <c r="BR36" i="4" s="1"/>
  <c r="BS36" i="4" s="1"/>
  <c r="L36" i="4"/>
  <c r="J36" i="4"/>
  <c r="F36" i="4"/>
  <c r="AT35" i="4"/>
  <c r="AS35" i="4"/>
  <c r="AR35" i="4"/>
  <c r="AP35" i="4"/>
  <c r="BN35" i="4" s="1"/>
  <c r="BO35" i="4" s="1"/>
  <c r="AN35" i="4"/>
  <c r="AL35" i="4" s="1"/>
  <c r="AJ35" i="4"/>
  <c r="AH35" i="4"/>
  <c r="AF35" i="4"/>
  <c r="AG35" i="4" s="1"/>
  <c r="AD35" i="4"/>
  <c r="AB35" i="4"/>
  <c r="AA35" i="4"/>
  <c r="Z35" i="4"/>
  <c r="X35" i="4"/>
  <c r="V35" i="4"/>
  <c r="R35" i="4"/>
  <c r="P35" i="4"/>
  <c r="N35" i="4" s="1"/>
  <c r="L35" i="4"/>
  <c r="J35" i="4"/>
  <c r="F35" i="4"/>
  <c r="AT34" i="4"/>
  <c r="AT38" i="4" s="1"/>
  <c r="AP34" i="4"/>
  <c r="AN34" i="4"/>
  <c r="AN38" i="4" s="1"/>
  <c r="AJ34" i="4"/>
  <c r="AH34" i="4"/>
  <c r="AD34" i="4"/>
  <c r="AD38" i="4" s="1"/>
  <c r="AB34" i="4"/>
  <c r="X34" i="4"/>
  <c r="V34" i="4"/>
  <c r="T34" i="4" s="1"/>
  <c r="R34" i="4"/>
  <c r="P34" i="4"/>
  <c r="P38" i="4" s="1"/>
  <c r="N38" i="4" s="1"/>
  <c r="N34" i="4"/>
  <c r="L34" i="4"/>
  <c r="L38" i="4" s="1"/>
  <c r="J34" i="4"/>
  <c r="F34" i="4"/>
  <c r="BN31" i="4"/>
  <c r="BH31" i="4"/>
  <c r="BB31" i="4"/>
  <c r="AV31" i="4"/>
  <c r="AP31" i="4"/>
  <c r="AJ31" i="4"/>
  <c r="AD31" i="4"/>
  <c r="X31" i="4"/>
  <c r="R31" i="4"/>
  <c r="L31" i="4"/>
  <c r="F31" i="4"/>
  <c r="AP30" i="4"/>
  <c r="AJ30" i="4"/>
  <c r="AD30" i="4"/>
  <c r="X30" i="4"/>
  <c r="R30" i="4"/>
  <c r="L30" i="4"/>
  <c r="F30" i="4"/>
  <c r="BN25" i="4"/>
  <c r="BO25" i="4" s="1"/>
  <c r="BH25" i="4"/>
  <c r="BI25" i="4" s="1"/>
  <c r="AT25" i="4"/>
  <c r="AR25" i="4" s="1"/>
  <c r="AS25" i="4" s="1"/>
  <c r="AP25" i="4"/>
  <c r="AN25" i="4"/>
  <c r="AL25" i="4"/>
  <c r="AJ25" i="4"/>
  <c r="AH25" i="4"/>
  <c r="AF25" i="4" s="1"/>
  <c r="AG25" i="4" s="1"/>
  <c r="AD25" i="4"/>
  <c r="AB25" i="4"/>
  <c r="X25" i="4"/>
  <c r="V25" i="4"/>
  <c r="R25" i="4"/>
  <c r="P25" i="4"/>
  <c r="L25" i="4"/>
  <c r="J25" i="4"/>
  <c r="F25" i="4"/>
  <c r="AN24" i="4"/>
  <c r="AD24" i="4"/>
  <c r="AB24" i="4"/>
  <c r="AT23" i="4"/>
  <c r="AR23" i="4" s="1"/>
  <c r="AS23" i="4" s="1"/>
  <c r="AP23" i="4"/>
  <c r="AN23" i="4"/>
  <c r="AL23" i="4"/>
  <c r="AJ23" i="4"/>
  <c r="AH23" i="4"/>
  <c r="AF23" i="4"/>
  <c r="AG23" i="4" s="1"/>
  <c r="AD23" i="4"/>
  <c r="AB23" i="4"/>
  <c r="Z23" i="4" s="1"/>
  <c r="X23" i="4"/>
  <c r="V23" i="4"/>
  <c r="T23" i="4" s="1"/>
  <c r="R23" i="4"/>
  <c r="P23" i="4"/>
  <c r="BR23" i="4" s="1"/>
  <c r="BS23" i="4" s="1"/>
  <c r="L23" i="4"/>
  <c r="J23" i="4"/>
  <c r="F23" i="4"/>
  <c r="AT22" i="4"/>
  <c r="AR22" i="4"/>
  <c r="AS22" i="4" s="1"/>
  <c r="AP22" i="4"/>
  <c r="AN22" i="4"/>
  <c r="AL22" i="4" s="1"/>
  <c r="AJ22" i="4"/>
  <c r="AH22" i="4"/>
  <c r="AD22" i="4"/>
  <c r="AB22" i="4"/>
  <c r="Z22" i="4" s="1"/>
  <c r="X22" i="4"/>
  <c r="V22" i="4"/>
  <c r="R22" i="4"/>
  <c r="R24" i="4" s="1"/>
  <c r="P22" i="4"/>
  <c r="L22" i="4"/>
  <c r="J22" i="4"/>
  <c r="F22" i="4"/>
  <c r="AT21" i="4"/>
  <c r="AP21" i="4"/>
  <c r="AN21" i="4"/>
  <c r="AJ21" i="4"/>
  <c r="AL21" i="4" s="1"/>
  <c r="AM21" i="4" s="1"/>
  <c r="AH21" i="4"/>
  <c r="AF21" i="4" s="1"/>
  <c r="AG21" i="4" s="1"/>
  <c r="AD21" i="4"/>
  <c r="AB21" i="4"/>
  <c r="Z21" i="4" s="1"/>
  <c r="X21" i="4"/>
  <c r="V21" i="4"/>
  <c r="T21" i="4" s="1"/>
  <c r="R21" i="4"/>
  <c r="P21" i="4"/>
  <c r="BF21" i="4" s="1"/>
  <c r="BG21" i="4" s="1"/>
  <c r="L21" i="4"/>
  <c r="BH21" i="4" s="1"/>
  <c r="BI21" i="4" s="1"/>
  <c r="J21" i="4"/>
  <c r="F21" i="4"/>
  <c r="AT20" i="4"/>
  <c r="AR20" i="4"/>
  <c r="AP20" i="4"/>
  <c r="AN20" i="4"/>
  <c r="AL20" i="4"/>
  <c r="AM20" i="4" s="1"/>
  <c r="AJ20" i="4"/>
  <c r="AH20" i="4"/>
  <c r="AH24" i="4" s="1"/>
  <c r="AD20" i="4"/>
  <c r="AB20" i="4"/>
  <c r="Z20" i="4"/>
  <c r="X20" i="4"/>
  <c r="V20" i="4"/>
  <c r="T20" i="4" s="1"/>
  <c r="R20" i="4"/>
  <c r="P20" i="4"/>
  <c r="BL20" i="4" s="1"/>
  <c r="BM20" i="4" s="1"/>
  <c r="L20" i="4"/>
  <c r="BB20" i="4" s="1"/>
  <c r="BC20" i="4" s="1"/>
  <c r="J20" i="4"/>
  <c r="F20" i="4"/>
  <c r="AT19" i="4"/>
  <c r="AR19" i="4" s="1"/>
  <c r="AS19" i="4" s="1"/>
  <c r="AP19" i="4"/>
  <c r="AN19" i="4"/>
  <c r="AL19" i="4" s="1"/>
  <c r="AM19" i="4" s="1"/>
  <c r="AJ19" i="4"/>
  <c r="AH19" i="4"/>
  <c r="AD19" i="4"/>
  <c r="AB19" i="4"/>
  <c r="BL19" i="4" s="1"/>
  <c r="BM19" i="4" s="1"/>
  <c r="X19" i="4"/>
  <c r="X24" i="4" s="1"/>
  <c r="V19" i="4"/>
  <c r="T19" i="4"/>
  <c r="R19" i="4"/>
  <c r="P19" i="4"/>
  <c r="N19" i="4"/>
  <c r="L19" i="4"/>
  <c r="BN19" i="4" s="1"/>
  <c r="BO19" i="4" s="1"/>
  <c r="J19" i="4"/>
  <c r="F19" i="4"/>
  <c r="AT18" i="4"/>
  <c r="AD18" i="4"/>
  <c r="AT17" i="4"/>
  <c r="AR17" i="4" s="1"/>
  <c r="AS17" i="4" s="1"/>
  <c r="AP17" i="4"/>
  <c r="AN17" i="4"/>
  <c r="AJ17" i="4"/>
  <c r="AH17" i="4"/>
  <c r="AF17" i="4"/>
  <c r="AG17" i="4" s="1"/>
  <c r="AD17" i="4"/>
  <c r="AB17" i="4"/>
  <c r="X17" i="4"/>
  <c r="V17" i="4"/>
  <c r="R17" i="4"/>
  <c r="P17" i="4"/>
  <c r="BF17" i="4" s="1"/>
  <c r="BG17" i="4" s="1"/>
  <c r="L17" i="4"/>
  <c r="BN17" i="4" s="1"/>
  <c r="BO17" i="4" s="1"/>
  <c r="J17" i="4"/>
  <c r="F17" i="4"/>
  <c r="AT16" i="4"/>
  <c r="AP16" i="4"/>
  <c r="AR16" i="4" s="1"/>
  <c r="AS16" i="4" s="1"/>
  <c r="AN16" i="4"/>
  <c r="AL16" i="4" s="1"/>
  <c r="AJ16" i="4"/>
  <c r="AH16" i="4"/>
  <c r="AD16" i="4"/>
  <c r="AB16" i="4"/>
  <c r="Z16" i="4"/>
  <c r="X16" i="4"/>
  <c r="V16" i="4"/>
  <c r="R16" i="4"/>
  <c r="T16" i="4" s="1"/>
  <c r="P16" i="4"/>
  <c r="BR16" i="4" s="1"/>
  <c r="BS16" i="4" s="1"/>
  <c r="L16" i="4"/>
  <c r="J16" i="4"/>
  <c r="F16" i="4"/>
  <c r="AT15" i="4"/>
  <c r="AR15" i="4"/>
  <c r="AS15" i="4" s="1"/>
  <c r="AP15" i="4"/>
  <c r="AP18" i="4" s="1"/>
  <c r="AN15" i="4"/>
  <c r="AN18" i="4" s="1"/>
  <c r="AJ15" i="4"/>
  <c r="AL15" i="4" s="1"/>
  <c r="AH15" i="4"/>
  <c r="AH18" i="4" s="1"/>
  <c r="AD15" i="4"/>
  <c r="AB15" i="4"/>
  <c r="X15" i="4"/>
  <c r="X18" i="4" s="1"/>
  <c r="V15" i="4"/>
  <c r="BF15" i="4" s="1"/>
  <c r="BG15" i="4" s="1"/>
  <c r="T15" i="4"/>
  <c r="R15" i="4"/>
  <c r="P15" i="4"/>
  <c r="L15" i="4"/>
  <c r="J15" i="4"/>
  <c r="F15" i="4"/>
  <c r="AT13" i="4"/>
  <c r="AR13" i="4" s="1"/>
  <c r="AS13" i="4" s="1"/>
  <c r="AP13" i="4"/>
  <c r="AN13" i="4"/>
  <c r="AJ13" i="4"/>
  <c r="AH13" i="4"/>
  <c r="AF13" i="4"/>
  <c r="AG13" i="4" s="1"/>
  <c r="AD13" i="4"/>
  <c r="AB13" i="4"/>
  <c r="X13" i="4"/>
  <c r="Z13" i="4" s="1"/>
  <c r="V13" i="4"/>
  <c r="R13" i="4"/>
  <c r="P13" i="4"/>
  <c r="L13" i="4"/>
  <c r="BN13" i="4" s="1"/>
  <c r="BO13" i="4" s="1"/>
  <c r="J13" i="4"/>
  <c r="F13" i="4"/>
  <c r="AV13" i="4" s="1"/>
  <c r="AW13" i="4" s="1"/>
  <c r="AT12" i="4"/>
  <c r="AP12" i="4"/>
  <c r="AR12" i="4" s="1"/>
  <c r="AS12" i="4" s="1"/>
  <c r="AN12" i="4"/>
  <c r="AL12" i="4" s="1"/>
  <c r="AJ12" i="4"/>
  <c r="AH12" i="4"/>
  <c r="AD12" i="4"/>
  <c r="AB12" i="4"/>
  <c r="Z12" i="4"/>
  <c r="X12" i="4"/>
  <c r="V12" i="4"/>
  <c r="R12" i="4"/>
  <c r="P12" i="4"/>
  <c r="BR12" i="4" s="1"/>
  <c r="BS12" i="4" s="1"/>
  <c r="L12" i="4"/>
  <c r="J12" i="4"/>
  <c r="F12" i="4"/>
  <c r="AV12" i="4" s="1"/>
  <c r="AW12" i="4" s="1"/>
  <c r="BF11" i="4"/>
  <c r="BG11" i="4" s="1"/>
  <c r="AT11" i="4"/>
  <c r="AR11" i="4"/>
  <c r="AS11" i="4" s="1"/>
  <c r="AP11" i="4"/>
  <c r="AN11" i="4"/>
  <c r="AJ11" i="4"/>
  <c r="AL11" i="4" s="1"/>
  <c r="AM11" i="4" s="1"/>
  <c r="AH11" i="4"/>
  <c r="AF11" i="4" s="1"/>
  <c r="AG11" i="4" s="1"/>
  <c r="AD11" i="4"/>
  <c r="AB11" i="4"/>
  <c r="X11" i="4"/>
  <c r="V11" i="4"/>
  <c r="T11" i="4" s="1"/>
  <c r="U11" i="4" s="1"/>
  <c r="R11" i="4"/>
  <c r="P11" i="4"/>
  <c r="BR11" i="4" s="1"/>
  <c r="BS11" i="4" s="1"/>
  <c r="L11" i="4"/>
  <c r="BB11" i="4" s="1"/>
  <c r="BC11" i="4" s="1"/>
  <c r="J11" i="4"/>
  <c r="F11" i="4"/>
  <c r="AT10" i="4"/>
  <c r="AP10" i="4"/>
  <c r="AN10" i="4"/>
  <c r="AL10" i="4"/>
  <c r="AM10" i="4" s="1"/>
  <c r="AJ10" i="4"/>
  <c r="AH10" i="4"/>
  <c r="AD10" i="4"/>
  <c r="AF10" i="4" s="1"/>
  <c r="AG10" i="4" s="1"/>
  <c r="AB10" i="4"/>
  <c r="Z10" i="4" s="1"/>
  <c r="X10" i="4"/>
  <c r="V10" i="4"/>
  <c r="R10" i="4"/>
  <c r="P10" i="4"/>
  <c r="N10" i="4"/>
  <c r="L10" i="4"/>
  <c r="BN10" i="4" s="1"/>
  <c r="BO10" i="4" s="1"/>
  <c r="J10" i="4"/>
  <c r="F10" i="4"/>
  <c r="CM7" i="4"/>
  <c r="CK7" i="4"/>
  <c r="CI7" i="4"/>
  <c r="CG7" i="4"/>
  <c r="CE7" i="4"/>
  <c r="CC7" i="4"/>
  <c r="CA7" i="4"/>
  <c r="AP6" i="4"/>
  <c r="AJ6" i="4"/>
  <c r="AD6" i="4"/>
  <c r="X6" i="4"/>
  <c r="R6" i="4"/>
  <c r="L6" i="4"/>
  <c r="F6" i="4"/>
  <c r="BN367" i="2"/>
  <c r="BH367" i="2"/>
  <c r="BB367" i="2"/>
  <c r="AV367" i="2"/>
  <c r="AP367" i="2"/>
  <c r="AJ367" i="2"/>
  <c r="AD367" i="2"/>
  <c r="X367" i="2"/>
  <c r="R367" i="2"/>
  <c r="L367" i="2"/>
  <c r="F367" i="2"/>
  <c r="BN343" i="2"/>
  <c r="BH343" i="2"/>
  <c r="BB343" i="2"/>
  <c r="AV343" i="2"/>
  <c r="AP343" i="2"/>
  <c r="AJ343" i="2"/>
  <c r="AD343" i="2"/>
  <c r="X343" i="2"/>
  <c r="R343" i="2"/>
  <c r="L343" i="2"/>
  <c r="F343" i="2"/>
  <c r="BN319" i="2"/>
  <c r="BH319" i="2"/>
  <c r="BB319" i="2"/>
  <c r="AV319" i="2"/>
  <c r="AP319" i="2"/>
  <c r="AJ319" i="2"/>
  <c r="AD319" i="2"/>
  <c r="X319" i="2"/>
  <c r="R319" i="2"/>
  <c r="L319" i="2"/>
  <c r="F319" i="2"/>
  <c r="BN295" i="2"/>
  <c r="BH295" i="2"/>
  <c r="BB295" i="2"/>
  <c r="AV295" i="2"/>
  <c r="AP295" i="2"/>
  <c r="AJ295" i="2"/>
  <c r="AD295" i="2"/>
  <c r="X295" i="2"/>
  <c r="R295" i="2"/>
  <c r="L295" i="2"/>
  <c r="F295" i="2"/>
  <c r="AV289" i="2"/>
  <c r="AW289" i="2" s="1"/>
  <c r="AT289" i="2"/>
  <c r="AR289" i="2"/>
  <c r="AP289" i="2"/>
  <c r="AN289" i="2"/>
  <c r="AJ289" i="2"/>
  <c r="AH289" i="2"/>
  <c r="AF289" i="2"/>
  <c r="AD289" i="2"/>
  <c r="AB289" i="2"/>
  <c r="X289" i="2"/>
  <c r="V289" i="2"/>
  <c r="T289" i="2"/>
  <c r="R289" i="2"/>
  <c r="P289" i="2"/>
  <c r="L289" i="2"/>
  <c r="BH289" i="2" s="1"/>
  <c r="BI289" i="2" s="1"/>
  <c r="J289" i="2"/>
  <c r="H289" i="2"/>
  <c r="F289" i="2"/>
  <c r="BB287" i="2"/>
  <c r="BC287" i="2" s="1"/>
  <c r="AZ287" i="2"/>
  <c r="BA287" i="2" s="1"/>
  <c r="AT287" i="2"/>
  <c r="AR287" i="2"/>
  <c r="AP287" i="2"/>
  <c r="AN287" i="2"/>
  <c r="AJ287" i="2"/>
  <c r="AH287" i="2"/>
  <c r="AF287" i="2"/>
  <c r="AD287" i="2"/>
  <c r="AB287" i="2"/>
  <c r="Z287" i="2" s="1"/>
  <c r="X287" i="2"/>
  <c r="V287" i="2"/>
  <c r="T287" i="2"/>
  <c r="R287" i="2"/>
  <c r="P287" i="2"/>
  <c r="BL287" i="2" s="1"/>
  <c r="BM287" i="2" s="1"/>
  <c r="L287" i="2"/>
  <c r="BN287" i="2" s="1"/>
  <c r="BO287" i="2" s="1"/>
  <c r="J287" i="2"/>
  <c r="H287" i="2"/>
  <c r="F287" i="2"/>
  <c r="BS286" i="2"/>
  <c r="AT286" i="2"/>
  <c r="BR286" i="2" s="1"/>
  <c r="AP286" i="2"/>
  <c r="AN286" i="2"/>
  <c r="AL286" i="2"/>
  <c r="AJ286" i="2"/>
  <c r="AH286" i="2"/>
  <c r="AD286" i="2"/>
  <c r="AB286" i="2"/>
  <c r="Z286" i="2"/>
  <c r="X286" i="2"/>
  <c r="V286" i="2"/>
  <c r="R286" i="2"/>
  <c r="BB286" i="2" s="1"/>
  <c r="BC286" i="2" s="1"/>
  <c r="P286" i="2"/>
  <c r="BL286" i="2" s="1"/>
  <c r="BM286" i="2" s="1"/>
  <c r="N286" i="2"/>
  <c r="L286" i="2"/>
  <c r="BH286" i="2" s="1"/>
  <c r="BI286" i="2" s="1"/>
  <c r="J286" i="2"/>
  <c r="F286" i="2"/>
  <c r="BH285" i="2"/>
  <c r="BI285" i="2" s="1"/>
  <c r="AT285" i="2"/>
  <c r="AR285" i="2"/>
  <c r="AP285" i="2"/>
  <c r="AN285" i="2"/>
  <c r="AL285" i="2" s="1"/>
  <c r="AJ285" i="2"/>
  <c r="AH285" i="2"/>
  <c r="AF285" i="2"/>
  <c r="AD285" i="2"/>
  <c r="AB285" i="2"/>
  <c r="X285" i="2"/>
  <c r="V285" i="2"/>
  <c r="T285" i="2"/>
  <c r="R285" i="2"/>
  <c r="P285" i="2"/>
  <c r="L285" i="2"/>
  <c r="J285" i="2"/>
  <c r="H285" i="2"/>
  <c r="F285" i="2"/>
  <c r="BM284" i="2"/>
  <c r="BJ284" i="2"/>
  <c r="BK284" i="2" s="1"/>
  <c r="AT284" i="2"/>
  <c r="BR284" i="2" s="1"/>
  <c r="BS284" i="2" s="1"/>
  <c r="AP284" i="2"/>
  <c r="AP288" i="2" s="1"/>
  <c r="AN284" i="2"/>
  <c r="AL284" i="2"/>
  <c r="AJ284" i="2"/>
  <c r="AH284" i="2"/>
  <c r="AF284" i="2" s="1"/>
  <c r="AG284" i="2" s="1"/>
  <c r="AD284" i="2"/>
  <c r="AB284" i="2"/>
  <c r="Z284" i="2"/>
  <c r="X284" i="2"/>
  <c r="V284" i="2"/>
  <c r="BF284" i="2" s="1"/>
  <c r="BG284" i="2" s="1"/>
  <c r="R284" i="2"/>
  <c r="R288" i="2" s="1"/>
  <c r="P284" i="2"/>
  <c r="BL284" i="2" s="1"/>
  <c r="N284" i="2"/>
  <c r="L284" i="2"/>
  <c r="J284" i="2"/>
  <c r="F284" i="2"/>
  <c r="BH283" i="2"/>
  <c r="BI283" i="2" s="1"/>
  <c r="AZ283" i="2"/>
  <c r="BA283" i="2" s="1"/>
  <c r="AT283" i="2"/>
  <c r="AR283" i="2"/>
  <c r="AS283" i="2" s="1"/>
  <c r="AP283" i="2"/>
  <c r="AN283" i="2"/>
  <c r="AJ283" i="2"/>
  <c r="AJ288" i="2" s="1"/>
  <c r="AH283" i="2"/>
  <c r="AH288" i="2" s="1"/>
  <c r="AF283" i="2"/>
  <c r="AD283" i="2"/>
  <c r="AD288" i="2" s="1"/>
  <c r="AB283" i="2"/>
  <c r="X283" i="2"/>
  <c r="V283" i="2"/>
  <c r="T283" i="2"/>
  <c r="U283" i="2" s="1"/>
  <c r="R283" i="2"/>
  <c r="P283" i="2"/>
  <c r="L283" i="2"/>
  <c r="AV283" i="2" s="1"/>
  <c r="AW283" i="2" s="1"/>
  <c r="J283" i="2"/>
  <c r="H283" i="2"/>
  <c r="F283" i="2"/>
  <c r="R282" i="2"/>
  <c r="J282" i="2"/>
  <c r="BL281" i="2"/>
  <c r="BM281" i="2" s="1"/>
  <c r="AT281" i="2"/>
  <c r="AR281" i="2"/>
  <c r="AS281" i="2" s="1"/>
  <c r="AP281" i="2"/>
  <c r="AN281" i="2"/>
  <c r="AJ281" i="2"/>
  <c r="AH281" i="2"/>
  <c r="AF281" i="2"/>
  <c r="AD281" i="2"/>
  <c r="AB281" i="2"/>
  <c r="X281" i="2"/>
  <c r="V281" i="2"/>
  <c r="T281" i="2"/>
  <c r="U281" i="2" s="1"/>
  <c r="R281" i="2"/>
  <c r="P281" i="2"/>
  <c r="AZ281" i="2" s="1"/>
  <c r="BA281" i="2" s="1"/>
  <c r="L281" i="2"/>
  <c r="J281" i="2"/>
  <c r="H281" i="2"/>
  <c r="I281" i="2" s="1"/>
  <c r="F281" i="2"/>
  <c r="BR280" i="2"/>
  <c r="BS280" i="2" s="1"/>
  <c r="BN280" i="2"/>
  <c r="BO280" i="2" s="1"/>
  <c r="BF280" i="2"/>
  <c r="BG280" i="2" s="1"/>
  <c r="AT280" i="2"/>
  <c r="AP280" i="2"/>
  <c r="AP282" i="2" s="1"/>
  <c r="AN280" i="2"/>
  <c r="AL280" i="2"/>
  <c r="AJ280" i="2"/>
  <c r="AH280" i="2"/>
  <c r="AD280" i="2"/>
  <c r="AB280" i="2"/>
  <c r="Z280" i="2"/>
  <c r="X280" i="2"/>
  <c r="V280" i="2"/>
  <c r="R280" i="2"/>
  <c r="P280" i="2"/>
  <c r="BL280" i="2" s="1"/>
  <c r="BM280" i="2" s="1"/>
  <c r="N280" i="2"/>
  <c r="L280" i="2"/>
  <c r="J280" i="2"/>
  <c r="F280" i="2"/>
  <c r="BL279" i="2"/>
  <c r="BM279" i="2" s="1"/>
  <c r="BH279" i="2"/>
  <c r="BI279" i="2" s="1"/>
  <c r="AZ279" i="2"/>
  <c r="BA279" i="2" s="1"/>
  <c r="AT279" i="2"/>
  <c r="AR279" i="2"/>
  <c r="AS279" i="2" s="1"/>
  <c r="AP279" i="2"/>
  <c r="AN279" i="2"/>
  <c r="AJ279" i="2"/>
  <c r="AH279" i="2"/>
  <c r="AF279" i="2"/>
  <c r="AD279" i="2"/>
  <c r="AB279" i="2"/>
  <c r="X279" i="2"/>
  <c r="V279" i="2"/>
  <c r="U279" i="2"/>
  <c r="T279" i="2"/>
  <c r="R279" i="2"/>
  <c r="P279" i="2"/>
  <c r="L279" i="2"/>
  <c r="J279" i="2"/>
  <c r="H279" i="2"/>
  <c r="F279" i="2"/>
  <c r="BB278" i="2"/>
  <c r="BC278" i="2" s="1"/>
  <c r="AH278" i="2"/>
  <c r="J278" i="2"/>
  <c r="BL277" i="2"/>
  <c r="BM277" i="2" s="1"/>
  <c r="AV277" i="2"/>
  <c r="AW277" i="2" s="1"/>
  <c r="AT277" i="2"/>
  <c r="AR277" i="2"/>
  <c r="AS277" i="2" s="1"/>
  <c r="AP277" i="2"/>
  <c r="AN277" i="2"/>
  <c r="AJ277" i="2"/>
  <c r="AH277" i="2"/>
  <c r="AF277" i="2"/>
  <c r="AG277" i="2" s="1"/>
  <c r="AD277" i="2"/>
  <c r="AB277" i="2"/>
  <c r="X277" i="2"/>
  <c r="V277" i="2"/>
  <c r="T277" i="2"/>
  <c r="U277" i="2" s="1"/>
  <c r="R277" i="2"/>
  <c r="P277" i="2"/>
  <c r="L277" i="2"/>
  <c r="J277" i="2"/>
  <c r="H277" i="2"/>
  <c r="I277" i="2" s="1"/>
  <c r="F277" i="2"/>
  <c r="BR276" i="2"/>
  <c r="BS276" i="2" s="1"/>
  <c r="BN276" i="2"/>
  <c r="BO276" i="2" s="1"/>
  <c r="BF276" i="2"/>
  <c r="BG276" i="2" s="1"/>
  <c r="AT276" i="2"/>
  <c r="AP276" i="2"/>
  <c r="AN276" i="2"/>
  <c r="AL276" i="2"/>
  <c r="AJ276" i="2"/>
  <c r="AH276" i="2"/>
  <c r="AD276" i="2"/>
  <c r="AB276" i="2"/>
  <c r="Z276" i="2"/>
  <c r="X276" i="2"/>
  <c r="V276" i="2"/>
  <c r="R276" i="2"/>
  <c r="BB276" i="2" s="1"/>
  <c r="BC276" i="2" s="1"/>
  <c r="P276" i="2"/>
  <c r="BL276" i="2" s="1"/>
  <c r="BM276" i="2" s="1"/>
  <c r="N276" i="2"/>
  <c r="L276" i="2"/>
  <c r="J276" i="2"/>
  <c r="F276" i="2"/>
  <c r="BL275" i="2"/>
  <c r="BM275" i="2" s="1"/>
  <c r="AZ275" i="2"/>
  <c r="BA275" i="2" s="1"/>
  <c r="AV275" i="2"/>
  <c r="AW275" i="2" s="1"/>
  <c r="AT275" i="2"/>
  <c r="AS275" i="2"/>
  <c r="AR275" i="2"/>
  <c r="AS287" i="2" s="1"/>
  <c r="AP275" i="2"/>
  <c r="AN275" i="2"/>
  <c r="AJ275" i="2"/>
  <c r="AH275" i="2"/>
  <c r="AF275" i="2"/>
  <c r="AG285" i="2" s="1"/>
  <c r="AD275" i="2"/>
  <c r="AB275" i="2"/>
  <c r="X275" i="2"/>
  <c r="V275" i="2"/>
  <c r="U275" i="2"/>
  <c r="T275" i="2"/>
  <c r="U287" i="2" s="1"/>
  <c r="R275" i="2"/>
  <c r="P275" i="2"/>
  <c r="L275" i="2"/>
  <c r="J275" i="2"/>
  <c r="H275" i="2"/>
  <c r="I275" i="2" s="1"/>
  <c r="F275" i="2"/>
  <c r="BN274" i="2"/>
  <c r="BO274" i="2" s="1"/>
  <c r="BJ274" i="2"/>
  <c r="BK274" i="2" s="1"/>
  <c r="BB274" i="2"/>
  <c r="BC274" i="2" s="1"/>
  <c r="AT274" i="2"/>
  <c r="AP274" i="2"/>
  <c r="AP278" i="2" s="1"/>
  <c r="AN274" i="2"/>
  <c r="AN278" i="2" s="1"/>
  <c r="AL274" i="2"/>
  <c r="AJ274" i="2"/>
  <c r="AJ278" i="2" s="1"/>
  <c r="AH274" i="2"/>
  <c r="AD274" i="2"/>
  <c r="AD278" i="2" s="1"/>
  <c r="AB274" i="2"/>
  <c r="AB278" i="2" s="1"/>
  <c r="Z274" i="2"/>
  <c r="X274" i="2"/>
  <c r="V274" i="2"/>
  <c r="BF274" i="2" s="1"/>
  <c r="BG274" i="2" s="1"/>
  <c r="R274" i="2"/>
  <c r="R278" i="2" s="1"/>
  <c r="P274" i="2"/>
  <c r="AZ274" i="2" s="1"/>
  <c r="BA274" i="2" s="1"/>
  <c r="N274" i="2"/>
  <c r="L274" i="2"/>
  <c r="L278" i="2" s="1"/>
  <c r="BN278" i="2" s="1"/>
  <c r="BO278" i="2" s="1"/>
  <c r="J274" i="2"/>
  <c r="F274" i="2"/>
  <c r="F278" i="2" s="1"/>
  <c r="BN271" i="2"/>
  <c r="BH271" i="2"/>
  <c r="BB271" i="2"/>
  <c r="AV271" i="2"/>
  <c r="AP271" i="2"/>
  <c r="AJ271" i="2"/>
  <c r="AD271" i="2"/>
  <c r="X271" i="2"/>
  <c r="R271" i="2"/>
  <c r="L271" i="2"/>
  <c r="F271" i="2"/>
  <c r="AP270" i="2"/>
  <c r="AJ270" i="2"/>
  <c r="AD270" i="2"/>
  <c r="X270" i="2"/>
  <c r="R270" i="2"/>
  <c r="L270" i="2"/>
  <c r="F270" i="2"/>
  <c r="AT265" i="2"/>
  <c r="AP265" i="2"/>
  <c r="AN265" i="2"/>
  <c r="AL265" i="2"/>
  <c r="AJ265" i="2"/>
  <c r="AH265" i="2"/>
  <c r="AD265" i="2"/>
  <c r="AB265" i="2"/>
  <c r="X265" i="2"/>
  <c r="V265" i="2"/>
  <c r="R265" i="2"/>
  <c r="J265" i="2"/>
  <c r="F265" i="2"/>
  <c r="AT263" i="2"/>
  <c r="AP263" i="2"/>
  <c r="AN263" i="2"/>
  <c r="AJ263" i="2"/>
  <c r="AH263" i="2"/>
  <c r="AD263" i="2"/>
  <c r="AB263" i="2"/>
  <c r="Z263" i="2"/>
  <c r="X263" i="2"/>
  <c r="V263" i="2"/>
  <c r="R263" i="2"/>
  <c r="J263" i="2"/>
  <c r="F263" i="2"/>
  <c r="AT262" i="2"/>
  <c r="AP262" i="2"/>
  <c r="AN262" i="2"/>
  <c r="AJ262" i="2"/>
  <c r="AH262" i="2"/>
  <c r="AD262" i="2"/>
  <c r="AB262" i="2"/>
  <c r="X262" i="2"/>
  <c r="V262" i="2"/>
  <c r="T262" i="2" s="1"/>
  <c r="U262" i="2" s="1"/>
  <c r="R262" i="2"/>
  <c r="J262" i="2"/>
  <c r="F262" i="2"/>
  <c r="AT261" i="2"/>
  <c r="AP261" i="2"/>
  <c r="AR261" i="2" s="1"/>
  <c r="AN261" i="2"/>
  <c r="AJ261" i="2"/>
  <c r="AH261" i="2"/>
  <c r="AF261" i="2"/>
  <c r="AG261" i="2" s="1"/>
  <c r="AD261" i="2"/>
  <c r="AB261" i="2"/>
  <c r="X261" i="2"/>
  <c r="V261" i="2"/>
  <c r="R261" i="2"/>
  <c r="J261" i="2"/>
  <c r="H261" i="2"/>
  <c r="I261" i="2" s="1"/>
  <c r="F261" i="2"/>
  <c r="AT260" i="2"/>
  <c r="AP260" i="2"/>
  <c r="AN260" i="2"/>
  <c r="AL260" i="2" s="1"/>
  <c r="AJ260" i="2"/>
  <c r="AH260" i="2"/>
  <c r="AD260" i="2"/>
  <c r="AB260" i="2"/>
  <c r="Z260" i="2"/>
  <c r="X260" i="2"/>
  <c r="V260" i="2"/>
  <c r="T260" i="2"/>
  <c r="R260" i="2"/>
  <c r="J260" i="2"/>
  <c r="H260" i="2" s="1"/>
  <c r="I260" i="2" s="1"/>
  <c r="F260" i="2"/>
  <c r="AT259" i="2"/>
  <c r="AR259" i="2" s="1"/>
  <c r="AP259" i="2"/>
  <c r="AN259" i="2"/>
  <c r="AJ259" i="2"/>
  <c r="AJ264" i="2" s="1"/>
  <c r="AH259" i="2"/>
  <c r="AH264" i="2" s="1"/>
  <c r="AD259" i="2"/>
  <c r="AB259" i="2"/>
  <c r="Z259" i="2" s="1"/>
  <c r="X259" i="2"/>
  <c r="V259" i="2"/>
  <c r="R259" i="2"/>
  <c r="J259" i="2"/>
  <c r="F259" i="2"/>
  <c r="F264" i="2" s="1"/>
  <c r="AP258" i="2"/>
  <c r="AJ258" i="2"/>
  <c r="AH258" i="2"/>
  <c r="X258" i="2"/>
  <c r="F258" i="2"/>
  <c r="AT257" i="2"/>
  <c r="AR257" i="2"/>
  <c r="AP257" i="2"/>
  <c r="AN257" i="2"/>
  <c r="AL257" i="2"/>
  <c r="AJ257" i="2"/>
  <c r="AH257" i="2"/>
  <c r="AF257" i="2"/>
  <c r="AG257" i="2" s="1"/>
  <c r="AD257" i="2"/>
  <c r="AB257" i="2"/>
  <c r="Z257" i="2"/>
  <c r="X257" i="2"/>
  <c r="V257" i="2"/>
  <c r="R257" i="2"/>
  <c r="J257" i="2"/>
  <c r="H257" i="2"/>
  <c r="I257" i="2" s="1"/>
  <c r="F257" i="2"/>
  <c r="AT256" i="2"/>
  <c r="AP256" i="2"/>
  <c r="AN256" i="2"/>
  <c r="AJ256" i="2"/>
  <c r="AH256" i="2"/>
  <c r="AD256" i="2"/>
  <c r="AB256" i="2"/>
  <c r="X256" i="2"/>
  <c r="V256" i="2"/>
  <c r="T256" i="2"/>
  <c r="R256" i="2"/>
  <c r="J256" i="2"/>
  <c r="F256" i="2"/>
  <c r="AT255" i="2"/>
  <c r="AT258" i="2" s="1"/>
  <c r="AP255" i="2"/>
  <c r="AR255" i="2" s="1"/>
  <c r="AN255" i="2"/>
  <c r="AJ255" i="2"/>
  <c r="AH255" i="2"/>
  <c r="AD255" i="2"/>
  <c r="AB255" i="2"/>
  <c r="AB258" i="2" s="1"/>
  <c r="Z255" i="2"/>
  <c r="X255" i="2"/>
  <c r="V255" i="2"/>
  <c r="T255" i="2" s="1"/>
  <c r="U255" i="2" s="1"/>
  <c r="R255" i="2"/>
  <c r="J255" i="2"/>
  <c r="F255" i="2"/>
  <c r="H255" i="2" s="1"/>
  <c r="I255" i="2" s="1"/>
  <c r="F254" i="2"/>
  <c r="AT253" i="2"/>
  <c r="AP253" i="2"/>
  <c r="AR253" i="2" s="1"/>
  <c r="AN253" i="2"/>
  <c r="AJ253" i="2"/>
  <c r="AH253" i="2"/>
  <c r="AF253" i="2"/>
  <c r="AG253" i="2" s="1"/>
  <c r="AD253" i="2"/>
  <c r="AB253" i="2"/>
  <c r="X253" i="2"/>
  <c r="V253" i="2"/>
  <c r="R253" i="2"/>
  <c r="T253" i="2" s="1"/>
  <c r="J253" i="2"/>
  <c r="H253" i="2"/>
  <c r="I253" i="2" s="1"/>
  <c r="F253" i="2"/>
  <c r="AT252" i="2"/>
  <c r="AP252" i="2"/>
  <c r="AN252" i="2"/>
  <c r="AJ252" i="2"/>
  <c r="AL252" i="2" s="1"/>
  <c r="AH252" i="2"/>
  <c r="AD252" i="2"/>
  <c r="AB252" i="2"/>
  <c r="Z252" i="2"/>
  <c r="X252" i="2"/>
  <c r="V252" i="2"/>
  <c r="R252" i="2"/>
  <c r="J252" i="2"/>
  <c r="F252" i="2"/>
  <c r="AT251" i="2"/>
  <c r="AR251" i="2"/>
  <c r="AS251" i="2" s="1"/>
  <c r="AP251" i="2"/>
  <c r="AN251" i="2"/>
  <c r="AJ251" i="2"/>
  <c r="AH251" i="2"/>
  <c r="AD251" i="2"/>
  <c r="AF251" i="2" s="1"/>
  <c r="AG251" i="2" s="1"/>
  <c r="AB251" i="2"/>
  <c r="X251" i="2"/>
  <c r="V251" i="2"/>
  <c r="T251" i="2"/>
  <c r="R251" i="2"/>
  <c r="J251" i="2"/>
  <c r="F251" i="2"/>
  <c r="H251" i="2" s="1"/>
  <c r="I251" i="2" s="1"/>
  <c r="AT250" i="2"/>
  <c r="AP250" i="2"/>
  <c r="AN250" i="2"/>
  <c r="AN254" i="2" s="1"/>
  <c r="AL250" i="2"/>
  <c r="AJ250" i="2"/>
  <c r="AH250" i="2"/>
  <c r="AD250" i="2"/>
  <c r="AB250" i="2"/>
  <c r="X250" i="2"/>
  <c r="Z250" i="2" s="1"/>
  <c r="V250" i="2"/>
  <c r="R250" i="2"/>
  <c r="J250" i="2"/>
  <c r="F250" i="2"/>
  <c r="BN247" i="2"/>
  <c r="BH247" i="2"/>
  <c r="BB247" i="2"/>
  <c r="AV247" i="2"/>
  <c r="AP247" i="2"/>
  <c r="AJ247" i="2"/>
  <c r="AD247" i="2"/>
  <c r="X247" i="2"/>
  <c r="R247" i="2"/>
  <c r="L247" i="2"/>
  <c r="F247" i="2"/>
  <c r="AP246" i="2"/>
  <c r="AJ246" i="2"/>
  <c r="AD246" i="2"/>
  <c r="X246" i="2"/>
  <c r="R246" i="2"/>
  <c r="L246" i="2"/>
  <c r="F246" i="2"/>
  <c r="AT241" i="2"/>
  <c r="AR241" i="2" s="1"/>
  <c r="AP241" i="2"/>
  <c r="AN241" i="2"/>
  <c r="AL241" i="2" s="1"/>
  <c r="AJ241" i="2"/>
  <c r="AH241" i="2"/>
  <c r="AF241" i="2"/>
  <c r="AD241" i="2"/>
  <c r="AB241" i="2"/>
  <c r="X241" i="2"/>
  <c r="V241" i="2"/>
  <c r="T241" i="2" s="1"/>
  <c r="R241" i="2"/>
  <c r="J241" i="2"/>
  <c r="H241" i="2"/>
  <c r="F241" i="2"/>
  <c r="AT239" i="2"/>
  <c r="AR239" i="2"/>
  <c r="AP239" i="2"/>
  <c r="AN239" i="2"/>
  <c r="AJ239" i="2"/>
  <c r="AH239" i="2"/>
  <c r="AF239" i="2"/>
  <c r="AD239" i="2"/>
  <c r="AB239" i="2"/>
  <c r="Z239" i="2" s="1"/>
  <c r="X239" i="2"/>
  <c r="V239" i="2"/>
  <c r="T239" i="2"/>
  <c r="R239" i="2"/>
  <c r="J239" i="2"/>
  <c r="H239" i="2"/>
  <c r="F239" i="2"/>
  <c r="AT238" i="2"/>
  <c r="AR238" i="2" s="1"/>
  <c r="AP238" i="2"/>
  <c r="AN238" i="2"/>
  <c r="AL238" i="2"/>
  <c r="AJ238" i="2"/>
  <c r="AH238" i="2"/>
  <c r="AD238" i="2"/>
  <c r="AB238" i="2"/>
  <c r="Z238" i="2"/>
  <c r="X238" i="2"/>
  <c r="V238" i="2"/>
  <c r="T238" i="2" s="1"/>
  <c r="R238" i="2"/>
  <c r="J238" i="2"/>
  <c r="F238" i="2"/>
  <c r="AT237" i="2"/>
  <c r="AR237" i="2" s="1"/>
  <c r="AP237" i="2"/>
  <c r="AN237" i="2"/>
  <c r="AJ237" i="2"/>
  <c r="AH237" i="2"/>
  <c r="AF237" i="2"/>
  <c r="AD237" i="2"/>
  <c r="AB237" i="2"/>
  <c r="X237" i="2"/>
  <c r="V237" i="2"/>
  <c r="T237" i="2" s="1"/>
  <c r="R237" i="2"/>
  <c r="J237" i="2"/>
  <c r="H237" i="2"/>
  <c r="F237" i="2"/>
  <c r="AT236" i="2"/>
  <c r="AP236" i="2"/>
  <c r="AN236" i="2"/>
  <c r="AL236" i="2" s="1"/>
  <c r="AJ236" i="2"/>
  <c r="AH236" i="2"/>
  <c r="AD236" i="2"/>
  <c r="AB236" i="2"/>
  <c r="Z236" i="2"/>
  <c r="X236" i="2"/>
  <c r="V236" i="2"/>
  <c r="R236" i="2"/>
  <c r="J236" i="2"/>
  <c r="F236" i="2"/>
  <c r="AT235" i="2"/>
  <c r="AT240" i="2" s="1"/>
  <c r="AR235" i="2"/>
  <c r="AP235" i="2"/>
  <c r="AP240" i="2" s="1"/>
  <c r="AN235" i="2"/>
  <c r="AN240" i="2" s="1"/>
  <c r="AJ235" i="2"/>
  <c r="AH235" i="2"/>
  <c r="AF235" i="2" s="1"/>
  <c r="AD235" i="2"/>
  <c r="AD240" i="2" s="1"/>
  <c r="AB235" i="2"/>
  <c r="X235" i="2"/>
  <c r="V235" i="2"/>
  <c r="V240" i="2" s="1"/>
  <c r="T235" i="2"/>
  <c r="R235" i="2"/>
  <c r="J235" i="2"/>
  <c r="H235" i="2" s="1"/>
  <c r="F235" i="2"/>
  <c r="F240" i="2" s="1"/>
  <c r="V234" i="2"/>
  <c r="F234" i="2"/>
  <c r="AT233" i="2"/>
  <c r="AR233" i="2" s="1"/>
  <c r="AP233" i="2"/>
  <c r="AN233" i="2"/>
  <c r="AL233" i="2" s="1"/>
  <c r="AJ233" i="2"/>
  <c r="AH233" i="2"/>
  <c r="AF233" i="2"/>
  <c r="AD233" i="2"/>
  <c r="AB233" i="2"/>
  <c r="X233" i="2"/>
  <c r="Z233" i="2" s="1"/>
  <c r="AA233" i="2" s="1"/>
  <c r="V233" i="2"/>
  <c r="T233" i="2" s="1"/>
  <c r="R233" i="2"/>
  <c r="J233" i="2"/>
  <c r="H233" i="2"/>
  <c r="F233" i="2"/>
  <c r="AT232" i="2"/>
  <c r="AR232" i="2" s="1"/>
  <c r="AP232" i="2"/>
  <c r="AN232" i="2"/>
  <c r="AL232" i="2" s="1"/>
  <c r="AJ232" i="2"/>
  <c r="AH232" i="2"/>
  <c r="AF232" i="2"/>
  <c r="AD232" i="2"/>
  <c r="AB232" i="2"/>
  <c r="X232" i="2"/>
  <c r="Z232" i="2" s="1"/>
  <c r="AA232" i="2" s="1"/>
  <c r="V232" i="2"/>
  <c r="T232" i="2" s="1"/>
  <c r="R232" i="2"/>
  <c r="J232" i="2"/>
  <c r="H232" i="2"/>
  <c r="F232" i="2"/>
  <c r="AT231" i="2"/>
  <c r="AT234" i="2" s="1"/>
  <c r="AP231" i="2"/>
  <c r="AP234" i="2" s="1"/>
  <c r="AN231" i="2"/>
  <c r="AJ231" i="2"/>
  <c r="AJ234" i="2" s="1"/>
  <c r="AH231" i="2"/>
  <c r="AH234" i="2" s="1"/>
  <c r="AD231" i="2"/>
  <c r="AD234" i="2" s="1"/>
  <c r="AB231" i="2"/>
  <c r="AB234" i="2" s="1"/>
  <c r="Z231" i="2"/>
  <c r="X231" i="2"/>
  <c r="V231" i="2"/>
  <c r="R231" i="2"/>
  <c r="R234" i="2" s="1"/>
  <c r="J231" i="2"/>
  <c r="J234" i="2" s="1"/>
  <c r="F231" i="2"/>
  <c r="AT229" i="2"/>
  <c r="AR229" i="2" s="1"/>
  <c r="AS229" i="2" s="1"/>
  <c r="AP229" i="2"/>
  <c r="AN229" i="2"/>
  <c r="AL229" i="2"/>
  <c r="AJ229" i="2"/>
  <c r="AH229" i="2"/>
  <c r="AD229" i="2"/>
  <c r="AF229" i="2" s="1"/>
  <c r="AB229" i="2"/>
  <c r="Z229" i="2" s="1"/>
  <c r="AA229" i="2" s="1"/>
  <c r="X229" i="2"/>
  <c r="V229" i="2"/>
  <c r="T229" i="2" s="1"/>
  <c r="R229" i="2"/>
  <c r="J229" i="2"/>
  <c r="F229" i="2"/>
  <c r="H229" i="2" s="1"/>
  <c r="AT228" i="2"/>
  <c r="AR228" i="2" s="1"/>
  <c r="AP228" i="2"/>
  <c r="AN228" i="2"/>
  <c r="AL228" i="2" s="1"/>
  <c r="AM228" i="2" s="1"/>
  <c r="AJ228" i="2"/>
  <c r="AH228" i="2"/>
  <c r="AF228" i="2"/>
  <c r="AD228" i="2"/>
  <c r="AB228" i="2"/>
  <c r="X228" i="2"/>
  <c r="Z228" i="2" s="1"/>
  <c r="AA228" i="2" s="1"/>
  <c r="V228" i="2"/>
  <c r="T228" i="2" s="1"/>
  <c r="R228" i="2"/>
  <c r="J228" i="2"/>
  <c r="H228" i="2"/>
  <c r="F228" i="2"/>
  <c r="AT227" i="2"/>
  <c r="AP227" i="2"/>
  <c r="AR227" i="2" s="1"/>
  <c r="AN227" i="2"/>
  <c r="AL227" i="2" s="1"/>
  <c r="AM232" i="2" s="1"/>
  <c r="AJ227" i="2"/>
  <c r="AH227" i="2"/>
  <c r="AF227" i="2" s="1"/>
  <c r="AG227" i="2"/>
  <c r="AD227" i="2"/>
  <c r="AB227" i="2"/>
  <c r="AA227" i="2"/>
  <c r="Z227" i="2"/>
  <c r="AA239" i="2" s="1"/>
  <c r="X227" i="2"/>
  <c r="V227" i="2"/>
  <c r="R227" i="2"/>
  <c r="T227" i="2" s="1"/>
  <c r="J227" i="2"/>
  <c r="H227" i="2" s="1"/>
  <c r="I227" i="2"/>
  <c r="F227" i="2"/>
  <c r="AT226" i="2"/>
  <c r="AR226" i="2"/>
  <c r="AP226" i="2"/>
  <c r="AP230" i="2" s="1"/>
  <c r="AP242" i="2" s="1"/>
  <c r="AQ226" i="2" s="1"/>
  <c r="AN226" i="2"/>
  <c r="AN230" i="2" s="1"/>
  <c r="AJ226" i="2"/>
  <c r="AL226" i="2" s="1"/>
  <c r="AM226" i="2" s="1"/>
  <c r="AH226" i="2"/>
  <c r="AF226" i="2" s="1"/>
  <c r="AG226" i="2" s="1"/>
  <c r="AD226" i="2"/>
  <c r="AB226" i="2"/>
  <c r="AB230" i="2" s="1"/>
  <c r="X226" i="2"/>
  <c r="X230" i="2" s="1"/>
  <c r="V226" i="2"/>
  <c r="T226" i="2"/>
  <c r="R226" i="2"/>
  <c r="R230" i="2" s="1"/>
  <c r="J226" i="2"/>
  <c r="H226" i="2" s="1"/>
  <c r="I226" i="2" s="1"/>
  <c r="F226" i="2"/>
  <c r="BN223" i="2"/>
  <c r="BH223" i="2"/>
  <c r="BB223" i="2"/>
  <c r="AV223" i="2"/>
  <c r="AP223" i="2"/>
  <c r="AJ223" i="2"/>
  <c r="AD223" i="2"/>
  <c r="X223" i="2"/>
  <c r="R223" i="2"/>
  <c r="L223" i="2"/>
  <c r="F223" i="2"/>
  <c r="AP222" i="2"/>
  <c r="AJ222" i="2"/>
  <c r="AD222" i="2"/>
  <c r="X222" i="2"/>
  <c r="R222" i="2"/>
  <c r="L222" i="2"/>
  <c r="F222" i="2"/>
  <c r="AT217" i="2"/>
  <c r="AR217" i="2"/>
  <c r="AP217" i="2"/>
  <c r="AN217" i="2"/>
  <c r="AJ217" i="2"/>
  <c r="AH217" i="2"/>
  <c r="AF217" i="2" s="1"/>
  <c r="AD217" i="2"/>
  <c r="AB217" i="2"/>
  <c r="X217" i="2"/>
  <c r="V217" i="2"/>
  <c r="T217" i="2"/>
  <c r="R217" i="2"/>
  <c r="J217" i="2"/>
  <c r="H217" i="2" s="1"/>
  <c r="F217" i="2"/>
  <c r="AT215" i="2"/>
  <c r="AR215" i="2" s="1"/>
  <c r="AP215" i="2"/>
  <c r="AN215" i="2"/>
  <c r="AJ215" i="2"/>
  <c r="AH215" i="2"/>
  <c r="AF215" i="2"/>
  <c r="AD215" i="2"/>
  <c r="AB215" i="2"/>
  <c r="X215" i="2"/>
  <c r="V215" i="2"/>
  <c r="T215" i="2" s="1"/>
  <c r="R215" i="2"/>
  <c r="J215" i="2"/>
  <c r="H215" i="2"/>
  <c r="F215" i="2"/>
  <c r="AT214" i="2"/>
  <c r="AR214" i="2"/>
  <c r="AP214" i="2"/>
  <c r="AN214" i="2"/>
  <c r="AL214" i="2" s="1"/>
  <c r="AJ214" i="2"/>
  <c r="AH214" i="2"/>
  <c r="AD214" i="2"/>
  <c r="AB214" i="2"/>
  <c r="Z214" i="2" s="1"/>
  <c r="AA214" i="2" s="1"/>
  <c r="X214" i="2"/>
  <c r="V214" i="2"/>
  <c r="T214" i="2"/>
  <c r="R214" i="2"/>
  <c r="J214" i="2"/>
  <c r="F214" i="2"/>
  <c r="AT213" i="2"/>
  <c r="AR213" i="2" s="1"/>
  <c r="AP213" i="2"/>
  <c r="AN213" i="2"/>
  <c r="AJ213" i="2"/>
  <c r="AL213" i="2" s="1"/>
  <c r="AH213" i="2"/>
  <c r="AF213" i="2" s="1"/>
  <c r="AD213" i="2"/>
  <c r="AB213" i="2"/>
  <c r="Z213" i="2" s="1"/>
  <c r="X213" i="2"/>
  <c r="V213" i="2"/>
  <c r="T213" i="2"/>
  <c r="R213" i="2"/>
  <c r="J213" i="2"/>
  <c r="H213" i="2" s="1"/>
  <c r="F213" i="2"/>
  <c r="AT212" i="2"/>
  <c r="AR212" i="2" s="1"/>
  <c r="AP212" i="2"/>
  <c r="AN212" i="2"/>
  <c r="AL212" i="2" s="1"/>
  <c r="AJ212" i="2"/>
  <c r="AJ216" i="2" s="1"/>
  <c r="AH212" i="2"/>
  <c r="AF212" i="2"/>
  <c r="AD212" i="2"/>
  <c r="AD216" i="2" s="1"/>
  <c r="AB212" i="2"/>
  <c r="X212" i="2"/>
  <c r="V212" i="2"/>
  <c r="T212" i="2" s="1"/>
  <c r="R212" i="2"/>
  <c r="J212" i="2"/>
  <c r="H212" i="2"/>
  <c r="F212" i="2"/>
  <c r="F216" i="2" s="1"/>
  <c r="AT211" i="2"/>
  <c r="AP211" i="2"/>
  <c r="AP216" i="2" s="1"/>
  <c r="AN211" i="2"/>
  <c r="AJ211" i="2"/>
  <c r="AH211" i="2"/>
  <c r="AH216" i="2" s="1"/>
  <c r="AF211" i="2"/>
  <c r="AD211" i="2"/>
  <c r="AB211" i="2"/>
  <c r="X211" i="2"/>
  <c r="X216" i="2" s="1"/>
  <c r="V211" i="2"/>
  <c r="R211" i="2"/>
  <c r="R216" i="2" s="1"/>
  <c r="J211" i="2"/>
  <c r="H211" i="2"/>
  <c r="F211" i="2"/>
  <c r="AB210" i="2"/>
  <c r="AT209" i="2"/>
  <c r="AR209" i="2"/>
  <c r="AP209" i="2"/>
  <c r="AN209" i="2"/>
  <c r="AJ209" i="2"/>
  <c r="AL209" i="2" s="1"/>
  <c r="AH209" i="2"/>
  <c r="AF209" i="2" s="1"/>
  <c r="AD209" i="2"/>
  <c r="AB209" i="2"/>
  <c r="Z209" i="2" s="1"/>
  <c r="X209" i="2"/>
  <c r="V209" i="2"/>
  <c r="T209" i="2" s="1"/>
  <c r="U209" i="2" s="1"/>
  <c r="R209" i="2"/>
  <c r="J209" i="2"/>
  <c r="H209" i="2" s="1"/>
  <c r="F209" i="2"/>
  <c r="AT208" i="2"/>
  <c r="AR208" i="2" s="1"/>
  <c r="AP208" i="2"/>
  <c r="AN208" i="2"/>
  <c r="AL208" i="2" s="1"/>
  <c r="AJ208" i="2"/>
  <c r="AH208" i="2"/>
  <c r="AF208" i="2"/>
  <c r="AD208" i="2"/>
  <c r="AB208" i="2"/>
  <c r="X208" i="2"/>
  <c r="V208" i="2"/>
  <c r="T208" i="2" s="1"/>
  <c r="U208" i="2" s="1"/>
  <c r="R208" i="2"/>
  <c r="J208" i="2"/>
  <c r="H208" i="2"/>
  <c r="F208" i="2"/>
  <c r="AT207" i="2"/>
  <c r="AT210" i="2" s="1"/>
  <c r="AP207" i="2"/>
  <c r="AN207" i="2"/>
  <c r="AJ207" i="2"/>
  <c r="AH207" i="2"/>
  <c r="AH210" i="2" s="1"/>
  <c r="AF207" i="2"/>
  <c r="AD207" i="2"/>
  <c r="AD210" i="2" s="1"/>
  <c r="AB207" i="2"/>
  <c r="X207" i="2"/>
  <c r="X210" i="2" s="1"/>
  <c r="V207" i="2"/>
  <c r="V210" i="2" s="1"/>
  <c r="R207" i="2"/>
  <c r="R210" i="2" s="1"/>
  <c r="J207" i="2"/>
  <c r="J210" i="2" s="1"/>
  <c r="F207" i="2"/>
  <c r="F210" i="2" s="1"/>
  <c r="AT205" i="2"/>
  <c r="AP205" i="2"/>
  <c r="AR205" i="2" s="1"/>
  <c r="AN205" i="2"/>
  <c r="AJ205" i="2"/>
  <c r="AL205" i="2" s="1"/>
  <c r="AH205" i="2"/>
  <c r="AF205" i="2" s="1"/>
  <c r="AD205" i="2"/>
  <c r="AB205" i="2"/>
  <c r="Z205" i="2"/>
  <c r="AA205" i="2" s="1"/>
  <c r="X205" i="2"/>
  <c r="V205" i="2"/>
  <c r="T205" i="2" s="1"/>
  <c r="U205" i="2" s="1"/>
  <c r="R205" i="2"/>
  <c r="J205" i="2"/>
  <c r="H205" i="2" s="1"/>
  <c r="F205" i="2"/>
  <c r="AT204" i="2"/>
  <c r="AR204" i="2" s="1"/>
  <c r="AP204" i="2"/>
  <c r="AN204" i="2"/>
  <c r="AL204" i="2"/>
  <c r="AJ204" i="2"/>
  <c r="AH204" i="2"/>
  <c r="AD204" i="2"/>
  <c r="AF204" i="2" s="1"/>
  <c r="AB204" i="2"/>
  <c r="Z204" i="2" s="1"/>
  <c r="X204" i="2"/>
  <c r="V204" i="2"/>
  <c r="U204" i="2"/>
  <c r="T204" i="2"/>
  <c r="R204" i="2"/>
  <c r="J204" i="2"/>
  <c r="H204" i="2"/>
  <c r="F204" i="2"/>
  <c r="AT203" i="2"/>
  <c r="AP203" i="2"/>
  <c r="AN203" i="2"/>
  <c r="AL203" i="2" s="1"/>
  <c r="AM203" i="2" s="1"/>
  <c r="AJ203" i="2"/>
  <c r="AH203" i="2"/>
  <c r="AD203" i="2"/>
  <c r="AB203" i="2"/>
  <c r="X203" i="2"/>
  <c r="Z203" i="2" s="1"/>
  <c r="V203" i="2"/>
  <c r="T203" i="2" s="1"/>
  <c r="U203" i="2" s="1"/>
  <c r="R203" i="2"/>
  <c r="J203" i="2"/>
  <c r="H203" i="2" s="1"/>
  <c r="F203" i="2"/>
  <c r="AT202" i="2"/>
  <c r="AP202" i="2"/>
  <c r="AR202" i="2" s="1"/>
  <c r="AN202" i="2"/>
  <c r="AL202" i="2" s="1"/>
  <c r="AJ202" i="2"/>
  <c r="AJ206" i="2" s="1"/>
  <c r="AH202" i="2"/>
  <c r="AH206" i="2" s="1"/>
  <c r="AF202" i="2"/>
  <c r="AD202" i="2"/>
  <c r="AB202" i="2"/>
  <c r="X202" i="2"/>
  <c r="X206" i="2" s="1"/>
  <c r="V202" i="2"/>
  <c r="T202" i="2"/>
  <c r="U202" i="2" s="1"/>
  <c r="R202" i="2"/>
  <c r="R206" i="2" s="1"/>
  <c r="J202" i="2"/>
  <c r="J206" i="2" s="1"/>
  <c r="F202" i="2"/>
  <c r="BN199" i="2"/>
  <c r="BH199" i="2"/>
  <c r="BB199" i="2"/>
  <c r="AV199" i="2"/>
  <c r="AP199" i="2"/>
  <c r="AJ199" i="2"/>
  <c r="AD199" i="2"/>
  <c r="X199" i="2"/>
  <c r="R199" i="2"/>
  <c r="L199" i="2"/>
  <c r="F199" i="2"/>
  <c r="AP198" i="2"/>
  <c r="AJ198" i="2"/>
  <c r="AD198" i="2"/>
  <c r="X198" i="2"/>
  <c r="R198" i="2"/>
  <c r="L198" i="2"/>
  <c r="F198" i="2"/>
  <c r="AT193" i="2"/>
  <c r="AP193" i="2"/>
  <c r="AR193" i="2" s="1"/>
  <c r="AN193" i="2"/>
  <c r="AL193" i="2"/>
  <c r="AJ193" i="2"/>
  <c r="AH193" i="2"/>
  <c r="AD193" i="2"/>
  <c r="AB193" i="2"/>
  <c r="X193" i="2"/>
  <c r="V193" i="2"/>
  <c r="T193" i="2" s="1"/>
  <c r="R193" i="2"/>
  <c r="J193" i="2"/>
  <c r="H193" i="2" s="1"/>
  <c r="F193" i="2"/>
  <c r="AJ192" i="2"/>
  <c r="AT191" i="2"/>
  <c r="AR191" i="2" s="1"/>
  <c r="AP191" i="2"/>
  <c r="AN191" i="2"/>
  <c r="AL191" i="2"/>
  <c r="AJ191" i="2"/>
  <c r="AH191" i="2"/>
  <c r="AF191" i="2" s="1"/>
  <c r="AD191" i="2"/>
  <c r="AB191" i="2"/>
  <c r="Z191" i="2"/>
  <c r="X191" i="2"/>
  <c r="V191" i="2"/>
  <c r="R191" i="2"/>
  <c r="J191" i="2"/>
  <c r="H191" i="2"/>
  <c r="F191" i="2"/>
  <c r="AT190" i="2"/>
  <c r="AP190" i="2"/>
  <c r="AR190" i="2" s="1"/>
  <c r="AN190" i="2"/>
  <c r="AL190" i="2" s="1"/>
  <c r="AJ190" i="2"/>
  <c r="AH190" i="2"/>
  <c r="AF190" i="2"/>
  <c r="AD190" i="2"/>
  <c r="AB190" i="2"/>
  <c r="X190" i="2"/>
  <c r="Z190" i="2" s="1"/>
  <c r="V190" i="2"/>
  <c r="T190" i="2"/>
  <c r="R190" i="2"/>
  <c r="J190" i="2"/>
  <c r="F190" i="2"/>
  <c r="CJ189" i="2"/>
  <c r="AT189" i="2"/>
  <c r="AR189" i="2" s="1"/>
  <c r="AP189" i="2"/>
  <c r="AN189" i="2"/>
  <c r="AL189" i="2" s="1"/>
  <c r="AJ189" i="2"/>
  <c r="AH189" i="2"/>
  <c r="AF189" i="2"/>
  <c r="AD189" i="2"/>
  <c r="AB189" i="2"/>
  <c r="Z189" i="2"/>
  <c r="X189" i="2"/>
  <c r="V189" i="2"/>
  <c r="T189" i="2" s="1"/>
  <c r="R189" i="2"/>
  <c r="J189" i="2"/>
  <c r="H189" i="2" s="1"/>
  <c r="F189" i="2"/>
  <c r="AT188" i="2"/>
  <c r="AR188" i="2" s="1"/>
  <c r="AP188" i="2"/>
  <c r="AN188" i="2"/>
  <c r="AL188" i="2"/>
  <c r="AJ188" i="2"/>
  <c r="AH188" i="2"/>
  <c r="AF188" i="2" s="1"/>
  <c r="AD188" i="2"/>
  <c r="AB188" i="2"/>
  <c r="Z188" i="2"/>
  <c r="X188" i="2"/>
  <c r="V188" i="2"/>
  <c r="R188" i="2"/>
  <c r="J188" i="2"/>
  <c r="H188" i="2" s="1"/>
  <c r="F188" i="2"/>
  <c r="AT187" i="2"/>
  <c r="AR187" i="2" s="1"/>
  <c r="AP187" i="2"/>
  <c r="AP192" i="2" s="1"/>
  <c r="AN187" i="2"/>
  <c r="AJ187" i="2"/>
  <c r="AH187" i="2"/>
  <c r="AH192" i="2" s="1"/>
  <c r="AD187" i="2"/>
  <c r="AD192" i="2" s="1"/>
  <c r="AB187" i="2"/>
  <c r="Z187" i="2"/>
  <c r="X187" i="2"/>
  <c r="X192" i="2" s="1"/>
  <c r="V187" i="2"/>
  <c r="T187" i="2" s="1"/>
  <c r="R187" i="2"/>
  <c r="J187" i="2"/>
  <c r="F187" i="2"/>
  <c r="F192" i="2" s="1"/>
  <c r="AT185" i="2"/>
  <c r="AP185" i="2"/>
  <c r="AN185" i="2"/>
  <c r="AJ185" i="2"/>
  <c r="AH185" i="2"/>
  <c r="AF185" i="2"/>
  <c r="AD185" i="2"/>
  <c r="AB185" i="2"/>
  <c r="Z185" i="2" s="1"/>
  <c r="AA185" i="2" s="1"/>
  <c r="X185" i="2"/>
  <c r="V185" i="2"/>
  <c r="R185" i="2"/>
  <c r="J185" i="2"/>
  <c r="F185" i="2"/>
  <c r="H185" i="2" s="1"/>
  <c r="I185" i="2" s="1"/>
  <c r="AT184" i="2"/>
  <c r="AP184" i="2"/>
  <c r="AN184" i="2"/>
  <c r="AL184" i="2"/>
  <c r="AJ184" i="2"/>
  <c r="AH184" i="2"/>
  <c r="AH186" i="2" s="1"/>
  <c r="AF184" i="2"/>
  <c r="AD184" i="2"/>
  <c r="AB184" i="2"/>
  <c r="X184" i="2"/>
  <c r="V184" i="2"/>
  <c r="T184" i="2" s="1"/>
  <c r="U184" i="2" s="1"/>
  <c r="R184" i="2"/>
  <c r="J184" i="2"/>
  <c r="H184" i="2"/>
  <c r="F184" i="2"/>
  <c r="AT183" i="2"/>
  <c r="AR183" i="2"/>
  <c r="AP183" i="2"/>
  <c r="AN183" i="2"/>
  <c r="AJ183" i="2"/>
  <c r="AL183" i="2" s="1"/>
  <c r="AM183" i="2" s="1"/>
  <c r="AH183" i="2"/>
  <c r="AD183" i="2"/>
  <c r="AD186" i="2" s="1"/>
  <c r="AB183" i="2"/>
  <c r="AB186" i="2" s="1"/>
  <c r="Z183" i="2"/>
  <c r="AA183" i="2" s="1"/>
  <c r="X183" i="2"/>
  <c r="V183" i="2"/>
  <c r="R183" i="2"/>
  <c r="J183" i="2"/>
  <c r="H183" i="2" s="1"/>
  <c r="F183" i="2"/>
  <c r="F186" i="2" s="1"/>
  <c r="AT181" i="2"/>
  <c r="AR181" i="2"/>
  <c r="AP181" i="2"/>
  <c r="AN181" i="2"/>
  <c r="AJ181" i="2"/>
  <c r="AH181" i="2"/>
  <c r="AF181" i="2"/>
  <c r="AD181" i="2"/>
  <c r="AB181" i="2"/>
  <c r="Z181" i="2" s="1"/>
  <c r="AA181" i="2" s="1"/>
  <c r="X181" i="2"/>
  <c r="V181" i="2"/>
  <c r="T181" i="2"/>
  <c r="U181" i="2" s="1"/>
  <c r="R181" i="2"/>
  <c r="J181" i="2"/>
  <c r="H181" i="2" s="1"/>
  <c r="F181" i="2"/>
  <c r="AT180" i="2"/>
  <c r="AP180" i="2"/>
  <c r="AN180" i="2"/>
  <c r="AJ180" i="2"/>
  <c r="AH180" i="2"/>
  <c r="AD180" i="2"/>
  <c r="AF180" i="2" s="1"/>
  <c r="AB180" i="2"/>
  <c r="Z180" i="2"/>
  <c r="X180" i="2"/>
  <c r="V180" i="2"/>
  <c r="R180" i="2"/>
  <c r="J180" i="2"/>
  <c r="H180" i="2"/>
  <c r="F180" i="2"/>
  <c r="AT179" i="2"/>
  <c r="AP179" i="2"/>
  <c r="AP182" i="2" s="1"/>
  <c r="AN179" i="2"/>
  <c r="AM179" i="2"/>
  <c r="AL179" i="2"/>
  <c r="AM184" i="2" s="1"/>
  <c r="AJ179" i="2"/>
  <c r="AH179" i="2"/>
  <c r="AF179" i="2" s="1"/>
  <c r="AD179" i="2"/>
  <c r="AD182" i="2" s="1"/>
  <c r="AB179" i="2"/>
  <c r="Z179" i="2"/>
  <c r="AA189" i="2" s="1"/>
  <c r="X179" i="2"/>
  <c r="V179" i="2"/>
  <c r="T179" i="2" s="1"/>
  <c r="U179" i="2"/>
  <c r="R179" i="2"/>
  <c r="J179" i="2"/>
  <c r="H179" i="2"/>
  <c r="F179" i="2"/>
  <c r="AT178" i="2"/>
  <c r="AT182" i="2" s="1"/>
  <c r="AR178" i="2"/>
  <c r="AP178" i="2"/>
  <c r="AN178" i="2"/>
  <c r="AJ178" i="2"/>
  <c r="AH178" i="2"/>
  <c r="AF178" i="2"/>
  <c r="AD178" i="2"/>
  <c r="AB178" i="2"/>
  <c r="AB182" i="2" s="1"/>
  <c r="Z178" i="2"/>
  <c r="AA178" i="2" s="1"/>
  <c r="X178" i="2"/>
  <c r="V178" i="2"/>
  <c r="T178" i="2" s="1"/>
  <c r="U178" i="2" s="1"/>
  <c r="R178" i="2"/>
  <c r="J178" i="2"/>
  <c r="J182" i="2" s="1"/>
  <c r="H178" i="2"/>
  <c r="F178" i="2"/>
  <c r="F182" i="2" s="1"/>
  <c r="BZ175" i="2"/>
  <c r="BN175" i="2"/>
  <c r="BH175" i="2"/>
  <c r="BB175" i="2"/>
  <c r="AV175" i="2"/>
  <c r="AP175" i="2"/>
  <c r="AJ175" i="2"/>
  <c r="AD175" i="2"/>
  <c r="X175" i="2"/>
  <c r="R175" i="2"/>
  <c r="L175" i="2"/>
  <c r="F175" i="2"/>
  <c r="BZ174" i="2"/>
  <c r="AP174" i="2"/>
  <c r="AJ174" i="2"/>
  <c r="AD174" i="2"/>
  <c r="X174" i="2"/>
  <c r="R174" i="2"/>
  <c r="L174" i="2"/>
  <c r="F174" i="2"/>
  <c r="BZ173" i="2"/>
  <c r="BZ172" i="2"/>
  <c r="BZ171" i="2"/>
  <c r="BZ170" i="2"/>
  <c r="BZ169" i="2"/>
  <c r="AT169" i="2"/>
  <c r="AP169" i="2"/>
  <c r="AP361" i="2" s="1"/>
  <c r="AN169" i="2"/>
  <c r="AN361" i="2" s="1"/>
  <c r="AJ169" i="2"/>
  <c r="AJ361" i="2" s="1"/>
  <c r="AH169" i="2"/>
  <c r="AH361" i="2" s="1"/>
  <c r="AD169" i="2"/>
  <c r="AB169" i="2"/>
  <c r="AB361" i="2" s="1"/>
  <c r="X169" i="2"/>
  <c r="V169" i="2"/>
  <c r="R169" i="2"/>
  <c r="R361" i="2" s="1"/>
  <c r="J169" i="2"/>
  <c r="J361" i="2" s="1"/>
  <c r="F169" i="2"/>
  <c r="AT167" i="2"/>
  <c r="AT359" i="2" s="1"/>
  <c r="AP167" i="2"/>
  <c r="AN167" i="2"/>
  <c r="AN359" i="2" s="1"/>
  <c r="AJ167" i="2"/>
  <c r="AJ359" i="2" s="1"/>
  <c r="AH167" i="2"/>
  <c r="AD167" i="2"/>
  <c r="AD359" i="2" s="1"/>
  <c r="AB167" i="2"/>
  <c r="AB359" i="2" s="1"/>
  <c r="Z167" i="2"/>
  <c r="X167" i="2"/>
  <c r="X359" i="2" s="1"/>
  <c r="V167" i="2"/>
  <c r="V359" i="2" s="1"/>
  <c r="R167" i="2"/>
  <c r="J167" i="2"/>
  <c r="F167" i="2"/>
  <c r="F359" i="2" s="1"/>
  <c r="AT166" i="2"/>
  <c r="AT358" i="2" s="1"/>
  <c r="AP166" i="2"/>
  <c r="AP358" i="2" s="1"/>
  <c r="AN166" i="2"/>
  <c r="AN358" i="2" s="1"/>
  <c r="AJ166" i="2"/>
  <c r="AH166" i="2"/>
  <c r="AH358" i="2" s="1"/>
  <c r="AG166" i="2"/>
  <c r="AF166" i="2"/>
  <c r="AD166" i="2"/>
  <c r="AD358" i="2" s="1"/>
  <c r="AB166" i="2"/>
  <c r="X166" i="2"/>
  <c r="X358" i="2" s="1"/>
  <c r="V166" i="2"/>
  <c r="V358" i="2" s="1"/>
  <c r="T166" i="2"/>
  <c r="R166" i="2"/>
  <c r="R358" i="2" s="1"/>
  <c r="J166" i="2"/>
  <c r="J358" i="2" s="1"/>
  <c r="H166" i="2"/>
  <c r="I166" i="2" s="1"/>
  <c r="F166" i="2"/>
  <c r="F358" i="2" s="1"/>
  <c r="AT165" i="2"/>
  <c r="AP165" i="2"/>
  <c r="AP357" i="2" s="1"/>
  <c r="AN165" i="2"/>
  <c r="AN357" i="2" s="1"/>
  <c r="AL165" i="2"/>
  <c r="AJ165" i="2"/>
  <c r="AJ357" i="2" s="1"/>
  <c r="AH165" i="2"/>
  <c r="AH357" i="2" s="1"/>
  <c r="AF165" i="2"/>
  <c r="AD165" i="2"/>
  <c r="AB165" i="2"/>
  <c r="AB357" i="2" s="1"/>
  <c r="X165" i="2"/>
  <c r="X357" i="2" s="1"/>
  <c r="V165" i="2"/>
  <c r="R165" i="2"/>
  <c r="R357" i="2" s="1"/>
  <c r="J165" i="2"/>
  <c r="J357" i="2" s="1"/>
  <c r="F165" i="2"/>
  <c r="AT164" i="2"/>
  <c r="AT356" i="2" s="1"/>
  <c r="AR164" i="2"/>
  <c r="AP164" i="2"/>
  <c r="AP356" i="2" s="1"/>
  <c r="AN164" i="2"/>
  <c r="AJ164" i="2"/>
  <c r="AJ356" i="2" s="1"/>
  <c r="AH164" i="2"/>
  <c r="AD164" i="2"/>
  <c r="AD356" i="2" s="1"/>
  <c r="AB164" i="2"/>
  <c r="AB356" i="2" s="1"/>
  <c r="X164" i="2"/>
  <c r="V164" i="2"/>
  <c r="V356" i="2" s="1"/>
  <c r="R164" i="2"/>
  <c r="R356" i="2" s="1"/>
  <c r="J164" i="2"/>
  <c r="J356" i="2" s="1"/>
  <c r="H164" i="2"/>
  <c r="F164" i="2"/>
  <c r="F356" i="2" s="1"/>
  <c r="AT163" i="2"/>
  <c r="AR163" i="2"/>
  <c r="AP163" i="2"/>
  <c r="AP168" i="2" s="1"/>
  <c r="AN163" i="2"/>
  <c r="AN355" i="2" s="1"/>
  <c r="AL163" i="2"/>
  <c r="AJ163" i="2"/>
  <c r="AH163" i="2"/>
  <c r="AH168" i="2" s="1"/>
  <c r="AD163" i="2"/>
  <c r="AB163" i="2"/>
  <c r="X163" i="2"/>
  <c r="X355" i="2" s="1"/>
  <c r="V163" i="2"/>
  <c r="T163" i="2" s="1"/>
  <c r="R163" i="2"/>
  <c r="J163" i="2"/>
  <c r="F163" i="2"/>
  <c r="AH162" i="2"/>
  <c r="AB162" i="2"/>
  <c r="J162" i="2"/>
  <c r="AT161" i="2"/>
  <c r="AR161" i="2" s="1"/>
  <c r="AP161" i="2"/>
  <c r="AP353" i="2" s="1"/>
  <c r="AN161" i="2"/>
  <c r="AN353" i="2" s="1"/>
  <c r="AJ161" i="2"/>
  <c r="AH161" i="2"/>
  <c r="AH353" i="2" s="1"/>
  <c r="AD161" i="2"/>
  <c r="AB161" i="2"/>
  <c r="AB353" i="2" s="1"/>
  <c r="X161" i="2"/>
  <c r="X353" i="2" s="1"/>
  <c r="V161" i="2"/>
  <c r="R161" i="2"/>
  <c r="J161" i="2"/>
  <c r="J353" i="2" s="1"/>
  <c r="F161" i="2"/>
  <c r="AT160" i="2"/>
  <c r="AT352" i="2" s="1"/>
  <c r="AP160" i="2"/>
  <c r="AP352" i="2" s="1"/>
  <c r="AN160" i="2"/>
  <c r="AL160" i="2"/>
  <c r="AJ160" i="2"/>
  <c r="AJ352" i="2" s="1"/>
  <c r="AH160" i="2"/>
  <c r="AH352" i="2" s="1"/>
  <c r="AF160" i="2"/>
  <c r="AD160" i="2"/>
  <c r="AD352" i="2" s="1"/>
  <c r="AB160" i="2"/>
  <c r="AB352" i="2" s="1"/>
  <c r="X160" i="2"/>
  <c r="V160" i="2"/>
  <c r="V352" i="2" s="1"/>
  <c r="T160" i="2"/>
  <c r="R160" i="2"/>
  <c r="R352" i="2" s="1"/>
  <c r="J160" i="2"/>
  <c r="J352" i="2" s="1"/>
  <c r="H160" i="2"/>
  <c r="F160" i="2"/>
  <c r="F352" i="2" s="1"/>
  <c r="AT159" i="2"/>
  <c r="AT351" i="2" s="1"/>
  <c r="AR159" i="2"/>
  <c r="AP159" i="2"/>
  <c r="AN159" i="2"/>
  <c r="AJ159" i="2"/>
  <c r="AJ351" i="2" s="1"/>
  <c r="AH159" i="2"/>
  <c r="AF159" i="2" s="1"/>
  <c r="AG159" i="2" s="1"/>
  <c r="AD159" i="2"/>
  <c r="AD351" i="2" s="1"/>
  <c r="AB159" i="2"/>
  <c r="AB351" i="2" s="1"/>
  <c r="X159" i="2"/>
  <c r="X351" i="2" s="1"/>
  <c r="V159" i="2"/>
  <c r="R159" i="2"/>
  <c r="J159" i="2"/>
  <c r="J351" i="2" s="1"/>
  <c r="H159" i="2"/>
  <c r="I159" i="2" s="1"/>
  <c r="F159" i="2"/>
  <c r="F351" i="2" s="1"/>
  <c r="AT157" i="2"/>
  <c r="AT349" i="2" s="1"/>
  <c r="AR157" i="2"/>
  <c r="AP157" i="2"/>
  <c r="AP349" i="2" s="1"/>
  <c r="AN157" i="2"/>
  <c r="AN349" i="2" s="1"/>
  <c r="AJ157" i="2"/>
  <c r="AJ349" i="2" s="1"/>
  <c r="AH157" i="2"/>
  <c r="AH349" i="2" s="1"/>
  <c r="AD157" i="2"/>
  <c r="AD349" i="2" s="1"/>
  <c r="AB157" i="2"/>
  <c r="AB349" i="2" s="1"/>
  <c r="X157" i="2"/>
  <c r="X349" i="2" s="1"/>
  <c r="V157" i="2"/>
  <c r="V349" i="2" s="1"/>
  <c r="T157" i="2"/>
  <c r="R157" i="2"/>
  <c r="R349" i="2" s="1"/>
  <c r="J157" i="2"/>
  <c r="J349" i="2" s="1"/>
  <c r="F157" i="2"/>
  <c r="F349" i="2" s="1"/>
  <c r="AT156" i="2"/>
  <c r="AT348" i="2" s="1"/>
  <c r="AP156" i="2"/>
  <c r="AP348" i="2" s="1"/>
  <c r="AN156" i="2"/>
  <c r="AN348" i="2" s="1"/>
  <c r="AL156" i="2"/>
  <c r="AJ156" i="2"/>
  <c r="AJ348" i="2" s="1"/>
  <c r="AH156" i="2"/>
  <c r="AH348" i="2" s="1"/>
  <c r="AD156" i="2"/>
  <c r="AD348" i="2" s="1"/>
  <c r="AB156" i="2"/>
  <c r="AB348" i="2" s="1"/>
  <c r="X156" i="2"/>
  <c r="X348" i="2" s="1"/>
  <c r="V156" i="2"/>
  <c r="V348" i="2" s="1"/>
  <c r="R156" i="2"/>
  <c r="R348" i="2" s="1"/>
  <c r="J156" i="2"/>
  <c r="J348" i="2" s="1"/>
  <c r="F156" i="2"/>
  <c r="F348" i="2" s="1"/>
  <c r="AT155" i="2"/>
  <c r="AT347" i="2" s="1"/>
  <c r="AP155" i="2"/>
  <c r="AP347" i="2" s="1"/>
  <c r="AN155" i="2"/>
  <c r="AN347" i="2" s="1"/>
  <c r="AJ155" i="2"/>
  <c r="AJ347" i="2" s="1"/>
  <c r="AH155" i="2"/>
  <c r="AH347" i="2" s="1"/>
  <c r="AF155" i="2"/>
  <c r="AG155" i="2" s="1"/>
  <c r="AD155" i="2"/>
  <c r="AD347" i="2" s="1"/>
  <c r="AB155" i="2"/>
  <c r="AB347" i="2" s="1"/>
  <c r="X155" i="2"/>
  <c r="X347" i="2" s="1"/>
  <c r="V155" i="2"/>
  <c r="V347" i="2" s="1"/>
  <c r="R155" i="2"/>
  <c r="R347" i="2" s="1"/>
  <c r="J155" i="2"/>
  <c r="J347" i="2" s="1"/>
  <c r="H155" i="2"/>
  <c r="I155" i="2" s="1"/>
  <c r="F155" i="2"/>
  <c r="F347" i="2" s="1"/>
  <c r="AT154" i="2"/>
  <c r="AT346" i="2" s="1"/>
  <c r="AP154" i="2"/>
  <c r="AP346" i="2" s="1"/>
  <c r="AN154" i="2"/>
  <c r="AN346" i="2" s="1"/>
  <c r="AJ154" i="2"/>
  <c r="AJ346" i="2" s="1"/>
  <c r="AH154" i="2"/>
  <c r="AH346" i="2" s="1"/>
  <c r="AD154" i="2"/>
  <c r="AD346" i="2" s="1"/>
  <c r="AB154" i="2"/>
  <c r="AB346" i="2" s="1"/>
  <c r="Z154" i="2"/>
  <c r="X154" i="2"/>
  <c r="X346" i="2" s="1"/>
  <c r="V154" i="2"/>
  <c r="V346" i="2" s="1"/>
  <c r="R154" i="2"/>
  <c r="R346" i="2" s="1"/>
  <c r="J154" i="2"/>
  <c r="J346" i="2" s="1"/>
  <c r="F154" i="2"/>
  <c r="F346" i="2" s="1"/>
  <c r="CD152" i="2"/>
  <c r="P265" i="2" s="1"/>
  <c r="CC152" i="2"/>
  <c r="L265" i="2" s="1"/>
  <c r="CD151" i="2"/>
  <c r="P263" i="2" s="1"/>
  <c r="CC151" i="2"/>
  <c r="L263" i="2" s="1"/>
  <c r="BN151" i="2"/>
  <c r="BH151" i="2"/>
  <c r="BB151" i="2"/>
  <c r="AV151" i="2"/>
  <c r="AP151" i="2"/>
  <c r="AJ151" i="2"/>
  <c r="AD151" i="2"/>
  <c r="X151" i="2"/>
  <c r="R151" i="2"/>
  <c r="L151" i="2"/>
  <c r="F151" i="2"/>
  <c r="CD150" i="2"/>
  <c r="P262" i="2" s="1"/>
  <c r="CC150" i="2"/>
  <c r="L262" i="2" s="1"/>
  <c r="AP150" i="2"/>
  <c r="AP342" i="2" s="1"/>
  <c r="AJ150" i="2"/>
  <c r="AJ342" i="2" s="1"/>
  <c r="AD150" i="2"/>
  <c r="AD342" i="2" s="1"/>
  <c r="X150" i="2"/>
  <c r="X342" i="2" s="1"/>
  <c r="R150" i="2"/>
  <c r="R342" i="2" s="1"/>
  <c r="L150" i="2"/>
  <c r="L342" i="2" s="1"/>
  <c r="F150" i="2"/>
  <c r="F342" i="2" s="1"/>
  <c r="CD149" i="2"/>
  <c r="P261" i="2" s="1"/>
  <c r="CC149" i="2"/>
  <c r="L261" i="2" s="1"/>
  <c r="CD148" i="2"/>
  <c r="P260" i="2" s="1"/>
  <c r="CC148" i="2"/>
  <c r="L260" i="2" s="1"/>
  <c r="CD147" i="2"/>
  <c r="P259" i="2" s="1"/>
  <c r="CC147" i="2"/>
  <c r="L259" i="2" s="1"/>
  <c r="CD146" i="2"/>
  <c r="P257" i="2" s="1"/>
  <c r="CC146" i="2"/>
  <c r="L257" i="2" s="1"/>
  <c r="CD145" i="2"/>
  <c r="P256" i="2" s="1"/>
  <c r="CC145" i="2"/>
  <c r="L256" i="2" s="1"/>
  <c r="AT145" i="2"/>
  <c r="AP145" i="2"/>
  <c r="AR145" i="2" s="1"/>
  <c r="AN145" i="2"/>
  <c r="AJ145" i="2"/>
  <c r="AH145" i="2"/>
  <c r="AF145" i="2"/>
  <c r="AD145" i="2"/>
  <c r="AE145" i="2" s="1"/>
  <c r="AB145" i="2"/>
  <c r="X145" i="2"/>
  <c r="V145" i="2"/>
  <c r="R145" i="2"/>
  <c r="T145" i="2" s="1"/>
  <c r="J145" i="2"/>
  <c r="H145" i="2"/>
  <c r="F145" i="2"/>
  <c r="CD144" i="2"/>
  <c r="P255" i="2" s="1"/>
  <c r="CC144" i="2"/>
  <c r="L255" i="2" s="1"/>
  <c r="AB144" i="2"/>
  <c r="CD143" i="2"/>
  <c r="P253" i="2" s="1"/>
  <c r="CC143" i="2"/>
  <c r="L253" i="2" s="1"/>
  <c r="AT143" i="2"/>
  <c r="AU143" i="2" s="1"/>
  <c r="AP143" i="2"/>
  <c r="AR143" i="2" s="1"/>
  <c r="AN143" i="2"/>
  <c r="AJ143" i="2"/>
  <c r="AH143" i="2"/>
  <c r="AF143" i="2"/>
  <c r="AG143" i="2" s="1"/>
  <c r="AD143" i="2"/>
  <c r="AB143" i="2"/>
  <c r="X143" i="2"/>
  <c r="V143" i="2"/>
  <c r="R143" i="2"/>
  <c r="T143" i="2" s="1"/>
  <c r="J143" i="2"/>
  <c r="H143" i="2"/>
  <c r="I143" i="2" s="1"/>
  <c r="F143" i="2"/>
  <c r="CD142" i="2"/>
  <c r="P252" i="2" s="1"/>
  <c r="CC142" i="2"/>
  <c r="L252" i="2" s="1"/>
  <c r="AT142" i="2"/>
  <c r="AR142" i="2"/>
  <c r="AS142" i="2" s="1"/>
  <c r="AP142" i="2"/>
  <c r="AN142" i="2"/>
  <c r="AJ142" i="2"/>
  <c r="AH142" i="2"/>
  <c r="AF142" i="2"/>
  <c r="AD142" i="2"/>
  <c r="AB142" i="2"/>
  <c r="X142" i="2"/>
  <c r="V142" i="2"/>
  <c r="T142" i="2"/>
  <c r="R142" i="2"/>
  <c r="J142" i="2"/>
  <c r="H142" i="2"/>
  <c r="F142" i="2"/>
  <c r="CD141" i="2"/>
  <c r="P251" i="2" s="1"/>
  <c r="CC141" i="2"/>
  <c r="L251" i="2" s="1"/>
  <c r="AT141" i="2"/>
  <c r="AR141" i="2"/>
  <c r="AS141" i="2" s="1"/>
  <c r="AP141" i="2"/>
  <c r="AN141" i="2"/>
  <c r="AJ141" i="2"/>
  <c r="AH141" i="2"/>
  <c r="AF141" i="2"/>
  <c r="AD141" i="2"/>
  <c r="AB141" i="2"/>
  <c r="X141" i="2"/>
  <c r="V141" i="2"/>
  <c r="T141" i="2"/>
  <c r="R141" i="2"/>
  <c r="J141" i="2"/>
  <c r="H141" i="2"/>
  <c r="I141" i="2" s="1"/>
  <c r="F141" i="2"/>
  <c r="CD140" i="2"/>
  <c r="P250" i="2" s="1"/>
  <c r="CC140" i="2"/>
  <c r="L250" i="2" s="1"/>
  <c r="AT140" i="2"/>
  <c r="AT144" i="2" s="1"/>
  <c r="AR144" i="2" s="1"/>
  <c r="AS144" i="2" s="1"/>
  <c r="AR140" i="2"/>
  <c r="AP140" i="2"/>
  <c r="AN140" i="2"/>
  <c r="AJ140" i="2"/>
  <c r="AH140" i="2"/>
  <c r="AF140" i="2"/>
  <c r="AD140" i="2"/>
  <c r="AD144" i="2" s="1"/>
  <c r="AB140" i="2"/>
  <c r="X140" i="2"/>
  <c r="V140" i="2"/>
  <c r="V144" i="2" s="1"/>
  <c r="T144" i="2" s="1"/>
  <c r="U144" i="2" s="1"/>
  <c r="T140" i="2"/>
  <c r="R140" i="2"/>
  <c r="J140" i="2"/>
  <c r="H140" i="2"/>
  <c r="F140" i="2"/>
  <c r="F144" i="2" s="1"/>
  <c r="CD139" i="2"/>
  <c r="P241" i="2" s="1"/>
  <c r="CC139" i="2"/>
  <c r="L241" i="2" s="1"/>
  <c r="AT139" i="2"/>
  <c r="AR139" i="2"/>
  <c r="AP139" i="2"/>
  <c r="AP144" i="2" s="1"/>
  <c r="AN139" i="2"/>
  <c r="AJ139" i="2"/>
  <c r="AH139" i="2"/>
  <c r="AH144" i="2" s="1"/>
  <c r="AF139" i="2"/>
  <c r="AD139" i="2"/>
  <c r="AB139" i="2"/>
  <c r="X139" i="2"/>
  <c r="V139" i="2"/>
  <c r="T139" i="2"/>
  <c r="R139" i="2"/>
  <c r="R144" i="2" s="1"/>
  <c r="J139" i="2"/>
  <c r="J144" i="2" s="1"/>
  <c r="H139" i="2"/>
  <c r="I139" i="2" s="1"/>
  <c r="F139" i="2"/>
  <c r="CD138" i="2"/>
  <c r="P239" i="2" s="1"/>
  <c r="CC138" i="2"/>
  <c r="L239" i="2" s="1"/>
  <c r="AR138" i="2"/>
  <c r="AS138" i="2" s="1"/>
  <c r="AJ138" i="2"/>
  <c r="CD137" i="2"/>
  <c r="P238" i="2" s="1"/>
  <c r="CC137" i="2"/>
  <c r="L238" i="2" s="1"/>
  <c r="AT137" i="2"/>
  <c r="AR137" i="2"/>
  <c r="AP137" i="2"/>
  <c r="AN137" i="2"/>
  <c r="AJ137" i="2"/>
  <c r="AH137" i="2"/>
  <c r="AF137" i="2"/>
  <c r="AD137" i="2"/>
  <c r="AB137" i="2"/>
  <c r="X137" i="2"/>
  <c r="V137" i="2"/>
  <c r="T137" i="2"/>
  <c r="U137" i="2" s="1"/>
  <c r="R137" i="2"/>
  <c r="J137" i="2"/>
  <c r="H137" i="2"/>
  <c r="F137" i="2"/>
  <c r="CD136" i="2"/>
  <c r="P237" i="2" s="1"/>
  <c r="CC136" i="2"/>
  <c r="L237" i="2" s="1"/>
  <c r="AU136" i="2"/>
  <c r="AT136" i="2"/>
  <c r="AT138" i="2" s="1"/>
  <c r="AR136" i="2"/>
  <c r="AP136" i="2"/>
  <c r="AN136" i="2"/>
  <c r="AJ136" i="2"/>
  <c r="AH136" i="2"/>
  <c r="AF136" i="2"/>
  <c r="AG136" i="2" s="1"/>
  <c r="AD136" i="2"/>
  <c r="AD138" i="2" s="1"/>
  <c r="AE138" i="2" s="1"/>
  <c r="AB136" i="2"/>
  <c r="X136" i="2"/>
  <c r="V136" i="2"/>
  <c r="V138" i="2" s="1"/>
  <c r="T138" i="2" s="1"/>
  <c r="U138" i="2" s="1"/>
  <c r="T136" i="2"/>
  <c r="R136" i="2"/>
  <c r="J136" i="2"/>
  <c r="H136" i="2"/>
  <c r="F136" i="2"/>
  <c r="F138" i="2" s="1"/>
  <c r="CD135" i="2"/>
  <c r="P236" i="2" s="1"/>
  <c r="CC135" i="2"/>
  <c r="L236" i="2" s="1"/>
  <c r="AT135" i="2"/>
  <c r="AR135" i="2"/>
  <c r="AS135" i="2" s="1"/>
  <c r="AP135" i="2"/>
  <c r="AP138" i="2" s="1"/>
  <c r="AN135" i="2"/>
  <c r="AJ135" i="2"/>
  <c r="AH135" i="2"/>
  <c r="AH138" i="2" s="1"/>
  <c r="AF135" i="2"/>
  <c r="AG135" i="2" s="1"/>
  <c r="AD135" i="2"/>
  <c r="AE135" i="2" s="1"/>
  <c r="AB135" i="2"/>
  <c r="X135" i="2"/>
  <c r="V135" i="2"/>
  <c r="T135" i="2"/>
  <c r="U135" i="2" s="1"/>
  <c r="R135" i="2"/>
  <c r="R138" i="2" s="1"/>
  <c r="J135" i="2"/>
  <c r="J138" i="2" s="1"/>
  <c r="H135" i="2"/>
  <c r="F135" i="2"/>
  <c r="CD134" i="2"/>
  <c r="P235" i="2" s="1"/>
  <c r="CC134" i="2"/>
  <c r="L235" i="2" s="1"/>
  <c r="AJ134" i="2"/>
  <c r="AB134" i="2"/>
  <c r="CD133" i="2"/>
  <c r="P233" i="2" s="1"/>
  <c r="CC133" i="2"/>
  <c r="L233" i="2" s="1"/>
  <c r="AT133" i="2"/>
  <c r="AR133" i="2"/>
  <c r="AS133" i="2" s="1"/>
  <c r="AP133" i="2"/>
  <c r="AN133" i="2"/>
  <c r="AJ133" i="2"/>
  <c r="AH133" i="2"/>
  <c r="AF133" i="2"/>
  <c r="AD133" i="2"/>
  <c r="AB133" i="2"/>
  <c r="X133" i="2"/>
  <c r="V133" i="2"/>
  <c r="T133" i="2"/>
  <c r="R133" i="2"/>
  <c r="J133" i="2"/>
  <c r="H133" i="2"/>
  <c r="F133" i="2"/>
  <c r="CD132" i="2"/>
  <c r="P232" i="2" s="1"/>
  <c r="CC132" i="2"/>
  <c r="L232" i="2" s="1"/>
  <c r="AT132" i="2"/>
  <c r="AR132" i="2"/>
  <c r="AS132" i="2" s="1"/>
  <c r="AP132" i="2"/>
  <c r="AN132" i="2"/>
  <c r="AJ132" i="2"/>
  <c r="AH132" i="2"/>
  <c r="AF132" i="2"/>
  <c r="AG132" i="2" s="1"/>
  <c r="AD132" i="2"/>
  <c r="AB132" i="2"/>
  <c r="X132" i="2"/>
  <c r="V132" i="2"/>
  <c r="T132" i="2"/>
  <c r="U132" i="2" s="1"/>
  <c r="R132" i="2"/>
  <c r="J132" i="2"/>
  <c r="H132" i="2"/>
  <c r="F132" i="2"/>
  <c r="CD131" i="2"/>
  <c r="P231" i="2" s="1"/>
  <c r="CC131" i="2"/>
  <c r="L231" i="2" s="1"/>
  <c r="AT131" i="2"/>
  <c r="AR131" i="2"/>
  <c r="AS131" i="2" s="1"/>
  <c r="AP131" i="2"/>
  <c r="AN131" i="2"/>
  <c r="AJ131" i="2"/>
  <c r="AH131" i="2"/>
  <c r="AF131" i="2"/>
  <c r="AG131" i="2" s="1"/>
  <c r="AD131" i="2"/>
  <c r="AB131" i="2"/>
  <c r="X131" i="2"/>
  <c r="V131" i="2"/>
  <c r="T131" i="2"/>
  <c r="U131" i="2" s="1"/>
  <c r="R131" i="2"/>
  <c r="J131" i="2"/>
  <c r="H131" i="2"/>
  <c r="I131" i="2" s="1"/>
  <c r="F131" i="2"/>
  <c r="CD130" i="2"/>
  <c r="P229" i="2" s="1"/>
  <c r="CC130" i="2"/>
  <c r="L229" i="2" s="1"/>
  <c r="AU130" i="2"/>
  <c r="AT130" i="2"/>
  <c r="AT134" i="2" s="1"/>
  <c r="AT146" i="2" s="1"/>
  <c r="AU132" i="2" s="1"/>
  <c r="AR130" i="2"/>
  <c r="AS130" i="2" s="1"/>
  <c r="AP130" i="2"/>
  <c r="AN130" i="2"/>
  <c r="AJ130" i="2"/>
  <c r="AH130" i="2"/>
  <c r="AF130" i="2"/>
  <c r="AG130" i="2" s="1"/>
  <c r="AD130" i="2"/>
  <c r="AD134" i="2" s="1"/>
  <c r="AD146" i="2" s="1"/>
  <c r="AE132" i="2" s="1"/>
  <c r="AB130" i="2"/>
  <c r="X130" i="2"/>
  <c r="X134" i="2" s="1"/>
  <c r="V130" i="2"/>
  <c r="V134" i="2" s="1"/>
  <c r="T130" i="2"/>
  <c r="U130" i="2" s="1"/>
  <c r="R130" i="2"/>
  <c r="J130" i="2"/>
  <c r="H130" i="2"/>
  <c r="I130" i="2" s="1"/>
  <c r="F130" i="2"/>
  <c r="F134" i="2" s="1"/>
  <c r="CD129" i="2"/>
  <c r="P228" i="2" s="1"/>
  <c r="CC129" i="2"/>
  <c r="L228" i="2" s="1"/>
  <c r="CD128" i="2"/>
  <c r="P227" i="2" s="1"/>
  <c r="CC128" i="2"/>
  <c r="L227" i="2" s="1"/>
  <c r="CD127" i="2"/>
  <c r="P226" i="2" s="1"/>
  <c r="CC127" i="2"/>
  <c r="L226" i="2" s="1"/>
  <c r="BN127" i="2"/>
  <c r="BH127" i="2"/>
  <c r="BB127" i="2"/>
  <c r="AV127" i="2"/>
  <c r="AP127" i="2"/>
  <c r="AJ127" i="2"/>
  <c r="AD127" i="2"/>
  <c r="X127" i="2"/>
  <c r="R127" i="2"/>
  <c r="L127" i="2"/>
  <c r="F127" i="2"/>
  <c r="CD126" i="2"/>
  <c r="P217" i="2" s="1"/>
  <c r="CC126" i="2"/>
  <c r="L217" i="2" s="1"/>
  <c r="AP126" i="2"/>
  <c r="AJ126" i="2"/>
  <c r="AD126" i="2"/>
  <c r="X126" i="2"/>
  <c r="R126" i="2"/>
  <c r="L126" i="2"/>
  <c r="F126" i="2"/>
  <c r="CD125" i="2"/>
  <c r="P215" i="2" s="1"/>
  <c r="CC125" i="2"/>
  <c r="L215" i="2" s="1"/>
  <c r="CD124" i="2"/>
  <c r="P214" i="2" s="1"/>
  <c r="CC124" i="2"/>
  <c r="L214" i="2" s="1"/>
  <c r="CD123" i="2"/>
  <c r="P213" i="2" s="1"/>
  <c r="CC123" i="2"/>
  <c r="L213" i="2" s="1"/>
  <c r="CD122" i="2"/>
  <c r="P212" i="2" s="1"/>
  <c r="CC122" i="2"/>
  <c r="L212" i="2" s="1"/>
  <c r="CD121" i="2"/>
  <c r="P211" i="2" s="1"/>
  <c r="CC121" i="2"/>
  <c r="L211" i="2" s="1"/>
  <c r="BF121" i="2"/>
  <c r="BG121" i="2" s="1"/>
  <c r="AV121" i="2"/>
  <c r="AW121" i="2" s="1"/>
  <c r="AT121" i="2"/>
  <c r="AP121" i="2"/>
  <c r="AR121" i="2" s="1"/>
  <c r="AN121" i="2"/>
  <c r="AJ121" i="2"/>
  <c r="AH121" i="2"/>
  <c r="AF121" i="2" s="1"/>
  <c r="AD121" i="2"/>
  <c r="AB121" i="2"/>
  <c r="Z121" i="2"/>
  <c r="X121" i="2"/>
  <c r="V121" i="2"/>
  <c r="R121" i="2"/>
  <c r="T121" i="2" s="1"/>
  <c r="P121" i="2"/>
  <c r="AZ121" i="2" s="1"/>
  <c r="BA121" i="2" s="1"/>
  <c r="L121" i="2"/>
  <c r="BH121" i="2" s="1"/>
  <c r="BI121" i="2" s="1"/>
  <c r="J121" i="2"/>
  <c r="H121" i="2" s="1"/>
  <c r="F121" i="2"/>
  <c r="CD120" i="2"/>
  <c r="P209" i="2" s="1"/>
  <c r="CC120" i="2"/>
  <c r="L209" i="2" s="1"/>
  <c r="AL120" i="2"/>
  <c r="CD119" i="2"/>
  <c r="P208" i="2" s="1"/>
  <c r="CC119" i="2"/>
  <c r="L208" i="2" s="1"/>
  <c r="BG119" i="2"/>
  <c r="BF119" i="2"/>
  <c r="AV119" i="2"/>
  <c r="AW119" i="2" s="1"/>
  <c r="AT119" i="2"/>
  <c r="AP119" i="2"/>
  <c r="AR119" i="2" s="1"/>
  <c r="AN119" i="2"/>
  <c r="AJ119" i="2"/>
  <c r="AH119" i="2"/>
  <c r="AF119" i="2" s="1"/>
  <c r="AD119" i="2"/>
  <c r="AB119" i="2"/>
  <c r="Z119" i="2"/>
  <c r="X119" i="2"/>
  <c r="V119" i="2"/>
  <c r="R119" i="2"/>
  <c r="T119" i="2" s="1"/>
  <c r="P119" i="2"/>
  <c r="L119" i="2"/>
  <c r="BH119" i="2" s="1"/>
  <c r="BI119" i="2" s="1"/>
  <c r="J119" i="2"/>
  <c r="H119" i="2" s="1"/>
  <c r="F119" i="2"/>
  <c r="CD118" i="2"/>
  <c r="P207" i="2" s="1"/>
  <c r="CC118" i="2"/>
  <c r="L207" i="2" s="1"/>
  <c r="BC118" i="2"/>
  <c r="BB118" i="2"/>
  <c r="AZ118" i="2"/>
  <c r="BA118" i="2" s="1"/>
  <c r="AT118" i="2"/>
  <c r="AR118" i="2" s="1"/>
  <c r="AP118" i="2"/>
  <c r="AN118" i="2"/>
  <c r="AL118" i="2"/>
  <c r="AJ118" i="2"/>
  <c r="AH118" i="2"/>
  <c r="AD118" i="2"/>
  <c r="AF118" i="2" s="1"/>
  <c r="AB118" i="2"/>
  <c r="X118" i="2"/>
  <c r="V118" i="2"/>
  <c r="T118" i="2" s="1"/>
  <c r="R118" i="2"/>
  <c r="P118" i="2"/>
  <c r="BL118" i="2" s="1"/>
  <c r="BM118" i="2" s="1"/>
  <c r="N118" i="2"/>
  <c r="L118" i="2"/>
  <c r="AV118" i="2" s="1"/>
  <c r="AW118" i="2" s="1"/>
  <c r="J118" i="2"/>
  <c r="F118" i="2"/>
  <c r="H118" i="2" s="1"/>
  <c r="CD117" i="2"/>
  <c r="P205" i="2" s="1"/>
  <c r="CC117" i="2"/>
  <c r="L205" i="2" s="1"/>
  <c r="BG117" i="2"/>
  <c r="BF117" i="2"/>
  <c r="AV117" i="2"/>
  <c r="AW117" i="2" s="1"/>
  <c r="AT117" i="2"/>
  <c r="AP117" i="2"/>
  <c r="AR117" i="2" s="1"/>
  <c r="AN117" i="2"/>
  <c r="AJ117" i="2"/>
  <c r="AH117" i="2"/>
  <c r="AF117" i="2" s="1"/>
  <c r="AD117" i="2"/>
  <c r="AB117" i="2"/>
  <c r="Z117" i="2"/>
  <c r="AA117" i="2" s="1"/>
  <c r="X117" i="2"/>
  <c r="V117" i="2"/>
  <c r="R117" i="2"/>
  <c r="T117" i="2" s="1"/>
  <c r="P117" i="2"/>
  <c r="L117" i="2"/>
  <c r="BH117" i="2" s="1"/>
  <c r="BI117" i="2" s="1"/>
  <c r="J117" i="2"/>
  <c r="H117" i="2" s="1"/>
  <c r="F117" i="2"/>
  <c r="CD116" i="2"/>
  <c r="P204" i="2" s="1"/>
  <c r="CC116" i="2"/>
  <c r="L204" i="2" s="1"/>
  <c r="BC116" i="2"/>
  <c r="BB116" i="2"/>
  <c r="AZ116" i="2"/>
  <c r="BA116" i="2" s="1"/>
  <c r="AT116" i="2"/>
  <c r="AR116" i="2" s="1"/>
  <c r="AP116" i="2"/>
  <c r="AN116" i="2"/>
  <c r="AL116" i="2"/>
  <c r="AJ116" i="2"/>
  <c r="AH116" i="2"/>
  <c r="AD116" i="2"/>
  <c r="AF116" i="2" s="1"/>
  <c r="AB116" i="2"/>
  <c r="X116" i="2"/>
  <c r="V116" i="2"/>
  <c r="T116" i="2" s="1"/>
  <c r="R116" i="2"/>
  <c r="P116" i="2"/>
  <c r="BL116" i="2" s="1"/>
  <c r="BM116" i="2" s="1"/>
  <c r="N116" i="2"/>
  <c r="L116" i="2"/>
  <c r="AV116" i="2" s="1"/>
  <c r="AW116" i="2" s="1"/>
  <c r="J116" i="2"/>
  <c r="F116" i="2"/>
  <c r="H116" i="2" s="1"/>
  <c r="CD115" i="2"/>
  <c r="P203" i="2" s="1"/>
  <c r="CC115" i="2"/>
  <c r="L203" i="2" s="1"/>
  <c r="BN115" i="2"/>
  <c r="BO115" i="2" s="1"/>
  <c r="BG115" i="2"/>
  <c r="BF115" i="2"/>
  <c r="AV115" i="2"/>
  <c r="AW115" i="2" s="1"/>
  <c r="AT115" i="2"/>
  <c r="AP115" i="2"/>
  <c r="AN115" i="2"/>
  <c r="AN120" i="2" s="1"/>
  <c r="AJ115" i="2"/>
  <c r="AJ120" i="2" s="1"/>
  <c r="AH115" i="2"/>
  <c r="AD115" i="2"/>
  <c r="AB115" i="2"/>
  <c r="AB120" i="2" s="1"/>
  <c r="Z115" i="2"/>
  <c r="X115" i="2"/>
  <c r="X120" i="2" s="1"/>
  <c r="V115" i="2"/>
  <c r="R115" i="2"/>
  <c r="P115" i="2"/>
  <c r="P120" i="2" s="1"/>
  <c r="L115" i="2"/>
  <c r="BH115" i="2" s="1"/>
  <c r="BI115" i="2" s="1"/>
  <c r="J115" i="2"/>
  <c r="F115" i="2"/>
  <c r="CD114" i="2"/>
  <c r="P202" i="2" s="1"/>
  <c r="CC114" i="2"/>
  <c r="L202" i="2" s="1"/>
  <c r="AD114" i="2"/>
  <c r="CD113" i="2"/>
  <c r="P193" i="2" s="1"/>
  <c r="CC113" i="2"/>
  <c r="L193" i="2" s="1"/>
  <c r="BF113" i="2"/>
  <c r="BG113" i="2" s="1"/>
  <c r="AV113" i="2"/>
  <c r="AW113" i="2" s="1"/>
  <c r="AT113" i="2"/>
  <c r="AP113" i="2"/>
  <c r="AR113" i="2" s="1"/>
  <c r="AN113" i="2"/>
  <c r="AJ113" i="2"/>
  <c r="AH113" i="2"/>
  <c r="AF113" i="2" s="1"/>
  <c r="AD113" i="2"/>
  <c r="AB113" i="2"/>
  <c r="X113" i="2"/>
  <c r="V113" i="2"/>
  <c r="R113" i="2"/>
  <c r="T113" i="2" s="1"/>
  <c r="P113" i="2"/>
  <c r="BL113" i="2" s="1"/>
  <c r="BM113" i="2" s="1"/>
  <c r="L113" i="2"/>
  <c r="J113" i="2"/>
  <c r="H113" i="2" s="1"/>
  <c r="F113" i="2"/>
  <c r="CD112" i="2"/>
  <c r="P191" i="2" s="1"/>
  <c r="CC112" i="2"/>
  <c r="L191" i="2" s="1"/>
  <c r="AZ112" i="2"/>
  <c r="BA112" i="2" s="1"/>
  <c r="AT112" i="2"/>
  <c r="AT114" i="2" s="1"/>
  <c r="AR112" i="2"/>
  <c r="AP112" i="2"/>
  <c r="AN112" i="2"/>
  <c r="AJ112" i="2"/>
  <c r="AH112" i="2"/>
  <c r="AD112" i="2"/>
  <c r="AF112" i="2" s="1"/>
  <c r="AB112" i="2"/>
  <c r="X112" i="2"/>
  <c r="V112" i="2"/>
  <c r="V114" i="2" s="1"/>
  <c r="T112" i="2"/>
  <c r="R112" i="2"/>
  <c r="P112" i="2"/>
  <c r="L112" i="2"/>
  <c r="BH112" i="2" s="1"/>
  <c r="BI112" i="2" s="1"/>
  <c r="J112" i="2"/>
  <c r="H112" i="2"/>
  <c r="F112" i="2"/>
  <c r="F114" i="2" s="1"/>
  <c r="CD111" i="2"/>
  <c r="P190" i="2" s="1"/>
  <c r="CC111" i="2"/>
  <c r="L190" i="2" s="1"/>
  <c r="BH111" i="2"/>
  <c r="BI111" i="2" s="1"/>
  <c r="BF111" i="2"/>
  <c r="BG111" i="2" s="1"/>
  <c r="AZ111" i="2"/>
  <c r="BA111" i="2" s="1"/>
  <c r="AV111" i="2"/>
  <c r="AW111" i="2" s="1"/>
  <c r="AT111" i="2"/>
  <c r="AP111" i="2"/>
  <c r="AN111" i="2"/>
  <c r="AJ111" i="2"/>
  <c r="AH111" i="2"/>
  <c r="AH114" i="2" s="1"/>
  <c r="AD111" i="2"/>
  <c r="AB111" i="2"/>
  <c r="Z111" i="2"/>
  <c r="AA111" i="2" s="1"/>
  <c r="X111" i="2"/>
  <c r="V111" i="2"/>
  <c r="T111" i="2"/>
  <c r="R111" i="2"/>
  <c r="R114" i="2" s="1"/>
  <c r="P111" i="2"/>
  <c r="L111" i="2"/>
  <c r="L114" i="2" s="1"/>
  <c r="J111" i="2"/>
  <c r="H111" i="2"/>
  <c r="F111" i="2"/>
  <c r="CD110" i="2"/>
  <c r="P189" i="2" s="1"/>
  <c r="CC110" i="2"/>
  <c r="L189" i="2" s="1"/>
  <c r="CD109" i="2"/>
  <c r="P188" i="2" s="1"/>
  <c r="CC109" i="2"/>
  <c r="L188" i="2" s="1"/>
  <c r="BF109" i="2"/>
  <c r="BG109" i="2" s="1"/>
  <c r="AT109" i="2"/>
  <c r="AP109" i="2"/>
  <c r="AR109" i="2" s="1"/>
  <c r="AN109" i="2"/>
  <c r="AJ109" i="2"/>
  <c r="AH109" i="2"/>
  <c r="AF109" i="2"/>
  <c r="AD109" i="2"/>
  <c r="AB109" i="2"/>
  <c r="Z109" i="2"/>
  <c r="AA109" i="2" s="1"/>
  <c r="X109" i="2"/>
  <c r="V109" i="2"/>
  <c r="T109" i="2"/>
  <c r="R109" i="2"/>
  <c r="P109" i="2"/>
  <c r="L109" i="2"/>
  <c r="BB109" i="2" s="1"/>
  <c r="BC109" i="2" s="1"/>
  <c r="J109" i="2"/>
  <c r="F109" i="2"/>
  <c r="CD108" i="2"/>
  <c r="P187" i="2" s="1"/>
  <c r="CC108" i="2"/>
  <c r="L187" i="2" s="1"/>
  <c r="BN108" i="2"/>
  <c r="BO108" i="2" s="1"/>
  <c r="BD108" i="2"/>
  <c r="BE108" i="2" s="1"/>
  <c r="BB108" i="2"/>
  <c r="BC108" i="2" s="1"/>
  <c r="AV108" i="2"/>
  <c r="AW108" i="2" s="1"/>
  <c r="AT108" i="2"/>
  <c r="AR108" i="2"/>
  <c r="AP108" i="2"/>
  <c r="AN108" i="2"/>
  <c r="AL108" i="2"/>
  <c r="AJ108" i="2"/>
  <c r="AH108" i="2"/>
  <c r="AF108" i="2"/>
  <c r="AD108" i="2"/>
  <c r="AB108" i="2"/>
  <c r="X108" i="2"/>
  <c r="V108" i="2"/>
  <c r="T108" i="2"/>
  <c r="R108" i="2"/>
  <c r="P108" i="2"/>
  <c r="N108" i="2"/>
  <c r="L108" i="2"/>
  <c r="J108" i="2"/>
  <c r="F108" i="2"/>
  <c r="CD107" i="2"/>
  <c r="P185" i="2" s="1"/>
  <c r="CC107" i="2"/>
  <c r="L185" i="2" s="1"/>
  <c r="BJ107" i="2"/>
  <c r="BK107" i="2" s="1"/>
  <c r="BB107" i="2"/>
  <c r="BC107" i="2" s="1"/>
  <c r="AZ107" i="2"/>
  <c r="BA107" i="2" s="1"/>
  <c r="AT107" i="2"/>
  <c r="AP107" i="2"/>
  <c r="AN107" i="2"/>
  <c r="AL107" i="2"/>
  <c r="AM107" i="2" s="1"/>
  <c r="AJ107" i="2"/>
  <c r="AH107" i="2"/>
  <c r="AF107" i="2" s="1"/>
  <c r="AG107" i="2" s="1"/>
  <c r="AD107" i="2"/>
  <c r="AB107" i="2"/>
  <c r="Z107" i="2" s="1"/>
  <c r="X107" i="2"/>
  <c r="V107" i="2"/>
  <c r="R107" i="2"/>
  <c r="P107" i="2"/>
  <c r="BF107" i="2" s="1"/>
  <c r="BG107" i="2" s="1"/>
  <c r="N107" i="2"/>
  <c r="L107" i="2"/>
  <c r="BN107" i="2" s="1"/>
  <c r="BO107" i="2" s="1"/>
  <c r="J107" i="2"/>
  <c r="H107" i="2" s="1"/>
  <c r="I107" i="2" s="1"/>
  <c r="F107" i="2"/>
  <c r="CD106" i="2"/>
  <c r="P184" i="2" s="1"/>
  <c r="CC106" i="2"/>
  <c r="L184" i="2" s="1"/>
  <c r="BN106" i="2"/>
  <c r="BO106" i="2" s="1"/>
  <c r="BF106" i="2"/>
  <c r="BG106" i="2" s="1"/>
  <c r="AV106" i="2"/>
  <c r="AW106" i="2" s="1"/>
  <c r="AT106" i="2"/>
  <c r="AP106" i="2"/>
  <c r="AN106" i="2"/>
  <c r="AL106" i="2" s="1"/>
  <c r="AM106" i="2" s="1"/>
  <c r="AJ106" i="2"/>
  <c r="AJ110" i="2" s="1"/>
  <c r="AH106" i="2"/>
  <c r="AD106" i="2"/>
  <c r="AD110" i="2" s="1"/>
  <c r="AB106" i="2"/>
  <c r="AB110" i="2" s="1"/>
  <c r="Z106" i="2"/>
  <c r="AA106" i="2" s="1"/>
  <c r="X106" i="2"/>
  <c r="X110" i="2" s="1"/>
  <c r="V106" i="2"/>
  <c r="R106" i="2"/>
  <c r="P106" i="2"/>
  <c r="BR106" i="2" s="1"/>
  <c r="BS106" i="2" s="1"/>
  <c r="L106" i="2"/>
  <c r="J106" i="2"/>
  <c r="F106" i="2"/>
  <c r="CD105" i="2"/>
  <c r="P183" i="2" s="1"/>
  <c r="CC105" i="2"/>
  <c r="L183" i="2" s="1"/>
  <c r="CD104" i="2"/>
  <c r="P181" i="2" s="1"/>
  <c r="CC104" i="2"/>
  <c r="L181" i="2" s="1"/>
  <c r="CD103" i="2"/>
  <c r="P180" i="2" s="1"/>
  <c r="CC103" i="2"/>
  <c r="L180" i="2" s="1"/>
  <c r="BN103" i="2"/>
  <c r="BH103" i="2"/>
  <c r="BB103" i="2"/>
  <c r="AV103" i="2"/>
  <c r="AP103" i="2"/>
  <c r="AJ103" i="2"/>
  <c r="AD103" i="2"/>
  <c r="X103" i="2"/>
  <c r="R103" i="2"/>
  <c r="L103" i="2"/>
  <c r="F103" i="2"/>
  <c r="CD102" i="2"/>
  <c r="P179" i="2" s="1"/>
  <c r="CC102" i="2"/>
  <c r="L179" i="2" s="1"/>
  <c r="AP102" i="2"/>
  <c r="AJ102" i="2"/>
  <c r="AD102" i="2"/>
  <c r="X102" i="2"/>
  <c r="R102" i="2"/>
  <c r="L102" i="2"/>
  <c r="F102" i="2"/>
  <c r="CD101" i="2"/>
  <c r="P178" i="2" s="1"/>
  <c r="CC101" i="2"/>
  <c r="L178" i="2" s="1"/>
  <c r="CD100" i="2"/>
  <c r="P169" i="2" s="1"/>
  <c r="CC100" i="2"/>
  <c r="L169" i="2" s="1"/>
  <c r="CD99" i="2"/>
  <c r="P167" i="2" s="1"/>
  <c r="CC99" i="2"/>
  <c r="L167" i="2" s="1"/>
  <c r="CD98" i="2"/>
  <c r="P166" i="2" s="1"/>
  <c r="CC98" i="2"/>
  <c r="L166" i="2" s="1"/>
  <c r="CD97" i="2"/>
  <c r="P165" i="2" s="1"/>
  <c r="BR165" i="2" s="1"/>
  <c r="BS165" i="2" s="1"/>
  <c r="CC97" i="2"/>
  <c r="L165" i="2" s="1"/>
  <c r="BI97" i="2"/>
  <c r="AV97" i="2"/>
  <c r="AW97" i="2" s="1"/>
  <c r="AT97" i="2"/>
  <c r="AP97" i="2"/>
  <c r="BN97" i="2" s="1"/>
  <c r="BO97" i="2" s="1"/>
  <c r="AN97" i="2"/>
  <c r="AJ97" i="2"/>
  <c r="AH97" i="2"/>
  <c r="AF97" i="2"/>
  <c r="AG97" i="2" s="1"/>
  <c r="AD97" i="2"/>
  <c r="AB97" i="2"/>
  <c r="X97" i="2"/>
  <c r="Z97" i="2" s="1"/>
  <c r="V97" i="2"/>
  <c r="R97" i="2"/>
  <c r="BB97" i="2" s="1"/>
  <c r="BC97" i="2" s="1"/>
  <c r="P97" i="2"/>
  <c r="BF97" i="2" s="1"/>
  <c r="BG97" i="2" s="1"/>
  <c r="L97" i="2"/>
  <c r="BH97" i="2" s="1"/>
  <c r="J97" i="2"/>
  <c r="H97" i="2"/>
  <c r="I97" i="2" s="1"/>
  <c r="F97" i="2"/>
  <c r="CD96" i="2"/>
  <c r="P164" i="2" s="1"/>
  <c r="CC96" i="2"/>
  <c r="L164" i="2" s="1"/>
  <c r="CD95" i="2"/>
  <c r="P163" i="2" s="1"/>
  <c r="CC95" i="2"/>
  <c r="L163" i="2" s="1"/>
  <c r="BI95" i="2"/>
  <c r="AV95" i="2"/>
  <c r="AW95" i="2" s="1"/>
  <c r="AT95" i="2"/>
  <c r="AP95" i="2"/>
  <c r="BN95" i="2" s="1"/>
  <c r="BO95" i="2" s="1"/>
  <c r="AN95" i="2"/>
  <c r="AJ95" i="2"/>
  <c r="AH95" i="2"/>
  <c r="AF95" i="2"/>
  <c r="AD95" i="2"/>
  <c r="AB95" i="2"/>
  <c r="X95" i="2"/>
  <c r="Z95" i="2" s="1"/>
  <c r="V95" i="2"/>
  <c r="R95" i="2"/>
  <c r="BB95" i="2" s="1"/>
  <c r="BC95" i="2" s="1"/>
  <c r="P95" i="2"/>
  <c r="BF95" i="2" s="1"/>
  <c r="BG95" i="2" s="1"/>
  <c r="L95" i="2"/>
  <c r="BH95" i="2" s="1"/>
  <c r="J95" i="2"/>
  <c r="H95" i="2"/>
  <c r="F95" i="2"/>
  <c r="CD94" i="2"/>
  <c r="P161" i="2" s="1"/>
  <c r="CC94" i="2"/>
  <c r="L161" i="2" s="1"/>
  <c r="BM94" i="2"/>
  <c r="AZ94" i="2"/>
  <c r="BA94" i="2" s="1"/>
  <c r="AT94" i="2"/>
  <c r="BR94" i="2" s="1"/>
  <c r="BS94" i="2" s="1"/>
  <c r="AR94" i="2"/>
  <c r="AP94" i="2"/>
  <c r="AN94" i="2"/>
  <c r="AJ94" i="2"/>
  <c r="AL94" i="2" s="1"/>
  <c r="AH94" i="2"/>
  <c r="AD94" i="2"/>
  <c r="AB94" i="2"/>
  <c r="X94" i="2"/>
  <c r="V94" i="2"/>
  <c r="BF94" i="2" s="1"/>
  <c r="BG94" i="2" s="1"/>
  <c r="T94" i="2"/>
  <c r="R94" i="2"/>
  <c r="P94" i="2"/>
  <c r="BL94" i="2" s="1"/>
  <c r="L94" i="2"/>
  <c r="BB94" i="2" s="1"/>
  <c r="BC94" i="2" s="1"/>
  <c r="J94" i="2"/>
  <c r="F94" i="2"/>
  <c r="CD93" i="2"/>
  <c r="P160" i="2" s="1"/>
  <c r="CC93" i="2"/>
  <c r="L160" i="2" s="1"/>
  <c r="AV93" i="2"/>
  <c r="AW93" i="2" s="1"/>
  <c r="AT93" i="2"/>
  <c r="AP93" i="2"/>
  <c r="BN93" i="2" s="1"/>
  <c r="BO93" i="2" s="1"/>
  <c r="AN93" i="2"/>
  <c r="AJ93" i="2"/>
  <c r="AH93" i="2"/>
  <c r="AF93" i="2"/>
  <c r="AG93" i="2" s="1"/>
  <c r="AD93" i="2"/>
  <c r="AB93" i="2"/>
  <c r="X93" i="2"/>
  <c r="Z93" i="2" s="1"/>
  <c r="V93" i="2"/>
  <c r="R93" i="2"/>
  <c r="BB93" i="2" s="1"/>
  <c r="BC93" i="2" s="1"/>
  <c r="P93" i="2"/>
  <c r="BF93" i="2" s="1"/>
  <c r="BG93" i="2" s="1"/>
  <c r="L93" i="2"/>
  <c r="BH93" i="2" s="1"/>
  <c r="BI93" i="2" s="1"/>
  <c r="J93" i="2"/>
  <c r="H93" i="2"/>
  <c r="F93" i="2"/>
  <c r="CD92" i="2"/>
  <c r="P159" i="2" s="1"/>
  <c r="CC92" i="2"/>
  <c r="L159" i="2" s="1"/>
  <c r="BM92" i="2"/>
  <c r="AZ92" i="2"/>
  <c r="BA92" i="2" s="1"/>
  <c r="AT92" i="2"/>
  <c r="BR92" i="2" s="1"/>
  <c r="BS92" i="2" s="1"/>
  <c r="AR92" i="2"/>
  <c r="AP92" i="2"/>
  <c r="AN92" i="2"/>
  <c r="AJ92" i="2"/>
  <c r="AL92" i="2" s="1"/>
  <c r="AH92" i="2"/>
  <c r="AD92" i="2"/>
  <c r="AB92" i="2"/>
  <c r="X92" i="2"/>
  <c r="V92" i="2"/>
  <c r="BF92" i="2" s="1"/>
  <c r="BG92" i="2" s="1"/>
  <c r="T92" i="2"/>
  <c r="R92" i="2"/>
  <c r="P92" i="2"/>
  <c r="BL92" i="2" s="1"/>
  <c r="L92" i="2"/>
  <c r="BB92" i="2" s="1"/>
  <c r="BC92" i="2" s="1"/>
  <c r="J92" i="2"/>
  <c r="F92" i="2"/>
  <c r="CD91" i="2"/>
  <c r="P157" i="2" s="1"/>
  <c r="CC91" i="2"/>
  <c r="L157" i="2" s="1"/>
  <c r="AV91" i="2"/>
  <c r="AW91" i="2" s="1"/>
  <c r="AT91" i="2"/>
  <c r="AT96" i="2" s="1"/>
  <c r="AP91" i="2"/>
  <c r="BN91" i="2" s="1"/>
  <c r="BO91" i="2" s="1"/>
  <c r="AN91" i="2"/>
  <c r="AJ91" i="2"/>
  <c r="AH91" i="2"/>
  <c r="AH96" i="2" s="1"/>
  <c r="AF91" i="2"/>
  <c r="AD91" i="2"/>
  <c r="AD96" i="2" s="1"/>
  <c r="AB91" i="2"/>
  <c r="X91" i="2"/>
  <c r="Z91" i="2" s="1"/>
  <c r="V91" i="2"/>
  <c r="V96" i="2" s="1"/>
  <c r="R91" i="2"/>
  <c r="R96" i="2" s="1"/>
  <c r="P91" i="2"/>
  <c r="BF91" i="2" s="1"/>
  <c r="BG91" i="2" s="1"/>
  <c r="L91" i="2"/>
  <c r="BH91" i="2" s="1"/>
  <c r="BI91" i="2" s="1"/>
  <c r="J91" i="2"/>
  <c r="J96" i="2" s="1"/>
  <c r="H91" i="2"/>
  <c r="F91" i="2"/>
  <c r="F96" i="2" s="1"/>
  <c r="CD90" i="2"/>
  <c r="P156" i="2" s="1"/>
  <c r="CC90" i="2"/>
  <c r="L156" i="2" s="1"/>
  <c r="CD89" i="2"/>
  <c r="P155" i="2" s="1"/>
  <c r="CC89" i="2"/>
  <c r="L155" i="2" s="1"/>
  <c r="AV89" i="2"/>
  <c r="AW89" i="2" s="1"/>
  <c r="AT89" i="2"/>
  <c r="AP89" i="2"/>
  <c r="BN89" i="2" s="1"/>
  <c r="BO89" i="2" s="1"/>
  <c r="AN89" i="2"/>
  <c r="AJ89" i="2"/>
  <c r="AH89" i="2"/>
  <c r="AF89" i="2"/>
  <c r="AG89" i="2" s="1"/>
  <c r="AD89" i="2"/>
  <c r="AB89" i="2"/>
  <c r="X89" i="2"/>
  <c r="Z89" i="2" s="1"/>
  <c r="V89" i="2"/>
  <c r="R89" i="2"/>
  <c r="BB89" i="2" s="1"/>
  <c r="BC89" i="2" s="1"/>
  <c r="P89" i="2"/>
  <c r="BF89" i="2" s="1"/>
  <c r="BG89" i="2" s="1"/>
  <c r="L89" i="2"/>
  <c r="BH89" i="2" s="1"/>
  <c r="BI89" i="2" s="1"/>
  <c r="J89" i="2"/>
  <c r="H89" i="2"/>
  <c r="F89" i="2"/>
  <c r="CD88" i="2"/>
  <c r="P154" i="2" s="1"/>
  <c r="CC88" i="2"/>
  <c r="L154" i="2" s="1"/>
  <c r="BM88" i="2"/>
  <c r="AZ88" i="2"/>
  <c r="BA88" i="2" s="1"/>
  <c r="AT88" i="2"/>
  <c r="BR88" i="2" s="1"/>
  <c r="BS88" i="2" s="1"/>
  <c r="AR88" i="2"/>
  <c r="AP88" i="2"/>
  <c r="AN88" i="2"/>
  <c r="AJ88" i="2"/>
  <c r="AL88" i="2" s="1"/>
  <c r="AH88" i="2"/>
  <c r="AD88" i="2"/>
  <c r="AB88" i="2"/>
  <c r="X88" i="2"/>
  <c r="V88" i="2"/>
  <c r="BF88" i="2" s="1"/>
  <c r="BG88" i="2" s="1"/>
  <c r="T88" i="2"/>
  <c r="R88" i="2"/>
  <c r="P88" i="2"/>
  <c r="BL88" i="2" s="1"/>
  <c r="L88" i="2"/>
  <c r="BB88" i="2" s="1"/>
  <c r="BC88" i="2" s="1"/>
  <c r="J88" i="2"/>
  <c r="F88" i="2"/>
  <c r="CD87" i="2"/>
  <c r="P145" i="2" s="1"/>
  <c r="CC87" i="2"/>
  <c r="L145" i="2" s="1"/>
  <c r="AV145" i="2" s="1"/>
  <c r="AW145" i="2" s="1"/>
  <c r="AV87" i="2"/>
  <c r="AW87" i="2" s="1"/>
  <c r="AT87" i="2"/>
  <c r="AT90" i="2" s="1"/>
  <c r="AP87" i="2"/>
  <c r="BN87" i="2" s="1"/>
  <c r="BO87" i="2" s="1"/>
  <c r="AN87" i="2"/>
  <c r="AJ87" i="2"/>
  <c r="AH87" i="2"/>
  <c r="AH90" i="2" s="1"/>
  <c r="AF87" i="2"/>
  <c r="AG87" i="2" s="1"/>
  <c r="AD87" i="2"/>
  <c r="AD90" i="2" s="1"/>
  <c r="AB87" i="2"/>
  <c r="X87" i="2"/>
  <c r="Z87" i="2" s="1"/>
  <c r="V87" i="2"/>
  <c r="V90" i="2" s="1"/>
  <c r="R87" i="2"/>
  <c r="R90" i="2" s="1"/>
  <c r="P87" i="2"/>
  <c r="BF87" i="2" s="1"/>
  <c r="BG87" i="2" s="1"/>
  <c r="L87" i="2"/>
  <c r="BH87" i="2" s="1"/>
  <c r="BI87" i="2" s="1"/>
  <c r="J87" i="2"/>
  <c r="J90" i="2" s="1"/>
  <c r="H87" i="2"/>
  <c r="I87" i="2" s="1"/>
  <c r="F87" i="2"/>
  <c r="F90" i="2" s="1"/>
  <c r="CD86" i="2"/>
  <c r="P143" i="2" s="1"/>
  <c r="CC86" i="2"/>
  <c r="L143" i="2" s="1"/>
  <c r="CD85" i="2"/>
  <c r="P142" i="2" s="1"/>
  <c r="CC85" i="2"/>
  <c r="L142" i="2" s="1"/>
  <c r="BL85" i="2"/>
  <c r="BM85" i="2" s="1"/>
  <c r="AV85" i="2"/>
  <c r="AW85" i="2" s="1"/>
  <c r="AT85" i="2"/>
  <c r="AP85" i="2"/>
  <c r="BN85" i="2" s="1"/>
  <c r="BO85" i="2" s="1"/>
  <c r="AN85" i="2"/>
  <c r="AJ85" i="2"/>
  <c r="AH85" i="2"/>
  <c r="AF85" i="2"/>
  <c r="AD85" i="2"/>
  <c r="AB85" i="2"/>
  <c r="X85" i="2"/>
  <c r="V85" i="2"/>
  <c r="R85" i="2"/>
  <c r="BB85" i="2" s="1"/>
  <c r="BC85" i="2" s="1"/>
  <c r="P85" i="2"/>
  <c r="L85" i="2"/>
  <c r="J85" i="2"/>
  <c r="H85" i="2"/>
  <c r="I85" i="2" s="1"/>
  <c r="F85" i="2"/>
  <c r="CD84" i="2"/>
  <c r="P141" i="2" s="1"/>
  <c r="CC84" i="2"/>
  <c r="L141" i="2" s="1"/>
  <c r="AZ84" i="2"/>
  <c r="BA84" i="2" s="1"/>
  <c r="AT84" i="2"/>
  <c r="BR84" i="2" s="1"/>
  <c r="BS84" i="2" s="1"/>
  <c r="AR84" i="2"/>
  <c r="AP84" i="2"/>
  <c r="AN84" i="2"/>
  <c r="AJ84" i="2"/>
  <c r="AH84" i="2"/>
  <c r="AD84" i="2"/>
  <c r="AB84" i="2"/>
  <c r="X84" i="2"/>
  <c r="V84" i="2"/>
  <c r="BF84" i="2" s="1"/>
  <c r="BG84" i="2" s="1"/>
  <c r="T84" i="2"/>
  <c r="R84" i="2"/>
  <c r="P84" i="2"/>
  <c r="L84" i="2"/>
  <c r="J84" i="2"/>
  <c r="F84" i="2"/>
  <c r="CD83" i="2"/>
  <c r="P140" i="2" s="1"/>
  <c r="AZ140" i="2" s="1"/>
  <c r="BA140" i="2" s="1"/>
  <c r="CC83" i="2"/>
  <c r="L140" i="2" s="1"/>
  <c r="BI83" i="2"/>
  <c r="AV83" i="2"/>
  <c r="AW83" i="2" s="1"/>
  <c r="AT83" i="2"/>
  <c r="AP83" i="2"/>
  <c r="BN83" i="2" s="1"/>
  <c r="BO83" i="2" s="1"/>
  <c r="AN83" i="2"/>
  <c r="AJ83" i="2"/>
  <c r="AH83" i="2"/>
  <c r="AF83" i="2"/>
  <c r="AG83" i="2" s="1"/>
  <c r="AD83" i="2"/>
  <c r="AB83" i="2"/>
  <c r="X83" i="2"/>
  <c r="V83" i="2"/>
  <c r="R83" i="2"/>
  <c r="BB83" i="2" s="1"/>
  <c r="BC83" i="2" s="1"/>
  <c r="P83" i="2"/>
  <c r="BL83" i="2" s="1"/>
  <c r="BM83" i="2" s="1"/>
  <c r="L83" i="2"/>
  <c r="BH83" i="2" s="1"/>
  <c r="J83" i="2"/>
  <c r="H83" i="2"/>
  <c r="I83" i="2" s="1"/>
  <c r="F83" i="2"/>
  <c r="CD82" i="2"/>
  <c r="P139" i="2" s="1"/>
  <c r="CC82" i="2"/>
  <c r="L139" i="2" s="1"/>
  <c r="AZ82" i="2"/>
  <c r="BA82" i="2" s="1"/>
  <c r="AT82" i="2"/>
  <c r="AR82" i="2" s="1"/>
  <c r="AP82" i="2"/>
  <c r="AN82" i="2"/>
  <c r="AJ82" i="2"/>
  <c r="AH82" i="2"/>
  <c r="AD82" i="2"/>
  <c r="AB82" i="2"/>
  <c r="X82" i="2"/>
  <c r="V82" i="2"/>
  <c r="T82" i="2"/>
  <c r="R82" i="2"/>
  <c r="P82" i="2"/>
  <c r="P86" i="2" s="1"/>
  <c r="L82" i="2"/>
  <c r="J82" i="2"/>
  <c r="F82" i="2"/>
  <c r="CD81" i="2"/>
  <c r="P137" i="2" s="1"/>
  <c r="CC81" i="2"/>
  <c r="L137" i="2" s="1"/>
  <c r="CD80" i="2"/>
  <c r="P136" i="2" s="1"/>
  <c r="AZ136" i="2" s="1"/>
  <c r="BA136" i="2" s="1"/>
  <c r="CC80" i="2"/>
  <c r="L136" i="2" s="1"/>
  <c r="CD79" i="2"/>
  <c r="P135" i="2" s="1"/>
  <c r="CC79" i="2"/>
  <c r="L135" i="2" s="1"/>
  <c r="BN79" i="2"/>
  <c r="BH79" i="2"/>
  <c r="BB79" i="2"/>
  <c r="AV79" i="2"/>
  <c r="AP79" i="2"/>
  <c r="AJ79" i="2"/>
  <c r="AD79" i="2"/>
  <c r="X79" i="2"/>
  <c r="R79" i="2"/>
  <c r="L79" i="2"/>
  <c r="F79" i="2"/>
  <c r="CD78" i="2"/>
  <c r="P133" i="2" s="1"/>
  <c r="CC78" i="2"/>
  <c r="L133" i="2" s="1"/>
  <c r="AP78" i="2"/>
  <c r="AJ78" i="2"/>
  <c r="AD78" i="2"/>
  <c r="X78" i="2"/>
  <c r="R78" i="2"/>
  <c r="L78" i="2"/>
  <c r="F78" i="2"/>
  <c r="CD77" i="2"/>
  <c r="P132" i="2" s="1"/>
  <c r="CC77" i="2"/>
  <c r="L132" i="2" s="1"/>
  <c r="CD76" i="2"/>
  <c r="P131" i="2" s="1"/>
  <c r="CC76" i="2"/>
  <c r="L131" i="2" s="1"/>
  <c r="CD75" i="2"/>
  <c r="P130" i="2" s="1"/>
  <c r="CC75" i="2"/>
  <c r="L130" i="2" s="1"/>
  <c r="BM73" i="2"/>
  <c r="BL73" i="2"/>
  <c r="BB73" i="2"/>
  <c r="BC73" i="2" s="1"/>
  <c r="AW73" i="2"/>
  <c r="AV73" i="2"/>
  <c r="AT73" i="2"/>
  <c r="AR73" i="2" s="1"/>
  <c r="AP73" i="2"/>
  <c r="AN73" i="2"/>
  <c r="AL73" i="2" s="1"/>
  <c r="AJ73" i="2"/>
  <c r="AH73" i="2"/>
  <c r="AF73" i="2"/>
  <c r="AD73" i="2"/>
  <c r="AB73" i="2"/>
  <c r="Z73" i="2" s="1"/>
  <c r="X73" i="2"/>
  <c r="V73" i="2"/>
  <c r="T73" i="2" s="1"/>
  <c r="R73" i="2"/>
  <c r="P73" i="2"/>
  <c r="L73" i="2"/>
  <c r="BH73" i="2" s="1"/>
  <c r="BI73" i="2" s="1"/>
  <c r="J73" i="2"/>
  <c r="H73" i="2"/>
  <c r="F73" i="2"/>
  <c r="AH72" i="2"/>
  <c r="X72" i="2"/>
  <c r="BF71" i="2"/>
  <c r="BG71" i="2" s="1"/>
  <c r="AT71" i="2"/>
  <c r="AP71" i="2"/>
  <c r="AN71" i="2"/>
  <c r="AJ71" i="2"/>
  <c r="AH71" i="2"/>
  <c r="AD71" i="2"/>
  <c r="AB71" i="2"/>
  <c r="X71" i="2"/>
  <c r="V71" i="2"/>
  <c r="R71" i="2"/>
  <c r="P71" i="2"/>
  <c r="L71" i="2"/>
  <c r="J71" i="2"/>
  <c r="F71" i="2"/>
  <c r="BR70" i="2"/>
  <c r="BS70" i="2" s="1"/>
  <c r="AZ70" i="2"/>
  <c r="BA70" i="2" s="1"/>
  <c r="AT70" i="2"/>
  <c r="AR70" i="2"/>
  <c r="AP70" i="2"/>
  <c r="AN70" i="2"/>
  <c r="AJ70" i="2"/>
  <c r="AH70" i="2"/>
  <c r="AD70" i="2"/>
  <c r="AB70" i="2"/>
  <c r="X70" i="2"/>
  <c r="V70" i="2"/>
  <c r="R70" i="2"/>
  <c r="P70" i="2"/>
  <c r="BL70" i="2" s="1"/>
  <c r="BM70" i="2" s="1"/>
  <c r="L70" i="2"/>
  <c r="J70" i="2"/>
  <c r="F70" i="2"/>
  <c r="BB69" i="2"/>
  <c r="BC69" i="2" s="1"/>
  <c r="AT69" i="2"/>
  <c r="AP69" i="2"/>
  <c r="AN69" i="2"/>
  <c r="AL69" i="2"/>
  <c r="AJ69" i="2"/>
  <c r="AH69" i="2"/>
  <c r="AF69" i="2"/>
  <c r="AD69" i="2"/>
  <c r="AB69" i="2"/>
  <c r="X69" i="2"/>
  <c r="V69" i="2"/>
  <c r="R69" i="2"/>
  <c r="P69" i="2"/>
  <c r="N69" i="2"/>
  <c r="L69" i="2"/>
  <c r="BH69" i="2" s="1"/>
  <c r="BI69" i="2" s="1"/>
  <c r="J69" i="2"/>
  <c r="F69" i="2"/>
  <c r="BC68" i="2"/>
  <c r="AV68" i="2"/>
  <c r="AW68" i="2" s="1"/>
  <c r="AT68" i="2"/>
  <c r="AR68" i="2" s="1"/>
  <c r="AP68" i="2"/>
  <c r="BN68" i="2" s="1"/>
  <c r="BO68" i="2" s="1"/>
  <c r="AN68" i="2"/>
  <c r="AJ68" i="2"/>
  <c r="AH68" i="2"/>
  <c r="AF68" i="2"/>
  <c r="AD68" i="2"/>
  <c r="AB68" i="2"/>
  <c r="Z68" i="2"/>
  <c r="X68" i="2"/>
  <c r="V68" i="2"/>
  <c r="T68" i="2" s="1"/>
  <c r="R68" i="2"/>
  <c r="BB68" i="2" s="1"/>
  <c r="P68" i="2"/>
  <c r="L68" i="2"/>
  <c r="BH68" i="2" s="1"/>
  <c r="BI68" i="2" s="1"/>
  <c r="J68" i="2"/>
  <c r="H68" i="2"/>
  <c r="F68" i="2"/>
  <c r="BH67" i="2"/>
  <c r="BI67" i="2" s="1"/>
  <c r="BF67" i="2"/>
  <c r="BG67" i="2" s="1"/>
  <c r="AT67" i="2"/>
  <c r="AT72" i="2" s="1"/>
  <c r="AP67" i="2"/>
  <c r="AN67" i="2"/>
  <c r="AL67" i="2" s="1"/>
  <c r="AJ67" i="2"/>
  <c r="AJ72" i="2" s="1"/>
  <c r="AH67" i="2"/>
  <c r="AD67" i="2"/>
  <c r="AD72" i="2" s="1"/>
  <c r="AB67" i="2"/>
  <c r="Z67" i="2"/>
  <c r="X67" i="2"/>
  <c r="V67" i="2"/>
  <c r="V72" i="2" s="1"/>
  <c r="T67" i="2"/>
  <c r="R67" i="2"/>
  <c r="P67" i="2"/>
  <c r="BL67" i="2" s="1"/>
  <c r="BM67" i="2" s="1"/>
  <c r="L67" i="2"/>
  <c r="J67" i="2"/>
  <c r="F67" i="2"/>
  <c r="F72" i="2" s="1"/>
  <c r="AT66" i="2"/>
  <c r="AD66" i="2"/>
  <c r="BR65" i="2"/>
  <c r="BS65" i="2" s="1"/>
  <c r="BB65" i="2"/>
  <c r="BC65" i="2" s="1"/>
  <c r="AV65" i="2"/>
  <c r="AW65" i="2" s="1"/>
  <c r="AT65" i="2"/>
  <c r="AP65" i="2"/>
  <c r="AN65" i="2"/>
  <c r="AL65" i="2"/>
  <c r="AJ65" i="2"/>
  <c r="AH65" i="2"/>
  <c r="AF65" i="2"/>
  <c r="AD65" i="2"/>
  <c r="AB65" i="2"/>
  <c r="Z65" i="2" s="1"/>
  <c r="X65" i="2"/>
  <c r="V65" i="2"/>
  <c r="R65" i="2"/>
  <c r="P65" i="2"/>
  <c r="N65" i="2"/>
  <c r="BJ65" i="2" s="1"/>
  <c r="BK65" i="2" s="1"/>
  <c r="L65" i="2"/>
  <c r="J65" i="2"/>
  <c r="H65" i="2"/>
  <c r="F65" i="2"/>
  <c r="BF64" i="2"/>
  <c r="BG64" i="2" s="1"/>
  <c r="AT64" i="2"/>
  <c r="AP64" i="2"/>
  <c r="AN64" i="2"/>
  <c r="AJ64" i="2"/>
  <c r="AH64" i="2"/>
  <c r="AF64" i="2" s="1"/>
  <c r="AD64" i="2"/>
  <c r="AB64" i="2"/>
  <c r="X64" i="2"/>
  <c r="V64" i="2"/>
  <c r="R64" i="2"/>
  <c r="BB64" i="2" s="1"/>
  <c r="BC64" i="2" s="1"/>
  <c r="P64" i="2"/>
  <c r="N64" i="2"/>
  <c r="AX64" i="2" s="1"/>
  <c r="AY64" i="2" s="1"/>
  <c r="L64" i="2"/>
  <c r="J64" i="2"/>
  <c r="H64" i="2" s="1"/>
  <c r="F64" i="2"/>
  <c r="AT63" i="2"/>
  <c r="AR63" i="2"/>
  <c r="AP63" i="2"/>
  <c r="AN63" i="2"/>
  <c r="AJ63" i="2"/>
  <c r="AJ66" i="2" s="1"/>
  <c r="AH63" i="2"/>
  <c r="AD63" i="2"/>
  <c r="AB63" i="2"/>
  <c r="X63" i="2"/>
  <c r="X66" i="2" s="1"/>
  <c r="V63" i="2"/>
  <c r="R63" i="2"/>
  <c r="P63" i="2"/>
  <c r="L63" i="2"/>
  <c r="L66" i="2" s="1"/>
  <c r="J63" i="2"/>
  <c r="H63" i="2"/>
  <c r="F63" i="2"/>
  <c r="AP62" i="2"/>
  <c r="AT61" i="2"/>
  <c r="AR61" i="2"/>
  <c r="AP61" i="2"/>
  <c r="AN61" i="2"/>
  <c r="AL61" i="2" s="1"/>
  <c r="AJ61" i="2"/>
  <c r="AH61" i="2"/>
  <c r="AD61" i="2"/>
  <c r="AB61" i="2"/>
  <c r="Z61" i="2" s="1"/>
  <c r="X61" i="2"/>
  <c r="V61" i="2"/>
  <c r="R61" i="2"/>
  <c r="P61" i="2"/>
  <c r="N61" i="2"/>
  <c r="L61" i="2"/>
  <c r="BB61" i="2" s="1"/>
  <c r="BC61" i="2" s="1"/>
  <c r="J61" i="2"/>
  <c r="H61" i="2"/>
  <c r="F61" i="2"/>
  <c r="BF60" i="2"/>
  <c r="BG60" i="2" s="1"/>
  <c r="AV60" i="2"/>
  <c r="AW60" i="2" s="1"/>
  <c r="AT60" i="2"/>
  <c r="AR60" i="2" s="1"/>
  <c r="AP60" i="2"/>
  <c r="AN60" i="2"/>
  <c r="AJ60" i="2"/>
  <c r="AH60" i="2"/>
  <c r="AF60" i="2" s="1"/>
  <c r="AD60" i="2"/>
  <c r="AB60" i="2"/>
  <c r="Z60" i="2"/>
  <c r="X60" i="2"/>
  <c r="X62" i="2" s="1"/>
  <c r="V60" i="2"/>
  <c r="R60" i="2"/>
  <c r="BB60" i="2" s="1"/>
  <c r="BC60" i="2" s="1"/>
  <c r="P60" i="2"/>
  <c r="L60" i="2"/>
  <c r="J60" i="2"/>
  <c r="H60" i="2"/>
  <c r="F60" i="2"/>
  <c r="BI59" i="2"/>
  <c r="BH59" i="2"/>
  <c r="BF59" i="2"/>
  <c r="BG59" i="2" s="1"/>
  <c r="AT59" i="2"/>
  <c r="AP59" i="2"/>
  <c r="AN59" i="2"/>
  <c r="AJ59" i="2"/>
  <c r="AH59" i="2"/>
  <c r="AD59" i="2"/>
  <c r="AB59" i="2"/>
  <c r="X59" i="2"/>
  <c r="V59" i="2"/>
  <c r="R59" i="2"/>
  <c r="P59" i="2"/>
  <c r="BR59" i="2" s="1"/>
  <c r="BS59" i="2" s="1"/>
  <c r="L59" i="2"/>
  <c r="J59" i="2"/>
  <c r="F59" i="2"/>
  <c r="BH58" i="2"/>
  <c r="BI58" i="2" s="1"/>
  <c r="AZ58" i="2"/>
  <c r="BA58" i="2" s="1"/>
  <c r="AT58" i="2"/>
  <c r="AT62" i="2" s="1"/>
  <c r="AT74" i="2" s="1"/>
  <c r="AP58" i="2"/>
  <c r="AN58" i="2"/>
  <c r="AN62" i="2" s="1"/>
  <c r="AJ58" i="2"/>
  <c r="AH58" i="2"/>
  <c r="AD58" i="2"/>
  <c r="AB58" i="2"/>
  <c r="AB62" i="2" s="1"/>
  <c r="X58" i="2"/>
  <c r="V58" i="2"/>
  <c r="T58" i="2"/>
  <c r="R58" i="2"/>
  <c r="R62" i="2" s="1"/>
  <c r="P58" i="2"/>
  <c r="P62" i="2" s="1"/>
  <c r="L58" i="2"/>
  <c r="J58" i="2"/>
  <c r="F58" i="2"/>
  <c r="F62" i="2" s="1"/>
  <c r="BN55" i="2"/>
  <c r="BH55" i="2"/>
  <c r="BB55" i="2"/>
  <c r="AV55" i="2"/>
  <c r="AP55" i="2"/>
  <c r="AJ55" i="2"/>
  <c r="AD55" i="2"/>
  <c r="X55" i="2"/>
  <c r="R55" i="2"/>
  <c r="L55" i="2"/>
  <c r="F55" i="2"/>
  <c r="AP54" i="2"/>
  <c r="AJ54" i="2"/>
  <c r="AD54" i="2"/>
  <c r="X54" i="2"/>
  <c r="R54" i="2"/>
  <c r="L54" i="2"/>
  <c r="F54" i="2"/>
  <c r="AV49" i="2"/>
  <c r="AW49" i="2" s="1"/>
  <c r="AT49" i="2"/>
  <c r="AP49" i="2"/>
  <c r="AN49" i="2"/>
  <c r="AJ49" i="2"/>
  <c r="AH49" i="2"/>
  <c r="AF49" i="2" s="1"/>
  <c r="AD49" i="2"/>
  <c r="AB49" i="2"/>
  <c r="Z49" i="2" s="1"/>
  <c r="X49" i="2"/>
  <c r="V49" i="2"/>
  <c r="T49" i="2"/>
  <c r="U49" i="2" s="1"/>
  <c r="R49" i="2"/>
  <c r="P49" i="2"/>
  <c r="L49" i="2"/>
  <c r="J49" i="2"/>
  <c r="H49" i="2"/>
  <c r="F49" i="2"/>
  <c r="BH47" i="2"/>
  <c r="BI47" i="2" s="1"/>
  <c r="AV47" i="2"/>
  <c r="AW47" i="2" s="1"/>
  <c r="AT47" i="2"/>
  <c r="AR47" i="2" s="1"/>
  <c r="AS47" i="2" s="1"/>
  <c r="AP47" i="2"/>
  <c r="AN47" i="2"/>
  <c r="AJ47" i="2"/>
  <c r="AH47" i="2"/>
  <c r="AD47" i="2"/>
  <c r="AB47" i="2"/>
  <c r="X47" i="2"/>
  <c r="V47" i="2"/>
  <c r="T47" i="2"/>
  <c r="R47" i="2"/>
  <c r="P47" i="2"/>
  <c r="BF47" i="2" s="1"/>
  <c r="BG47" i="2" s="1"/>
  <c r="N47" i="2"/>
  <c r="L47" i="2"/>
  <c r="BB47" i="2" s="1"/>
  <c r="BC47" i="2" s="1"/>
  <c r="J47" i="2"/>
  <c r="F47" i="2"/>
  <c r="BB46" i="2"/>
  <c r="BC46" i="2" s="1"/>
  <c r="AV46" i="2"/>
  <c r="AW46" i="2" s="1"/>
  <c r="AT46" i="2"/>
  <c r="BR46" i="2" s="1"/>
  <c r="BS46" i="2" s="1"/>
  <c r="AP46" i="2"/>
  <c r="BN46" i="2" s="1"/>
  <c r="BO46" i="2" s="1"/>
  <c r="AN46" i="2"/>
  <c r="AL46" i="2"/>
  <c r="AJ46" i="2"/>
  <c r="AH46" i="2"/>
  <c r="AF46" i="2"/>
  <c r="AD46" i="2"/>
  <c r="AB46" i="2"/>
  <c r="X46" i="2"/>
  <c r="V46" i="2"/>
  <c r="R46" i="2"/>
  <c r="P46" i="2"/>
  <c r="N46" i="2" s="1"/>
  <c r="L46" i="2"/>
  <c r="BH46" i="2" s="1"/>
  <c r="BI46" i="2" s="1"/>
  <c r="J46" i="2"/>
  <c r="H46" i="2" s="1"/>
  <c r="I46" i="2" s="1"/>
  <c r="F46" i="2"/>
  <c r="AV45" i="2"/>
  <c r="AW45" i="2" s="1"/>
  <c r="AT45" i="2"/>
  <c r="AP45" i="2"/>
  <c r="AN45" i="2"/>
  <c r="AJ45" i="2"/>
  <c r="AH45" i="2"/>
  <c r="AF45" i="2" s="1"/>
  <c r="AD45" i="2"/>
  <c r="AB45" i="2"/>
  <c r="Z45" i="2" s="1"/>
  <c r="X45" i="2"/>
  <c r="V45" i="2"/>
  <c r="R45" i="2"/>
  <c r="P45" i="2"/>
  <c r="L45" i="2"/>
  <c r="J45" i="2"/>
  <c r="H45" i="2"/>
  <c r="F45" i="2"/>
  <c r="BF44" i="2"/>
  <c r="BG44" i="2" s="1"/>
  <c r="AT44" i="2"/>
  <c r="BR44" i="2" s="1"/>
  <c r="BS44" i="2" s="1"/>
  <c r="AP44" i="2"/>
  <c r="AN44" i="2"/>
  <c r="AJ44" i="2"/>
  <c r="AH44" i="2"/>
  <c r="AD44" i="2"/>
  <c r="AB44" i="2"/>
  <c r="Z44" i="2" s="1"/>
  <c r="X44" i="2"/>
  <c r="V44" i="2"/>
  <c r="T44" i="2" s="1"/>
  <c r="U44" i="2" s="1"/>
  <c r="R44" i="2"/>
  <c r="P44" i="2"/>
  <c r="BL44" i="2" s="1"/>
  <c r="BM44" i="2" s="1"/>
  <c r="L44" i="2"/>
  <c r="J44" i="2"/>
  <c r="AZ44" i="2" s="1"/>
  <c r="BA44" i="2" s="1"/>
  <c r="F44" i="2"/>
  <c r="BP43" i="2"/>
  <c r="BQ43" i="2" s="1"/>
  <c r="BB43" i="2"/>
  <c r="BC43" i="2" s="1"/>
  <c r="AZ43" i="2"/>
  <c r="BA43" i="2" s="1"/>
  <c r="AT43" i="2"/>
  <c r="BR43" i="2" s="1"/>
  <c r="BS43" i="2" s="1"/>
  <c r="AR43" i="2"/>
  <c r="AP43" i="2"/>
  <c r="AN43" i="2"/>
  <c r="AN48" i="2" s="1"/>
  <c r="AJ43" i="2"/>
  <c r="AJ48" i="2" s="1"/>
  <c r="AH43" i="2"/>
  <c r="AD43" i="2"/>
  <c r="AB43" i="2"/>
  <c r="AB48" i="2" s="1"/>
  <c r="X43" i="2"/>
  <c r="V43" i="2"/>
  <c r="V48" i="2" s="1"/>
  <c r="T43" i="2"/>
  <c r="R43" i="2"/>
  <c r="P43" i="2"/>
  <c r="N43" i="2"/>
  <c r="L43" i="2"/>
  <c r="L48" i="2" s="1"/>
  <c r="J43" i="2"/>
  <c r="H43" i="2"/>
  <c r="I43" i="2" s="1"/>
  <c r="F43" i="2"/>
  <c r="X42" i="2"/>
  <c r="V42" i="2"/>
  <c r="J42" i="2"/>
  <c r="AV41" i="2"/>
  <c r="AW41" i="2" s="1"/>
  <c r="AT41" i="2"/>
  <c r="AP41" i="2"/>
  <c r="AN41" i="2"/>
  <c r="AJ41" i="2"/>
  <c r="AH41" i="2"/>
  <c r="AF41" i="2"/>
  <c r="AD41" i="2"/>
  <c r="AB41" i="2"/>
  <c r="Z41" i="2" s="1"/>
  <c r="X41" i="2"/>
  <c r="V41" i="2"/>
  <c r="R41" i="2"/>
  <c r="P41" i="2"/>
  <c r="L41" i="2"/>
  <c r="J41" i="2"/>
  <c r="H41" i="2" s="1"/>
  <c r="I41" i="2" s="1"/>
  <c r="F41" i="2"/>
  <c r="BF40" i="2"/>
  <c r="BG40" i="2" s="1"/>
  <c r="AT40" i="2"/>
  <c r="AT42" i="2" s="1"/>
  <c r="AP40" i="2"/>
  <c r="AN40" i="2"/>
  <c r="AJ40" i="2"/>
  <c r="AH40" i="2"/>
  <c r="AD40" i="2"/>
  <c r="AB40" i="2"/>
  <c r="Z40" i="2" s="1"/>
  <c r="X40" i="2"/>
  <c r="V40" i="2"/>
  <c r="T40" i="2" s="1"/>
  <c r="U40" i="2" s="1"/>
  <c r="R40" i="2"/>
  <c r="P40" i="2"/>
  <c r="BL40" i="2" s="1"/>
  <c r="BM40" i="2" s="1"/>
  <c r="L40" i="2"/>
  <c r="J40" i="2"/>
  <c r="AZ40" i="2" s="1"/>
  <c r="BA40" i="2" s="1"/>
  <c r="F40" i="2"/>
  <c r="BB39" i="2"/>
  <c r="BC39" i="2" s="1"/>
  <c r="AZ39" i="2"/>
  <c r="BA39" i="2" s="1"/>
  <c r="AT39" i="2"/>
  <c r="BR39" i="2" s="1"/>
  <c r="BS39" i="2" s="1"/>
  <c r="AP39" i="2"/>
  <c r="AN39" i="2"/>
  <c r="AL39" i="2" s="1"/>
  <c r="AM39" i="2" s="1"/>
  <c r="AJ39" i="2"/>
  <c r="AH39" i="2"/>
  <c r="AD39" i="2"/>
  <c r="AB39" i="2"/>
  <c r="X39" i="2"/>
  <c r="V39" i="2"/>
  <c r="T39" i="2"/>
  <c r="R39" i="2"/>
  <c r="P39" i="2"/>
  <c r="L39" i="2"/>
  <c r="J39" i="2"/>
  <c r="H39" i="2"/>
  <c r="I39" i="2" s="1"/>
  <c r="F39" i="2"/>
  <c r="F42" i="2" s="1"/>
  <c r="V38" i="2"/>
  <c r="J38" i="2"/>
  <c r="AV37" i="2"/>
  <c r="AW37" i="2" s="1"/>
  <c r="AT37" i="2"/>
  <c r="AP37" i="2"/>
  <c r="AN37" i="2"/>
  <c r="AJ37" i="2"/>
  <c r="AH37" i="2"/>
  <c r="AF37" i="2"/>
  <c r="AD37" i="2"/>
  <c r="AB37" i="2"/>
  <c r="Z37" i="2" s="1"/>
  <c r="X37" i="2"/>
  <c r="V37" i="2"/>
  <c r="R37" i="2"/>
  <c r="P37" i="2"/>
  <c r="L37" i="2"/>
  <c r="J37" i="2"/>
  <c r="H37" i="2" s="1"/>
  <c r="I37" i="2" s="1"/>
  <c r="F37" i="2"/>
  <c r="BF36" i="2"/>
  <c r="BG36" i="2" s="1"/>
  <c r="AT36" i="2"/>
  <c r="BR36" i="2" s="1"/>
  <c r="BS36" i="2" s="1"/>
  <c r="AP36" i="2"/>
  <c r="AN36" i="2"/>
  <c r="AJ36" i="2"/>
  <c r="AH36" i="2"/>
  <c r="AD36" i="2"/>
  <c r="AB36" i="2"/>
  <c r="Z36" i="2"/>
  <c r="X36" i="2"/>
  <c r="V36" i="2"/>
  <c r="T36" i="2" s="1"/>
  <c r="U36" i="2" s="1"/>
  <c r="R36" i="2"/>
  <c r="P36" i="2"/>
  <c r="BL36" i="2" s="1"/>
  <c r="BM36" i="2" s="1"/>
  <c r="L36" i="2"/>
  <c r="J36" i="2"/>
  <c r="AZ36" i="2" s="1"/>
  <c r="BA36" i="2" s="1"/>
  <c r="F36" i="2"/>
  <c r="BR35" i="2"/>
  <c r="BS35" i="2" s="1"/>
  <c r="BP35" i="2"/>
  <c r="BQ35" i="2" s="1"/>
  <c r="BB35" i="2"/>
  <c r="BC35" i="2" s="1"/>
  <c r="AZ35" i="2"/>
  <c r="BA35" i="2" s="1"/>
  <c r="AT35" i="2"/>
  <c r="AR35" i="2"/>
  <c r="AS35" i="2" s="1"/>
  <c r="AP35" i="2"/>
  <c r="AN35" i="2"/>
  <c r="AL35" i="2" s="1"/>
  <c r="AM35" i="2" s="1"/>
  <c r="AJ35" i="2"/>
  <c r="AH35" i="2"/>
  <c r="AD35" i="2"/>
  <c r="AB35" i="2"/>
  <c r="X35" i="2"/>
  <c r="V35" i="2"/>
  <c r="T35" i="2"/>
  <c r="U35" i="2" s="1"/>
  <c r="R35" i="2"/>
  <c r="P35" i="2"/>
  <c r="N35" i="2"/>
  <c r="L35" i="2"/>
  <c r="J35" i="2"/>
  <c r="H35" i="2"/>
  <c r="I35" i="2" s="1"/>
  <c r="F35" i="2"/>
  <c r="BN34" i="2"/>
  <c r="BO34" i="2" s="1"/>
  <c r="AV34" i="2"/>
  <c r="AW34" i="2" s="1"/>
  <c r="AT34" i="2"/>
  <c r="AP34" i="2"/>
  <c r="AP38" i="2" s="1"/>
  <c r="AN34" i="2"/>
  <c r="AL34" i="2"/>
  <c r="AJ34" i="2"/>
  <c r="AJ38" i="2" s="1"/>
  <c r="AH34" i="2"/>
  <c r="AF34" i="2"/>
  <c r="AD34" i="2"/>
  <c r="AB34" i="2"/>
  <c r="Z34" i="2"/>
  <c r="X34" i="2"/>
  <c r="X38" i="2" s="1"/>
  <c r="V34" i="2"/>
  <c r="R34" i="2"/>
  <c r="R38" i="2" s="1"/>
  <c r="P34" i="2"/>
  <c r="N34" i="2"/>
  <c r="L34" i="2"/>
  <c r="J34" i="2"/>
  <c r="F34" i="2"/>
  <c r="BN31" i="2"/>
  <c r="BH31" i="2"/>
  <c r="BB31" i="2"/>
  <c r="AV31" i="2"/>
  <c r="AP31" i="2"/>
  <c r="AJ31" i="2"/>
  <c r="AD31" i="2"/>
  <c r="X31" i="2"/>
  <c r="R31" i="2"/>
  <c r="L31" i="2"/>
  <c r="F31" i="2"/>
  <c r="AP30" i="2"/>
  <c r="AJ30" i="2"/>
  <c r="AD30" i="2"/>
  <c r="X30" i="2"/>
  <c r="R30" i="2"/>
  <c r="L30" i="2"/>
  <c r="F30" i="2"/>
  <c r="BH25" i="2"/>
  <c r="BI25" i="2" s="1"/>
  <c r="AZ25" i="2"/>
  <c r="BA25" i="2" s="1"/>
  <c r="AT25" i="2"/>
  <c r="AP25" i="2"/>
  <c r="AN25" i="2"/>
  <c r="AJ25" i="2"/>
  <c r="AH25" i="2"/>
  <c r="AD25" i="2"/>
  <c r="AB25" i="2"/>
  <c r="X25" i="2"/>
  <c r="V25" i="2"/>
  <c r="T25" i="2" s="1"/>
  <c r="R25" i="2"/>
  <c r="P25" i="2"/>
  <c r="L25" i="2"/>
  <c r="J25" i="2"/>
  <c r="F25" i="2"/>
  <c r="BN23" i="2"/>
  <c r="BO23" i="2" s="1"/>
  <c r="BL23" i="2"/>
  <c r="BM23" i="2" s="1"/>
  <c r="AV23" i="2"/>
  <c r="AW23" i="2" s="1"/>
  <c r="AT23" i="2"/>
  <c r="AR23" i="2"/>
  <c r="AP23" i="2"/>
  <c r="AN23" i="2"/>
  <c r="AJ23" i="2"/>
  <c r="AH23" i="2"/>
  <c r="AD23" i="2"/>
  <c r="AB23" i="2"/>
  <c r="X23" i="2"/>
  <c r="Z23" i="2" s="1"/>
  <c r="V23" i="2"/>
  <c r="R23" i="2"/>
  <c r="P23" i="2"/>
  <c r="L23" i="2"/>
  <c r="J23" i="2"/>
  <c r="H23" i="2"/>
  <c r="F23" i="2"/>
  <c r="BS22" i="2"/>
  <c r="BR22" i="2"/>
  <c r="AZ22" i="2"/>
  <c r="BA22" i="2" s="1"/>
  <c r="AT22" i="2"/>
  <c r="AR22" i="2"/>
  <c r="AP22" i="2"/>
  <c r="AN22" i="2"/>
  <c r="AJ22" i="2"/>
  <c r="AH22" i="2"/>
  <c r="AD22" i="2"/>
  <c r="AB22" i="2"/>
  <c r="Z22" i="2"/>
  <c r="X22" i="2"/>
  <c r="V22" i="2"/>
  <c r="R22" i="2"/>
  <c r="P22" i="2"/>
  <c r="L22" i="2"/>
  <c r="J22" i="2"/>
  <c r="F22" i="2"/>
  <c r="AT21" i="2"/>
  <c r="AP21" i="2"/>
  <c r="AN21" i="2"/>
  <c r="AJ21" i="2"/>
  <c r="AL21" i="2" s="1"/>
  <c r="AH21" i="2"/>
  <c r="AD21" i="2"/>
  <c r="AB21" i="2"/>
  <c r="X21" i="2"/>
  <c r="V21" i="2"/>
  <c r="T21" i="2"/>
  <c r="R21" i="2"/>
  <c r="P21" i="2"/>
  <c r="BL21" i="2" s="1"/>
  <c r="BM21" i="2" s="1"/>
  <c r="L21" i="2"/>
  <c r="BH21" i="2" s="1"/>
  <c r="BI21" i="2" s="1"/>
  <c r="J21" i="2"/>
  <c r="H21" i="2"/>
  <c r="I21" i="2" s="1"/>
  <c r="F21" i="2"/>
  <c r="BL20" i="2"/>
  <c r="BM20" i="2" s="1"/>
  <c r="BB20" i="2"/>
  <c r="BC20" i="2" s="1"/>
  <c r="AT20" i="2"/>
  <c r="AP20" i="2"/>
  <c r="BN20" i="2" s="1"/>
  <c r="BO20" i="2" s="1"/>
  <c r="AN20" i="2"/>
  <c r="AL20" i="2"/>
  <c r="AJ20" i="2"/>
  <c r="AH20" i="2"/>
  <c r="AD20" i="2"/>
  <c r="AB20" i="2"/>
  <c r="X20" i="2"/>
  <c r="V20" i="2"/>
  <c r="R20" i="2"/>
  <c r="P20" i="2"/>
  <c r="N20" i="2"/>
  <c r="L20" i="2"/>
  <c r="J20" i="2"/>
  <c r="H20" i="2" s="1"/>
  <c r="I20" i="2" s="1"/>
  <c r="F20" i="2"/>
  <c r="BH19" i="2"/>
  <c r="BI19" i="2" s="1"/>
  <c r="BG19" i="2"/>
  <c r="BF19" i="2"/>
  <c r="AV19" i="2"/>
  <c r="AW19" i="2" s="1"/>
  <c r="AT19" i="2"/>
  <c r="AP19" i="2"/>
  <c r="AN19" i="2"/>
  <c r="AJ19" i="2"/>
  <c r="AH19" i="2"/>
  <c r="AF19" i="2"/>
  <c r="AD19" i="2"/>
  <c r="AB19" i="2"/>
  <c r="Z19" i="2" s="1"/>
  <c r="X19" i="2"/>
  <c r="X24" i="2" s="1"/>
  <c r="V19" i="2"/>
  <c r="T19" i="2"/>
  <c r="R19" i="2"/>
  <c r="P19" i="2"/>
  <c r="BL19" i="2" s="1"/>
  <c r="BM19" i="2" s="1"/>
  <c r="L19" i="2"/>
  <c r="J19" i="2"/>
  <c r="J24" i="2" s="1"/>
  <c r="F19" i="2"/>
  <c r="AT18" i="2"/>
  <c r="AB18" i="2"/>
  <c r="R18" i="2"/>
  <c r="J18" i="2"/>
  <c r="BR17" i="2"/>
  <c r="BS17" i="2" s="1"/>
  <c r="BN17" i="2"/>
  <c r="BO17" i="2" s="1"/>
  <c r="BF17" i="2"/>
  <c r="BG17" i="2" s="1"/>
  <c r="AV17" i="2"/>
  <c r="AW17" i="2" s="1"/>
  <c r="AT17" i="2"/>
  <c r="AP17" i="2"/>
  <c r="AN17" i="2"/>
  <c r="AJ17" i="2"/>
  <c r="AH17" i="2"/>
  <c r="AD17" i="2"/>
  <c r="AB17" i="2"/>
  <c r="Z17" i="2" s="1"/>
  <c r="X17" i="2"/>
  <c r="V17" i="2"/>
  <c r="T17" i="2"/>
  <c r="R17" i="2"/>
  <c r="P17" i="2"/>
  <c r="N17" i="2" s="1"/>
  <c r="L17" i="2"/>
  <c r="BH17" i="2" s="1"/>
  <c r="BI17" i="2" s="1"/>
  <c r="J17" i="2"/>
  <c r="H17" i="2" s="1"/>
  <c r="I17" i="2" s="1"/>
  <c r="F17" i="2"/>
  <c r="BH16" i="2"/>
  <c r="BI16" i="2" s="1"/>
  <c r="AX16" i="2"/>
  <c r="AY16" i="2" s="1"/>
  <c r="AT16" i="2"/>
  <c r="AP16" i="2"/>
  <c r="AN16" i="2"/>
  <c r="AL16" i="2" s="1"/>
  <c r="AJ16" i="2"/>
  <c r="AH16" i="2"/>
  <c r="AF16" i="2"/>
  <c r="AG16" i="2" s="1"/>
  <c r="AD16" i="2"/>
  <c r="AB16" i="2"/>
  <c r="X16" i="2"/>
  <c r="V16" i="2"/>
  <c r="R16" i="2"/>
  <c r="P16" i="2"/>
  <c r="N16" i="2"/>
  <c r="L16" i="2"/>
  <c r="BN16" i="2" s="1"/>
  <c r="BO16" i="2" s="1"/>
  <c r="J16" i="2"/>
  <c r="H16" i="2"/>
  <c r="I16" i="2" s="1"/>
  <c r="F16" i="2"/>
  <c r="BR15" i="2"/>
  <c r="BS15" i="2" s="1"/>
  <c r="AZ15" i="2"/>
  <c r="BA15" i="2" s="1"/>
  <c r="AT15" i="2"/>
  <c r="AR15" i="2"/>
  <c r="AP15" i="2"/>
  <c r="AP18" i="2" s="1"/>
  <c r="AN15" i="2"/>
  <c r="AJ15" i="2"/>
  <c r="AH15" i="2"/>
  <c r="AD15" i="2"/>
  <c r="AD18" i="2" s="1"/>
  <c r="AB15" i="2"/>
  <c r="X15" i="2"/>
  <c r="V15" i="2"/>
  <c r="R15" i="2"/>
  <c r="P15" i="2"/>
  <c r="L15" i="2"/>
  <c r="BN15" i="2" s="1"/>
  <c r="BO15" i="2" s="1"/>
  <c r="J15" i="2"/>
  <c r="H15" i="2" s="1"/>
  <c r="I15" i="2" s="1"/>
  <c r="F15" i="2"/>
  <c r="AJ14" i="2"/>
  <c r="AB14" i="2"/>
  <c r="BH13" i="2"/>
  <c r="BI13" i="2" s="1"/>
  <c r="BG13" i="2"/>
  <c r="BF13" i="2"/>
  <c r="AZ13" i="2"/>
  <c r="BA13" i="2" s="1"/>
  <c r="AT13" i="2"/>
  <c r="AR13" i="2"/>
  <c r="AS13" i="2" s="1"/>
  <c r="AP13" i="2"/>
  <c r="AN13" i="2"/>
  <c r="AJ13" i="2"/>
  <c r="AL13" i="2" s="1"/>
  <c r="AH13" i="2"/>
  <c r="AF13" i="2" s="1"/>
  <c r="AG13" i="2" s="1"/>
  <c r="AD13" i="2"/>
  <c r="AB13" i="2"/>
  <c r="X13" i="2"/>
  <c r="V13" i="2"/>
  <c r="T13" i="2"/>
  <c r="R13" i="2"/>
  <c r="P13" i="2"/>
  <c r="L13" i="2"/>
  <c r="BB13" i="2" s="1"/>
  <c r="BC13" i="2" s="1"/>
  <c r="J13" i="2"/>
  <c r="H13" i="2" s="1"/>
  <c r="I13" i="2" s="1"/>
  <c r="F13" i="2"/>
  <c r="BR12" i="2"/>
  <c r="BS12" i="2" s="1"/>
  <c r="BB12" i="2"/>
  <c r="BC12" i="2" s="1"/>
  <c r="BA12" i="2"/>
  <c r="AZ12" i="2"/>
  <c r="AT12" i="2"/>
  <c r="AP12" i="2"/>
  <c r="AN12" i="2"/>
  <c r="AL12" i="2"/>
  <c r="AJ12" i="2"/>
  <c r="AH12" i="2"/>
  <c r="AD12" i="2"/>
  <c r="AF12" i="2" s="1"/>
  <c r="AG12" i="2" s="1"/>
  <c r="AB12" i="2"/>
  <c r="Z12" i="2" s="1"/>
  <c r="X12" i="2"/>
  <c r="V12" i="2"/>
  <c r="R12" i="2"/>
  <c r="P12" i="2"/>
  <c r="N12" i="2"/>
  <c r="L12" i="2"/>
  <c r="BN12" i="2" s="1"/>
  <c r="BO12" i="2" s="1"/>
  <c r="J12" i="2"/>
  <c r="F12" i="2"/>
  <c r="BC11" i="2"/>
  <c r="BB11" i="2"/>
  <c r="AV11" i="2"/>
  <c r="AW11" i="2" s="1"/>
  <c r="AT11" i="2"/>
  <c r="AR11" i="2" s="1"/>
  <c r="AS11" i="2" s="1"/>
  <c r="AP11" i="2"/>
  <c r="AN11" i="2"/>
  <c r="AJ11" i="2"/>
  <c r="AH11" i="2"/>
  <c r="AF11" i="2"/>
  <c r="AG11" i="2" s="1"/>
  <c r="AD11" i="2"/>
  <c r="AB11" i="2"/>
  <c r="X11" i="2"/>
  <c r="V11" i="2"/>
  <c r="T11" i="2" s="1"/>
  <c r="U11" i="2" s="1"/>
  <c r="R11" i="2"/>
  <c r="P11" i="2"/>
  <c r="BF11" i="2" s="1"/>
  <c r="BG11" i="2" s="1"/>
  <c r="L11" i="2"/>
  <c r="J11" i="2"/>
  <c r="H11" i="2"/>
  <c r="I11" i="2" s="1"/>
  <c r="F11" i="2"/>
  <c r="BF10" i="2"/>
  <c r="BG10" i="2" s="1"/>
  <c r="AT10" i="2"/>
  <c r="AP10" i="2"/>
  <c r="AR10" i="2" s="1"/>
  <c r="AS10" i="2" s="1"/>
  <c r="AN10" i="2"/>
  <c r="AL10" i="2" s="1"/>
  <c r="AJ10" i="2"/>
  <c r="AH10" i="2"/>
  <c r="AD10" i="2"/>
  <c r="AD14" i="2" s="1"/>
  <c r="AB10" i="2"/>
  <c r="Z10" i="2"/>
  <c r="X10" i="2"/>
  <c r="X14" i="2" s="1"/>
  <c r="V10" i="2"/>
  <c r="V14" i="2" s="1"/>
  <c r="R10" i="2"/>
  <c r="P10" i="2"/>
  <c r="BR10" i="2" s="1"/>
  <c r="BS10" i="2" s="1"/>
  <c r="L10" i="2"/>
  <c r="BB10" i="2" s="1"/>
  <c r="BC10" i="2" s="1"/>
  <c r="J10" i="2"/>
  <c r="F10" i="2"/>
  <c r="CM7" i="2"/>
  <c r="CK7" i="2"/>
  <c r="CI7" i="2"/>
  <c r="CG7" i="2"/>
  <c r="CE7" i="2"/>
  <c r="CC7" i="2"/>
  <c r="CA7" i="2"/>
  <c r="AP6" i="2"/>
  <c r="AJ6" i="2"/>
  <c r="AD6" i="2"/>
  <c r="X6" i="2"/>
  <c r="R6" i="2"/>
  <c r="L6" i="2"/>
  <c r="F6" i="2"/>
  <c r="H281" i="4" l="1"/>
  <c r="H232" i="4"/>
  <c r="J359" i="4"/>
  <c r="H213" i="4"/>
  <c r="AZ187" i="4"/>
  <c r="BA187" i="4" s="1"/>
  <c r="H277" i="4"/>
  <c r="H286" i="4"/>
  <c r="J258" i="4"/>
  <c r="AZ263" i="4"/>
  <c r="BA263" i="4" s="1"/>
  <c r="H263" i="4"/>
  <c r="J356" i="4"/>
  <c r="H228" i="4"/>
  <c r="J348" i="4"/>
  <c r="J347" i="4"/>
  <c r="AZ213" i="4"/>
  <c r="BA213" i="4" s="1"/>
  <c r="J353" i="4"/>
  <c r="AZ353" i="4" s="1"/>
  <c r="BA353" i="4" s="1"/>
  <c r="H187" i="4"/>
  <c r="H190" i="4"/>
  <c r="H166" i="4"/>
  <c r="H135" i="4"/>
  <c r="H115" i="4"/>
  <c r="H116" i="4"/>
  <c r="J114" i="4"/>
  <c r="H108" i="4"/>
  <c r="H112" i="4"/>
  <c r="H95" i="4"/>
  <c r="H61" i="4"/>
  <c r="H63" i="4"/>
  <c r="H65" i="4"/>
  <c r="H68" i="4"/>
  <c r="H71" i="4"/>
  <c r="H49" i="4"/>
  <c r="H44" i="4"/>
  <c r="H35" i="4"/>
  <c r="I35" i="4" s="1"/>
  <c r="J18" i="4"/>
  <c r="H19" i="4"/>
  <c r="AX19" i="4" s="1"/>
  <c r="AY19" i="4" s="1"/>
  <c r="H20" i="4"/>
  <c r="H142" i="4"/>
  <c r="F110" i="4"/>
  <c r="H252" i="4"/>
  <c r="F258" i="4"/>
  <c r="H256" i="4"/>
  <c r="H191" i="4"/>
  <c r="AZ10" i="4"/>
  <c r="BA10" i="4" s="1"/>
  <c r="F216" i="4"/>
  <c r="AV281" i="4"/>
  <c r="AW281" i="4" s="1"/>
  <c r="H280" i="4"/>
  <c r="H238" i="4"/>
  <c r="AV241" i="4"/>
  <c r="AW241" i="4" s="1"/>
  <c r="H215" i="4"/>
  <c r="AV181" i="4"/>
  <c r="AW181" i="4" s="1"/>
  <c r="AV193" i="4"/>
  <c r="AW193" i="4" s="1"/>
  <c r="AV156" i="4"/>
  <c r="AW156" i="4" s="1"/>
  <c r="F359" i="4"/>
  <c r="AV359" i="4" s="1"/>
  <c r="AW359" i="4" s="1"/>
  <c r="H262" i="4"/>
  <c r="AV257" i="4"/>
  <c r="AW257" i="4" s="1"/>
  <c r="F349" i="4"/>
  <c r="H253" i="4"/>
  <c r="F346" i="4"/>
  <c r="F357" i="4"/>
  <c r="F361" i="4"/>
  <c r="AV361" i="4" s="1"/>
  <c r="AW361" i="4" s="1"/>
  <c r="H217" i="4"/>
  <c r="AV213" i="4"/>
  <c r="AW213" i="4" s="1"/>
  <c r="H209" i="4"/>
  <c r="F210" i="4"/>
  <c r="F352" i="4"/>
  <c r="AV352" i="4" s="1"/>
  <c r="AW352" i="4" s="1"/>
  <c r="F353" i="4"/>
  <c r="AV353" i="4" s="1"/>
  <c r="AW353" i="4" s="1"/>
  <c r="F356" i="4"/>
  <c r="H181" i="4"/>
  <c r="H160" i="4"/>
  <c r="H154" i="4"/>
  <c r="H141" i="4"/>
  <c r="AV119" i="4"/>
  <c r="AW119" i="4" s="1"/>
  <c r="AV115" i="4"/>
  <c r="AW115" i="4" s="1"/>
  <c r="H107" i="4"/>
  <c r="I107" i="4" s="1"/>
  <c r="AV97" i="4"/>
  <c r="AW97" i="4" s="1"/>
  <c r="H94" i="4"/>
  <c r="AX94" i="4" s="1"/>
  <c r="AY94" i="4" s="1"/>
  <c r="H89" i="4"/>
  <c r="H59" i="4"/>
  <c r="I59" i="4" s="1"/>
  <c r="AV44" i="4"/>
  <c r="AW44" i="4" s="1"/>
  <c r="H11" i="4"/>
  <c r="I11" i="4" s="1"/>
  <c r="H47" i="4"/>
  <c r="AV35" i="4"/>
  <c r="AW35" i="4" s="1"/>
  <c r="F48" i="4"/>
  <c r="H45" i="4"/>
  <c r="I45" i="4" s="1"/>
  <c r="H40" i="4"/>
  <c r="I40" i="4" s="1"/>
  <c r="H41" i="4"/>
  <c r="I41" i="4" s="1"/>
  <c r="H39" i="4"/>
  <c r="I39" i="4" s="1"/>
  <c r="I44" i="4"/>
  <c r="I47" i="4"/>
  <c r="AV36" i="4"/>
  <c r="AW36" i="4" s="1"/>
  <c r="H34" i="4"/>
  <c r="I34" i="4" s="1"/>
  <c r="F18" i="4"/>
  <c r="K9" i="5"/>
  <c r="K19" i="5" s="1"/>
  <c r="L15" i="5"/>
  <c r="G36" i="5"/>
  <c r="O36" i="5"/>
  <c r="I16" i="5"/>
  <c r="E13" i="5"/>
  <c r="G14" i="5"/>
  <c r="O14" i="5"/>
  <c r="I14" i="5"/>
  <c r="M15" i="5"/>
  <c r="K16" i="5"/>
  <c r="G15" i="5"/>
  <c r="O15" i="5"/>
  <c r="K13" i="5"/>
  <c r="J9" i="5"/>
  <c r="J19" i="5" s="1"/>
  <c r="F9" i="5"/>
  <c r="F19" i="5" s="1"/>
  <c r="N9" i="5"/>
  <c r="N19" i="5" s="1"/>
  <c r="F13" i="5"/>
  <c r="H9" i="5"/>
  <c r="H19" i="5" s="1"/>
  <c r="P9" i="5"/>
  <c r="P19" i="5" s="1"/>
  <c r="H14" i="5"/>
  <c r="P14" i="5"/>
  <c r="J16" i="5"/>
  <c r="E16" i="5"/>
  <c r="E9" i="5"/>
  <c r="E19" i="5" s="1"/>
  <c r="M9" i="5"/>
  <c r="M19" i="5" s="1"/>
  <c r="I9" i="5"/>
  <c r="I19" i="5" s="1"/>
  <c r="F15" i="5"/>
  <c r="N15" i="5"/>
  <c r="J14" i="5"/>
  <c r="L16" i="5"/>
  <c r="K14" i="5"/>
  <c r="G9" i="5"/>
  <c r="G19" i="5" s="1"/>
  <c r="O9" i="5"/>
  <c r="O19" i="5" s="1"/>
  <c r="H15" i="5"/>
  <c r="P15" i="5"/>
  <c r="M16" i="5"/>
  <c r="E15" i="5"/>
  <c r="L14" i="5"/>
  <c r="I15" i="5"/>
  <c r="F16" i="5"/>
  <c r="N16" i="5"/>
  <c r="E14" i="5"/>
  <c r="M14" i="5"/>
  <c r="J15" i="5"/>
  <c r="G16" i="5"/>
  <c r="O16" i="5"/>
  <c r="N14" i="5"/>
  <c r="K15" i="5"/>
  <c r="H16" i="5"/>
  <c r="P16" i="5"/>
  <c r="J36" i="5"/>
  <c r="K36" i="5"/>
  <c r="L36" i="5"/>
  <c r="D35" i="5"/>
  <c r="I28" i="5"/>
  <c r="I36" i="5" s="1"/>
  <c r="D29" i="5"/>
  <c r="E32" i="5"/>
  <c r="M32" i="5"/>
  <c r="M36" i="5" s="1"/>
  <c r="F32" i="5"/>
  <c r="F36" i="5" s="1"/>
  <c r="N32" i="5"/>
  <c r="N36" i="5" s="1"/>
  <c r="L34" i="5"/>
  <c r="H32" i="5"/>
  <c r="H36" i="5" s="1"/>
  <c r="P32" i="5"/>
  <c r="P36" i="5" s="1"/>
  <c r="D25" i="5"/>
  <c r="L33" i="5"/>
  <c r="D30" i="5"/>
  <c r="D34" i="5" s="1"/>
  <c r="D12" i="5"/>
  <c r="D8" i="5"/>
  <c r="H13" i="5"/>
  <c r="D10" i="5"/>
  <c r="L13" i="5"/>
  <c r="L17" i="5" s="1"/>
  <c r="J13" i="5"/>
  <c r="N13" i="5"/>
  <c r="G13" i="5"/>
  <c r="O13" i="5"/>
  <c r="F14" i="5"/>
  <c r="P13" i="5"/>
  <c r="M13" i="5"/>
  <c r="D11" i="5"/>
  <c r="I13" i="5"/>
  <c r="D6" i="5"/>
  <c r="D7" i="5"/>
  <c r="F102" i="4"/>
  <c r="F342" i="4"/>
  <c r="O41" i="4"/>
  <c r="O35" i="4"/>
  <c r="BP35" i="4"/>
  <c r="BQ35" i="4" s="1"/>
  <c r="AX44" i="4"/>
  <c r="AY44" i="4" s="1"/>
  <c r="BB10" i="4"/>
  <c r="BC10" i="4" s="1"/>
  <c r="P18" i="4"/>
  <c r="AV16" i="4"/>
  <c r="AW16" i="4" s="1"/>
  <c r="AV17" i="4"/>
  <c r="AW17" i="4" s="1"/>
  <c r="N23" i="4"/>
  <c r="BD23" i="4" s="1"/>
  <c r="BE23" i="4" s="1"/>
  <c r="BL23" i="4"/>
  <c r="BM23" i="4" s="1"/>
  <c r="AZ34" i="4"/>
  <c r="BA34" i="4" s="1"/>
  <c r="T35" i="4"/>
  <c r="U35" i="4" s="1"/>
  <c r="AZ36" i="4"/>
  <c r="BA36" i="4" s="1"/>
  <c r="R42" i="4"/>
  <c r="P48" i="4"/>
  <c r="AZ49" i="4"/>
  <c r="BA49" i="4" s="1"/>
  <c r="H70" i="4"/>
  <c r="BF83" i="4"/>
  <c r="BG83" i="4" s="1"/>
  <c r="N83" i="4"/>
  <c r="AZ83" i="4"/>
  <c r="BA83" i="4" s="1"/>
  <c r="I135" i="4"/>
  <c r="V346" i="4"/>
  <c r="BF154" i="4"/>
  <c r="BG154" i="4" s="1"/>
  <c r="T214" i="4"/>
  <c r="BF214" i="4"/>
  <c r="BG214" i="4" s="1"/>
  <c r="U15" i="4"/>
  <c r="AZ11" i="4"/>
  <c r="BA11" i="4" s="1"/>
  <c r="T13" i="4"/>
  <c r="U13" i="4" s="1"/>
  <c r="R18" i="4"/>
  <c r="H17" i="4"/>
  <c r="V18" i="4"/>
  <c r="N21" i="4"/>
  <c r="BJ21" i="4" s="1"/>
  <c r="BK21" i="4" s="1"/>
  <c r="BF22" i="4"/>
  <c r="BG22" i="4" s="1"/>
  <c r="BF36" i="4"/>
  <c r="BG36" i="4" s="1"/>
  <c r="BF41" i="4"/>
  <c r="BG41" i="4" s="1"/>
  <c r="AZ45" i="4"/>
  <c r="BA45" i="4" s="1"/>
  <c r="BH49" i="4"/>
  <c r="BI49" i="4" s="1"/>
  <c r="BB70" i="4"/>
  <c r="BC70" i="4" s="1"/>
  <c r="AV70" i="4"/>
  <c r="AW70" i="4" s="1"/>
  <c r="BN70" i="4"/>
  <c r="BO70" i="4" s="1"/>
  <c r="P358" i="4"/>
  <c r="AZ166" i="4"/>
  <c r="BA166" i="4" s="1"/>
  <c r="J182" i="4"/>
  <c r="H178" i="4"/>
  <c r="J230" i="4"/>
  <c r="AZ230" i="4" s="1"/>
  <c r="BA230" i="4" s="1"/>
  <c r="H226" i="4"/>
  <c r="BF12" i="4"/>
  <c r="BG12" i="4" s="1"/>
  <c r="BB13" i="4"/>
  <c r="BC13" i="4" s="1"/>
  <c r="V24" i="4"/>
  <c r="T25" i="4"/>
  <c r="U25" i="4" s="1"/>
  <c r="N36" i="4"/>
  <c r="BF39" i="4"/>
  <c r="BG39" i="4" s="1"/>
  <c r="T45" i="4"/>
  <c r="BH59" i="4"/>
  <c r="BI59" i="4" s="1"/>
  <c r="AV59" i="4"/>
  <c r="AW59" i="4" s="1"/>
  <c r="BN60" i="4"/>
  <c r="BO60" i="4" s="1"/>
  <c r="L66" i="4"/>
  <c r="BB64" i="4"/>
  <c r="BC64" i="4" s="1"/>
  <c r="BL191" i="4"/>
  <c r="BM191" i="4" s="1"/>
  <c r="N191" i="4"/>
  <c r="AZ191" i="4"/>
  <c r="BA191" i="4" s="1"/>
  <c r="BL137" i="4"/>
  <c r="BM137" i="4" s="1"/>
  <c r="N137" i="4"/>
  <c r="BF137" i="4"/>
  <c r="BG137" i="4" s="1"/>
  <c r="U16" i="4"/>
  <c r="U21" i="4"/>
  <c r="F62" i="4"/>
  <c r="BL64" i="4"/>
  <c r="BM64" i="4" s="1"/>
  <c r="BF64" i="4"/>
  <c r="BG64" i="4" s="1"/>
  <c r="N64" i="4"/>
  <c r="BH71" i="4"/>
  <c r="BI71" i="4" s="1"/>
  <c r="AV71" i="4"/>
  <c r="AW71" i="4" s="1"/>
  <c r="L347" i="4"/>
  <c r="V361" i="4"/>
  <c r="BL202" i="4"/>
  <c r="BM202" i="4" s="1"/>
  <c r="N202" i="4"/>
  <c r="BR202" i="4"/>
  <c r="BS202" i="4" s="1"/>
  <c r="BF202" i="4"/>
  <c r="BG202" i="4" s="1"/>
  <c r="N233" i="4"/>
  <c r="BP233" i="4" s="1"/>
  <c r="BQ233" i="4" s="1"/>
  <c r="BB236" i="4"/>
  <c r="BC236" i="4" s="1"/>
  <c r="F264" i="4"/>
  <c r="H13" i="4"/>
  <c r="AZ15" i="4"/>
  <c r="BA15" i="4" s="1"/>
  <c r="T17" i="4"/>
  <c r="U17" i="4" s="1"/>
  <c r="BL21" i="4"/>
  <c r="BM21" i="4" s="1"/>
  <c r="BB36" i="4"/>
  <c r="BC36" i="4" s="1"/>
  <c r="J38" i="4"/>
  <c r="AV39" i="4"/>
  <c r="AW39" i="4" s="1"/>
  <c r="AV41" i="4"/>
  <c r="AW41" i="4" s="1"/>
  <c r="AV47" i="4"/>
  <c r="AW47" i="4" s="1"/>
  <c r="N60" i="4"/>
  <c r="T69" i="4"/>
  <c r="BB83" i="4"/>
  <c r="BC83" i="4" s="1"/>
  <c r="BH91" i="4"/>
  <c r="BI91" i="4" s="1"/>
  <c r="L96" i="4"/>
  <c r="N91" i="4"/>
  <c r="N94" i="4"/>
  <c r="BL94" i="4"/>
  <c r="BM94" i="4" s="1"/>
  <c r="H284" i="4"/>
  <c r="BH35" i="4"/>
  <c r="BI35" i="4" s="1"/>
  <c r="BB41" i="4"/>
  <c r="BC41" i="4" s="1"/>
  <c r="BF45" i="4"/>
  <c r="BG45" i="4" s="1"/>
  <c r="BF47" i="4"/>
  <c r="BG47" i="4" s="1"/>
  <c r="AZ67" i="4"/>
  <c r="BA67" i="4" s="1"/>
  <c r="BL73" i="4"/>
  <c r="BM73" i="4" s="1"/>
  <c r="BF73" i="4"/>
  <c r="BG73" i="4" s="1"/>
  <c r="BH259" i="4"/>
  <c r="BI259" i="4" s="1"/>
  <c r="BB259" i="4"/>
  <c r="BC259" i="4" s="1"/>
  <c r="BF16" i="4"/>
  <c r="BG16" i="4" s="1"/>
  <c r="BB17" i="4"/>
  <c r="BC17" i="4" s="1"/>
  <c r="BB23" i="4"/>
  <c r="BC23" i="4" s="1"/>
  <c r="BH23" i="4"/>
  <c r="BI23" i="4" s="1"/>
  <c r="BR49" i="4"/>
  <c r="BS49" i="4" s="1"/>
  <c r="BH63" i="4"/>
  <c r="BI63" i="4" s="1"/>
  <c r="BB63" i="4"/>
  <c r="BC63" i="4" s="1"/>
  <c r="AV63" i="4"/>
  <c r="AW63" i="4" s="1"/>
  <c r="BR64" i="4"/>
  <c r="BS64" i="4" s="1"/>
  <c r="BB283" i="4"/>
  <c r="BC283" i="4" s="1"/>
  <c r="BH283" i="4"/>
  <c r="BI283" i="4" s="1"/>
  <c r="L288" i="4"/>
  <c r="BF61" i="4"/>
  <c r="BG61" i="4" s="1"/>
  <c r="BB85" i="4"/>
  <c r="BC85" i="4" s="1"/>
  <c r="BR87" i="4"/>
  <c r="BS87" i="4" s="1"/>
  <c r="BR88" i="4"/>
  <c r="BS88" i="4" s="1"/>
  <c r="BB89" i="4"/>
  <c r="BC89" i="4" s="1"/>
  <c r="BN89" i="4"/>
  <c r="BO89" i="4" s="1"/>
  <c r="BF93" i="4"/>
  <c r="BG93" i="4" s="1"/>
  <c r="BN108" i="4"/>
  <c r="BO108" i="4" s="1"/>
  <c r="BF109" i="4"/>
  <c r="BG109" i="4" s="1"/>
  <c r="H121" i="4"/>
  <c r="I121" i="4" s="1"/>
  <c r="R134" i="4"/>
  <c r="R146" i="4" s="1"/>
  <c r="S140" i="4" s="1"/>
  <c r="BN131" i="4"/>
  <c r="BO131" i="4" s="1"/>
  <c r="H136" i="4"/>
  <c r="AZ140" i="4"/>
  <c r="BA140" i="4" s="1"/>
  <c r="N141" i="4"/>
  <c r="BR141" i="4"/>
  <c r="BS141" i="4" s="1"/>
  <c r="AZ142" i="4"/>
  <c r="BA142" i="4" s="1"/>
  <c r="T143" i="4"/>
  <c r="AZ145" i="4"/>
  <c r="BA145" i="4" s="1"/>
  <c r="L351" i="4"/>
  <c r="N163" i="4"/>
  <c r="H164" i="4"/>
  <c r="AV164" i="4"/>
  <c r="AW164" i="4" s="1"/>
  <c r="R358" i="4"/>
  <c r="L359" i="4"/>
  <c r="H183" i="4"/>
  <c r="BF185" i="4"/>
  <c r="BG185" i="4" s="1"/>
  <c r="J192" i="4"/>
  <c r="AV190" i="4"/>
  <c r="AW190" i="4" s="1"/>
  <c r="R206" i="4"/>
  <c r="H204" i="4"/>
  <c r="BL209" i="4"/>
  <c r="BM209" i="4" s="1"/>
  <c r="BF212" i="4"/>
  <c r="BG212" i="4" s="1"/>
  <c r="BH213" i="4"/>
  <c r="BI213" i="4" s="1"/>
  <c r="BL226" i="4"/>
  <c r="BM226" i="4" s="1"/>
  <c r="T236" i="4"/>
  <c r="AV237" i="4"/>
  <c r="AW237" i="4" s="1"/>
  <c r="N256" i="4"/>
  <c r="N259" i="4"/>
  <c r="BP259" i="4" s="1"/>
  <c r="BQ259" i="4" s="1"/>
  <c r="H260" i="4"/>
  <c r="BF261" i="4"/>
  <c r="BG261" i="4" s="1"/>
  <c r="T265" i="4"/>
  <c r="BB274" i="4"/>
  <c r="BC274" i="4" s="1"/>
  <c r="BF276" i="4"/>
  <c r="BG276" i="4" s="1"/>
  <c r="N283" i="4"/>
  <c r="T289" i="4"/>
  <c r="BR84" i="4"/>
  <c r="BS84" i="4" s="1"/>
  <c r="AZ88" i="4"/>
  <c r="BA88" i="4" s="1"/>
  <c r="P96" i="4"/>
  <c r="BB95" i="4"/>
  <c r="BC95" i="4" s="1"/>
  <c r="AV111" i="4"/>
  <c r="AW111" i="4" s="1"/>
  <c r="AZ113" i="4"/>
  <c r="BA113" i="4" s="1"/>
  <c r="AZ117" i="4"/>
  <c r="BA117" i="4" s="1"/>
  <c r="R144" i="4"/>
  <c r="N140" i="4"/>
  <c r="BB145" i="4"/>
  <c r="BC145" i="4" s="1"/>
  <c r="AV154" i="4"/>
  <c r="AW154" i="4" s="1"/>
  <c r="N159" i="4"/>
  <c r="V352" i="4"/>
  <c r="L353" i="4"/>
  <c r="BB165" i="4"/>
  <c r="BC165" i="4" s="1"/>
  <c r="U286" i="4"/>
  <c r="N287" i="4"/>
  <c r="AV108" i="4"/>
  <c r="AW108" i="4" s="1"/>
  <c r="BN112" i="4"/>
  <c r="BO112" i="4" s="1"/>
  <c r="BN116" i="4"/>
  <c r="BO116" i="4" s="1"/>
  <c r="BN133" i="4"/>
  <c r="BO133" i="4" s="1"/>
  <c r="J349" i="4"/>
  <c r="J357" i="4"/>
  <c r="AZ357" i="4" s="1"/>
  <c r="BA357" i="4" s="1"/>
  <c r="V358" i="4"/>
  <c r="P359" i="4"/>
  <c r="J361" i="4"/>
  <c r="P192" i="4"/>
  <c r="BB188" i="4"/>
  <c r="BC188" i="4" s="1"/>
  <c r="T189" i="4"/>
  <c r="BR191" i="4"/>
  <c r="BS191" i="4" s="1"/>
  <c r="H214" i="4"/>
  <c r="N231" i="4"/>
  <c r="AV232" i="4"/>
  <c r="AW232" i="4" s="1"/>
  <c r="BB238" i="4"/>
  <c r="BC238" i="4" s="1"/>
  <c r="BF241" i="4"/>
  <c r="BG241" i="4" s="1"/>
  <c r="H261" i="4"/>
  <c r="T263" i="4"/>
  <c r="BD263" i="4" s="1"/>
  <c r="BE263" i="4" s="1"/>
  <c r="BF284" i="4"/>
  <c r="BG284" i="4" s="1"/>
  <c r="BR287" i="4"/>
  <c r="BS287" i="4" s="1"/>
  <c r="BR60" i="4"/>
  <c r="BS60" i="4" s="1"/>
  <c r="F72" i="4"/>
  <c r="L86" i="4"/>
  <c r="BB108" i="4"/>
  <c r="BC108" i="4" s="1"/>
  <c r="N113" i="4"/>
  <c r="BR113" i="4"/>
  <c r="BS113" i="4" s="1"/>
  <c r="N117" i="4"/>
  <c r="BR117" i="4"/>
  <c r="BS117" i="4" s="1"/>
  <c r="BR118" i="4"/>
  <c r="BS118" i="4" s="1"/>
  <c r="T121" i="4"/>
  <c r="H132" i="4"/>
  <c r="BL132" i="4"/>
  <c r="BM132" i="4" s="1"/>
  <c r="BR133" i="4"/>
  <c r="BS133" i="4" s="1"/>
  <c r="BB135" i="4"/>
  <c r="BC135" i="4" s="1"/>
  <c r="BF136" i="4"/>
  <c r="BG136" i="4" s="1"/>
  <c r="AV143" i="4"/>
  <c r="AW143" i="4" s="1"/>
  <c r="N145" i="4"/>
  <c r="BP145" i="4" s="1"/>
  <c r="BQ145" i="4" s="1"/>
  <c r="F358" i="4"/>
  <c r="H358" i="4" s="1"/>
  <c r="T181" i="4"/>
  <c r="P186" i="4"/>
  <c r="H185" i="4"/>
  <c r="AX185" i="4" s="1"/>
  <c r="AY185" i="4" s="1"/>
  <c r="BN185" i="4"/>
  <c r="BO185" i="4" s="1"/>
  <c r="R192" i="4"/>
  <c r="BR188" i="4"/>
  <c r="BS188" i="4" s="1"/>
  <c r="T193" i="4"/>
  <c r="T204" i="4"/>
  <c r="U204" i="4" s="1"/>
  <c r="AV227" i="4"/>
  <c r="AW227" i="4" s="1"/>
  <c r="BB227" i="4"/>
  <c r="BC227" i="4" s="1"/>
  <c r="BN229" i="4"/>
  <c r="BO229" i="4" s="1"/>
  <c r="R240" i="4"/>
  <c r="AZ236" i="4"/>
  <c r="BA236" i="4" s="1"/>
  <c r="BN241" i="4"/>
  <c r="BO241" i="4" s="1"/>
  <c r="H257" i="4"/>
  <c r="BN257" i="4"/>
  <c r="BO257" i="4" s="1"/>
  <c r="T259" i="4"/>
  <c r="AV261" i="4"/>
  <c r="AW261" i="4" s="1"/>
  <c r="BF265" i="4"/>
  <c r="BG265" i="4" s="1"/>
  <c r="L278" i="4"/>
  <c r="BL284" i="4"/>
  <c r="BM284" i="4" s="1"/>
  <c r="BR108" i="4"/>
  <c r="BS108" i="4" s="1"/>
  <c r="AV112" i="4"/>
  <c r="AW112" i="4" s="1"/>
  <c r="BB115" i="4"/>
  <c r="BC115" i="4" s="1"/>
  <c r="AV116" i="4"/>
  <c r="AW116" i="4" s="1"/>
  <c r="F348" i="4"/>
  <c r="H348" i="4" s="1"/>
  <c r="J352" i="4"/>
  <c r="AV160" i="4"/>
  <c r="AW160" i="4" s="1"/>
  <c r="R353" i="4"/>
  <c r="BN163" i="4"/>
  <c r="BO163" i="4" s="1"/>
  <c r="V359" i="4"/>
  <c r="R186" i="4"/>
  <c r="BF184" i="4"/>
  <c r="BG184" i="4" s="1"/>
  <c r="L186" i="4"/>
  <c r="V230" i="4"/>
  <c r="BF233" i="4"/>
  <c r="BG233" i="4" s="1"/>
  <c r="U265" i="4"/>
  <c r="BN67" i="4"/>
  <c r="BO67" i="4" s="1"/>
  <c r="AV85" i="4"/>
  <c r="AW85" i="4" s="1"/>
  <c r="V90" i="4"/>
  <c r="AV89" i="4"/>
  <c r="AW89" i="4" s="1"/>
  <c r="AZ91" i="4"/>
  <c r="BA91" i="4" s="1"/>
  <c r="BR92" i="4"/>
  <c r="BS92" i="4" s="1"/>
  <c r="BN107" i="4"/>
  <c r="BO107" i="4" s="1"/>
  <c r="AZ109" i="4"/>
  <c r="BA109" i="4" s="1"/>
  <c r="BF111" i="4"/>
  <c r="BG111" i="4" s="1"/>
  <c r="BB112" i="4"/>
  <c r="BC112" i="4" s="1"/>
  <c r="L114" i="4"/>
  <c r="BF115" i="4"/>
  <c r="BG115" i="4" s="1"/>
  <c r="BB116" i="4"/>
  <c r="BC116" i="4" s="1"/>
  <c r="N133" i="4"/>
  <c r="BF135" i="4"/>
  <c r="BG135" i="4" s="1"/>
  <c r="H140" i="4"/>
  <c r="I140" i="4" s="1"/>
  <c r="BN143" i="4"/>
  <c r="BO143" i="4" s="1"/>
  <c r="BR145" i="4"/>
  <c r="BS145" i="4" s="1"/>
  <c r="H155" i="4"/>
  <c r="H156" i="4"/>
  <c r="L352" i="4"/>
  <c r="F355" i="4"/>
  <c r="R356" i="4"/>
  <c r="P357" i="4"/>
  <c r="P361" i="4"/>
  <c r="T183" i="4"/>
  <c r="N188" i="4"/>
  <c r="BB189" i="4"/>
  <c r="BC189" i="4" s="1"/>
  <c r="BB191" i="4"/>
  <c r="BC191" i="4" s="1"/>
  <c r="BN204" i="4"/>
  <c r="BO204" i="4" s="1"/>
  <c r="T209" i="4"/>
  <c r="N212" i="4"/>
  <c r="T213" i="4"/>
  <c r="F230" i="4"/>
  <c r="BN227" i="4"/>
  <c r="BO227" i="4" s="1"/>
  <c r="BF237" i="4"/>
  <c r="BG237" i="4" s="1"/>
  <c r="T238" i="4"/>
  <c r="BN238" i="4"/>
  <c r="BO238" i="4" s="1"/>
  <c r="AZ239" i="4"/>
  <c r="BA239" i="4" s="1"/>
  <c r="H255" i="4"/>
  <c r="H259" i="4"/>
  <c r="AX259" i="4" s="1"/>
  <c r="AY259" i="4" s="1"/>
  <c r="T261" i="4"/>
  <c r="BB262" i="4"/>
  <c r="BC262" i="4" s="1"/>
  <c r="BF263" i="4"/>
  <c r="BG263" i="4" s="1"/>
  <c r="N265" i="4"/>
  <c r="BJ265" i="4" s="1"/>
  <c r="BK265" i="4" s="1"/>
  <c r="BF281" i="4"/>
  <c r="BG281" i="4" s="1"/>
  <c r="F288" i="4"/>
  <c r="AV288" i="4" s="1"/>
  <c r="AW288" i="4" s="1"/>
  <c r="BH286" i="4"/>
  <c r="BI286" i="4" s="1"/>
  <c r="AZ121" i="4"/>
  <c r="BA121" i="4" s="1"/>
  <c r="BR135" i="4"/>
  <c r="BS135" i="4" s="1"/>
  <c r="AZ141" i="4"/>
  <c r="BA141" i="4" s="1"/>
  <c r="R349" i="4"/>
  <c r="F351" i="4"/>
  <c r="AV351" i="4" s="1"/>
  <c r="AW351" i="4" s="1"/>
  <c r="R361" i="4"/>
  <c r="BH209" i="4"/>
  <c r="BI209" i="4" s="1"/>
  <c r="BR212" i="4"/>
  <c r="BS212" i="4" s="1"/>
  <c r="F254" i="4"/>
  <c r="T257" i="4"/>
  <c r="H287" i="4"/>
  <c r="AX287" i="4" s="1"/>
  <c r="AY287" i="4" s="1"/>
  <c r="AZ25" i="4"/>
  <c r="BA25" i="4" s="1"/>
  <c r="J24" i="4"/>
  <c r="H22" i="4"/>
  <c r="H21" i="4"/>
  <c r="H25" i="4"/>
  <c r="AA12" i="4"/>
  <c r="AF18" i="4"/>
  <c r="AG18" i="4" s="1"/>
  <c r="AM22" i="4"/>
  <c r="AM25" i="4"/>
  <c r="AM35" i="4"/>
  <c r="AM41" i="4"/>
  <c r="BR18" i="4"/>
  <c r="BS18" i="4" s="1"/>
  <c r="AZ18" i="4"/>
  <c r="BA18" i="4" s="1"/>
  <c r="BF18" i="4"/>
  <c r="BG18" i="4" s="1"/>
  <c r="BL18" i="4"/>
  <c r="BM18" i="4" s="1"/>
  <c r="AM15" i="4"/>
  <c r="T24" i="4"/>
  <c r="U24" i="4" s="1"/>
  <c r="AR42" i="4"/>
  <c r="AS42" i="4" s="1"/>
  <c r="U43" i="4"/>
  <c r="BR48" i="4"/>
  <c r="BS48" i="4" s="1"/>
  <c r="Z24" i="4"/>
  <c r="U45" i="4"/>
  <c r="O59" i="4"/>
  <c r="BP59" i="4"/>
  <c r="BQ59" i="4" s="1"/>
  <c r="AM59" i="4"/>
  <c r="AM65" i="4"/>
  <c r="AA21" i="4"/>
  <c r="AM36" i="4"/>
  <c r="BN66" i="4"/>
  <c r="BO66" i="4" s="1"/>
  <c r="AM12" i="4"/>
  <c r="AM16" i="4"/>
  <c r="AF24" i="4"/>
  <c r="AG24" i="4" s="1"/>
  <c r="U36" i="4"/>
  <c r="U34" i="4"/>
  <c r="O38" i="4"/>
  <c r="V370" i="4"/>
  <c r="V322" i="4"/>
  <c r="V298" i="4"/>
  <c r="BH11" i="4"/>
  <c r="BI11" i="4" s="1"/>
  <c r="R372" i="4"/>
  <c r="R324" i="4"/>
  <c r="R300" i="4"/>
  <c r="BN12" i="4"/>
  <c r="BO12" i="4" s="1"/>
  <c r="P373" i="4"/>
  <c r="P325" i="4"/>
  <c r="P301" i="4"/>
  <c r="AN373" i="4"/>
  <c r="AN325" i="4"/>
  <c r="AN301" i="4"/>
  <c r="AT14" i="4"/>
  <c r="L375" i="4"/>
  <c r="L327" i="4"/>
  <c r="L303" i="4"/>
  <c r="J376" i="4"/>
  <c r="J328" i="4"/>
  <c r="J304" i="4"/>
  <c r="AH376" i="4"/>
  <c r="AH328" i="4"/>
  <c r="AH304" i="4"/>
  <c r="BN16" i="4"/>
  <c r="BO16" i="4" s="1"/>
  <c r="X377" i="4"/>
  <c r="X329" i="4"/>
  <c r="X305" i="4"/>
  <c r="AN377" i="4"/>
  <c r="AN329" i="4"/>
  <c r="AN305" i="4"/>
  <c r="BL17" i="4"/>
  <c r="BM17" i="4" s="1"/>
  <c r="AV20" i="4"/>
  <c r="AW20" i="4" s="1"/>
  <c r="BF20" i="4"/>
  <c r="BG20" i="4" s="1"/>
  <c r="X381" i="4"/>
  <c r="X333" i="4"/>
  <c r="X309" i="4"/>
  <c r="AT381" i="4"/>
  <c r="AT333" i="4"/>
  <c r="AT309" i="4"/>
  <c r="L382" i="4"/>
  <c r="L334" i="4"/>
  <c r="L310" i="4"/>
  <c r="AH382" i="4"/>
  <c r="AH334" i="4"/>
  <c r="AH310" i="4"/>
  <c r="BB22" i="4"/>
  <c r="BC22" i="4" s="1"/>
  <c r="J383" i="4"/>
  <c r="J335" i="4"/>
  <c r="J311" i="4"/>
  <c r="AP383" i="4"/>
  <c r="AP335" i="4"/>
  <c r="AP311" i="4"/>
  <c r="AZ23" i="4"/>
  <c r="BA23" i="4" s="1"/>
  <c r="F385" i="4"/>
  <c r="F337" i="4"/>
  <c r="F313" i="4"/>
  <c r="AM44" i="4"/>
  <c r="P379" i="4"/>
  <c r="P331" i="4"/>
  <c r="P307" i="4"/>
  <c r="AH379" i="4"/>
  <c r="AH331" i="4"/>
  <c r="AH307" i="4"/>
  <c r="AZ19" i="4"/>
  <c r="BA19" i="4" s="1"/>
  <c r="AB380" i="4"/>
  <c r="AB332" i="4"/>
  <c r="AB308" i="4"/>
  <c r="BH20" i="4"/>
  <c r="BI20" i="4" s="1"/>
  <c r="X382" i="4"/>
  <c r="X334" i="4"/>
  <c r="X310" i="4"/>
  <c r="V383" i="4"/>
  <c r="V335" i="4"/>
  <c r="V311" i="4"/>
  <c r="R385" i="4"/>
  <c r="R337" i="4"/>
  <c r="R313" i="4"/>
  <c r="AR36" i="4"/>
  <c r="AS36" i="4" s="1"/>
  <c r="BH36" i="4"/>
  <c r="BI36" i="4" s="1"/>
  <c r="T37" i="4"/>
  <c r="U37" i="4" s="1"/>
  <c r="AS37" i="4"/>
  <c r="AL38" i="4"/>
  <c r="AM38" i="4" s="1"/>
  <c r="BN38" i="4"/>
  <c r="BO38" i="4" s="1"/>
  <c r="Z39" i="4"/>
  <c r="AA39" i="4" s="1"/>
  <c r="BH39" i="4"/>
  <c r="BI39" i="4" s="1"/>
  <c r="T40" i="4"/>
  <c r="U40" i="4" s="1"/>
  <c r="AZ41" i="4"/>
  <c r="BA41" i="4" s="1"/>
  <c r="BL41" i="4"/>
  <c r="BM41" i="4" s="1"/>
  <c r="AZ43" i="4"/>
  <c r="BA43" i="4" s="1"/>
  <c r="BR43" i="4"/>
  <c r="BS43" i="4" s="1"/>
  <c r="AF45" i="4"/>
  <c r="AG45" i="4" s="1"/>
  <c r="BL46" i="4"/>
  <c r="BM46" i="4" s="1"/>
  <c r="BR46" i="4"/>
  <c r="BS46" i="4" s="1"/>
  <c r="AZ46" i="4"/>
  <c r="BA46" i="4" s="1"/>
  <c r="BF46" i="4"/>
  <c r="BG46" i="4" s="1"/>
  <c r="AL58" i="4"/>
  <c r="AM58" i="4" s="1"/>
  <c r="AD62" i="4"/>
  <c r="T63" i="4"/>
  <c r="AJ66" i="4"/>
  <c r="BB65" i="4"/>
  <c r="BC65" i="4" s="1"/>
  <c r="AV65" i="4"/>
  <c r="AW65" i="4" s="1"/>
  <c r="Z65" i="4"/>
  <c r="AR65" i="4"/>
  <c r="AS65" i="4" s="1"/>
  <c r="AB72" i="4"/>
  <c r="BL67" i="4"/>
  <c r="BM67" i="4" s="1"/>
  <c r="AL71" i="4"/>
  <c r="AM71" i="4" s="1"/>
  <c r="AF85" i="4"/>
  <c r="AG85" i="4" s="1"/>
  <c r="F370" i="4"/>
  <c r="F322" i="4"/>
  <c r="F298" i="4"/>
  <c r="AT370" i="4"/>
  <c r="AT322" i="4"/>
  <c r="AT298" i="4"/>
  <c r="AB371" i="4"/>
  <c r="AB323" i="4"/>
  <c r="AB299" i="4"/>
  <c r="J372" i="4"/>
  <c r="J324" i="4"/>
  <c r="J300" i="4"/>
  <c r="BL13" i="4"/>
  <c r="BM13" i="4" s="1"/>
  <c r="AP379" i="4"/>
  <c r="AP331" i="4"/>
  <c r="AP307" i="4"/>
  <c r="BH19" i="4"/>
  <c r="BI19" i="4" s="1"/>
  <c r="BR20" i="4"/>
  <c r="BS20" i="4" s="1"/>
  <c r="AB385" i="4"/>
  <c r="AB337" i="4"/>
  <c r="AB313" i="4"/>
  <c r="BR25" i="4"/>
  <c r="BS25" i="4" s="1"/>
  <c r="BB61" i="4"/>
  <c r="BC61" i="4" s="1"/>
  <c r="BN61" i="4"/>
  <c r="BO61" i="4" s="1"/>
  <c r="AV61" i="4"/>
  <c r="AW61" i="4" s="1"/>
  <c r="O94" i="4"/>
  <c r="BJ94" i="4"/>
  <c r="BK94" i="4" s="1"/>
  <c r="F366" i="4"/>
  <c r="F294" i="4"/>
  <c r="F318" i="4"/>
  <c r="H10" i="4"/>
  <c r="P370" i="4"/>
  <c r="P322" i="4"/>
  <c r="P298" i="4"/>
  <c r="X370" i="4"/>
  <c r="X322" i="4"/>
  <c r="X298" i="4"/>
  <c r="AN370" i="4"/>
  <c r="AN322" i="4"/>
  <c r="AN298" i="4"/>
  <c r="AV10" i="4"/>
  <c r="AW10" i="4" s="1"/>
  <c r="BL10" i="4"/>
  <c r="BM10" i="4" s="1"/>
  <c r="F371" i="4"/>
  <c r="F323" i="4"/>
  <c r="F299" i="4"/>
  <c r="N11" i="4"/>
  <c r="O21" i="4" s="1"/>
  <c r="V371" i="4"/>
  <c r="V323" i="4"/>
  <c r="V299" i="4"/>
  <c r="AD371" i="4"/>
  <c r="AD323" i="4"/>
  <c r="AD299" i="4"/>
  <c r="AT371" i="4"/>
  <c r="AT323" i="4"/>
  <c r="AT299" i="4"/>
  <c r="L372" i="4"/>
  <c r="L324" i="4"/>
  <c r="L300" i="4"/>
  <c r="T12" i="4"/>
  <c r="U12" i="4" s="1"/>
  <c r="AB372" i="4"/>
  <c r="AB324" i="4"/>
  <c r="AB300" i="4"/>
  <c r="AJ372" i="4"/>
  <c r="AJ324" i="4"/>
  <c r="AJ300" i="4"/>
  <c r="AZ12" i="4"/>
  <c r="BA12" i="4" s="1"/>
  <c r="BH12" i="4"/>
  <c r="BI12" i="4" s="1"/>
  <c r="J373" i="4"/>
  <c r="J325" i="4"/>
  <c r="J301" i="4"/>
  <c r="R373" i="4"/>
  <c r="R325" i="4"/>
  <c r="R301" i="4"/>
  <c r="AH373" i="4"/>
  <c r="AH325" i="4"/>
  <c r="AH301" i="4"/>
  <c r="AP373" i="4"/>
  <c r="AP325" i="4"/>
  <c r="AP301" i="4"/>
  <c r="BF13" i="4"/>
  <c r="BG13" i="4" s="1"/>
  <c r="P14" i="4"/>
  <c r="X14" i="4"/>
  <c r="AN14" i="4"/>
  <c r="F375" i="4"/>
  <c r="F327" i="4"/>
  <c r="F303" i="4"/>
  <c r="N15" i="4"/>
  <c r="V375" i="4"/>
  <c r="V327" i="4"/>
  <c r="V303" i="4"/>
  <c r="AD375" i="4"/>
  <c r="AD327" i="4"/>
  <c r="AD303" i="4"/>
  <c r="AT375" i="4"/>
  <c r="AT327" i="4"/>
  <c r="AT303" i="4"/>
  <c r="BB15" i="4"/>
  <c r="BC15" i="4" s="1"/>
  <c r="BR15" i="4"/>
  <c r="BS15" i="4" s="1"/>
  <c r="L376" i="4"/>
  <c r="L328" i="4"/>
  <c r="L304" i="4"/>
  <c r="AB376" i="4"/>
  <c r="AB328" i="4"/>
  <c r="AB304" i="4"/>
  <c r="AJ376" i="4"/>
  <c r="AJ328" i="4"/>
  <c r="AJ304" i="4"/>
  <c r="AZ16" i="4"/>
  <c r="BA16" i="4" s="1"/>
  <c r="BH16" i="4"/>
  <c r="BI16" i="4" s="1"/>
  <c r="J377" i="4"/>
  <c r="J329" i="4"/>
  <c r="J305" i="4"/>
  <c r="R377" i="4"/>
  <c r="R329" i="4"/>
  <c r="R305" i="4"/>
  <c r="Z17" i="4"/>
  <c r="AH377" i="4"/>
  <c r="AH329" i="4"/>
  <c r="AH305" i="4"/>
  <c r="AP377" i="4"/>
  <c r="AP329" i="4"/>
  <c r="AP305" i="4"/>
  <c r="Z19" i="4"/>
  <c r="BJ19" i="4" s="1"/>
  <c r="BK19" i="4" s="1"/>
  <c r="BB19" i="4"/>
  <c r="BC19" i="4" s="1"/>
  <c r="R380" i="4"/>
  <c r="R332" i="4"/>
  <c r="R308" i="4"/>
  <c r="AD380" i="4"/>
  <c r="AD332" i="4"/>
  <c r="AD308" i="4"/>
  <c r="AN380" i="4"/>
  <c r="AN332" i="4"/>
  <c r="AN308" i="4"/>
  <c r="F381" i="4"/>
  <c r="F333" i="4"/>
  <c r="F309" i="4"/>
  <c r="P381" i="4"/>
  <c r="P333" i="4"/>
  <c r="P309" i="4"/>
  <c r="AB381" i="4"/>
  <c r="AB333" i="4"/>
  <c r="AB309" i="4"/>
  <c r="AV21" i="4"/>
  <c r="AW21" i="4" s="1"/>
  <c r="BR21" i="4"/>
  <c r="BS21" i="4" s="1"/>
  <c r="N22" i="4"/>
  <c r="AJ382" i="4"/>
  <c r="AJ334" i="4"/>
  <c r="AJ310" i="4"/>
  <c r="AT382" i="4"/>
  <c r="AT334" i="4"/>
  <c r="AT310" i="4"/>
  <c r="L383" i="4"/>
  <c r="L335" i="4"/>
  <c r="L311" i="4"/>
  <c r="X383" i="4"/>
  <c r="X335" i="4"/>
  <c r="X311" i="4"/>
  <c r="AH383" i="4"/>
  <c r="AH335" i="4"/>
  <c r="AH311" i="4"/>
  <c r="BN23" i="4"/>
  <c r="BO23" i="4" s="1"/>
  <c r="AP24" i="4"/>
  <c r="AD385" i="4"/>
  <c r="AD337" i="4"/>
  <c r="AD313" i="4"/>
  <c r="AN385" i="4"/>
  <c r="AN337" i="4"/>
  <c r="AN313" i="4"/>
  <c r="BH34" i="4"/>
  <c r="BI34" i="4" s="1"/>
  <c r="BN34" i="4"/>
  <c r="BO34" i="4" s="1"/>
  <c r="AV34" i="4"/>
  <c r="AW34" i="4" s="1"/>
  <c r="BB34" i="4"/>
  <c r="BC34" i="4" s="1"/>
  <c r="V38" i="4"/>
  <c r="AP38" i="4"/>
  <c r="AR38" i="4" s="1"/>
  <c r="BR34" i="4"/>
  <c r="BS34" i="4" s="1"/>
  <c r="BJ35" i="4"/>
  <c r="BK35" i="4" s="1"/>
  <c r="H36" i="4"/>
  <c r="I36" i="4" s="1"/>
  <c r="AF36" i="4"/>
  <c r="AG36" i="4" s="1"/>
  <c r="AD42" i="4"/>
  <c r="AD50" i="4" s="1"/>
  <c r="BN40" i="4"/>
  <c r="BO40" i="4" s="1"/>
  <c r="AV40" i="4"/>
  <c r="AW40" i="4" s="1"/>
  <c r="BB40" i="4"/>
  <c r="BC40" i="4" s="1"/>
  <c r="BH40" i="4"/>
  <c r="BI40" i="4" s="1"/>
  <c r="AF41" i="4"/>
  <c r="AG41" i="4" s="1"/>
  <c r="AN48" i="4"/>
  <c r="O44" i="4"/>
  <c r="BD44" i="4"/>
  <c r="BE44" i="4" s="1"/>
  <c r="AA47" i="4"/>
  <c r="AF49" i="4"/>
  <c r="AG49" i="4" s="1"/>
  <c r="O58" i="4"/>
  <c r="BJ58" i="4"/>
  <c r="BK58" i="4" s="1"/>
  <c r="AM63" i="4"/>
  <c r="AF65" i="4"/>
  <c r="AG65" i="4" s="1"/>
  <c r="AG68" i="4"/>
  <c r="AF113" i="4"/>
  <c r="AG113" i="4" s="1"/>
  <c r="AX116" i="4"/>
  <c r="AY116" i="4" s="1"/>
  <c r="F14" i="4"/>
  <c r="F380" i="4"/>
  <c r="F332" i="4"/>
  <c r="F308" i="4"/>
  <c r="AJ381" i="4"/>
  <c r="AJ333" i="4"/>
  <c r="AJ309" i="4"/>
  <c r="BD46" i="4"/>
  <c r="BE46" i="4" s="1"/>
  <c r="BJ46" i="4"/>
  <c r="BK46" i="4" s="1"/>
  <c r="BP46" i="4"/>
  <c r="BQ46" i="4" s="1"/>
  <c r="O46" i="4"/>
  <c r="L366" i="4"/>
  <c r="L318" i="4"/>
  <c r="L294" i="4"/>
  <c r="R379" i="4"/>
  <c r="R331" i="4"/>
  <c r="R307" i="4"/>
  <c r="AJ379" i="4"/>
  <c r="AJ331" i="4"/>
  <c r="AJ307" i="4"/>
  <c r="AT379" i="4"/>
  <c r="AT331" i="4"/>
  <c r="AT307" i="4"/>
  <c r="U20" i="4"/>
  <c r="AZ20" i="4"/>
  <c r="BA20" i="4" s="1"/>
  <c r="R381" i="4"/>
  <c r="R333" i="4"/>
  <c r="R309" i="4"/>
  <c r="AX21" i="4"/>
  <c r="AY21" i="4" s="1"/>
  <c r="P382" i="4"/>
  <c r="P334" i="4"/>
  <c r="P310" i="4"/>
  <c r="AV22" i="4"/>
  <c r="AW22" i="4" s="1"/>
  <c r="O23" i="4"/>
  <c r="AT383" i="4"/>
  <c r="AT335" i="4"/>
  <c r="AT311" i="4"/>
  <c r="L24" i="4"/>
  <c r="J385" i="4"/>
  <c r="J337" i="4"/>
  <c r="J313" i="4"/>
  <c r="AP385" i="4"/>
  <c r="AP337" i="4"/>
  <c r="AP313" i="4"/>
  <c r="AF34" i="4"/>
  <c r="AG34" i="4" s="1"/>
  <c r="BD34" i="4"/>
  <c r="BE34" i="4" s="1"/>
  <c r="AX35" i="4"/>
  <c r="AY35" i="4" s="1"/>
  <c r="H37" i="4"/>
  <c r="I37" i="4" s="1"/>
  <c r="AG39" i="4"/>
  <c r="AR39" i="4"/>
  <c r="AS39" i="4" s="1"/>
  <c r="AM40" i="4"/>
  <c r="AS41" i="4"/>
  <c r="AR44" i="4"/>
  <c r="U46" i="4"/>
  <c r="AG46" i="4"/>
  <c r="AS46" i="4"/>
  <c r="BJ60" i="4"/>
  <c r="BK60" i="4" s="1"/>
  <c r="O60" i="4"/>
  <c r="T61" i="4"/>
  <c r="AL66" i="4"/>
  <c r="AM66" i="4" s="1"/>
  <c r="AP66" i="4"/>
  <c r="BL88" i="4"/>
  <c r="BM88" i="4" s="1"/>
  <c r="BJ10" i="4"/>
  <c r="BK10" i="4" s="1"/>
  <c r="L371" i="4"/>
  <c r="L323" i="4"/>
  <c r="L299" i="4"/>
  <c r="AP372" i="4"/>
  <c r="AP324" i="4"/>
  <c r="AP300" i="4"/>
  <c r="V14" i="4"/>
  <c r="AB375" i="4"/>
  <c r="AB327" i="4"/>
  <c r="AB303" i="4"/>
  <c r="BH15" i="4"/>
  <c r="BI15" i="4" s="1"/>
  <c r="AP376" i="4"/>
  <c r="AP328" i="4"/>
  <c r="AP304" i="4"/>
  <c r="P377" i="4"/>
  <c r="P329" i="4"/>
  <c r="P305" i="4"/>
  <c r="BD21" i="4"/>
  <c r="BE21" i="4" s="1"/>
  <c r="U23" i="4"/>
  <c r="P385" i="4"/>
  <c r="P337" i="4"/>
  <c r="P313" i="4"/>
  <c r="AV25" i="4"/>
  <c r="AW25" i="4" s="1"/>
  <c r="X42" i="4"/>
  <c r="Z42" i="4" s="1"/>
  <c r="AA42" i="4" s="1"/>
  <c r="BH43" i="4"/>
  <c r="BI43" i="4" s="1"/>
  <c r="X48" i="4"/>
  <c r="U47" i="4"/>
  <c r="AX49" i="4"/>
  <c r="AY49" i="4" s="1"/>
  <c r="BD49" i="4"/>
  <c r="BE49" i="4" s="1"/>
  <c r="BJ49" i="4"/>
  <c r="BK49" i="4" s="1"/>
  <c r="O49" i="4"/>
  <c r="T59" i="4"/>
  <c r="U59" i="4" s="1"/>
  <c r="R366" i="4"/>
  <c r="R318" i="4"/>
  <c r="R294" i="4"/>
  <c r="J370" i="4"/>
  <c r="J322" i="4"/>
  <c r="J298" i="4"/>
  <c r="R370" i="4"/>
  <c r="R322" i="4"/>
  <c r="R298" i="4"/>
  <c r="AH370" i="4"/>
  <c r="AH322" i="4"/>
  <c r="AH298" i="4"/>
  <c r="AP370" i="4"/>
  <c r="AP322" i="4"/>
  <c r="AP298" i="4"/>
  <c r="BF10" i="4"/>
  <c r="BG10" i="4" s="1"/>
  <c r="P371" i="4"/>
  <c r="P323" i="4"/>
  <c r="P299" i="4"/>
  <c r="X371" i="4"/>
  <c r="X323" i="4"/>
  <c r="X299" i="4"/>
  <c r="AN371" i="4"/>
  <c r="AN323" i="4"/>
  <c r="AN299" i="4"/>
  <c r="AV11" i="4"/>
  <c r="AW11" i="4" s="1"/>
  <c r="BL11" i="4"/>
  <c r="BM11" i="4" s="1"/>
  <c r="F372" i="4"/>
  <c r="F324" i="4"/>
  <c r="F300" i="4"/>
  <c r="N12" i="4"/>
  <c r="V372" i="4"/>
  <c r="V324" i="4"/>
  <c r="V300" i="4"/>
  <c r="AD372" i="4"/>
  <c r="AD324" i="4"/>
  <c r="AD300" i="4"/>
  <c r="AT372" i="4"/>
  <c r="AT324" i="4"/>
  <c r="AT300" i="4"/>
  <c r="BB12" i="4"/>
  <c r="BC12" i="4" s="1"/>
  <c r="L373" i="4"/>
  <c r="L325" i="4"/>
  <c r="L301" i="4"/>
  <c r="AB373" i="4"/>
  <c r="AB325" i="4"/>
  <c r="AB301" i="4"/>
  <c r="AJ373" i="4"/>
  <c r="AJ325" i="4"/>
  <c r="AJ301" i="4"/>
  <c r="AZ13" i="4"/>
  <c r="BA13" i="4" s="1"/>
  <c r="BH13" i="4"/>
  <c r="BI13" i="4" s="1"/>
  <c r="J14" i="4"/>
  <c r="R14" i="4"/>
  <c r="AH14" i="4"/>
  <c r="AP14" i="4"/>
  <c r="H15" i="4"/>
  <c r="P375" i="4"/>
  <c r="P327" i="4"/>
  <c r="P303" i="4"/>
  <c r="X375" i="4"/>
  <c r="X327" i="4"/>
  <c r="X303" i="4"/>
  <c r="AF15" i="4"/>
  <c r="AG15" i="4" s="1"/>
  <c r="AN375" i="4"/>
  <c r="AN327" i="4"/>
  <c r="AN303" i="4"/>
  <c r="AV15" i="4"/>
  <c r="AW15" i="4" s="1"/>
  <c r="BL15" i="4"/>
  <c r="BM15" i="4" s="1"/>
  <c r="F376" i="4"/>
  <c r="F328" i="4"/>
  <c r="F304" i="4"/>
  <c r="N16" i="4"/>
  <c r="V376" i="4"/>
  <c r="V328" i="4"/>
  <c r="V304" i="4"/>
  <c r="AD376" i="4"/>
  <c r="AD328" i="4"/>
  <c r="AD304" i="4"/>
  <c r="AT376" i="4"/>
  <c r="AT328" i="4"/>
  <c r="AT304" i="4"/>
  <c r="BB16" i="4"/>
  <c r="BC16" i="4" s="1"/>
  <c r="L377" i="4"/>
  <c r="L329" i="4"/>
  <c r="L305" i="4"/>
  <c r="AB377" i="4"/>
  <c r="AB329" i="4"/>
  <c r="AB305" i="4"/>
  <c r="AJ377" i="4"/>
  <c r="AJ305" i="4"/>
  <c r="AJ329" i="4"/>
  <c r="AZ17" i="4"/>
  <c r="BA17" i="4" s="1"/>
  <c r="BH17" i="4"/>
  <c r="BI17" i="4" s="1"/>
  <c r="J379" i="4"/>
  <c r="J331" i="4"/>
  <c r="J307" i="4"/>
  <c r="AB379" i="4"/>
  <c r="AB331" i="4"/>
  <c r="AB307" i="4"/>
  <c r="BD19" i="4"/>
  <c r="BE19" i="4" s="1"/>
  <c r="J380" i="4"/>
  <c r="J332" i="4"/>
  <c r="J308" i="4"/>
  <c r="V380" i="4"/>
  <c r="V332" i="4"/>
  <c r="V308" i="4"/>
  <c r="AF20" i="4"/>
  <c r="AG20" i="4" s="1"/>
  <c r="AP380" i="4"/>
  <c r="AP332" i="4"/>
  <c r="AP308" i="4"/>
  <c r="AD381" i="4"/>
  <c r="AD333" i="4"/>
  <c r="AD309" i="4"/>
  <c r="AN381" i="4"/>
  <c r="AN333" i="4"/>
  <c r="AN309" i="4"/>
  <c r="AZ21" i="4"/>
  <c r="BA21" i="4" s="1"/>
  <c r="F382" i="4"/>
  <c r="F334" i="4"/>
  <c r="F310" i="4"/>
  <c r="R382" i="4"/>
  <c r="R334" i="4"/>
  <c r="R310" i="4"/>
  <c r="AB382" i="4"/>
  <c r="AB334" i="4"/>
  <c r="AB310" i="4"/>
  <c r="BH22" i="4"/>
  <c r="BI22" i="4" s="1"/>
  <c r="BR22" i="4"/>
  <c r="BS22" i="4" s="1"/>
  <c r="P383" i="4"/>
  <c r="P311" i="4"/>
  <c r="P335" i="4"/>
  <c r="AJ383" i="4"/>
  <c r="AJ335" i="4"/>
  <c r="AJ311" i="4"/>
  <c r="AV23" i="4"/>
  <c r="AW23" i="4" s="1"/>
  <c r="BF23" i="4"/>
  <c r="BG23" i="4" s="1"/>
  <c r="BP23" i="4"/>
  <c r="BQ23" i="4" s="1"/>
  <c r="AT24" i="4"/>
  <c r="L385" i="4"/>
  <c r="L337" i="4"/>
  <c r="L313" i="4"/>
  <c r="V385" i="4"/>
  <c r="V337" i="4"/>
  <c r="V313" i="4"/>
  <c r="BB25" i="4"/>
  <c r="BC25" i="4" s="1"/>
  <c r="BL25" i="4"/>
  <c r="BM25" i="4" s="1"/>
  <c r="O34" i="4"/>
  <c r="X38" i="4"/>
  <c r="AR34" i="4"/>
  <c r="AS34" i="4" s="1"/>
  <c r="BF34" i="4"/>
  <c r="BG34" i="4" s="1"/>
  <c r="BF35" i="4"/>
  <c r="BG35" i="4" s="1"/>
  <c r="BL35" i="4"/>
  <c r="BM35" i="4" s="1"/>
  <c r="BR35" i="4"/>
  <c r="BS35" i="4" s="1"/>
  <c r="AZ35" i="4"/>
  <c r="BA35" i="4" s="1"/>
  <c r="BN36" i="4"/>
  <c r="BO36" i="4" s="1"/>
  <c r="BB37" i="4"/>
  <c r="BC37" i="4" s="1"/>
  <c r="BH37" i="4"/>
  <c r="BI37" i="4" s="1"/>
  <c r="BN37" i="4"/>
  <c r="BO37" i="4" s="1"/>
  <c r="AV37" i="4"/>
  <c r="AW37" i="4" s="1"/>
  <c r="AL37" i="4"/>
  <c r="AM37" i="4" s="1"/>
  <c r="AH42" i="4"/>
  <c r="N43" i="4"/>
  <c r="BF43" i="4"/>
  <c r="BG43" i="4" s="1"/>
  <c r="BL43" i="4"/>
  <c r="BM43" i="4" s="1"/>
  <c r="AL45" i="4"/>
  <c r="AM45" i="4" s="1"/>
  <c r="V48" i="4"/>
  <c r="I49" i="4"/>
  <c r="BB58" i="4"/>
  <c r="BC58" i="4" s="1"/>
  <c r="AS59" i="4"/>
  <c r="AS70" i="4"/>
  <c r="BP60" i="4"/>
  <c r="BQ60" i="4" s="1"/>
  <c r="AF61" i="4"/>
  <c r="AG61" i="4" s="1"/>
  <c r="AN62" i="4"/>
  <c r="BD64" i="4"/>
  <c r="BE64" i="4" s="1"/>
  <c r="BJ64" i="4"/>
  <c r="BK64" i="4" s="1"/>
  <c r="O64" i="4"/>
  <c r="BN64" i="4"/>
  <c r="BO64" i="4" s="1"/>
  <c r="T65" i="4"/>
  <c r="T68" i="4"/>
  <c r="AF109" i="4"/>
  <c r="AG109" i="4" s="1"/>
  <c r="AP366" i="4"/>
  <c r="AP318" i="4"/>
  <c r="AP294" i="4"/>
  <c r="AD370" i="4"/>
  <c r="AD322" i="4"/>
  <c r="AD298" i="4"/>
  <c r="BR10" i="4"/>
  <c r="BS10" i="4" s="1"/>
  <c r="AJ371" i="4"/>
  <c r="AJ323" i="4"/>
  <c r="AJ299" i="4"/>
  <c r="AH372" i="4"/>
  <c r="AH324" i="4"/>
  <c r="AH300" i="4"/>
  <c r="X373" i="4"/>
  <c r="X325" i="4"/>
  <c r="X301" i="4"/>
  <c r="AD14" i="4"/>
  <c r="AJ375" i="4"/>
  <c r="AJ327" i="4"/>
  <c r="AJ303" i="4"/>
  <c r="R376" i="4"/>
  <c r="R304" i="4"/>
  <c r="R328" i="4"/>
  <c r="F379" i="4"/>
  <c r="F331" i="4"/>
  <c r="F307" i="4"/>
  <c r="X379" i="4"/>
  <c r="X331" i="4"/>
  <c r="X307" i="4"/>
  <c r="P380" i="4"/>
  <c r="P332" i="4"/>
  <c r="P308" i="4"/>
  <c r="V382" i="4"/>
  <c r="V334" i="4"/>
  <c r="V310" i="4"/>
  <c r="BN22" i="4"/>
  <c r="BO22" i="4" s="1"/>
  <c r="BP39" i="4"/>
  <c r="BQ39" i="4" s="1"/>
  <c r="AX39" i="4"/>
  <c r="AY39" i="4" s="1"/>
  <c r="BJ39" i="4"/>
  <c r="BK39" i="4" s="1"/>
  <c r="Z88" i="4"/>
  <c r="AA88" i="4" s="1"/>
  <c r="X366" i="4"/>
  <c r="X318" i="4"/>
  <c r="X294" i="4"/>
  <c r="U19" i="4"/>
  <c r="AD379" i="4"/>
  <c r="AD331" i="4"/>
  <c r="AD307" i="4"/>
  <c r="AV19" i="4"/>
  <c r="AW19" i="4" s="1"/>
  <c r="L380" i="4"/>
  <c r="L332" i="4"/>
  <c r="L308" i="4"/>
  <c r="AS20" i="4"/>
  <c r="J381" i="4"/>
  <c r="J333" i="4"/>
  <c r="J309" i="4"/>
  <c r="AP381" i="4"/>
  <c r="AP333" i="4"/>
  <c r="AP309" i="4"/>
  <c r="AN382" i="4"/>
  <c r="AN334" i="4"/>
  <c r="AN310" i="4"/>
  <c r="F383" i="4"/>
  <c r="F335" i="4"/>
  <c r="F311" i="4"/>
  <c r="AM23" i="4"/>
  <c r="AJ24" i="4"/>
  <c r="AH385" i="4"/>
  <c r="AH337" i="4"/>
  <c r="AH313" i="4"/>
  <c r="F38" i="4"/>
  <c r="H38" i="4" s="1"/>
  <c r="R38" i="4"/>
  <c r="BB38" i="4" s="1"/>
  <c r="BC38" i="4" s="1"/>
  <c r="O36" i="4"/>
  <c r="BD36" i="4"/>
  <c r="BE36" i="4" s="1"/>
  <c r="BP36" i="4"/>
  <c r="BQ36" i="4" s="1"/>
  <c r="BR38" i="4"/>
  <c r="BS38" i="4" s="1"/>
  <c r="AZ38" i="4"/>
  <c r="BA38" i="4" s="1"/>
  <c r="BF38" i="4"/>
  <c r="BG38" i="4" s="1"/>
  <c r="U41" i="4"/>
  <c r="U44" i="4"/>
  <c r="AG44" i="4"/>
  <c r="U49" i="4"/>
  <c r="BF59" i="4"/>
  <c r="BG59" i="4" s="1"/>
  <c r="AZ59" i="4"/>
  <c r="BA59" i="4" s="1"/>
  <c r="BL59" i="4"/>
  <c r="BM59" i="4" s="1"/>
  <c r="BR59" i="4"/>
  <c r="BS59" i="4" s="1"/>
  <c r="R62" i="4"/>
  <c r="O63" i="4"/>
  <c r="AX63" i="4"/>
  <c r="AY63" i="4" s="1"/>
  <c r="BP63" i="4"/>
  <c r="BQ63" i="4" s="1"/>
  <c r="BD63" i="4"/>
  <c r="BE63" i="4" s="1"/>
  <c r="AM67" i="4"/>
  <c r="AV69" i="4"/>
  <c r="AW69" i="4" s="1"/>
  <c r="BB69" i="4"/>
  <c r="BC69" i="4" s="1"/>
  <c r="N69" i="4"/>
  <c r="BN69" i="4"/>
  <c r="BO69" i="4" s="1"/>
  <c r="BH69" i="4"/>
  <c r="BI69" i="4" s="1"/>
  <c r="AS83" i="4"/>
  <c r="AS89" i="4"/>
  <c r="AB90" i="4"/>
  <c r="Z87" i="4"/>
  <c r="AD366" i="4"/>
  <c r="AD318" i="4"/>
  <c r="AD294" i="4"/>
  <c r="L370" i="4"/>
  <c r="L322" i="4"/>
  <c r="L298" i="4"/>
  <c r="T10" i="4"/>
  <c r="U10" i="4" s="1"/>
  <c r="AB370" i="4"/>
  <c r="AB322" i="4"/>
  <c r="AB298" i="4"/>
  <c r="AJ370" i="4"/>
  <c r="AJ322" i="4"/>
  <c r="AJ298" i="4"/>
  <c r="AR10" i="4"/>
  <c r="AS10" i="4" s="1"/>
  <c r="BH10" i="4"/>
  <c r="BI10" i="4" s="1"/>
  <c r="J371" i="4"/>
  <c r="J323" i="4"/>
  <c r="J299" i="4"/>
  <c r="R371" i="4"/>
  <c r="R323" i="4"/>
  <c r="R299" i="4"/>
  <c r="Z11" i="4"/>
  <c r="AA11" i="4" s="1"/>
  <c r="AH371" i="4"/>
  <c r="AH323" i="4"/>
  <c r="AH299" i="4"/>
  <c r="AP371" i="4"/>
  <c r="AP323" i="4"/>
  <c r="AP299" i="4"/>
  <c r="BN11" i="4"/>
  <c r="BO11" i="4" s="1"/>
  <c r="H12" i="4"/>
  <c r="P372" i="4"/>
  <c r="P300" i="4"/>
  <c r="P324" i="4"/>
  <c r="X372" i="4"/>
  <c r="X324" i="4"/>
  <c r="X300" i="4"/>
  <c r="AF12" i="4"/>
  <c r="AG12" i="4" s="1"/>
  <c r="AN372" i="4"/>
  <c r="AN324" i="4"/>
  <c r="AN300" i="4"/>
  <c r="BL12" i="4"/>
  <c r="BM12" i="4" s="1"/>
  <c r="F373" i="4"/>
  <c r="F325" i="4"/>
  <c r="F301" i="4"/>
  <c r="N13" i="4"/>
  <c r="V373" i="4"/>
  <c r="V325" i="4"/>
  <c r="V301" i="4"/>
  <c r="AD373" i="4"/>
  <c r="AD325" i="4"/>
  <c r="AD301" i="4"/>
  <c r="AL13" i="4"/>
  <c r="AM13" i="4" s="1"/>
  <c r="AT373" i="4"/>
  <c r="AT325" i="4"/>
  <c r="AT301" i="4"/>
  <c r="BR13" i="4"/>
  <c r="BS13" i="4" s="1"/>
  <c r="L14" i="4"/>
  <c r="AB14" i="4"/>
  <c r="AJ14" i="4"/>
  <c r="J375" i="4"/>
  <c r="J327" i="4"/>
  <c r="J303" i="4"/>
  <c r="R375" i="4"/>
  <c r="R327" i="4"/>
  <c r="R303" i="4"/>
  <c r="Z15" i="4"/>
  <c r="AH375" i="4"/>
  <c r="AH327" i="4"/>
  <c r="AH303" i="4"/>
  <c r="AP375" i="4"/>
  <c r="AP327" i="4"/>
  <c r="AP303" i="4"/>
  <c r="BN15" i="4"/>
  <c r="BO15" i="4" s="1"/>
  <c r="H16" i="4"/>
  <c r="P376" i="4"/>
  <c r="P328" i="4"/>
  <c r="P304" i="4"/>
  <c r="X376" i="4"/>
  <c r="X328" i="4"/>
  <c r="X304" i="4"/>
  <c r="AF16" i="4"/>
  <c r="AG16" i="4" s="1"/>
  <c r="AN376" i="4"/>
  <c r="AN328" i="4"/>
  <c r="AN304" i="4"/>
  <c r="BL16" i="4"/>
  <c r="BM16" i="4" s="1"/>
  <c r="F377" i="4"/>
  <c r="F329" i="4"/>
  <c r="F305" i="4"/>
  <c r="N17" i="4"/>
  <c r="V377" i="4"/>
  <c r="V329" i="4"/>
  <c r="V305" i="4"/>
  <c r="AD377" i="4"/>
  <c r="AD329" i="4"/>
  <c r="AD305" i="4"/>
  <c r="AL17" i="4"/>
  <c r="AM17" i="4" s="1"/>
  <c r="AT377" i="4"/>
  <c r="AT329" i="4"/>
  <c r="AT305" i="4"/>
  <c r="BR17" i="4"/>
  <c r="BS17" i="4" s="1"/>
  <c r="L18" i="4"/>
  <c r="T18" i="4"/>
  <c r="U18" i="4" s="1"/>
  <c r="AB18" i="4"/>
  <c r="AJ18" i="4"/>
  <c r="AR18" i="4"/>
  <c r="AS18" i="4" s="1"/>
  <c r="L379" i="4"/>
  <c r="L331" i="4"/>
  <c r="L307" i="4"/>
  <c r="V379" i="4"/>
  <c r="V331" i="4"/>
  <c r="V307" i="4"/>
  <c r="AN379" i="4"/>
  <c r="AN331" i="4"/>
  <c r="AN307" i="4"/>
  <c r="BF19" i="4"/>
  <c r="BG19" i="4" s="1"/>
  <c r="BP19" i="4"/>
  <c r="BQ19" i="4" s="1"/>
  <c r="N20" i="4"/>
  <c r="X380" i="4"/>
  <c r="X332" i="4"/>
  <c r="X308" i="4"/>
  <c r="AH380" i="4"/>
  <c r="AH332" i="4"/>
  <c r="AH308" i="4"/>
  <c r="AT380" i="4"/>
  <c r="AT332" i="4"/>
  <c r="AT308" i="4"/>
  <c r="BN20" i="4"/>
  <c r="BO20" i="4" s="1"/>
  <c r="L381" i="4"/>
  <c r="L333" i="4"/>
  <c r="L309" i="4"/>
  <c r="V381" i="4"/>
  <c r="V333" i="4"/>
  <c r="V309" i="4"/>
  <c r="AR21" i="4"/>
  <c r="AS21" i="4" s="1"/>
  <c r="BB21" i="4"/>
  <c r="BC21" i="4" s="1"/>
  <c r="J382" i="4"/>
  <c r="J334" i="4"/>
  <c r="J310" i="4"/>
  <c r="T22" i="4"/>
  <c r="U22" i="4" s="1"/>
  <c r="AD382" i="4"/>
  <c r="AD334" i="4"/>
  <c r="AD310" i="4"/>
  <c r="AP382" i="4"/>
  <c r="AP334" i="4"/>
  <c r="AP310" i="4"/>
  <c r="AZ22" i="4"/>
  <c r="BA22" i="4" s="1"/>
  <c r="H23" i="4"/>
  <c r="R383" i="4"/>
  <c r="R335" i="4"/>
  <c r="R311" i="4"/>
  <c r="AB383" i="4"/>
  <c r="AB335" i="4"/>
  <c r="AB311" i="4"/>
  <c r="AN383" i="4"/>
  <c r="AN335" i="4"/>
  <c r="AN311" i="4"/>
  <c r="F24" i="4"/>
  <c r="P24" i="4"/>
  <c r="N25" i="4"/>
  <c r="X385" i="4"/>
  <c r="X337" i="4"/>
  <c r="X313" i="4"/>
  <c r="AJ385" i="4"/>
  <c r="AJ337" i="4"/>
  <c r="AJ313" i="4"/>
  <c r="AT385" i="4"/>
  <c r="AT337" i="4"/>
  <c r="AT313" i="4"/>
  <c r="AL34" i="4"/>
  <c r="AM34" i="4" s="1"/>
  <c r="BB35" i="4"/>
  <c r="BC35" i="4" s="1"/>
  <c r="Z36" i="4"/>
  <c r="AA36" i="4" s="1"/>
  <c r="BR37" i="4"/>
  <c r="BS37" i="4" s="1"/>
  <c r="Z37" i="4"/>
  <c r="AA37" i="4" s="1"/>
  <c r="BP37" i="4"/>
  <c r="BQ37" i="4" s="1"/>
  <c r="J42" i="4"/>
  <c r="T39" i="4"/>
  <c r="U39" i="4" s="1"/>
  <c r="AZ39" i="4"/>
  <c r="BA39" i="4" s="1"/>
  <c r="BR39" i="4"/>
  <c r="BS39" i="4" s="1"/>
  <c r="AF40" i="4"/>
  <c r="AG40" i="4" s="1"/>
  <c r="AH48" i="4"/>
  <c r="AF43" i="4"/>
  <c r="AG43" i="4" s="1"/>
  <c r="AT48" i="4"/>
  <c r="AT50" i="4" s="1"/>
  <c r="BN44" i="4"/>
  <c r="BO44" i="4" s="1"/>
  <c r="BB45" i="4"/>
  <c r="BC45" i="4" s="1"/>
  <c r="BH45" i="4"/>
  <c r="BI45" i="4" s="1"/>
  <c r="H46" i="4"/>
  <c r="I46" i="4" s="1"/>
  <c r="AM49" i="4"/>
  <c r="AV58" i="4"/>
  <c r="AW58" i="4" s="1"/>
  <c r="T58" i="4"/>
  <c r="V62" i="4"/>
  <c r="AH62" i="4"/>
  <c r="T60" i="4"/>
  <c r="U60" i="4" s="1"/>
  <c r="AL60" i="4"/>
  <c r="AM60" i="4" s="1"/>
  <c r="BB60" i="4"/>
  <c r="BC60" i="4" s="1"/>
  <c r="AL61" i="4"/>
  <c r="AM61" i="4" s="1"/>
  <c r="BH61" i="4"/>
  <c r="BI61" i="4" s="1"/>
  <c r="P66" i="4"/>
  <c r="BF63" i="4"/>
  <c r="BG63" i="4" s="1"/>
  <c r="AZ63" i="4"/>
  <c r="BA63" i="4" s="1"/>
  <c r="BL63" i="4"/>
  <c r="BM63" i="4" s="1"/>
  <c r="AR66" i="4"/>
  <c r="AS66" i="4" s="1"/>
  <c r="BR63" i="4"/>
  <c r="BS63" i="4" s="1"/>
  <c r="V66" i="4"/>
  <c r="V72" i="4"/>
  <c r="T67" i="4"/>
  <c r="U67" i="4" s="1"/>
  <c r="Z83" i="4"/>
  <c r="AA92" i="4" s="1"/>
  <c r="AS88" i="4"/>
  <c r="AR93" i="4"/>
  <c r="AS93" i="4" s="1"/>
  <c r="BN93" i="4"/>
  <c r="BO93" i="4" s="1"/>
  <c r="AR97" i="4"/>
  <c r="AS97" i="4" s="1"/>
  <c r="BN97" i="4"/>
  <c r="BO97" i="4" s="1"/>
  <c r="AJ366" i="4"/>
  <c r="AJ318" i="4"/>
  <c r="AJ294" i="4"/>
  <c r="AF19" i="4"/>
  <c r="AG19" i="4" s="1"/>
  <c r="BR19" i="4"/>
  <c r="BS19" i="4" s="1"/>
  <c r="AJ380" i="4"/>
  <c r="AJ332" i="4"/>
  <c r="AJ308" i="4"/>
  <c r="AH381" i="4"/>
  <c r="AH333" i="4"/>
  <c r="AH309" i="4"/>
  <c r="BN21" i="4"/>
  <c r="BO21" i="4" s="1"/>
  <c r="AF22" i="4"/>
  <c r="AG22" i="4" s="1"/>
  <c r="BL22" i="4"/>
  <c r="BM22" i="4" s="1"/>
  <c r="AD383" i="4"/>
  <c r="AD335" i="4"/>
  <c r="AD311" i="4"/>
  <c r="BJ23" i="4"/>
  <c r="BK23" i="4" s="1"/>
  <c r="AB384" i="4"/>
  <c r="Z25" i="4"/>
  <c r="BF25" i="4"/>
  <c r="BG25" i="4" s="1"/>
  <c r="Z34" i="4"/>
  <c r="AA34" i="4" s="1"/>
  <c r="AB38" i="4"/>
  <c r="BL34" i="4"/>
  <c r="BM34" i="4" s="1"/>
  <c r="BD35" i="4"/>
  <c r="BE35" i="4" s="1"/>
  <c r="BD37" i="4"/>
  <c r="BE37" i="4" s="1"/>
  <c r="BN39" i="4"/>
  <c r="BO39" i="4" s="1"/>
  <c r="L42" i="4"/>
  <c r="BB39" i="4"/>
  <c r="BC39" i="4" s="1"/>
  <c r="BJ41" i="4"/>
  <c r="BK41" i="4" s="1"/>
  <c r="T42" i="4"/>
  <c r="U42" i="4" s="1"/>
  <c r="AN42" i="4"/>
  <c r="H43" i="4"/>
  <c r="I43" i="4" s="1"/>
  <c r="Z44" i="4"/>
  <c r="AA44" i="4" s="1"/>
  <c r="BR45" i="4"/>
  <c r="BS45" i="4" s="1"/>
  <c r="N45" i="4"/>
  <c r="AR45" i="4"/>
  <c r="AS45" i="4" s="1"/>
  <c r="BL45" i="4"/>
  <c r="BM45" i="4" s="1"/>
  <c r="AM46" i="4"/>
  <c r="AG47" i="4"/>
  <c r="BN49" i="4"/>
  <c r="BO49" i="4" s="1"/>
  <c r="AV49" i="4"/>
  <c r="AW49" i="4" s="1"/>
  <c r="H58" i="4"/>
  <c r="J62" i="4"/>
  <c r="X62" i="4"/>
  <c r="U64" i="4"/>
  <c r="AL64" i="4"/>
  <c r="AM64" i="4" s="1"/>
  <c r="BH65" i="4"/>
  <c r="BI65" i="4" s="1"/>
  <c r="X66" i="4"/>
  <c r="BB66" i="4"/>
  <c r="BC66" i="4" s="1"/>
  <c r="AL73" i="4"/>
  <c r="AM73" i="4" s="1"/>
  <c r="N40" i="4"/>
  <c r="R48" i="4"/>
  <c r="AJ48" i="4"/>
  <c r="BB43" i="4"/>
  <c r="BC43" i="4" s="1"/>
  <c r="AZ44" i="4"/>
  <c r="BA44" i="4" s="1"/>
  <c r="BR44" i="4"/>
  <c r="BS44" i="4" s="1"/>
  <c r="BB46" i="4"/>
  <c r="BC46" i="4" s="1"/>
  <c r="AV46" i="4"/>
  <c r="AW46" i="4" s="1"/>
  <c r="BH46" i="4"/>
  <c r="BI46" i="4" s="1"/>
  <c r="BR47" i="4"/>
  <c r="BS47" i="4" s="1"/>
  <c r="N47" i="4"/>
  <c r="AZ47" i="4"/>
  <c r="BA47" i="4" s="1"/>
  <c r="AR49" i="4"/>
  <c r="AS49" i="4" s="1"/>
  <c r="L62" i="4"/>
  <c r="AR58" i="4"/>
  <c r="AS58" i="4" s="1"/>
  <c r="Z59" i="4"/>
  <c r="H60" i="4"/>
  <c r="AR60" i="4"/>
  <c r="AS60" i="4" s="1"/>
  <c r="AT62" i="4"/>
  <c r="Z63" i="4"/>
  <c r="H64" i="4"/>
  <c r="AR64" i="4"/>
  <c r="P72" i="4"/>
  <c r="N67" i="4"/>
  <c r="BF67" i="4"/>
  <c r="BG67" i="4" s="1"/>
  <c r="AN72" i="4"/>
  <c r="Z69" i="4"/>
  <c r="AL70" i="4"/>
  <c r="AM70" i="4" s="1"/>
  <c r="AT72" i="4"/>
  <c r="AV82" i="4"/>
  <c r="AW82" i="4" s="1"/>
  <c r="H82" i="4"/>
  <c r="T82" i="4"/>
  <c r="U82" i="4" s="1"/>
  <c r="AL82" i="4"/>
  <c r="AM82" i="4" s="1"/>
  <c r="AN86" i="4"/>
  <c r="BD83" i="4"/>
  <c r="BE83" i="4" s="1"/>
  <c r="BP83" i="4"/>
  <c r="BQ83" i="4" s="1"/>
  <c r="O83" i="4"/>
  <c r="AF83" i="4"/>
  <c r="AG94" i="4" s="1"/>
  <c r="P86" i="4"/>
  <c r="AS87" i="4"/>
  <c r="BR89" i="4"/>
  <c r="BS89" i="4" s="1"/>
  <c r="N89" i="4"/>
  <c r="AZ89" i="4"/>
  <c r="BA89" i="4" s="1"/>
  <c r="P90" i="4"/>
  <c r="BL89" i="4"/>
  <c r="BM89" i="4" s="1"/>
  <c r="F96" i="4"/>
  <c r="AV96" i="4" s="1"/>
  <c r="AW96" i="4" s="1"/>
  <c r="H91" i="4"/>
  <c r="H92" i="4"/>
  <c r="J96" i="4"/>
  <c r="AM92" i="4"/>
  <c r="AR94" i="4"/>
  <c r="AS94" i="4" s="1"/>
  <c r="BL119" i="4"/>
  <c r="BM119" i="4" s="1"/>
  <c r="N119" i="4"/>
  <c r="AZ119" i="4"/>
  <c r="BA119" i="4" s="1"/>
  <c r="BF119" i="4"/>
  <c r="BG119" i="4" s="1"/>
  <c r="BR119" i="4"/>
  <c r="BS119" i="4" s="1"/>
  <c r="AZ40" i="4"/>
  <c r="BA40" i="4" s="1"/>
  <c r="BR40" i="4"/>
  <c r="BS40" i="4" s="1"/>
  <c r="BP41" i="4"/>
  <c r="BQ41" i="4" s="1"/>
  <c r="J48" i="4"/>
  <c r="AZ48" i="4" s="1"/>
  <c r="BA48" i="4" s="1"/>
  <c r="AB48" i="4"/>
  <c r="BF49" i="4"/>
  <c r="BG49" i="4" s="1"/>
  <c r="AJ62" i="4"/>
  <c r="AV60" i="4"/>
  <c r="AW60" i="4" s="1"/>
  <c r="AF60" i="4"/>
  <c r="AG60" i="4" s="1"/>
  <c r="BR61" i="4"/>
  <c r="BS61" i="4" s="1"/>
  <c r="N61" i="4"/>
  <c r="AV64" i="4"/>
  <c r="AW64" i="4" s="1"/>
  <c r="AH66" i="4"/>
  <c r="AF64" i="4"/>
  <c r="AG64" i="4" s="1"/>
  <c r="BL65" i="4"/>
  <c r="BM65" i="4" s="1"/>
  <c r="AZ65" i="4"/>
  <c r="BA65" i="4" s="1"/>
  <c r="BF65" i="4"/>
  <c r="BG65" i="4" s="1"/>
  <c r="N65" i="4"/>
  <c r="AB66" i="4"/>
  <c r="BR67" i="4"/>
  <c r="BS67" i="4" s="1"/>
  <c r="AZ71" i="4"/>
  <c r="BA71" i="4" s="1"/>
  <c r="BF71" i="4"/>
  <c r="BG71" i="4" s="1"/>
  <c r="N71" i="4"/>
  <c r="BL71" i="4"/>
  <c r="BM71" i="4" s="1"/>
  <c r="BR83" i="4"/>
  <c r="BS83" i="4" s="1"/>
  <c r="T84" i="4"/>
  <c r="U84" i="4" s="1"/>
  <c r="AF84" i="4"/>
  <c r="AL85" i="4"/>
  <c r="AM85" i="4" s="1"/>
  <c r="AG89" i="4"/>
  <c r="V96" i="4"/>
  <c r="T91" i="4"/>
  <c r="U91" i="4" s="1"/>
  <c r="AR111" i="4"/>
  <c r="BN111" i="4"/>
  <c r="BO111" i="4" s="1"/>
  <c r="AD114" i="4"/>
  <c r="AF114" i="4" s="1"/>
  <c r="AG114" i="4" s="1"/>
  <c r="AF112" i="4"/>
  <c r="AG112" i="4" s="1"/>
  <c r="BD113" i="4"/>
  <c r="BE113" i="4" s="1"/>
  <c r="BP113" i="4"/>
  <c r="BQ113" i="4" s="1"/>
  <c r="Z118" i="4"/>
  <c r="BP139" i="4"/>
  <c r="BQ139" i="4" s="1"/>
  <c r="BJ139" i="4"/>
  <c r="BK139" i="4" s="1"/>
  <c r="AZ181" i="4"/>
  <c r="BA181" i="4" s="1"/>
  <c r="BF181" i="4"/>
  <c r="BG181" i="4" s="1"/>
  <c r="BR181" i="4"/>
  <c r="BS181" i="4" s="1"/>
  <c r="N181" i="4"/>
  <c r="BL181" i="4"/>
  <c r="BM181" i="4" s="1"/>
  <c r="BD68" i="4"/>
  <c r="BE68" i="4" s="1"/>
  <c r="O68" i="4"/>
  <c r="AX68" i="4"/>
  <c r="AY68" i="4" s="1"/>
  <c r="BP68" i="4"/>
  <c r="BQ68" i="4" s="1"/>
  <c r="AS69" i="4"/>
  <c r="BR70" i="4"/>
  <c r="BS70" i="4" s="1"/>
  <c r="N70" i="4"/>
  <c r="AZ70" i="4"/>
  <c r="BA70" i="4" s="1"/>
  <c r="H73" i="4"/>
  <c r="AS73" i="4"/>
  <c r="AM84" i="4"/>
  <c r="AA85" i="4"/>
  <c r="AR85" i="4"/>
  <c r="AS85" i="4" s="1"/>
  <c r="U87" i="4"/>
  <c r="U88" i="4"/>
  <c r="AP96" i="4"/>
  <c r="BN96" i="4" s="1"/>
  <c r="BO96" i="4" s="1"/>
  <c r="BN92" i="4"/>
  <c r="BO92" i="4" s="1"/>
  <c r="U93" i="4"/>
  <c r="AB110" i="4"/>
  <c r="AX108" i="4"/>
  <c r="AY108" i="4" s="1"/>
  <c r="Z117" i="4"/>
  <c r="L48" i="4"/>
  <c r="AV43" i="4"/>
  <c r="AW43" i="4" s="1"/>
  <c r="AL47" i="4"/>
  <c r="AM47" i="4" s="1"/>
  <c r="BL47" i="4"/>
  <c r="BM47" i="4" s="1"/>
  <c r="Z49" i="4"/>
  <c r="AA49" i="4" s="1"/>
  <c r="AZ58" i="4"/>
  <c r="BA58" i="4" s="1"/>
  <c r="AB62" i="4"/>
  <c r="BL58" i="4"/>
  <c r="BM58" i="4" s="1"/>
  <c r="J66" i="4"/>
  <c r="J72" i="4"/>
  <c r="H67" i="4"/>
  <c r="AH72" i="4"/>
  <c r="AF67" i="4"/>
  <c r="AG67" i="4" s="1"/>
  <c r="AR67" i="4"/>
  <c r="AS67" i="4" s="1"/>
  <c r="AL68" i="4"/>
  <c r="AM68" i="4" s="1"/>
  <c r="AG71" i="4"/>
  <c r="BR71" i="4"/>
  <c r="BS71" i="4" s="1"/>
  <c r="AV73" i="4"/>
  <c r="AW73" i="4" s="1"/>
  <c r="BB73" i="4"/>
  <c r="BC73" i="4" s="1"/>
  <c r="N73" i="4"/>
  <c r="BN73" i="4"/>
  <c r="BO73" i="4" s="1"/>
  <c r="BH73" i="4"/>
  <c r="BI73" i="4" s="1"/>
  <c r="BH86" i="4"/>
  <c r="BI86" i="4" s="1"/>
  <c r="BN86" i="4"/>
  <c r="BO86" i="4" s="1"/>
  <c r="AB86" i="4"/>
  <c r="BN85" i="4"/>
  <c r="BO85" i="4" s="1"/>
  <c r="AL88" i="4"/>
  <c r="AM88" i="4" s="1"/>
  <c r="U89" i="4"/>
  <c r="AR92" i="4"/>
  <c r="AS92" i="4" s="1"/>
  <c r="AF93" i="4"/>
  <c r="AG93" i="4" s="1"/>
  <c r="AV94" i="4"/>
  <c r="AW94" i="4" s="1"/>
  <c r="T94" i="4"/>
  <c r="U94" i="4" s="1"/>
  <c r="BR97" i="4"/>
  <c r="BS97" i="4" s="1"/>
  <c r="N97" i="4"/>
  <c r="AZ97" i="4"/>
  <c r="BA97" i="4" s="1"/>
  <c r="BL97" i="4"/>
  <c r="BM97" i="4" s="1"/>
  <c r="BF97" i="4"/>
  <c r="BG97" i="4" s="1"/>
  <c r="P110" i="4"/>
  <c r="AZ108" i="4"/>
  <c r="BA108" i="4" s="1"/>
  <c r="BF108" i="4"/>
  <c r="BG108" i="4" s="1"/>
  <c r="BL108" i="4"/>
  <c r="BM108" i="4" s="1"/>
  <c r="AX112" i="4"/>
  <c r="AY112" i="4" s="1"/>
  <c r="AF117" i="4"/>
  <c r="AG117" i="4" s="1"/>
  <c r="U69" i="4"/>
  <c r="AG70" i="4"/>
  <c r="AZ82" i="4"/>
  <c r="BA82" i="4" s="1"/>
  <c r="BF82" i="4"/>
  <c r="BG82" i="4" s="1"/>
  <c r="N82" i="4"/>
  <c r="BL82" i="4"/>
  <c r="BM82" i="4" s="1"/>
  <c r="AD86" i="4"/>
  <c r="AF82" i="4"/>
  <c r="AG82" i="4" s="1"/>
  <c r="AR82" i="4"/>
  <c r="AS82" i="4" s="1"/>
  <c r="AT86" i="4"/>
  <c r="H83" i="4"/>
  <c r="AX83" i="4" s="1"/>
  <c r="AY83" i="4" s="1"/>
  <c r="AM83" i="4"/>
  <c r="AM95" i="4"/>
  <c r="AJ90" i="4"/>
  <c r="AJ98" i="4" s="1"/>
  <c r="AL87" i="4"/>
  <c r="AM87" i="4" s="1"/>
  <c r="AM94" i="4"/>
  <c r="T97" i="4"/>
  <c r="U97" i="4" s="1"/>
  <c r="AH122" i="4"/>
  <c r="AI110" i="4" s="1"/>
  <c r="BR107" i="4"/>
  <c r="BS107" i="4" s="1"/>
  <c r="N107" i="4"/>
  <c r="O108" i="4" s="1"/>
  <c r="AZ107" i="4"/>
  <c r="BA107" i="4" s="1"/>
  <c r="BF107" i="4"/>
  <c r="BG107" i="4" s="1"/>
  <c r="BL107" i="4"/>
  <c r="BM107" i="4" s="1"/>
  <c r="BL118" i="4"/>
  <c r="BM118" i="4" s="1"/>
  <c r="CF185" i="4"/>
  <c r="S141" i="4"/>
  <c r="S137" i="4"/>
  <c r="R147" i="4"/>
  <c r="S145" i="4"/>
  <c r="S133" i="4"/>
  <c r="S135" i="4"/>
  <c r="S146" i="4"/>
  <c r="S136" i="4"/>
  <c r="S143" i="4"/>
  <c r="S130" i="4"/>
  <c r="S138" i="4"/>
  <c r="S132" i="4"/>
  <c r="P42" i="4"/>
  <c r="AP48" i="4"/>
  <c r="AE44" i="4"/>
  <c r="BB47" i="4"/>
  <c r="BC47" i="4" s="1"/>
  <c r="BN59" i="4"/>
  <c r="BO59" i="4" s="1"/>
  <c r="AZ60" i="4"/>
  <c r="BA60" i="4" s="1"/>
  <c r="P62" i="4"/>
  <c r="BN63" i="4"/>
  <c r="BO63" i="4" s="1"/>
  <c r="AZ64" i="4"/>
  <c r="BA64" i="4" s="1"/>
  <c r="F66" i="4"/>
  <c r="X72" i="4"/>
  <c r="BB68" i="4"/>
  <c r="BC68" i="4" s="1"/>
  <c r="AL69" i="4"/>
  <c r="AM69" i="4" s="1"/>
  <c r="AJ72" i="4"/>
  <c r="H84" i="4"/>
  <c r="AZ84" i="4"/>
  <c r="BA84" i="4" s="1"/>
  <c r="AA84" i="4"/>
  <c r="AR84" i="4"/>
  <c r="AS84" i="4" s="1"/>
  <c r="BR85" i="4"/>
  <c r="BS85" i="4" s="1"/>
  <c r="N85" i="4"/>
  <c r="AZ85" i="4"/>
  <c r="BA85" i="4" s="1"/>
  <c r="BL85" i="4"/>
  <c r="BM85" i="4" s="1"/>
  <c r="BF85" i="4"/>
  <c r="BG85" i="4" s="1"/>
  <c r="F86" i="4"/>
  <c r="H86" i="4" s="1"/>
  <c r="AV88" i="4"/>
  <c r="AW88" i="4" s="1"/>
  <c r="BB88" i="4"/>
  <c r="BC88" i="4" s="1"/>
  <c r="N88" i="4"/>
  <c r="BN88" i="4"/>
  <c r="BO88" i="4" s="1"/>
  <c r="Z89" i="4"/>
  <c r="AA89" i="4" s="1"/>
  <c r="O91" i="4"/>
  <c r="AD96" i="4"/>
  <c r="AF91" i="4"/>
  <c r="AG91" i="4" s="1"/>
  <c r="R96" i="4"/>
  <c r="AF92" i="4"/>
  <c r="AG92" i="4" s="1"/>
  <c r="AH96" i="4"/>
  <c r="AP120" i="4"/>
  <c r="AR115" i="4"/>
  <c r="AS115" i="4" s="1"/>
  <c r="BN115" i="4"/>
  <c r="BO115" i="4" s="1"/>
  <c r="AF116" i="4"/>
  <c r="AG116" i="4" s="1"/>
  <c r="BD117" i="4"/>
  <c r="BE117" i="4" s="1"/>
  <c r="O117" i="4"/>
  <c r="BP117" i="4"/>
  <c r="BQ117" i="4" s="1"/>
  <c r="BJ117" i="4"/>
  <c r="BK117" i="4" s="1"/>
  <c r="AB134" i="4"/>
  <c r="Z130" i="4"/>
  <c r="AA130" i="4" s="1"/>
  <c r="AZ131" i="4"/>
  <c r="BA131" i="4" s="1"/>
  <c r="BF131" i="4"/>
  <c r="BG131" i="4" s="1"/>
  <c r="N131" i="4"/>
  <c r="O139" i="4" s="1"/>
  <c r="BL131" i="4"/>
  <c r="BM131" i="4" s="1"/>
  <c r="BR131" i="4"/>
  <c r="BS131" i="4" s="1"/>
  <c r="H69" i="4"/>
  <c r="AZ69" i="4"/>
  <c r="BA69" i="4" s="1"/>
  <c r="Z71" i="4"/>
  <c r="U73" i="4"/>
  <c r="AF73" i="4"/>
  <c r="AG73" i="4" s="1"/>
  <c r="AZ73" i="4"/>
  <c r="BA73" i="4" s="1"/>
  <c r="AH86" i="4"/>
  <c r="T85" i="4"/>
  <c r="U85" i="4" s="1"/>
  <c r="L90" i="4"/>
  <c r="L98" i="4" s="1"/>
  <c r="M96" i="4" s="1"/>
  <c r="BN87" i="4"/>
  <c r="BO87" i="4" s="1"/>
  <c r="AV87" i="4"/>
  <c r="AW87" i="4" s="1"/>
  <c r="N87" i="4"/>
  <c r="BH87" i="4"/>
  <c r="BI87" i="4" s="1"/>
  <c r="AL89" i="4"/>
  <c r="AM89" i="4" s="1"/>
  <c r="AN90" i="4"/>
  <c r="AT96" i="4"/>
  <c r="BR96" i="4" s="1"/>
  <c r="BS96" i="4" s="1"/>
  <c r="AR91" i="4"/>
  <c r="AS91" i="4" s="1"/>
  <c r="BR91" i="4"/>
  <c r="BS91" i="4" s="1"/>
  <c r="U92" i="4"/>
  <c r="H93" i="4"/>
  <c r="I93" i="4" s="1"/>
  <c r="O95" i="4"/>
  <c r="AG95" i="4"/>
  <c r="AL97" i="4"/>
  <c r="AM97" i="4" s="1"/>
  <c r="AL110" i="4"/>
  <c r="AL107" i="4"/>
  <c r="Z109" i="4"/>
  <c r="AA109" i="4" s="1"/>
  <c r="Z113" i="4"/>
  <c r="AA113" i="4" s="1"/>
  <c r="AB114" i="4"/>
  <c r="AB120" i="4"/>
  <c r="H130" i="4"/>
  <c r="I130" i="4" s="1"/>
  <c r="J134" i="4"/>
  <c r="AZ130" i="4"/>
  <c r="BA130" i="4" s="1"/>
  <c r="AJ144" i="4"/>
  <c r="P347" i="4"/>
  <c r="AZ155" i="4"/>
  <c r="BA155" i="4" s="1"/>
  <c r="N155" i="4"/>
  <c r="BL155" i="4"/>
  <c r="BM155" i="4" s="1"/>
  <c r="BF155" i="4"/>
  <c r="BG155" i="4" s="1"/>
  <c r="BR155" i="4"/>
  <c r="BS155" i="4" s="1"/>
  <c r="BP95" i="4"/>
  <c r="BQ95" i="4" s="1"/>
  <c r="BB97" i="4"/>
  <c r="BC97" i="4" s="1"/>
  <c r="AV106" i="4"/>
  <c r="AW106" i="4" s="1"/>
  <c r="BB106" i="4"/>
  <c r="BC106" i="4" s="1"/>
  <c r="N106" i="4"/>
  <c r="AL106" i="4"/>
  <c r="Z108" i="4"/>
  <c r="AA108" i="4" s="1"/>
  <c r="BN109" i="4"/>
  <c r="BO109" i="4" s="1"/>
  <c r="AV109" i="4"/>
  <c r="AW109" i="4" s="1"/>
  <c r="L110" i="4"/>
  <c r="I111" i="4"/>
  <c r="X114" i="4"/>
  <c r="Z112" i="4"/>
  <c r="AA112" i="4" s="1"/>
  <c r="BB114" i="4"/>
  <c r="BC114" i="4" s="1"/>
  <c r="AI114" i="4"/>
  <c r="I115" i="4"/>
  <c r="X120" i="4"/>
  <c r="Z116" i="4"/>
  <c r="H118" i="4"/>
  <c r="I118" i="4" s="1"/>
  <c r="AA119" i="4"/>
  <c r="AL119" i="4"/>
  <c r="BN136" i="4"/>
  <c r="BO136" i="4" s="1"/>
  <c r="BH136" i="4"/>
  <c r="BI136" i="4" s="1"/>
  <c r="AV136" i="4"/>
  <c r="AW136" i="4" s="1"/>
  <c r="L138" i="4"/>
  <c r="BB136" i="4"/>
  <c r="BC136" i="4" s="1"/>
  <c r="T144" i="4"/>
  <c r="BN162" i="4"/>
  <c r="BO162" i="4" s="1"/>
  <c r="BH58" i="4"/>
  <c r="BI58" i="4" s="1"/>
  <c r="R72" i="4"/>
  <c r="BB67" i="4"/>
  <c r="BC67" i="4" s="1"/>
  <c r="BF68" i="4"/>
  <c r="BG68" i="4" s="1"/>
  <c r="BL68" i="4"/>
  <c r="BM68" i="4" s="1"/>
  <c r="AF69" i="4"/>
  <c r="AG69" i="4" s="1"/>
  <c r="T71" i="4"/>
  <c r="U71" i="4" s="1"/>
  <c r="AR71" i="4"/>
  <c r="AS71" i="4" s="1"/>
  <c r="L72" i="4"/>
  <c r="R86" i="4"/>
  <c r="T86" i="4" s="1"/>
  <c r="U86" i="4" s="1"/>
  <c r="AP86" i="4"/>
  <c r="X86" i="4"/>
  <c r="R90" i="4"/>
  <c r="AP90" i="4"/>
  <c r="F90" i="4"/>
  <c r="BL96" i="4"/>
  <c r="BM96" i="4" s="1"/>
  <c r="N96" i="4"/>
  <c r="Z91" i="4"/>
  <c r="AA91" i="4" s="1"/>
  <c r="AL96" i="4"/>
  <c r="AM96" i="4" s="1"/>
  <c r="BB91" i="4"/>
  <c r="BC91" i="4" s="1"/>
  <c r="BR93" i="4"/>
  <c r="BS93" i="4" s="1"/>
  <c r="N93" i="4"/>
  <c r="AZ93" i="4"/>
  <c r="BA93" i="4" s="1"/>
  <c r="AL93" i="4"/>
  <c r="AM93" i="4" s="1"/>
  <c r="AZ94" i="4"/>
  <c r="BA94" i="4" s="1"/>
  <c r="BF94" i="4"/>
  <c r="BG94" i="4" s="1"/>
  <c r="BR94" i="4"/>
  <c r="BS94" i="4" s="1"/>
  <c r="BF95" i="4"/>
  <c r="BG95" i="4" s="1"/>
  <c r="Z95" i="4"/>
  <c r="BR95" i="4"/>
  <c r="BS95" i="4" s="1"/>
  <c r="AZ96" i="4"/>
  <c r="BA96" i="4" s="1"/>
  <c r="BN106" i="4"/>
  <c r="BO106" i="4" s="1"/>
  <c r="Z107" i="4"/>
  <c r="AA106" i="4" s="1"/>
  <c r="N109" i="4"/>
  <c r="BH109" i="4"/>
  <c r="BI109" i="4" s="1"/>
  <c r="AJ110" i="4"/>
  <c r="Z111" i="4"/>
  <c r="AA111" i="4" s="1"/>
  <c r="AN114" i="4"/>
  <c r="AL111" i="4"/>
  <c r="BN113" i="4"/>
  <c r="BO113" i="4" s="1"/>
  <c r="AV113" i="4"/>
  <c r="AW113" i="4" s="1"/>
  <c r="BH113" i="4"/>
  <c r="BI113" i="4" s="1"/>
  <c r="J120" i="4"/>
  <c r="Z115" i="4"/>
  <c r="AA115" i="4" s="1"/>
  <c r="AN120" i="4"/>
  <c r="AL115" i="4"/>
  <c r="L120" i="4"/>
  <c r="BN117" i="4"/>
  <c r="BO117" i="4" s="1"/>
  <c r="AV117" i="4"/>
  <c r="AW117" i="4" s="1"/>
  <c r="BH117" i="4"/>
  <c r="BI117" i="4" s="1"/>
  <c r="AV118" i="4"/>
  <c r="AW118" i="4" s="1"/>
  <c r="BB118" i="4"/>
  <c r="BC118" i="4" s="1"/>
  <c r="N118" i="4"/>
  <c r="BH118" i="4"/>
  <c r="BI118" i="4" s="1"/>
  <c r="BH119" i="4"/>
  <c r="BI119" i="4" s="1"/>
  <c r="AR119" i="4"/>
  <c r="AS119" i="4" s="1"/>
  <c r="AS130" i="4"/>
  <c r="AS132" i="4"/>
  <c r="X138" i="4"/>
  <c r="Z135" i="4"/>
  <c r="AA135" i="4" s="1"/>
  <c r="BH47" i="4"/>
  <c r="BI47" i="4" s="1"/>
  <c r="BL49" i="4"/>
  <c r="BM49" i="4" s="1"/>
  <c r="AV67" i="4"/>
  <c r="AW67" i="4" s="1"/>
  <c r="BR68" i="4"/>
  <c r="BS68" i="4" s="1"/>
  <c r="BL69" i="4"/>
  <c r="BM69" i="4" s="1"/>
  <c r="BN83" i="4"/>
  <c r="BO83" i="4" s="1"/>
  <c r="AV83" i="4"/>
  <c r="AW83" i="4" s="1"/>
  <c r="AV84" i="4"/>
  <c r="AW84" i="4" s="1"/>
  <c r="BB84" i="4"/>
  <c r="BC84" i="4" s="1"/>
  <c r="N84" i="4"/>
  <c r="H88" i="4"/>
  <c r="J90" i="4"/>
  <c r="AF88" i="4"/>
  <c r="AG88" i="4" s="1"/>
  <c r="AH90" i="4"/>
  <c r="T95" i="4"/>
  <c r="U95" i="4" s="1"/>
  <c r="AR95" i="4"/>
  <c r="AS95" i="4" s="1"/>
  <c r="Z96" i="4"/>
  <c r="AD110" i="4"/>
  <c r="T107" i="4"/>
  <c r="AR107" i="4"/>
  <c r="AS107" i="4" s="1"/>
  <c r="H109" i="4"/>
  <c r="I109" i="4" s="1"/>
  <c r="P114" i="4"/>
  <c r="BR111" i="4"/>
  <c r="BS111" i="4" s="1"/>
  <c r="N111" i="4"/>
  <c r="AZ111" i="4"/>
  <c r="BA111" i="4" s="1"/>
  <c r="AZ112" i="4"/>
  <c r="BA112" i="4" s="1"/>
  <c r="BF112" i="4"/>
  <c r="BG112" i="4" s="1"/>
  <c r="AR112" i="4"/>
  <c r="AS112" i="4" s="1"/>
  <c r="AT114" i="4"/>
  <c r="AT378" i="4" s="1"/>
  <c r="BN114" i="4"/>
  <c r="BO114" i="4" s="1"/>
  <c r="P120" i="4"/>
  <c r="BR115" i="4"/>
  <c r="BS115" i="4" s="1"/>
  <c r="N115" i="4"/>
  <c r="AZ115" i="4"/>
  <c r="BA115" i="4" s="1"/>
  <c r="AD120" i="4"/>
  <c r="AZ116" i="4"/>
  <c r="BA116" i="4" s="1"/>
  <c r="BF116" i="4"/>
  <c r="BG116" i="4" s="1"/>
  <c r="AR116" i="4"/>
  <c r="AS116" i="4" s="1"/>
  <c r="T119" i="4"/>
  <c r="AF131" i="4"/>
  <c r="AF132" i="4"/>
  <c r="AG132" i="4" s="1"/>
  <c r="BH96" i="4"/>
  <c r="BI96" i="4" s="1"/>
  <c r="AG97" i="4"/>
  <c r="U106" i="4"/>
  <c r="AS106" i="4"/>
  <c r="I108" i="4"/>
  <c r="AG108" i="4"/>
  <c r="T111" i="4"/>
  <c r="AG111" i="4"/>
  <c r="R120" i="4"/>
  <c r="T115" i="4"/>
  <c r="U115" i="4" s="1"/>
  <c r="AG115" i="4"/>
  <c r="AF118" i="4"/>
  <c r="AG118" i="4" s="1"/>
  <c r="AI119" i="4"/>
  <c r="AR120" i="4"/>
  <c r="AS120" i="4" s="1"/>
  <c r="AS121" i="4"/>
  <c r="S144" i="4"/>
  <c r="AP72" i="4"/>
  <c r="BN68" i="4"/>
  <c r="BO68" i="4" s="1"/>
  <c r="AV68" i="4"/>
  <c r="AW68" i="4" s="1"/>
  <c r="T70" i="4"/>
  <c r="U70" i="4" s="1"/>
  <c r="BN91" i="4"/>
  <c r="BO91" i="4" s="1"/>
  <c r="AV91" i="4"/>
  <c r="AW91" i="4" s="1"/>
  <c r="AV92" i="4"/>
  <c r="AW92" i="4" s="1"/>
  <c r="BB92" i="4"/>
  <c r="BC92" i="4" s="1"/>
  <c r="N92" i="4"/>
  <c r="BN95" i="4"/>
  <c r="BO95" i="4" s="1"/>
  <c r="AV95" i="4"/>
  <c r="AW95" i="4" s="1"/>
  <c r="V110" i="4"/>
  <c r="AT110" i="4"/>
  <c r="BH106" i="4"/>
  <c r="BI106" i="4" s="1"/>
  <c r="AI111" i="4"/>
  <c r="F114" i="4"/>
  <c r="H113" i="4"/>
  <c r="I113" i="4" s="1"/>
  <c r="AH120" i="4"/>
  <c r="F120" i="4"/>
  <c r="H117" i="4"/>
  <c r="AL118" i="4"/>
  <c r="AZ118" i="4"/>
  <c r="BA118" i="4" s="1"/>
  <c r="S134" i="4"/>
  <c r="AL132" i="4"/>
  <c r="AM132" i="4" s="1"/>
  <c r="AG145" i="4"/>
  <c r="AH346" i="4"/>
  <c r="AH158" i="4"/>
  <c r="AF154" i="4"/>
  <c r="AH355" i="4"/>
  <c r="AH168" i="4"/>
  <c r="AF163" i="4"/>
  <c r="AX95" i="4"/>
  <c r="AY95" i="4" s="1"/>
  <c r="H106" i="4"/>
  <c r="I106" i="4" s="1"/>
  <c r="AF106" i="4"/>
  <c r="AG106" i="4" s="1"/>
  <c r="AI106" i="4"/>
  <c r="T108" i="4"/>
  <c r="AR108" i="4"/>
  <c r="BB109" i="4"/>
  <c r="BC109" i="4" s="1"/>
  <c r="J110" i="4"/>
  <c r="I112" i="4"/>
  <c r="T112" i="4"/>
  <c r="V114" i="4"/>
  <c r="T120" i="4"/>
  <c r="I116" i="4"/>
  <c r="T116" i="4"/>
  <c r="BD116" i="4" s="1"/>
  <c r="BE116" i="4" s="1"/>
  <c r="H119" i="4"/>
  <c r="I119" i="4" s="1"/>
  <c r="BN135" i="4"/>
  <c r="BO135" i="4" s="1"/>
  <c r="AP138" i="4"/>
  <c r="AG144" i="4"/>
  <c r="AX141" i="4"/>
  <c r="AY141" i="4" s="1"/>
  <c r="BD141" i="4"/>
  <c r="BE141" i="4" s="1"/>
  <c r="BJ141" i="4"/>
  <c r="BK141" i="4" s="1"/>
  <c r="BP141" i="4"/>
  <c r="BQ141" i="4" s="1"/>
  <c r="X352" i="4"/>
  <c r="BN82" i="4"/>
  <c r="BO82" i="4" s="1"/>
  <c r="BL83" i="4"/>
  <c r="BM83" i="4" s="1"/>
  <c r="BH85" i="4"/>
  <c r="BI85" i="4" s="1"/>
  <c r="BL87" i="4"/>
  <c r="BM87" i="4" s="1"/>
  <c r="BH89" i="4"/>
  <c r="BI89" i="4" s="1"/>
  <c r="BL91" i="4"/>
  <c r="BM91" i="4" s="1"/>
  <c r="BH93" i="4"/>
  <c r="BI93" i="4" s="1"/>
  <c r="BL95" i="4"/>
  <c r="BM95" i="4" s="1"/>
  <c r="BH97" i="4"/>
  <c r="BI97" i="4" s="1"/>
  <c r="I142" i="4"/>
  <c r="I141" i="4"/>
  <c r="AL135" i="4"/>
  <c r="AM135" i="4" s="1"/>
  <c r="AN138" i="4"/>
  <c r="AZ139" i="4"/>
  <c r="BA139" i="4" s="1"/>
  <c r="BL139" i="4"/>
  <c r="BM139" i="4" s="1"/>
  <c r="P144" i="4"/>
  <c r="BR139" i="4"/>
  <c r="BS139" i="4" s="1"/>
  <c r="BF139" i="4"/>
  <c r="BG139" i="4" s="1"/>
  <c r="BN141" i="4"/>
  <c r="BO141" i="4" s="1"/>
  <c r="AV141" i="4"/>
  <c r="AW141" i="4" s="1"/>
  <c r="BB141" i="4"/>
  <c r="BC141" i="4" s="1"/>
  <c r="AR141" i="4"/>
  <c r="AS142" i="4"/>
  <c r="AL145" i="4"/>
  <c r="AM145" i="4" s="1"/>
  <c r="R347" i="4"/>
  <c r="BB347" i="4" s="1"/>
  <c r="BC347" i="4" s="1"/>
  <c r="BB155" i="4"/>
  <c r="BC155" i="4" s="1"/>
  <c r="AM155" i="4"/>
  <c r="AM169" i="4"/>
  <c r="AA157" i="4"/>
  <c r="AA159" i="4"/>
  <c r="AD353" i="4"/>
  <c r="AF353" i="4" s="1"/>
  <c r="J194" i="4"/>
  <c r="K191" i="4" s="1"/>
  <c r="AM179" i="4"/>
  <c r="AM180" i="4"/>
  <c r="BH82" i="4"/>
  <c r="BI82" i="4" s="1"/>
  <c r="BF91" i="4"/>
  <c r="BG91" i="4" s="1"/>
  <c r="AP134" i="4"/>
  <c r="AA141" i="4"/>
  <c r="AA137" i="4"/>
  <c r="I132" i="4"/>
  <c r="I136" i="4"/>
  <c r="AA136" i="4"/>
  <c r="Z142" i="4"/>
  <c r="AA142" i="4" s="1"/>
  <c r="H143" i="4"/>
  <c r="I143" i="4" s="1"/>
  <c r="BF145" i="4"/>
  <c r="BG145" i="4" s="1"/>
  <c r="T145" i="4"/>
  <c r="AJ346" i="4"/>
  <c r="BF179" i="4"/>
  <c r="BG179" i="4" s="1"/>
  <c r="T179" i="4"/>
  <c r="BR69" i="4"/>
  <c r="BS69" i="4" s="1"/>
  <c r="BH70" i="4"/>
  <c r="BI70" i="4" s="1"/>
  <c r="BN71" i="4"/>
  <c r="BO71" i="4" s="1"/>
  <c r="BR106" i="4"/>
  <c r="BS106" i="4" s="1"/>
  <c r="BH107" i="4"/>
  <c r="BI107" i="4" s="1"/>
  <c r="BL109" i="4"/>
  <c r="BM109" i="4" s="1"/>
  <c r="BH111" i="4"/>
  <c r="BI111" i="4" s="1"/>
  <c r="BL113" i="4"/>
  <c r="BM113" i="4" s="1"/>
  <c r="BH115" i="4"/>
  <c r="BI115" i="4" s="1"/>
  <c r="BL117" i="4"/>
  <c r="BM117" i="4" s="1"/>
  <c r="BN119" i="4"/>
  <c r="BO119" i="4" s="1"/>
  <c r="AG121" i="4"/>
  <c r="AV130" i="4"/>
  <c r="AW130" i="4" s="1"/>
  <c r="BB130" i="4"/>
  <c r="BC130" i="4" s="1"/>
  <c r="L134" i="4"/>
  <c r="BH130" i="4"/>
  <c r="BI130" i="4" s="1"/>
  <c r="T133" i="4"/>
  <c r="BD133" i="4" s="1"/>
  <c r="BE133" i="4" s="1"/>
  <c r="BF133" i="4"/>
  <c r="BG133" i="4" s="1"/>
  <c r="F144" i="4"/>
  <c r="AG143" i="4"/>
  <c r="AH351" i="4"/>
  <c r="AH162" i="4"/>
  <c r="AF159" i="4"/>
  <c r="R355" i="4"/>
  <c r="BB163" i="4"/>
  <c r="BC163" i="4" s="1"/>
  <c r="R168" i="4"/>
  <c r="U181" i="4"/>
  <c r="AR137" i="4"/>
  <c r="AS137" i="4" s="1"/>
  <c r="BR137" i="4"/>
  <c r="BS137" i="4" s="1"/>
  <c r="H139" i="4"/>
  <c r="I139" i="4" s="1"/>
  <c r="AS140" i="4"/>
  <c r="AG142" i="4"/>
  <c r="BL106" i="4"/>
  <c r="BM106" i="4" s="1"/>
  <c r="BB119" i="4"/>
  <c r="BC119" i="4" s="1"/>
  <c r="AV121" i="4"/>
  <c r="AW121" i="4" s="1"/>
  <c r="BB121" i="4"/>
  <c r="BC121" i="4" s="1"/>
  <c r="BN121" i="4"/>
  <c r="BO121" i="4" s="1"/>
  <c r="BN132" i="4"/>
  <c r="BO132" i="4" s="1"/>
  <c r="BH132" i="4"/>
  <c r="BI132" i="4" s="1"/>
  <c r="AV132" i="4"/>
  <c r="AW132" i="4" s="1"/>
  <c r="N132" i="4"/>
  <c r="BB132" i="4"/>
  <c r="BC132" i="4" s="1"/>
  <c r="BP133" i="4"/>
  <c r="BQ133" i="4" s="1"/>
  <c r="AB144" i="4"/>
  <c r="Z140" i="4"/>
  <c r="BL140" i="4"/>
  <c r="BM140" i="4" s="1"/>
  <c r="BF141" i="4"/>
  <c r="BG141" i="4" s="1"/>
  <c r="BH141" i="4"/>
  <c r="BI141" i="4" s="1"/>
  <c r="AA145" i="4"/>
  <c r="AD347" i="4"/>
  <c r="AF155" i="4"/>
  <c r="AG155" i="4" s="1"/>
  <c r="AM157" i="4"/>
  <c r="AJ158" i="4"/>
  <c r="R351" i="4"/>
  <c r="BB159" i="4"/>
  <c r="BC159" i="4" s="1"/>
  <c r="R162" i="4"/>
  <c r="BB162" i="4" s="1"/>
  <c r="BC162" i="4" s="1"/>
  <c r="AN352" i="4"/>
  <c r="AL160" i="4"/>
  <c r="AM160" i="4" s="1"/>
  <c r="AM165" i="4"/>
  <c r="AH134" i="4"/>
  <c r="AF130" i="4"/>
  <c r="AG130" i="4" s="1"/>
  <c r="S131" i="4"/>
  <c r="Z132" i="4"/>
  <c r="AA132" i="4" s="1"/>
  <c r="AJ134" i="4"/>
  <c r="AH138" i="4"/>
  <c r="S142" i="4"/>
  <c r="AT144" i="4"/>
  <c r="AA161" i="4"/>
  <c r="AT353" i="4"/>
  <c r="AR161" i="4"/>
  <c r="BD137" i="4"/>
  <c r="BE137" i="4" s="1"/>
  <c r="AV142" i="4"/>
  <c r="AW142" i="4" s="1"/>
  <c r="BB142" i="4"/>
  <c r="BC142" i="4" s="1"/>
  <c r="BD145" i="4"/>
  <c r="BE145" i="4" s="1"/>
  <c r="O145" i="4"/>
  <c r="L346" i="4"/>
  <c r="BB154" i="4"/>
  <c r="BC154" i="4" s="1"/>
  <c r="X346" i="4"/>
  <c r="X158" i="4"/>
  <c r="F347" i="4"/>
  <c r="AV347" i="4" s="1"/>
  <c r="AW347" i="4" s="1"/>
  <c r="AL347" i="4"/>
  <c r="AM347" i="4" s="1"/>
  <c r="V357" i="4"/>
  <c r="BF165" i="4"/>
  <c r="BG165" i="4" s="1"/>
  <c r="T165" i="4"/>
  <c r="O167" i="4"/>
  <c r="AL181" i="4"/>
  <c r="AM181" i="4" s="1"/>
  <c r="N121" i="4"/>
  <c r="BR121" i="4"/>
  <c r="BS121" i="4" s="1"/>
  <c r="BB131" i="4"/>
  <c r="BC131" i="4" s="1"/>
  <c r="AF133" i="4"/>
  <c r="AG133" i="4" s="1"/>
  <c r="AN134" i="4"/>
  <c r="BL136" i="4"/>
  <c r="BM136" i="4" s="1"/>
  <c r="L144" i="4"/>
  <c r="BN140" i="4"/>
  <c r="BO140" i="4" s="1"/>
  <c r="BB140" i="4"/>
  <c r="BC140" i="4" s="1"/>
  <c r="BH142" i="4"/>
  <c r="BI142" i="4" s="1"/>
  <c r="P346" i="4"/>
  <c r="P158" i="4"/>
  <c r="BR154" i="4"/>
  <c r="BS154" i="4" s="1"/>
  <c r="N154" i="4"/>
  <c r="BP157" i="4"/>
  <c r="BQ157" i="4" s="1"/>
  <c r="J355" i="4"/>
  <c r="AZ355" i="4" s="1"/>
  <c r="BA355" i="4" s="1"/>
  <c r="J168" i="4"/>
  <c r="H163" i="4"/>
  <c r="AM163" i="4"/>
  <c r="P356" i="4"/>
  <c r="AZ164" i="4"/>
  <c r="BA164" i="4" s="1"/>
  <c r="BF164" i="4"/>
  <c r="BG164" i="4" s="1"/>
  <c r="BR164" i="4"/>
  <c r="BS164" i="4" s="1"/>
  <c r="N164" i="4"/>
  <c r="BN182" i="4"/>
  <c r="BO182" i="4" s="1"/>
  <c r="BB182" i="4"/>
  <c r="BC182" i="4" s="1"/>
  <c r="AR179" i="4"/>
  <c r="AA185" i="4"/>
  <c r="F134" i="4"/>
  <c r="N130" i="4"/>
  <c r="V134" i="4"/>
  <c r="AD134" i="4"/>
  <c r="AL130" i="4"/>
  <c r="AM130" i="4" s="1"/>
  <c r="AT134" i="4"/>
  <c r="BR130" i="4"/>
  <c r="BS130" i="4" s="1"/>
  <c r="AR131" i="4"/>
  <c r="H133" i="4"/>
  <c r="Z133" i="4"/>
  <c r="AZ133" i="4"/>
  <c r="BA133" i="4" s="1"/>
  <c r="N136" i="4"/>
  <c r="AF137" i="4"/>
  <c r="AG137" i="4" s="1"/>
  <c r="J144" i="4"/>
  <c r="AL140" i="4"/>
  <c r="AM140" i="4" s="1"/>
  <c r="AF141" i="4"/>
  <c r="AG141" i="4" s="1"/>
  <c r="BL142" i="4"/>
  <c r="BM142" i="4" s="1"/>
  <c r="R346" i="4"/>
  <c r="R158" i="4"/>
  <c r="Z346" i="4"/>
  <c r="AB350" i="4"/>
  <c r="AN346" i="4"/>
  <c r="AN158" i="4"/>
  <c r="AL154" i="4"/>
  <c r="AM154" i="4" s="1"/>
  <c r="BL154" i="4"/>
  <c r="BM154" i="4" s="1"/>
  <c r="V347" i="4"/>
  <c r="T155" i="4"/>
  <c r="AN348" i="4"/>
  <c r="AL156" i="4"/>
  <c r="AM156" i="4" s="1"/>
  <c r="AT349" i="4"/>
  <c r="AR157" i="4"/>
  <c r="L158" i="4"/>
  <c r="AA180" i="4"/>
  <c r="Z181" i="4"/>
  <c r="AA181" i="4" s="1"/>
  <c r="AG184" i="4"/>
  <c r="T131" i="4"/>
  <c r="X134" i="4"/>
  <c r="BH135" i="4"/>
  <c r="BI135" i="4" s="1"/>
  <c r="AT138" i="4"/>
  <c r="AR135" i="4"/>
  <c r="AS135" i="4" s="1"/>
  <c r="BL135" i="4"/>
  <c r="BM135" i="4" s="1"/>
  <c r="H137" i="4"/>
  <c r="I137" i="4" s="1"/>
  <c r="AZ137" i="4"/>
  <c r="BA137" i="4" s="1"/>
  <c r="S139" i="4"/>
  <c r="BB139" i="4"/>
  <c r="BC139" i="4" s="1"/>
  <c r="BD140" i="4"/>
  <c r="BE140" i="4" s="1"/>
  <c r="BR143" i="4"/>
  <c r="BS143" i="4" s="1"/>
  <c r="N143" i="4"/>
  <c r="AZ143" i="4"/>
  <c r="BA143" i="4" s="1"/>
  <c r="H145" i="4"/>
  <c r="I145" i="4" s="1"/>
  <c r="BJ145" i="4"/>
  <c r="BK145" i="4" s="1"/>
  <c r="AP346" i="4"/>
  <c r="AP158" i="4"/>
  <c r="AZ154" i="4"/>
  <c r="BA154" i="4" s="1"/>
  <c r="BN154" i="4"/>
  <c r="BO154" i="4" s="1"/>
  <c r="AF347" i="4"/>
  <c r="AG347" i="4" s="1"/>
  <c r="AT347" i="4"/>
  <c r="AR155" i="4"/>
  <c r="J351" i="4"/>
  <c r="AZ351" i="4" s="1"/>
  <c r="BA351" i="4" s="1"/>
  <c r="J162" i="4"/>
  <c r="H159" i="4"/>
  <c r="AM159" i="4"/>
  <c r="P352" i="4"/>
  <c r="AZ160" i="4"/>
  <c r="BA160" i="4" s="1"/>
  <c r="BF160" i="4"/>
  <c r="BG160" i="4" s="1"/>
  <c r="BR160" i="4"/>
  <c r="BS160" i="4" s="1"/>
  <c r="N160" i="4"/>
  <c r="AS160" i="4"/>
  <c r="V353" i="4"/>
  <c r="BF353" i="4" s="1"/>
  <c r="BG353" i="4" s="1"/>
  <c r="BF161" i="4"/>
  <c r="BG161" i="4" s="1"/>
  <c r="T161" i="4"/>
  <c r="BD161" i="4" s="1"/>
  <c r="BE161" i="4" s="1"/>
  <c r="AP355" i="4"/>
  <c r="AP168" i="4"/>
  <c r="BD165" i="4"/>
  <c r="BE165" i="4" s="1"/>
  <c r="BJ165" i="4"/>
  <c r="BK165" i="4" s="1"/>
  <c r="H179" i="4"/>
  <c r="I179" i="4" s="1"/>
  <c r="U187" i="4"/>
  <c r="BL130" i="4"/>
  <c r="BM130" i="4" s="1"/>
  <c r="AV131" i="4"/>
  <c r="AW131" i="4" s="1"/>
  <c r="AV133" i="4"/>
  <c r="AW133" i="4" s="1"/>
  <c r="BB133" i="4"/>
  <c r="BC133" i="4" s="1"/>
  <c r="P134" i="4"/>
  <c r="V138" i="4"/>
  <c r="T135" i="4"/>
  <c r="AD138" i="4"/>
  <c r="BJ137" i="4"/>
  <c r="BK137" i="4" s="1"/>
  <c r="BH139" i="4"/>
  <c r="BI139" i="4" s="1"/>
  <c r="AV140" i="4"/>
  <c r="AW140" i="4" s="1"/>
  <c r="BL143" i="4"/>
  <c r="BM143" i="4" s="1"/>
  <c r="AN144" i="4"/>
  <c r="T154" i="4"/>
  <c r="AV155" i="4"/>
  <c r="AW155" i="4" s="1"/>
  <c r="L348" i="4"/>
  <c r="BH156" i="4"/>
  <c r="BI156" i="4" s="1"/>
  <c r="BN156" i="4"/>
  <c r="BO156" i="4" s="1"/>
  <c r="BB156" i="4"/>
  <c r="BC156" i="4" s="1"/>
  <c r="BJ161" i="4"/>
  <c r="BK161" i="4" s="1"/>
  <c r="O163" i="4"/>
  <c r="O165" i="4"/>
  <c r="AM167" i="4"/>
  <c r="R194" i="4"/>
  <c r="S182" i="4" s="1"/>
  <c r="BJ179" i="4"/>
  <c r="BK179" i="4" s="1"/>
  <c r="AG181" i="4"/>
  <c r="U183" i="4"/>
  <c r="AG185" i="4"/>
  <c r="AZ132" i="4"/>
  <c r="BA132" i="4" s="1"/>
  <c r="BR132" i="4"/>
  <c r="BS132" i="4" s="1"/>
  <c r="F138" i="4"/>
  <c r="N135" i="4"/>
  <c r="AV135" i="4"/>
  <c r="AW135" i="4" s="1"/>
  <c r="AV137" i="4"/>
  <c r="AW137" i="4" s="1"/>
  <c r="BB137" i="4"/>
  <c r="BC137" i="4" s="1"/>
  <c r="P138" i="4"/>
  <c r="T139" i="4"/>
  <c r="BF140" i="4"/>
  <c r="BG140" i="4" s="1"/>
  <c r="BP140" i="4"/>
  <c r="BQ140" i="4" s="1"/>
  <c r="BN142" i="4"/>
  <c r="BO142" i="4" s="1"/>
  <c r="BN145" i="4"/>
  <c r="BO145" i="4" s="1"/>
  <c r="AV145" i="4"/>
  <c r="AW145" i="4" s="1"/>
  <c r="J346" i="4"/>
  <c r="J158" i="4"/>
  <c r="AR154" i="4"/>
  <c r="AS154" i="4" s="1"/>
  <c r="Z155" i="4"/>
  <c r="AA154" i="4" s="1"/>
  <c r="BN155" i="4"/>
  <c r="BO155" i="4" s="1"/>
  <c r="P348" i="4"/>
  <c r="AZ156" i="4"/>
  <c r="BA156" i="4" s="1"/>
  <c r="BF156" i="4"/>
  <c r="BG156" i="4" s="1"/>
  <c r="BR156" i="4"/>
  <c r="BS156" i="4" s="1"/>
  <c r="N156" i="4"/>
  <c r="AS156" i="4"/>
  <c r="V349" i="4"/>
  <c r="BF157" i="4"/>
  <c r="BG157" i="4" s="1"/>
  <c r="T157" i="4"/>
  <c r="BD157" i="4" s="1"/>
  <c r="BE157" i="4" s="1"/>
  <c r="AP351" i="4"/>
  <c r="AP162" i="4"/>
  <c r="AN356" i="4"/>
  <c r="AN360" i="4" s="1"/>
  <c r="AL164" i="4"/>
  <c r="AM164" i="4" s="1"/>
  <c r="BL164" i="4"/>
  <c r="BM164" i="4" s="1"/>
  <c r="AF182" i="4"/>
  <c r="AG182" i="4" s="1"/>
  <c r="AX179" i="4"/>
  <c r="AY179" i="4" s="1"/>
  <c r="O189" i="4"/>
  <c r="BD179" i="4"/>
  <c r="BE179" i="4" s="1"/>
  <c r="O179" i="4"/>
  <c r="BR179" i="4"/>
  <c r="BS179" i="4" s="1"/>
  <c r="BH181" i="4"/>
  <c r="BI181" i="4" s="1"/>
  <c r="AR186" i="4"/>
  <c r="AG206" i="4"/>
  <c r="T348" i="4"/>
  <c r="AR348" i="4"/>
  <c r="BN349" i="4"/>
  <c r="BO349" i="4" s="1"/>
  <c r="BB349" i="4"/>
  <c r="BC349" i="4" s="1"/>
  <c r="AZ157" i="4"/>
  <c r="BA157" i="4" s="1"/>
  <c r="BH157" i="4"/>
  <c r="BI157" i="4" s="1"/>
  <c r="P354" i="4"/>
  <c r="BL351" i="4"/>
  <c r="BM351" i="4" s="1"/>
  <c r="N351" i="4"/>
  <c r="BR351" i="4"/>
  <c r="BS351" i="4" s="1"/>
  <c r="BF351" i="4"/>
  <c r="BG351" i="4" s="1"/>
  <c r="X354" i="4"/>
  <c r="AL351" i="4"/>
  <c r="AV159" i="4"/>
  <c r="AW159" i="4" s="1"/>
  <c r="BL159" i="4"/>
  <c r="BM159" i="4" s="1"/>
  <c r="T352" i="4"/>
  <c r="AR352" i="4"/>
  <c r="BB160" i="4"/>
  <c r="BC160" i="4" s="1"/>
  <c r="BH353" i="4"/>
  <c r="BI353" i="4" s="1"/>
  <c r="BB353" i="4"/>
  <c r="BC353" i="4" s="1"/>
  <c r="BN353" i="4"/>
  <c r="BO353" i="4" s="1"/>
  <c r="Z353" i="4"/>
  <c r="AZ161" i="4"/>
  <c r="BA161" i="4" s="1"/>
  <c r="BH161" i="4"/>
  <c r="BI161" i="4" s="1"/>
  <c r="P360" i="4"/>
  <c r="N355" i="4"/>
  <c r="BL355" i="4"/>
  <c r="BM355" i="4" s="1"/>
  <c r="BR355" i="4"/>
  <c r="BS355" i="4" s="1"/>
  <c r="BF355" i="4"/>
  <c r="BG355" i="4" s="1"/>
  <c r="X360" i="4"/>
  <c r="AL355" i="4"/>
  <c r="AM355" i="4" s="1"/>
  <c r="AV163" i="4"/>
  <c r="AW163" i="4" s="1"/>
  <c r="BL163" i="4"/>
  <c r="BM163" i="4" s="1"/>
  <c r="T356" i="4"/>
  <c r="AR356" i="4"/>
  <c r="BB164" i="4"/>
  <c r="BC164" i="4" s="1"/>
  <c r="BH357" i="4"/>
  <c r="BI357" i="4" s="1"/>
  <c r="BN357" i="4"/>
  <c r="BO357" i="4" s="1"/>
  <c r="BB357" i="4"/>
  <c r="BC357" i="4" s="1"/>
  <c r="Z357" i="4"/>
  <c r="AA357" i="4" s="1"/>
  <c r="AR165" i="4"/>
  <c r="AS165" i="4" s="1"/>
  <c r="AZ165" i="4"/>
  <c r="BA165" i="4" s="1"/>
  <c r="BH165" i="4"/>
  <c r="BI165" i="4" s="1"/>
  <c r="Z166" i="4"/>
  <c r="AA166" i="4" s="1"/>
  <c r="AF358" i="4"/>
  <c r="AG358" i="4" s="1"/>
  <c r="BF166" i="4"/>
  <c r="BG166" i="4" s="1"/>
  <c r="BN166" i="4"/>
  <c r="BO166" i="4" s="1"/>
  <c r="H167" i="4"/>
  <c r="BR359" i="4"/>
  <c r="BS359" i="4" s="1"/>
  <c r="AZ359" i="4"/>
  <c r="BA359" i="4" s="1"/>
  <c r="BF359" i="4"/>
  <c r="BG359" i="4" s="1"/>
  <c r="BL359" i="4"/>
  <c r="BM359" i="4" s="1"/>
  <c r="N359" i="4"/>
  <c r="AF167" i="4"/>
  <c r="AL359" i="4"/>
  <c r="AM359" i="4" s="1"/>
  <c r="AV167" i="4"/>
  <c r="AW167" i="4" s="1"/>
  <c r="BL167" i="4"/>
  <c r="BM167" i="4" s="1"/>
  <c r="F168" i="4"/>
  <c r="V168" i="4"/>
  <c r="AD168" i="4"/>
  <c r="AT168" i="4"/>
  <c r="BN361" i="4"/>
  <c r="BO361" i="4" s="1"/>
  <c r="BB361" i="4"/>
  <c r="BC361" i="4" s="1"/>
  <c r="BH361" i="4"/>
  <c r="BI361" i="4" s="1"/>
  <c r="T169" i="4"/>
  <c r="Z361" i="4"/>
  <c r="AR169" i="4"/>
  <c r="AZ169" i="4"/>
  <c r="BA169" i="4" s="1"/>
  <c r="BH169" i="4"/>
  <c r="BI169" i="4" s="1"/>
  <c r="Z178" i="4"/>
  <c r="AA178" i="4" s="1"/>
  <c r="BF178" i="4"/>
  <c r="BG178" i="4" s="1"/>
  <c r="BN178" i="4"/>
  <c r="BO178" i="4" s="1"/>
  <c r="T180" i="4"/>
  <c r="U180" i="4" s="1"/>
  <c r="AR180" i="4"/>
  <c r="AZ180" i="4"/>
  <c r="BA180" i="4" s="1"/>
  <c r="BH180" i="4"/>
  <c r="BI180" i="4" s="1"/>
  <c r="F182" i="4"/>
  <c r="H182" i="4" s="1"/>
  <c r="I182" i="4" s="1"/>
  <c r="V182" i="4"/>
  <c r="AD182" i="4"/>
  <c r="AT182" i="4"/>
  <c r="BL184" i="4"/>
  <c r="BM184" i="4" s="1"/>
  <c r="BB186" i="4"/>
  <c r="BC186" i="4" s="1"/>
  <c r="BR192" i="4"/>
  <c r="BS192" i="4" s="1"/>
  <c r="AD192" i="4"/>
  <c r="AF192" i="4" s="1"/>
  <c r="AG192" i="4" s="1"/>
  <c r="O188" i="4"/>
  <c r="BP188" i="4"/>
  <c r="BQ188" i="4" s="1"/>
  <c r="AR188" i="4"/>
  <c r="S189" i="4"/>
  <c r="AF189" i="4"/>
  <c r="AG189" i="4" s="1"/>
  <c r="U190" i="4"/>
  <c r="AJ192" i="4"/>
  <c r="U193" i="4"/>
  <c r="BB202" i="4"/>
  <c r="BC202" i="4" s="1"/>
  <c r="BH202" i="4"/>
  <c r="BI202" i="4" s="1"/>
  <c r="L206" i="4"/>
  <c r="BN202" i="4"/>
  <c r="BO202" i="4" s="1"/>
  <c r="AV202" i="4"/>
  <c r="AW202" i="4" s="1"/>
  <c r="AD218" i="4"/>
  <c r="AE206" i="4"/>
  <c r="AR206" i="4"/>
  <c r="AS206" i="4" s="1"/>
  <c r="AM205" i="4"/>
  <c r="H208" i="4"/>
  <c r="Z208" i="4"/>
  <c r="AR208" i="4"/>
  <c r="AS208" i="4" s="1"/>
  <c r="AG209" i="4"/>
  <c r="AQ210" i="4"/>
  <c r="AM212" i="4"/>
  <c r="U213" i="4"/>
  <c r="AS217" i="4"/>
  <c r="T239" i="4"/>
  <c r="BD239" i="4" s="1"/>
  <c r="BE239" i="4" s="1"/>
  <c r="BH179" i="4"/>
  <c r="BI179" i="4" s="1"/>
  <c r="BR186" i="4"/>
  <c r="BS186" i="4" s="1"/>
  <c r="N186" i="4"/>
  <c r="AL186" i="4"/>
  <c r="AM186" i="4" s="1"/>
  <c r="BL183" i="4"/>
  <c r="BM183" i="4" s="1"/>
  <c r="O185" i="4"/>
  <c r="BJ185" i="4"/>
  <c r="BK185" i="4" s="1"/>
  <c r="BP185" i="4"/>
  <c r="BQ185" i="4" s="1"/>
  <c r="AM185" i="4"/>
  <c r="AG187" i="4"/>
  <c r="AG188" i="4"/>
  <c r="U189" i="4"/>
  <c r="AX191" i="4"/>
  <c r="AY191" i="4" s="1"/>
  <c r="BD191" i="4"/>
  <c r="BE191" i="4" s="1"/>
  <c r="O191" i="4"/>
  <c r="BP191" i="4"/>
  <c r="BQ191" i="4" s="1"/>
  <c r="AR191" i="4"/>
  <c r="AM193" i="4"/>
  <c r="H203" i="4"/>
  <c r="I203" i="4" s="1"/>
  <c r="BF207" i="4"/>
  <c r="BG207" i="4" s="1"/>
  <c r="T207" i="4"/>
  <c r="U207" i="4" s="1"/>
  <c r="V210" i="4"/>
  <c r="AL207" i="4"/>
  <c r="AM207" i="4" s="1"/>
  <c r="AN210" i="4"/>
  <c r="BF230" i="4"/>
  <c r="BG230" i="4" s="1"/>
  <c r="BR230" i="4"/>
  <c r="BS230" i="4" s="1"/>
  <c r="P242" i="4"/>
  <c r="Q233" i="4" s="1"/>
  <c r="AR357" i="4"/>
  <c r="BR165" i="4"/>
  <c r="BS165" i="4" s="1"/>
  <c r="BH358" i="4"/>
  <c r="BI358" i="4" s="1"/>
  <c r="BN358" i="4"/>
  <c r="BO358" i="4" s="1"/>
  <c r="BB358" i="4"/>
  <c r="BC358" i="4" s="1"/>
  <c r="Z358" i="4"/>
  <c r="BH166" i="4"/>
  <c r="BI166" i="4" s="1"/>
  <c r="H359" i="4"/>
  <c r="AF359" i="4"/>
  <c r="AG359" i="4" s="1"/>
  <c r="BN167" i="4"/>
  <c r="BO167" i="4" s="1"/>
  <c r="P168" i="4"/>
  <c r="X168" i="4"/>
  <c r="AN168" i="4"/>
  <c r="T361" i="4"/>
  <c r="AR361" i="4"/>
  <c r="BJ169" i="4"/>
  <c r="BK169" i="4" s="1"/>
  <c r="BR169" i="4"/>
  <c r="BS169" i="4" s="1"/>
  <c r="BH178" i="4"/>
  <c r="BI178" i="4" s="1"/>
  <c r="BB180" i="4"/>
  <c r="BC180" i="4" s="1"/>
  <c r="BJ180" i="4"/>
  <c r="BK180" i="4" s="1"/>
  <c r="BR180" i="4"/>
  <c r="BS180" i="4" s="1"/>
  <c r="P182" i="4"/>
  <c r="X182" i="4"/>
  <c r="Z182" i="4" s="1"/>
  <c r="AA182" i="4" s="1"/>
  <c r="AN182" i="4"/>
  <c r="BH184" i="4"/>
  <c r="BI184" i="4" s="1"/>
  <c r="BB184" i="4"/>
  <c r="BC184" i="4" s="1"/>
  <c r="BN184" i="4"/>
  <c r="BO184" i="4" s="1"/>
  <c r="AZ185" i="4"/>
  <c r="BA185" i="4" s="1"/>
  <c r="AZ186" i="4"/>
  <c r="BA186" i="4" s="1"/>
  <c r="S188" i="4"/>
  <c r="I190" i="4"/>
  <c r="AL190" i="4"/>
  <c r="AM190" i="4" s="1"/>
  <c r="AF191" i="4"/>
  <c r="AG191" i="4" s="1"/>
  <c r="L192" i="4"/>
  <c r="N192" i="4" s="1"/>
  <c r="AR192" i="4"/>
  <c r="AG202" i="4"/>
  <c r="BH203" i="4"/>
  <c r="BI203" i="4" s="1"/>
  <c r="BB203" i="4"/>
  <c r="BC203" i="4" s="1"/>
  <c r="AS212" i="4"/>
  <c r="AS203" i="4"/>
  <c r="H205" i="4"/>
  <c r="AG208" i="4"/>
  <c r="BL208" i="4"/>
  <c r="BM208" i="4" s="1"/>
  <c r="Z183" i="4"/>
  <c r="AA183" i="4" s="1"/>
  <c r="AH186" i="4"/>
  <c r="AP186" i="4"/>
  <c r="BF183" i="4"/>
  <c r="BG183" i="4" s="1"/>
  <c r="BN183" i="4"/>
  <c r="BO183" i="4" s="1"/>
  <c r="F192" i="4"/>
  <c r="H192" i="4" s="1"/>
  <c r="I192" i="4" s="1"/>
  <c r="Z190" i="4"/>
  <c r="AA190" i="4" s="1"/>
  <c r="S191" i="4"/>
  <c r="H193" i="4"/>
  <c r="AA193" i="4"/>
  <c r="BN193" i="4"/>
  <c r="BO193" i="4" s="1"/>
  <c r="AE203" i="4"/>
  <c r="Z204" i="4"/>
  <c r="AR204" i="4"/>
  <c r="AS204" i="4" s="1"/>
  <c r="F206" i="4"/>
  <c r="AP218" i="4"/>
  <c r="AQ206" i="4"/>
  <c r="AA207" i="4"/>
  <c r="AS207" i="4"/>
  <c r="U209" i="4"/>
  <c r="V216" i="4"/>
  <c r="T211" i="4"/>
  <c r="U211" i="4" s="1"/>
  <c r="AA212" i="4"/>
  <c r="Z213" i="4"/>
  <c r="AA213" i="4" s="1"/>
  <c r="V350" i="4"/>
  <c r="T346" i="4"/>
  <c r="AD350" i="4"/>
  <c r="BH347" i="4"/>
  <c r="BI347" i="4" s="1"/>
  <c r="BN347" i="4"/>
  <c r="BO347" i="4" s="1"/>
  <c r="Z347" i="4"/>
  <c r="AA347" i="4" s="1"/>
  <c r="BH155" i="4"/>
  <c r="BI155" i="4" s="1"/>
  <c r="Z156" i="4"/>
  <c r="AA156" i="4" s="1"/>
  <c r="AF348" i="4"/>
  <c r="H157" i="4"/>
  <c r="P349" i="4"/>
  <c r="X349" i="4"/>
  <c r="Z349" i="4" s="1"/>
  <c r="AF157" i="4"/>
  <c r="AN349" i="4"/>
  <c r="AV157" i="4"/>
  <c r="AW157" i="4" s="1"/>
  <c r="BL157" i="4"/>
  <c r="BM157" i="4" s="1"/>
  <c r="F158" i="4"/>
  <c r="V158" i="4"/>
  <c r="AD158" i="4"/>
  <c r="AT158" i="4"/>
  <c r="L354" i="4"/>
  <c r="BB351" i="4"/>
  <c r="BC351" i="4" s="1"/>
  <c r="BN351" i="4"/>
  <c r="BO351" i="4" s="1"/>
  <c r="BH351" i="4"/>
  <c r="BI351" i="4" s="1"/>
  <c r="T159" i="4"/>
  <c r="U159" i="4" s="1"/>
  <c r="Z351" i="4"/>
  <c r="AB354" i="4"/>
  <c r="AJ354" i="4"/>
  <c r="AR159" i="4"/>
  <c r="AZ159" i="4"/>
  <c r="BA159" i="4" s="1"/>
  <c r="BH159" i="4"/>
  <c r="BI159" i="4" s="1"/>
  <c r="BP159" i="4"/>
  <c r="BQ159" i="4" s="1"/>
  <c r="Z160" i="4"/>
  <c r="AA160" i="4" s="1"/>
  <c r="AF352" i="4"/>
  <c r="AG352" i="4" s="1"/>
  <c r="BN160" i="4"/>
  <c r="BO160" i="4" s="1"/>
  <c r="H161" i="4"/>
  <c r="N353" i="4"/>
  <c r="BL353" i="4"/>
  <c r="BM353" i="4" s="1"/>
  <c r="AF161" i="4"/>
  <c r="AL353" i="4"/>
  <c r="AM353" i="4" s="1"/>
  <c r="AV161" i="4"/>
  <c r="AW161" i="4" s="1"/>
  <c r="BL161" i="4"/>
  <c r="BM161" i="4" s="1"/>
  <c r="F162" i="4"/>
  <c r="V162" i="4"/>
  <c r="AD162" i="4"/>
  <c r="AT162" i="4"/>
  <c r="L360" i="4"/>
  <c r="BN355" i="4"/>
  <c r="BO355" i="4" s="1"/>
  <c r="BB355" i="4"/>
  <c r="BC355" i="4" s="1"/>
  <c r="BH355" i="4"/>
  <c r="BI355" i="4" s="1"/>
  <c r="T163" i="4"/>
  <c r="U163" i="4" s="1"/>
  <c r="AB360" i="4"/>
  <c r="Z355" i="4"/>
  <c r="AA355" i="4" s="1"/>
  <c r="AJ360" i="4"/>
  <c r="AR163" i="4"/>
  <c r="AS163" i="4" s="1"/>
  <c r="AZ163" i="4"/>
  <c r="BA163" i="4" s="1"/>
  <c r="BH163" i="4"/>
  <c r="BI163" i="4" s="1"/>
  <c r="Z164" i="4"/>
  <c r="AA164" i="4" s="1"/>
  <c r="AF356" i="4"/>
  <c r="AG356" i="4" s="1"/>
  <c r="BN164" i="4"/>
  <c r="BO164" i="4" s="1"/>
  <c r="H165" i="4"/>
  <c r="BR357" i="4"/>
  <c r="BS357" i="4" s="1"/>
  <c r="N357" i="4"/>
  <c r="BL357" i="4"/>
  <c r="BM357" i="4" s="1"/>
  <c r="AF165" i="4"/>
  <c r="AL357" i="4"/>
  <c r="AM357" i="4" s="1"/>
  <c r="AV165" i="4"/>
  <c r="AW165" i="4" s="1"/>
  <c r="BL165" i="4"/>
  <c r="BM165" i="4" s="1"/>
  <c r="N166" i="4"/>
  <c r="T358" i="4"/>
  <c r="AL166" i="4"/>
  <c r="AM166" i="4" s="1"/>
  <c r="AR358" i="4"/>
  <c r="BB166" i="4"/>
  <c r="BC166" i="4" s="1"/>
  <c r="BR166" i="4"/>
  <c r="BS166" i="4" s="1"/>
  <c r="BB359" i="4"/>
  <c r="BC359" i="4" s="1"/>
  <c r="BH359" i="4"/>
  <c r="BI359" i="4" s="1"/>
  <c r="BN359" i="4"/>
  <c r="BO359" i="4" s="1"/>
  <c r="T167" i="4"/>
  <c r="U167" i="4" s="1"/>
  <c r="Z359" i="4"/>
  <c r="AA359" i="4" s="1"/>
  <c r="AR167" i="4"/>
  <c r="BP167" i="4" s="1"/>
  <c r="BQ167" i="4" s="1"/>
  <c r="AZ167" i="4"/>
  <c r="BA167" i="4" s="1"/>
  <c r="BH167" i="4"/>
  <c r="BI167" i="4" s="1"/>
  <c r="H169" i="4"/>
  <c r="BF361" i="4"/>
  <c r="BG361" i="4" s="1"/>
  <c r="BL361" i="4"/>
  <c r="BM361" i="4" s="1"/>
  <c r="BR361" i="4"/>
  <c r="BS361" i="4" s="1"/>
  <c r="N361" i="4"/>
  <c r="AZ361" i="4"/>
  <c r="BA361" i="4" s="1"/>
  <c r="AF169" i="4"/>
  <c r="AG169" i="4" s="1"/>
  <c r="AL361" i="4"/>
  <c r="AM361" i="4" s="1"/>
  <c r="AV169" i="4"/>
  <c r="AW169" i="4" s="1"/>
  <c r="BD169" i="4"/>
  <c r="BE169" i="4" s="1"/>
  <c r="BL169" i="4"/>
  <c r="BM169" i="4" s="1"/>
  <c r="N178" i="4"/>
  <c r="AL178" i="4"/>
  <c r="AM178" i="4" s="1"/>
  <c r="BB178" i="4"/>
  <c r="BC178" i="4" s="1"/>
  <c r="BR178" i="4"/>
  <c r="BS178" i="4" s="1"/>
  <c r="H180" i="4"/>
  <c r="AF180" i="4"/>
  <c r="AG180" i="4" s="1"/>
  <c r="AV180" i="4"/>
  <c r="AW180" i="4" s="1"/>
  <c r="BL180" i="4"/>
  <c r="BM180" i="4" s="1"/>
  <c r="S183" i="4"/>
  <c r="BP184" i="4"/>
  <c r="BQ184" i="4" s="1"/>
  <c r="O184" i="4"/>
  <c r="BR184" i="4"/>
  <c r="BS184" i="4" s="1"/>
  <c r="AB186" i="4"/>
  <c r="BH186" i="4"/>
  <c r="BI186" i="4" s="1"/>
  <c r="V192" i="4"/>
  <c r="BF192" i="4" s="1"/>
  <c r="BG192" i="4" s="1"/>
  <c r="T188" i="4"/>
  <c r="U188" i="4" s="1"/>
  <c r="AM188" i="4"/>
  <c r="BJ188" i="4"/>
  <c r="BK188" i="4" s="1"/>
  <c r="AA189" i="4"/>
  <c r="BR189" i="4"/>
  <c r="BS189" i="4" s="1"/>
  <c r="AZ192" i="4"/>
  <c r="BA192" i="4" s="1"/>
  <c r="AR193" i="4"/>
  <c r="V206" i="4"/>
  <c r="T202" i="4"/>
  <c r="U202" i="4" s="1"/>
  <c r="AJ218" i="4"/>
  <c r="AF203" i="4"/>
  <c r="AG203" i="4" s="1"/>
  <c r="AV203" i="4"/>
  <c r="AW203" i="4" s="1"/>
  <c r="BB204" i="4"/>
  <c r="BC204" i="4" s="1"/>
  <c r="AS205" i="4"/>
  <c r="BB207" i="4"/>
  <c r="BC207" i="4" s="1"/>
  <c r="BH207" i="4"/>
  <c r="BI207" i="4" s="1"/>
  <c r="N207" i="4"/>
  <c r="L210" i="4"/>
  <c r="N210" i="4" s="1"/>
  <c r="AD210" i="4"/>
  <c r="AF207" i="4"/>
  <c r="AG207" i="4" s="1"/>
  <c r="AV207" i="4"/>
  <c r="AW207" i="4" s="1"/>
  <c r="AG236" i="4"/>
  <c r="N142" i="4"/>
  <c r="BR142" i="4"/>
  <c r="BS142" i="4" s="1"/>
  <c r="X342" i="4"/>
  <c r="AV179" i="4"/>
  <c r="AW179" i="4" s="1"/>
  <c r="BN181" i="4"/>
  <c r="BO181" i="4" s="1"/>
  <c r="AR183" i="4"/>
  <c r="AZ183" i="4"/>
  <c r="BA183" i="4" s="1"/>
  <c r="Z184" i="4"/>
  <c r="AA184" i="4" s="1"/>
  <c r="AV184" i="4"/>
  <c r="AW184" i="4" s="1"/>
  <c r="S185" i="4"/>
  <c r="H188" i="4"/>
  <c r="BD189" i="4"/>
  <c r="BE189" i="4" s="1"/>
  <c r="BP189" i="4"/>
  <c r="BQ189" i="4" s="1"/>
  <c r="BF191" i="4"/>
  <c r="BG191" i="4" s="1"/>
  <c r="T191" i="4"/>
  <c r="U191" i="4" s="1"/>
  <c r="AM191" i="4"/>
  <c r="AN206" i="4"/>
  <c r="AL202" i="4"/>
  <c r="AM202" i="4" s="1"/>
  <c r="BR204" i="4"/>
  <c r="BS204" i="4" s="1"/>
  <c r="AG204" i="4"/>
  <c r="BF205" i="4"/>
  <c r="BG205" i="4" s="1"/>
  <c r="BL205" i="4"/>
  <c r="BM205" i="4" s="1"/>
  <c r="N205" i="4"/>
  <c r="U208" i="4"/>
  <c r="AM208" i="4"/>
  <c r="AA209" i="4"/>
  <c r="AS209" i="4"/>
  <c r="Y210" i="4"/>
  <c r="BR215" i="4"/>
  <c r="BS215" i="4" s="1"/>
  <c r="N215" i="4"/>
  <c r="BF215" i="4"/>
  <c r="BG215" i="4" s="1"/>
  <c r="BL215" i="4"/>
  <c r="BM215" i="4" s="1"/>
  <c r="AZ215" i="4"/>
  <c r="BA215" i="4" s="1"/>
  <c r="Z348" i="4"/>
  <c r="AA348" i="4" s="1"/>
  <c r="AF349" i="4"/>
  <c r="AG349" i="4" s="1"/>
  <c r="BN157" i="4"/>
  <c r="BO157" i="4" s="1"/>
  <c r="T351" i="4"/>
  <c r="AD354" i="4"/>
  <c r="AT354" i="4"/>
  <c r="AR351" i="4"/>
  <c r="BJ159" i="4"/>
  <c r="BK159" i="4" s="1"/>
  <c r="BR159" i="4"/>
  <c r="BS159" i="4" s="1"/>
  <c r="BH352" i="4"/>
  <c r="BI352" i="4" s="1"/>
  <c r="BN352" i="4"/>
  <c r="BO352" i="4" s="1"/>
  <c r="BB352" i="4"/>
  <c r="BC352" i="4" s="1"/>
  <c r="Z352" i="4"/>
  <c r="AA352" i="4" s="1"/>
  <c r="BH160" i="4"/>
  <c r="BI160" i="4" s="1"/>
  <c r="BN161" i="4"/>
  <c r="BO161" i="4" s="1"/>
  <c r="P162" i="4"/>
  <c r="X162" i="4"/>
  <c r="AN162" i="4"/>
  <c r="T355" i="4"/>
  <c r="AD360" i="4"/>
  <c r="AT360" i="4"/>
  <c r="AR355" i="4"/>
  <c r="BJ163" i="4"/>
  <c r="BK163" i="4" s="1"/>
  <c r="BR163" i="4"/>
  <c r="BS163" i="4" s="1"/>
  <c r="BB356" i="4"/>
  <c r="BC356" i="4" s="1"/>
  <c r="BH356" i="4"/>
  <c r="BI356" i="4" s="1"/>
  <c r="BN356" i="4"/>
  <c r="BO356" i="4" s="1"/>
  <c r="T164" i="4"/>
  <c r="Z356" i="4"/>
  <c r="AA356" i="4" s="1"/>
  <c r="AR164" i="4"/>
  <c r="BH164" i="4"/>
  <c r="BI164" i="4" s="1"/>
  <c r="Z165" i="4"/>
  <c r="AA165" i="4" s="1"/>
  <c r="AF357" i="4"/>
  <c r="AG357" i="4" s="1"/>
  <c r="BN165" i="4"/>
  <c r="BO165" i="4" s="1"/>
  <c r="AZ358" i="4"/>
  <c r="BA358" i="4" s="1"/>
  <c r="BF358" i="4"/>
  <c r="BG358" i="4" s="1"/>
  <c r="BR358" i="4"/>
  <c r="BS358" i="4" s="1"/>
  <c r="N358" i="4"/>
  <c r="BL358" i="4"/>
  <c r="BM358" i="4" s="1"/>
  <c r="AF166" i="4"/>
  <c r="AG166" i="4" s="1"/>
  <c r="AL358" i="4"/>
  <c r="AM358" i="4" s="1"/>
  <c r="AV166" i="4"/>
  <c r="AW166" i="4" s="1"/>
  <c r="BL166" i="4"/>
  <c r="BM166" i="4" s="1"/>
  <c r="T359" i="4"/>
  <c r="AR359" i="4"/>
  <c r="BB167" i="4"/>
  <c r="BC167" i="4" s="1"/>
  <c r="BJ167" i="4"/>
  <c r="BK167" i="4" s="1"/>
  <c r="BR167" i="4"/>
  <c r="BS167" i="4" s="1"/>
  <c r="L168" i="4"/>
  <c r="AB168" i="4"/>
  <c r="AJ168" i="4"/>
  <c r="AF361" i="4"/>
  <c r="AG361" i="4" s="1"/>
  <c r="BF169" i="4"/>
  <c r="BG169" i="4" s="1"/>
  <c r="BN169" i="4"/>
  <c r="BO169" i="4" s="1"/>
  <c r="AV178" i="4"/>
  <c r="AW178" i="4" s="1"/>
  <c r="BL178" i="4"/>
  <c r="BM178" i="4" s="1"/>
  <c r="AM184" i="4"/>
  <c r="T185" i="4"/>
  <c r="U185" i="4" s="1"/>
  <c r="AV187" i="4"/>
  <c r="AW187" i="4" s="1"/>
  <c r="BB187" i="4"/>
  <c r="BC187" i="4" s="1"/>
  <c r="BN187" i="4"/>
  <c r="BO187" i="4" s="1"/>
  <c r="AA187" i="4"/>
  <c r="AA188" i="4"/>
  <c r="AZ190" i="4"/>
  <c r="BA190" i="4" s="1"/>
  <c r="BF190" i="4"/>
  <c r="BG190" i="4" s="1"/>
  <c r="BR190" i="4"/>
  <c r="BS190" i="4" s="1"/>
  <c r="N190" i="4"/>
  <c r="AG190" i="4"/>
  <c r="BJ191" i="4"/>
  <c r="BK191" i="4" s="1"/>
  <c r="AB192" i="4"/>
  <c r="Y202" i="4"/>
  <c r="BP202" i="4"/>
  <c r="BQ202" i="4" s="1"/>
  <c r="AM204" i="4"/>
  <c r="AG205" i="4"/>
  <c r="AZ205" i="4"/>
  <c r="BA205" i="4" s="1"/>
  <c r="BN207" i="4"/>
  <c r="BO207" i="4" s="1"/>
  <c r="AJ342" i="4"/>
  <c r="F186" i="4"/>
  <c r="N183" i="4"/>
  <c r="V186" i="4"/>
  <c r="AD186" i="4"/>
  <c r="AL183" i="4"/>
  <c r="AM183" i="4" s="1"/>
  <c r="BB183" i="4"/>
  <c r="BC183" i="4" s="1"/>
  <c r="BR183" i="4"/>
  <c r="BS183" i="4" s="1"/>
  <c r="H184" i="4"/>
  <c r="S184" i="4"/>
  <c r="BJ184" i="4"/>
  <c r="BK184" i="4" s="1"/>
  <c r="BF189" i="4"/>
  <c r="BG189" i="4" s="1"/>
  <c r="AA191" i="4"/>
  <c r="S193" i="4"/>
  <c r="AF193" i="4"/>
  <c r="AG193" i="4" s="1"/>
  <c r="J206" i="4"/>
  <c r="AM203" i="4"/>
  <c r="BL204" i="4"/>
  <c r="BM204" i="4" s="1"/>
  <c r="X218" i="4"/>
  <c r="Y206" i="4" s="1"/>
  <c r="AV185" i="4"/>
  <c r="AW185" i="4" s="1"/>
  <c r="BL185" i="4"/>
  <c r="BM185" i="4" s="1"/>
  <c r="BF187" i="4"/>
  <c r="BG187" i="4" s="1"/>
  <c r="AZ189" i="4"/>
  <c r="BA189" i="4" s="1"/>
  <c r="BH189" i="4"/>
  <c r="BI189" i="4" s="1"/>
  <c r="Z203" i="4"/>
  <c r="AA203" i="4" s="1"/>
  <c r="AZ204" i="4"/>
  <c r="BA204" i="4" s="1"/>
  <c r="BL207" i="4"/>
  <c r="BM207" i="4" s="1"/>
  <c r="N209" i="4"/>
  <c r="J216" i="4"/>
  <c r="AT216" i="4"/>
  <c r="AR211" i="4"/>
  <c r="AS211" i="4" s="1"/>
  <c r="BP212" i="4"/>
  <c r="BQ212" i="4" s="1"/>
  <c r="AA215" i="4"/>
  <c r="AH216" i="4"/>
  <c r="AA217" i="4"/>
  <c r="X234" i="4"/>
  <c r="BH231" i="4"/>
  <c r="BI231" i="4" s="1"/>
  <c r="AZ188" i="4"/>
  <c r="BA188" i="4" s="1"/>
  <c r="BH188" i="4"/>
  <c r="BI188" i="4" s="1"/>
  <c r="BH191" i="4"/>
  <c r="BI191" i="4" s="1"/>
  <c r="AZ209" i="4"/>
  <c r="BA209" i="4" s="1"/>
  <c r="BR209" i="4"/>
  <c r="BS209" i="4" s="1"/>
  <c r="AF210" i="4"/>
  <c r="AG210" i="4" s="1"/>
  <c r="L216" i="4"/>
  <c r="BN211" i="4"/>
  <c r="BO211" i="4" s="1"/>
  <c r="AE216" i="4"/>
  <c r="AL211" i="4"/>
  <c r="AM211" i="4" s="1"/>
  <c r="BR213" i="4"/>
  <c r="BS213" i="4" s="1"/>
  <c r="N213" i="4"/>
  <c r="AM213" i="4"/>
  <c r="U214" i="4"/>
  <c r="AS215" i="4"/>
  <c r="BF217" i="4"/>
  <c r="BG217" i="4" s="1"/>
  <c r="BR217" i="4"/>
  <c r="BS217" i="4" s="1"/>
  <c r="N217" i="4"/>
  <c r="BN226" i="4"/>
  <c r="BO226" i="4" s="1"/>
  <c r="BB226" i="4"/>
  <c r="BC226" i="4" s="1"/>
  <c r="L230" i="4"/>
  <c r="BH226" i="4"/>
  <c r="BI226" i="4" s="1"/>
  <c r="Z240" i="4"/>
  <c r="AA240" i="4" s="1"/>
  <c r="BB209" i="4"/>
  <c r="BC209" i="4" s="1"/>
  <c r="AR213" i="4"/>
  <c r="AS213" i="4" s="1"/>
  <c r="Z214" i="4"/>
  <c r="AA214" i="4" s="1"/>
  <c r="AG215" i="4"/>
  <c r="AG217" i="4"/>
  <c r="BB228" i="4"/>
  <c r="BC228" i="4" s="1"/>
  <c r="BN228" i="4"/>
  <c r="BO228" i="4" s="1"/>
  <c r="BH228" i="4"/>
  <c r="BI228" i="4" s="1"/>
  <c r="AG232" i="4"/>
  <c r="U233" i="4"/>
  <c r="BD233" i="4"/>
  <c r="BE233" i="4" s="1"/>
  <c r="AR185" i="4"/>
  <c r="N187" i="4"/>
  <c r="AL187" i="4"/>
  <c r="AM187" i="4" s="1"/>
  <c r="BR187" i="4"/>
  <c r="BS187" i="4" s="1"/>
  <c r="H189" i="4"/>
  <c r="AV189" i="4"/>
  <c r="AW189" i="4" s="1"/>
  <c r="BL189" i="4"/>
  <c r="BM189" i="4" s="1"/>
  <c r="BF203" i="4"/>
  <c r="BG203" i="4" s="1"/>
  <c r="BB205" i="4"/>
  <c r="BC205" i="4" s="1"/>
  <c r="P206" i="4"/>
  <c r="AV208" i="4"/>
  <c r="AW208" i="4" s="1"/>
  <c r="BF208" i="4"/>
  <c r="BG208" i="4" s="1"/>
  <c r="X216" i="4"/>
  <c r="H212" i="4"/>
  <c r="BJ212" i="4"/>
  <c r="BK212" i="4" s="1"/>
  <c r="R216" i="4"/>
  <c r="U217" i="4"/>
  <c r="AG230" i="4"/>
  <c r="O231" i="4"/>
  <c r="AG231" i="4"/>
  <c r="AV188" i="4"/>
  <c r="AW188" i="4" s="1"/>
  <c r="BL188" i="4"/>
  <c r="BM188" i="4" s="1"/>
  <c r="BN190" i="4"/>
  <c r="BO190" i="4" s="1"/>
  <c r="AV191" i="4"/>
  <c r="AW191" i="4" s="1"/>
  <c r="BB193" i="4"/>
  <c r="BC193" i="4" s="1"/>
  <c r="AZ193" i="4"/>
  <c r="BA193" i="4" s="1"/>
  <c r="AZ202" i="4"/>
  <c r="BA202" i="4" s="1"/>
  <c r="N203" i="4"/>
  <c r="AV204" i="4"/>
  <c r="AW204" i="4" s="1"/>
  <c r="BF204" i="4"/>
  <c r="BG204" i="4" s="1"/>
  <c r="AZ207" i="4"/>
  <c r="BA207" i="4" s="1"/>
  <c r="BR207" i="4"/>
  <c r="BS207" i="4" s="1"/>
  <c r="AL209" i="4"/>
  <c r="AM209" i="4" s="1"/>
  <c r="AV209" i="4"/>
  <c r="AW209" i="4" s="1"/>
  <c r="BN209" i="4"/>
  <c r="BO209" i="4" s="1"/>
  <c r="R210" i="4"/>
  <c r="AT210" i="4"/>
  <c r="P216" i="4"/>
  <c r="BF211" i="4"/>
  <c r="BG211" i="4" s="1"/>
  <c r="Y211" i="4"/>
  <c r="AZ211" i="4"/>
  <c r="BA211" i="4" s="1"/>
  <c r="BL211" i="4"/>
  <c r="BM211" i="4" s="1"/>
  <c r="T212" i="4"/>
  <c r="U212" i="4" s="1"/>
  <c r="AP216" i="4"/>
  <c r="AZ212" i="4"/>
  <c r="BA212" i="4" s="1"/>
  <c r="BL213" i="4"/>
  <c r="BM213" i="4" s="1"/>
  <c r="BH214" i="4"/>
  <c r="BI214" i="4" s="1"/>
  <c r="U215" i="4"/>
  <c r="I217" i="4"/>
  <c r="AJ230" i="4"/>
  <c r="AV228" i="4"/>
  <c r="AW228" i="4" s="1"/>
  <c r="H233" i="4"/>
  <c r="AJ234" i="4"/>
  <c r="H251" i="4"/>
  <c r="I255" i="4" s="1"/>
  <c r="J254" i="4"/>
  <c r="BR185" i="4"/>
  <c r="BS185" i="4" s="1"/>
  <c r="BL187" i="4"/>
  <c r="BM187" i="4" s="1"/>
  <c r="H202" i="4"/>
  <c r="I202" i="4" s="1"/>
  <c r="Z202" i="4"/>
  <c r="AA202" i="4" s="1"/>
  <c r="AZ203" i="4"/>
  <c r="BA203" i="4" s="1"/>
  <c r="T205" i="4"/>
  <c r="U205" i="4" s="1"/>
  <c r="AV205" i="4"/>
  <c r="AW205" i="4" s="1"/>
  <c r="N208" i="4"/>
  <c r="AE209" i="4"/>
  <c r="J210" i="4"/>
  <c r="AZ210" i="4" s="1"/>
  <c r="BA210" i="4" s="1"/>
  <c r="AB210" i="4"/>
  <c r="BL210" i="4" s="1"/>
  <c r="BM210" i="4" s="1"/>
  <c r="H211" i="4"/>
  <c r="I211" i="4" s="1"/>
  <c r="BB211" i="4"/>
  <c r="BC211" i="4" s="1"/>
  <c r="AV212" i="4"/>
  <c r="AW212" i="4" s="1"/>
  <c r="BN212" i="4"/>
  <c r="BO212" i="4" s="1"/>
  <c r="AF213" i="4"/>
  <c r="AG213" i="4" s="1"/>
  <c r="BL214" i="4"/>
  <c r="BM214" i="4" s="1"/>
  <c r="AZ214" i="4"/>
  <c r="BA214" i="4" s="1"/>
  <c r="N214" i="4"/>
  <c r="AM215" i="4"/>
  <c r="AZ217" i="4"/>
  <c r="BA217" i="4" s="1"/>
  <c r="N193" i="4"/>
  <c r="BL193" i="4"/>
  <c r="BM193" i="4" s="1"/>
  <c r="AK202" i="4"/>
  <c r="N204" i="4"/>
  <c r="AB206" i="4"/>
  <c r="H207" i="4"/>
  <c r="I207" i="4" s="1"/>
  <c r="Y208" i="4"/>
  <c r="AZ208" i="4"/>
  <c r="BA208" i="4" s="1"/>
  <c r="BR208" i="4"/>
  <c r="BS208" i="4" s="1"/>
  <c r="AG212" i="4"/>
  <c r="BB212" i="4"/>
  <c r="BC212" i="4" s="1"/>
  <c r="BB213" i="4"/>
  <c r="BC213" i="4" s="1"/>
  <c r="BN213" i="4"/>
  <c r="BO213" i="4" s="1"/>
  <c r="AF214" i="4"/>
  <c r="AG214" i="4" s="1"/>
  <c r="BN217" i="4"/>
  <c r="BO217" i="4" s="1"/>
  <c r="BB217" i="4"/>
  <c r="BC217" i="4" s="1"/>
  <c r="BH217" i="4"/>
  <c r="BI217" i="4" s="1"/>
  <c r="AM217" i="4"/>
  <c r="X230" i="4"/>
  <c r="AZ233" i="4"/>
  <c r="BA233" i="4" s="1"/>
  <c r="O227" i="4"/>
  <c r="AA239" i="4"/>
  <c r="AA227" i="4"/>
  <c r="O229" i="4"/>
  <c r="AA229" i="4"/>
  <c r="AM229" i="4"/>
  <c r="Z231" i="4"/>
  <c r="AA231" i="4" s="1"/>
  <c r="AB234" i="4"/>
  <c r="T232" i="4"/>
  <c r="AM233" i="4"/>
  <c r="AZ235" i="4"/>
  <c r="BA235" i="4" s="1"/>
  <c r="P240" i="4"/>
  <c r="BF235" i="4"/>
  <c r="BG235" i="4" s="1"/>
  <c r="N235" i="4"/>
  <c r="BL235" i="4"/>
  <c r="BM235" i="4" s="1"/>
  <c r="U236" i="4"/>
  <c r="H237" i="4"/>
  <c r="AZ237" i="4"/>
  <c r="BA237" i="4" s="1"/>
  <c r="AR237" i="4"/>
  <c r="BN237" i="4"/>
  <c r="BO237" i="4" s="1"/>
  <c r="AM241" i="4"/>
  <c r="R254" i="4"/>
  <c r="T250" i="4"/>
  <c r="U250" i="4" s="1"/>
  <c r="AS256" i="4"/>
  <c r="AR214" i="4"/>
  <c r="AS214" i="4" s="1"/>
  <c r="BF226" i="4"/>
  <c r="BG226" i="4" s="1"/>
  <c r="BR226" i="4"/>
  <c r="BS226" i="4" s="1"/>
  <c r="N226" i="4"/>
  <c r="Z226" i="4"/>
  <c r="AA226" i="4" s="1"/>
  <c r="AL226" i="4"/>
  <c r="AM226" i="4" s="1"/>
  <c r="AZ226" i="4"/>
  <c r="BA226" i="4" s="1"/>
  <c r="BR228" i="4"/>
  <c r="BS228" i="4" s="1"/>
  <c r="N228" i="4"/>
  <c r="BF228" i="4"/>
  <c r="BG228" i="4" s="1"/>
  <c r="Z228" i="4"/>
  <c r="AA228" i="4" s="1"/>
  <c r="AL228" i="4"/>
  <c r="AM228" i="4" s="1"/>
  <c r="AZ228" i="4"/>
  <c r="BA228" i="4" s="1"/>
  <c r="AZ229" i="4"/>
  <c r="BA229" i="4" s="1"/>
  <c r="T230" i="4"/>
  <c r="U230" i="4" s="1"/>
  <c r="AZ231" i="4"/>
  <c r="BA231" i="4" s="1"/>
  <c r="AP234" i="4"/>
  <c r="AP242" i="4" s="1"/>
  <c r="AQ229" i="4" s="1"/>
  <c r="AN234" i="4"/>
  <c r="AL232" i="4"/>
  <c r="AM232" i="4" s="1"/>
  <c r="BH233" i="4"/>
  <c r="BI233" i="4" s="1"/>
  <c r="R234" i="4"/>
  <c r="R242" i="4" s="1"/>
  <c r="AF240" i="4"/>
  <c r="AA237" i="4"/>
  <c r="AA238" i="4"/>
  <c r="AR241" i="4"/>
  <c r="AQ241" i="4"/>
  <c r="AA256" i="4"/>
  <c r="AF284" i="4"/>
  <c r="AG284" i="4" s="1"/>
  <c r="AD288" i="4"/>
  <c r="AD243" i="4"/>
  <c r="AE242" i="4"/>
  <c r="AE239" i="4"/>
  <c r="AE241" i="4"/>
  <c r="AE240" i="4"/>
  <c r="AE236" i="4"/>
  <c r="AE231" i="4"/>
  <c r="AE237" i="4"/>
  <c r="AR231" i="4"/>
  <c r="AT234" i="4"/>
  <c r="BL231" i="4"/>
  <c r="BM231" i="4" s="1"/>
  <c r="L234" i="4"/>
  <c r="BH232" i="4"/>
  <c r="BI232" i="4" s="1"/>
  <c r="AA232" i="4"/>
  <c r="BF232" i="4"/>
  <c r="BG232" i="4" s="1"/>
  <c r="AA233" i="4"/>
  <c r="BL233" i="4"/>
  <c r="BM233" i="4" s="1"/>
  <c r="V234" i="4"/>
  <c r="F240" i="4"/>
  <c r="AV235" i="4"/>
  <c r="AW235" i="4" s="1"/>
  <c r="AM236" i="4"/>
  <c r="H241" i="4"/>
  <c r="AZ241" i="4"/>
  <c r="BA241" i="4" s="1"/>
  <c r="AA241" i="4"/>
  <c r="AB216" i="4"/>
  <c r="Z211" i="4"/>
  <c r="AA211" i="4" s="1"/>
  <c r="AJ216" i="4"/>
  <c r="BB215" i="4"/>
  <c r="BC215" i="4" s="1"/>
  <c r="BN215" i="4"/>
  <c r="BO215" i="4" s="1"/>
  <c r="AV215" i="4"/>
  <c r="AW215" i="4" s="1"/>
  <c r="AE226" i="4"/>
  <c r="AE227" i="4"/>
  <c r="AE228" i="4"/>
  <c r="AE229" i="4"/>
  <c r="H230" i="4"/>
  <c r="AN230" i="4"/>
  <c r="F234" i="4"/>
  <c r="O233" i="4"/>
  <c r="AE238" i="4"/>
  <c r="AT254" i="4"/>
  <c r="BR250" i="4"/>
  <c r="BS250" i="4" s="1"/>
  <c r="AR250" i="4"/>
  <c r="AZ252" i="4"/>
  <c r="BA252" i="4" s="1"/>
  <c r="BR252" i="4"/>
  <c r="BS252" i="4" s="1"/>
  <c r="BL252" i="4"/>
  <c r="BM252" i="4" s="1"/>
  <c r="BF252" i="4"/>
  <c r="BG252" i="4" s="1"/>
  <c r="N252" i="4"/>
  <c r="AS253" i="4"/>
  <c r="AL276" i="4"/>
  <c r="AG226" i="4"/>
  <c r="AG228" i="4"/>
  <c r="T231" i="4"/>
  <c r="BD231" i="4" s="1"/>
  <c r="BE231" i="4" s="1"/>
  <c r="AH234" i="4"/>
  <c r="AE234" i="4"/>
  <c r="BN232" i="4"/>
  <c r="BO232" i="4" s="1"/>
  <c r="AE233" i="4"/>
  <c r="BR233" i="4"/>
  <c r="BS233" i="4" s="1"/>
  <c r="H235" i="4"/>
  <c r="AN240" i="4"/>
  <c r="AL235" i="4"/>
  <c r="AM235" i="4" s="1"/>
  <c r="BR238" i="4"/>
  <c r="BS238" i="4" s="1"/>
  <c r="N238" i="4"/>
  <c r="AZ238" i="4"/>
  <c r="BA238" i="4" s="1"/>
  <c r="BF238" i="4"/>
  <c r="BG238" i="4" s="1"/>
  <c r="AG238" i="4"/>
  <c r="O239" i="4"/>
  <c r="X254" i="4"/>
  <c r="Z251" i="4"/>
  <c r="AA255" i="4" s="1"/>
  <c r="AH242" i="4"/>
  <c r="AT242" i="4"/>
  <c r="H227" i="4"/>
  <c r="I226" i="4" s="1"/>
  <c r="T227" i="4"/>
  <c r="U226" i="4" s="1"/>
  <c r="AF227" i="4"/>
  <c r="AR227" i="4"/>
  <c r="AS226" i="4" s="1"/>
  <c r="BJ227" i="4"/>
  <c r="BK227" i="4" s="1"/>
  <c r="H229" i="4"/>
  <c r="T229" i="4"/>
  <c r="U229" i="4" s="1"/>
  <c r="AF229" i="4"/>
  <c r="AG229" i="4" s="1"/>
  <c r="AR229" i="4"/>
  <c r="AS229" i="4" s="1"/>
  <c r="BJ229" i="4"/>
  <c r="BK229" i="4" s="1"/>
  <c r="AB230" i="4"/>
  <c r="AR230" i="4"/>
  <c r="H231" i="4"/>
  <c r="AX231" i="4" s="1"/>
  <c r="AY231" i="4" s="1"/>
  <c r="J234" i="4"/>
  <c r="AE232" i="4"/>
  <c r="AF233" i="4"/>
  <c r="AG233" i="4" s="1"/>
  <c r="BD236" i="4"/>
  <c r="BE236" i="4" s="1"/>
  <c r="O236" i="4"/>
  <c r="BP236" i="4"/>
  <c r="BQ236" i="4" s="1"/>
  <c r="AV231" i="4"/>
  <c r="AW231" i="4" s="1"/>
  <c r="BL232" i="4"/>
  <c r="BM232" i="4" s="1"/>
  <c r="BJ233" i="4"/>
  <c r="BK233" i="4" s="1"/>
  <c r="BH235" i="4"/>
  <c r="BI235" i="4" s="1"/>
  <c r="BN235" i="4"/>
  <c r="BO235" i="4" s="1"/>
  <c r="V240" i="4"/>
  <c r="AF235" i="4"/>
  <c r="AG235" i="4" s="1"/>
  <c r="H236" i="4"/>
  <c r="AX236" i="4" s="1"/>
  <c r="AY236" i="4" s="1"/>
  <c r="P254" i="4"/>
  <c r="AB254" i="4"/>
  <c r="AV251" i="4"/>
  <c r="AW251" i="4" s="1"/>
  <c r="U253" i="4"/>
  <c r="AL253" i="4"/>
  <c r="AM253" i="4" s="1"/>
  <c r="AA257" i="4"/>
  <c r="AA259" i="4"/>
  <c r="AZ227" i="4"/>
  <c r="BA227" i="4" s="1"/>
  <c r="BH227" i="4"/>
  <c r="BI227" i="4" s="1"/>
  <c r="AV229" i="4"/>
  <c r="AW229" i="4" s="1"/>
  <c r="BL229" i="4"/>
  <c r="BM229" i="4" s="1"/>
  <c r="BF231" i="4"/>
  <c r="BG231" i="4" s="1"/>
  <c r="BB233" i="4"/>
  <c r="BC233" i="4" s="1"/>
  <c r="P234" i="4"/>
  <c r="AP240" i="4"/>
  <c r="BN236" i="4"/>
  <c r="BO236" i="4" s="1"/>
  <c r="AV236" i="4"/>
  <c r="AW236" i="4" s="1"/>
  <c r="AG237" i="4"/>
  <c r="AM238" i="4"/>
  <c r="BP239" i="4"/>
  <c r="BQ239" i="4" s="1"/>
  <c r="BJ239" i="4"/>
  <c r="BK239" i="4" s="1"/>
  <c r="L240" i="4"/>
  <c r="AD254" i="4"/>
  <c r="BH250" i="4"/>
  <c r="BI250" i="4" s="1"/>
  <c r="AP254" i="4"/>
  <c r="AF265" i="4"/>
  <c r="AG265" i="4" s="1"/>
  <c r="BF274" i="4"/>
  <c r="BG274" i="4" s="1"/>
  <c r="BR274" i="4"/>
  <c r="BS274" i="4" s="1"/>
  <c r="P278" i="4"/>
  <c r="BL274" i="4"/>
  <c r="BM274" i="4" s="1"/>
  <c r="N274" i="4"/>
  <c r="AZ274" i="4"/>
  <c r="BA274" i="4" s="1"/>
  <c r="AV239" i="4"/>
  <c r="AW239" i="4" s="1"/>
  <c r="H239" i="4"/>
  <c r="AX239" i="4" s="1"/>
  <c r="AY239" i="4" s="1"/>
  <c r="AH254" i="4"/>
  <c r="AF250" i="4"/>
  <c r="AG250" i="4" s="1"/>
  <c r="BB251" i="4"/>
  <c r="BC251" i="4" s="1"/>
  <c r="AL251" i="4"/>
  <c r="AM265" i="4" s="1"/>
  <c r="AR252" i="4"/>
  <c r="AS252" i="4" s="1"/>
  <c r="Z253" i="4"/>
  <c r="AA253" i="4" s="1"/>
  <c r="AX256" i="4"/>
  <c r="AY256" i="4" s="1"/>
  <c r="BD256" i="4"/>
  <c r="BE256" i="4" s="1"/>
  <c r="BJ256" i="4"/>
  <c r="BK256" i="4" s="1"/>
  <c r="BP256" i="4"/>
  <c r="BQ256" i="4" s="1"/>
  <c r="AF257" i="4"/>
  <c r="AG257" i="4" s="1"/>
  <c r="U262" i="4"/>
  <c r="Z263" i="4"/>
  <c r="AA263" i="4" s="1"/>
  <c r="X264" i="4"/>
  <c r="N232" i="4"/>
  <c r="AV233" i="4"/>
  <c r="AW233" i="4" s="1"/>
  <c r="AG241" i="4"/>
  <c r="V254" i="4"/>
  <c r="AJ254" i="4"/>
  <c r="AV252" i="4"/>
  <c r="AW252" i="4" s="1"/>
  <c r="BN253" i="4"/>
  <c r="BO253" i="4" s="1"/>
  <c r="AV253" i="4"/>
  <c r="AW253" i="4" s="1"/>
  <c r="BH253" i="4"/>
  <c r="BI253" i="4" s="1"/>
  <c r="BB231" i="4"/>
  <c r="BC231" i="4" s="1"/>
  <c r="AZ232" i="4"/>
  <c r="BA232" i="4" s="1"/>
  <c r="Z235" i="4"/>
  <c r="AA235" i="4" s="1"/>
  <c r="BF236" i="4"/>
  <c r="BG236" i="4" s="1"/>
  <c r="BH236" i="4"/>
  <c r="BI236" i="4" s="1"/>
  <c r="BR239" i="4"/>
  <c r="BS239" i="4" s="1"/>
  <c r="AJ240" i="4"/>
  <c r="H250" i="4"/>
  <c r="AL250" i="4"/>
  <c r="AM250" i="4" s="1"/>
  <c r="AZ250" i="4"/>
  <c r="BA250" i="4" s="1"/>
  <c r="BR251" i="4"/>
  <c r="BS251" i="4" s="1"/>
  <c r="N251" i="4"/>
  <c r="AR251" i="4"/>
  <c r="BF251" i="4"/>
  <c r="BG251" i="4" s="1"/>
  <c r="T252" i="4"/>
  <c r="U252" i="4" s="1"/>
  <c r="N253" i="4"/>
  <c r="BL253" i="4"/>
  <c r="BM253" i="4" s="1"/>
  <c r="AZ253" i="4"/>
  <c r="BA253" i="4" s="1"/>
  <c r="BR253" i="4"/>
  <c r="BS253" i="4" s="1"/>
  <c r="AG253" i="4"/>
  <c r="BB253" i="4"/>
  <c r="BC253" i="4" s="1"/>
  <c r="AG255" i="4"/>
  <c r="AM257" i="4"/>
  <c r="V282" i="4"/>
  <c r="T280" i="4"/>
  <c r="U280" i="4" s="1"/>
  <c r="J240" i="4"/>
  <c r="AA236" i="4"/>
  <c r="L254" i="4"/>
  <c r="AV250" i="4"/>
  <c r="AW250" i="4" s="1"/>
  <c r="AN254" i="4"/>
  <c r="BB250" i="4"/>
  <c r="BC250" i="4" s="1"/>
  <c r="BH251" i="4"/>
  <c r="BI251" i="4" s="1"/>
  <c r="BF253" i="4"/>
  <c r="BG253" i="4" s="1"/>
  <c r="R258" i="4"/>
  <c r="AJ258" i="4"/>
  <c r="O250" i="4"/>
  <c r="BD250" i="4"/>
  <c r="BE250" i="4" s="1"/>
  <c r="AA250" i="4"/>
  <c r="U251" i="4"/>
  <c r="U260" i="4"/>
  <c r="U256" i="4"/>
  <c r="AG262" i="4"/>
  <c r="AG260" i="4"/>
  <c r="AG251" i="4"/>
  <c r="AA252" i="4"/>
  <c r="BB252" i="4"/>
  <c r="BC252" i="4" s="1"/>
  <c r="V258" i="4"/>
  <c r="T255" i="4"/>
  <c r="U255" i="4" s="1"/>
  <c r="AN258" i="4"/>
  <c r="AL255" i="4"/>
  <c r="U259" i="4"/>
  <c r="I260" i="4"/>
  <c r="Q237" i="4"/>
  <c r="BL250" i="4"/>
  <c r="BM250" i="4" s="1"/>
  <c r="BR256" i="4"/>
  <c r="BS256" i="4" s="1"/>
  <c r="AS257" i="4"/>
  <c r="N264" i="4"/>
  <c r="BL264" i="4"/>
  <c r="BM264" i="4" s="1"/>
  <c r="Z264" i="4"/>
  <c r="AA264" i="4" s="1"/>
  <c r="AL263" i="4"/>
  <c r="AM263" i="4" s="1"/>
  <c r="BR264" i="4"/>
  <c r="BS264" i="4" s="1"/>
  <c r="J278" i="4"/>
  <c r="AM283" i="4"/>
  <c r="BH255" i="4"/>
  <c r="BI255" i="4" s="1"/>
  <c r="L258" i="4"/>
  <c r="BN255" i="4"/>
  <c r="BO255" i="4" s="1"/>
  <c r="AV255" i="4"/>
  <c r="AW255" i="4" s="1"/>
  <c r="AM256" i="4"/>
  <c r="AA260" i="4"/>
  <c r="AA262" i="4"/>
  <c r="U263" i="4"/>
  <c r="AM281" i="4"/>
  <c r="V288" i="4"/>
  <c r="T283" i="4"/>
  <c r="U283" i="4" s="1"/>
  <c r="AM286" i="4"/>
  <c r="BH237" i="4"/>
  <c r="BI237" i="4" s="1"/>
  <c r="BL239" i="4"/>
  <c r="BM239" i="4" s="1"/>
  <c r="BH241" i="4"/>
  <c r="BI241" i="4" s="1"/>
  <c r="N255" i="4"/>
  <c r="AS259" i="4"/>
  <c r="AS261" i="4"/>
  <c r="T276" i="4"/>
  <c r="BB276" i="4"/>
  <c r="BC276" i="4" s="1"/>
  <c r="AV279" i="4"/>
  <c r="AW279" i="4" s="1"/>
  <c r="F282" i="4"/>
  <c r="H279" i="4"/>
  <c r="AD282" i="4"/>
  <c r="AH258" i="4"/>
  <c r="BB255" i="4"/>
  <c r="BC255" i="4" s="1"/>
  <c r="BN256" i="4"/>
  <c r="BO256" i="4" s="1"/>
  <c r="AV256" i="4"/>
  <c r="AW256" i="4" s="1"/>
  <c r="BB256" i="4"/>
  <c r="BC256" i="4" s="1"/>
  <c r="U261" i="4"/>
  <c r="BL236" i="4"/>
  <c r="BM236" i="4" s="1"/>
  <c r="N237" i="4"/>
  <c r="BB237" i="4"/>
  <c r="BC237" i="4" s="1"/>
  <c r="BR237" i="4"/>
  <c r="BS237" i="4" s="1"/>
  <c r="BH238" i="4"/>
  <c r="BI238" i="4" s="1"/>
  <c r="BF239" i="4"/>
  <c r="BG239" i="4" s="1"/>
  <c r="BN239" i="4"/>
  <c r="BO239" i="4" s="1"/>
  <c r="N241" i="4"/>
  <c r="BB241" i="4"/>
  <c r="BC241" i="4" s="1"/>
  <c r="BR241" i="4"/>
  <c r="BS241" i="4" s="1"/>
  <c r="AZ255" i="4"/>
  <c r="BA255" i="4" s="1"/>
  <c r="BF255" i="4"/>
  <c r="BG255" i="4" s="1"/>
  <c r="AR255" i="4"/>
  <c r="AS255" i="4" s="1"/>
  <c r="AF256" i="4"/>
  <c r="AG256" i="4" s="1"/>
  <c r="P258" i="4"/>
  <c r="AG263" i="4"/>
  <c r="AM274" i="4"/>
  <c r="BN278" i="4"/>
  <c r="BO278" i="4" s="1"/>
  <c r="BB278" i="4"/>
  <c r="BC278" i="4" s="1"/>
  <c r="BH278" i="4"/>
  <c r="BI278" i="4" s="1"/>
  <c r="U284" i="4"/>
  <c r="AM284" i="4"/>
  <c r="Z289" i="4"/>
  <c r="U257" i="4"/>
  <c r="AM260" i="4"/>
  <c r="AG261" i="4"/>
  <c r="AA265" i="4"/>
  <c r="H275" i="4"/>
  <c r="I286" i="4" s="1"/>
  <c r="AZ275" i="4"/>
  <c r="BA275" i="4" s="1"/>
  <c r="AS275" i="4"/>
  <c r="BP275" i="4"/>
  <c r="BQ275" i="4" s="1"/>
  <c r="Z276" i="4"/>
  <c r="BJ276" i="4" s="1"/>
  <c r="BK276" i="4" s="1"/>
  <c r="X290" i="4"/>
  <c r="Y278" i="4"/>
  <c r="AF280" i="4"/>
  <c r="AG280" i="4" s="1"/>
  <c r="AH282" i="4"/>
  <c r="AF288" i="4"/>
  <c r="AG288" i="4" s="1"/>
  <c r="AM287" i="4"/>
  <c r="AB258" i="4"/>
  <c r="AR258" i="4"/>
  <c r="AS258" i="4" s="1"/>
  <c r="BH256" i="4"/>
  <c r="BI256" i="4" s="1"/>
  <c r="I263" i="4"/>
  <c r="AR265" i="4"/>
  <c r="BR265" i="4"/>
  <c r="BS265" i="4" s="1"/>
  <c r="F278" i="4"/>
  <c r="AV274" i="4"/>
  <c r="AW274" i="4" s="1"/>
  <c r="H274" i="4"/>
  <c r="AS274" i="4"/>
  <c r="Z275" i="4"/>
  <c r="T277" i="4"/>
  <c r="U277" i="4" s="1"/>
  <c r="R282" i="4"/>
  <c r="AP282" i="4"/>
  <c r="BH280" i="4"/>
  <c r="BI280" i="4" s="1"/>
  <c r="BB280" i="4"/>
  <c r="BC280" i="4" s="1"/>
  <c r="AV280" i="4"/>
  <c r="AW280" i="4" s="1"/>
  <c r="L282" i="4"/>
  <c r="BN280" i="4"/>
  <c r="BO280" i="4" s="1"/>
  <c r="V278" i="4"/>
  <c r="O276" i="4"/>
  <c r="AZ280" i="4"/>
  <c r="BA280" i="4" s="1"/>
  <c r="AR283" i="4"/>
  <c r="AT288" i="4"/>
  <c r="AS284" i="4"/>
  <c r="AR285" i="4"/>
  <c r="AS285" i="4" s="1"/>
  <c r="BF286" i="4"/>
  <c r="BG286" i="4" s="1"/>
  <c r="BL286" i="4"/>
  <c r="BM286" i="4" s="1"/>
  <c r="BR286" i="4"/>
  <c r="BS286" i="4" s="1"/>
  <c r="AZ286" i="4"/>
  <c r="BA286" i="4" s="1"/>
  <c r="N286" i="4"/>
  <c r="AF286" i="4"/>
  <c r="AG286" i="4" s="1"/>
  <c r="BJ259" i="4"/>
  <c r="BK259" i="4" s="1"/>
  <c r="BR259" i="4"/>
  <c r="BS259" i="4" s="1"/>
  <c r="BH260" i="4"/>
  <c r="BI260" i="4" s="1"/>
  <c r="BN261" i="4"/>
  <c r="BO261" i="4" s="1"/>
  <c r="BL262" i="4"/>
  <c r="BM262" i="4" s="1"/>
  <c r="BP263" i="4"/>
  <c r="BQ263" i="4" s="1"/>
  <c r="AV263" i="4"/>
  <c r="AW263" i="4" s="1"/>
  <c r="AT264" i="4"/>
  <c r="AL275" i="4"/>
  <c r="AM275" i="4" s="1"/>
  <c r="BL276" i="4"/>
  <c r="BM276" i="4" s="1"/>
  <c r="AZ277" i="4"/>
  <c r="BA277" i="4" s="1"/>
  <c r="BL277" i="4"/>
  <c r="BM277" i="4" s="1"/>
  <c r="AH278" i="4"/>
  <c r="Z279" i="4"/>
  <c r="AL279" i="4"/>
  <c r="AM279" i="4" s="1"/>
  <c r="BL279" i="4"/>
  <c r="BM279" i="4" s="1"/>
  <c r="U281" i="4"/>
  <c r="AJ282" i="4"/>
  <c r="AJ290" i="4" s="1"/>
  <c r="H283" i="4"/>
  <c r="J288" i="4"/>
  <c r="AG283" i="4"/>
  <c r="U287" i="4"/>
  <c r="AS289" i="4"/>
  <c r="AZ257" i="4"/>
  <c r="BA257" i="4" s="1"/>
  <c r="BH257" i="4"/>
  <c r="BI257" i="4" s="1"/>
  <c r="AF259" i="4"/>
  <c r="AG259" i="4" s="1"/>
  <c r="AV259" i="4"/>
  <c r="AW259" i="4" s="1"/>
  <c r="BD259" i="4"/>
  <c r="BE259" i="4" s="1"/>
  <c r="BL259" i="4"/>
  <c r="BM259" i="4" s="1"/>
  <c r="N260" i="4"/>
  <c r="BB260" i="4"/>
  <c r="BC260" i="4" s="1"/>
  <c r="BR260" i="4"/>
  <c r="BS260" i="4" s="1"/>
  <c r="AZ261" i="4"/>
  <c r="BA261" i="4" s="1"/>
  <c r="BH261" i="4"/>
  <c r="BI261" i="4" s="1"/>
  <c r="BF262" i="4"/>
  <c r="BG262" i="4" s="1"/>
  <c r="BN262" i="4"/>
  <c r="BO262" i="4" s="1"/>
  <c r="AX263" i="4"/>
  <c r="AY263" i="4" s="1"/>
  <c r="L264" i="4"/>
  <c r="H265" i="4"/>
  <c r="AZ265" i="4"/>
  <c r="BA265" i="4" s="1"/>
  <c r="BN276" i="4"/>
  <c r="BO276" i="4" s="1"/>
  <c r="AG277" i="4"/>
  <c r="AS280" i="4"/>
  <c r="AR281" i="4"/>
  <c r="AS281" i="4" s="1"/>
  <c r="BD281" i="4"/>
  <c r="BE281" i="4" s="1"/>
  <c r="BB288" i="4"/>
  <c r="BC288" i="4" s="1"/>
  <c r="BH288" i="4"/>
  <c r="BI288" i="4" s="1"/>
  <c r="BN288" i="4"/>
  <c r="BO288" i="4" s="1"/>
  <c r="H289" i="4"/>
  <c r="BR263" i="4"/>
  <c r="BS263" i="4" s="1"/>
  <c r="V264" i="4"/>
  <c r="BF264" i="4" s="1"/>
  <c r="BG264" i="4" s="1"/>
  <c r="R278" i="4"/>
  <c r="AB278" i="4"/>
  <c r="Z274" i="4"/>
  <c r="AT278" i="4"/>
  <c r="AV275" i="4"/>
  <c r="AW275" i="4" s="1"/>
  <c r="BN277" i="4"/>
  <c r="BO277" i="4" s="1"/>
  <c r="AV277" i="4"/>
  <c r="AW277" i="4" s="1"/>
  <c r="BH277" i="4"/>
  <c r="BI277" i="4" s="1"/>
  <c r="J282" i="4"/>
  <c r="N280" i="4"/>
  <c r="BL280" i="4"/>
  <c r="BM280" i="4" s="1"/>
  <c r="BF280" i="4"/>
  <c r="BG280" i="4" s="1"/>
  <c r="BR280" i="4"/>
  <c r="BS280" i="4" s="1"/>
  <c r="O281" i="4"/>
  <c r="Y281" i="4"/>
  <c r="BR281" i="4"/>
  <c r="BS281" i="4" s="1"/>
  <c r="P282" i="4"/>
  <c r="AB282" i="4"/>
  <c r="AN282" i="4"/>
  <c r="AG285" i="4"/>
  <c r="AS286" i="4"/>
  <c r="AR287" i="4"/>
  <c r="AS287" i="4" s="1"/>
  <c r="AG289" i="4"/>
  <c r="BL256" i="4"/>
  <c r="BM256" i="4" s="1"/>
  <c r="N257" i="4"/>
  <c r="BB257" i="4"/>
  <c r="BC257" i="4" s="1"/>
  <c r="BR257" i="4"/>
  <c r="BS257" i="4" s="1"/>
  <c r="J264" i="4"/>
  <c r="R264" i="4"/>
  <c r="AH264" i="4"/>
  <c r="AP264" i="4"/>
  <c r="BF259" i="4"/>
  <c r="BG259" i="4" s="1"/>
  <c r="BN259" i="4"/>
  <c r="BO259" i="4" s="1"/>
  <c r="AV260" i="4"/>
  <c r="AW260" i="4" s="1"/>
  <c r="BL260" i="4"/>
  <c r="BM260" i="4" s="1"/>
  <c r="N261" i="4"/>
  <c r="BB261" i="4"/>
  <c r="BC261" i="4" s="1"/>
  <c r="BR261" i="4"/>
  <c r="BS261" i="4" s="1"/>
  <c r="AZ262" i="4"/>
  <c r="BA262" i="4" s="1"/>
  <c r="BH262" i="4"/>
  <c r="BI262" i="4" s="1"/>
  <c r="BJ263" i="4"/>
  <c r="BK263" i="4" s="1"/>
  <c r="AV265" i="4"/>
  <c r="AW265" i="4" s="1"/>
  <c r="BB265" i="4"/>
  <c r="BC265" i="4" s="1"/>
  <c r="BD275" i="4"/>
  <c r="BE275" i="4" s="1"/>
  <c r="H276" i="4"/>
  <c r="AX276" i="4" s="1"/>
  <c r="AY276" i="4" s="1"/>
  <c r="N277" i="4"/>
  <c r="BF277" i="4"/>
  <c r="BG277" i="4" s="1"/>
  <c r="BN279" i="4"/>
  <c r="BO279" i="4" s="1"/>
  <c r="T279" i="4"/>
  <c r="U279" i="4" s="1"/>
  <c r="AR279" i="4"/>
  <c r="AS279" i="4" s="1"/>
  <c r="BR279" i="4"/>
  <c r="BS279" i="4" s="1"/>
  <c r="Z280" i="4"/>
  <c r="O283" i="4"/>
  <c r="Z283" i="4"/>
  <c r="BJ283" i="4" s="1"/>
  <c r="BK283" i="4" s="1"/>
  <c r="AB288" i="4"/>
  <c r="BD283" i="4"/>
  <c r="BE283" i="4" s="1"/>
  <c r="BR285" i="4"/>
  <c r="BS285" i="4" s="1"/>
  <c r="AL285" i="4"/>
  <c r="AM285" i="4" s="1"/>
  <c r="BN287" i="4"/>
  <c r="BO287" i="4" s="1"/>
  <c r="AZ289" i="4"/>
  <c r="BA289" i="4" s="1"/>
  <c r="AN278" i="4"/>
  <c r="AF276" i="4"/>
  <c r="AG276" i="4" s="1"/>
  <c r="AR276" i="4"/>
  <c r="AS276" i="4" s="1"/>
  <c r="BR276" i="4"/>
  <c r="BS276" i="4" s="1"/>
  <c r="AD278" i="4"/>
  <c r="AM280" i="4"/>
  <c r="Y284" i="4"/>
  <c r="BD287" i="4"/>
  <c r="BE287" i="4" s="1"/>
  <c r="O287" i="4"/>
  <c r="BP287" i="4"/>
  <c r="BQ287" i="4" s="1"/>
  <c r="AN288" i="4"/>
  <c r="U289" i="4"/>
  <c r="AM289" i="4"/>
  <c r="AZ259" i="4"/>
  <c r="BA259" i="4" s="1"/>
  <c r="N262" i="4"/>
  <c r="BH263" i="4"/>
  <c r="BI263" i="4" s="1"/>
  <c r="AR263" i="4"/>
  <c r="AS263" i="4" s="1"/>
  <c r="BL263" i="4"/>
  <c r="BM263" i="4" s="1"/>
  <c r="BD265" i="4"/>
  <c r="BE265" i="4" s="1"/>
  <c r="BN265" i="4"/>
  <c r="BO265" i="4" s="1"/>
  <c r="AF274" i="4"/>
  <c r="AG274" i="4" s="1"/>
  <c r="BR275" i="4"/>
  <c r="BS275" i="4" s="1"/>
  <c r="AV276" i="4"/>
  <c r="AW276" i="4" s="1"/>
  <c r="BH276" i="4"/>
  <c r="BI276" i="4" s="1"/>
  <c r="N279" i="4"/>
  <c r="Y279" i="4"/>
  <c r="AX281" i="4"/>
  <c r="AY281" i="4" s="1"/>
  <c r="AP288" i="4"/>
  <c r="BN283" i="4"/>
  <c r="BO283" i="4" s="1"/>
  <c r="BH284" i="4"/>
  <c r="BI284" i="4" s="1"/>
  <c r="N284" i="4"/>
  <c r="BB284" i="4"/>
  <c r="BC284" i="4" s="1"/>
  <c r="BN284" i="4"/>
  <c r="BO284" i="4" s="1"/>
  <c r="AG287" i="4"/>
  <c r="Y285" i="4"/>
  <c r="AZ285" i="4"/>
  <c r="BA285" i="4" s="1"/>
  <c r="AV287" i="4"/>
  <c r="AW287" i="4" s="1"/>
  <c r="BB289" i="4"/>
  <c r="BC289" i="4" s="1"/>
  <c r="BL275" i="4"/>
  <c r="BM275" i="4" s="1"/>
  <c r="AZ281" i="4"/>
  <c r="BA281" i="4" s="1"/>
  <c r="AV283" i="4"/>
  <c r="AW283" i="4" s="1"/>
  <c r="BF283" i="4"/>
  <c r="BG283" i="4" s="1"/>
  <c r="H285" i="4"/>
  <c r="BB285" i="4"/>
  <c r="BC285" i="4" s="1"/>
  <c r="BL289" i="4"/>
  <c r="BM289" i="4" s="1"/>
  <c r="Y287" i="4"/>
  <c r="AV289" i="4"/>
  <c r="AW289" i="4" s="1"/>
  <c r="Y283" i="4"/>
  <c r="AZ283" i="4"/>
  <c r="BA283" i="4" s="1"/>
  <c r="BR283" i="4"/>
  <c r="BS283" i="4" s="1"/>
  <c r="T285" i="4"/>
  <c r="U285" i="4" s="1"/>
  <c r="AV285" i="4"/>
  <c r="AW285" i="4" s="1"/>
  <c r="Z287" i="4"/>
  <c r="BJ287" i="4" s="1"/>
  <c r="BK287" i="4" s="1"/>
  <c r="X288" i="4"/>
  <c r="BF289" i="4"/>
  <c r="BG289" i="4" s="1"/>
  <c r="BF285" i="4"/>
  <c r="BG285" i="4" s="1"/>
  <c r="BB287" i="4"/>
  <c r="BC287" i="4" s="1"/>
  <c r="P288" i="4"/>
  <c r="N289" i="4"/>
  <c r="AZ284" i="4"/>
  <c r="BA284" i="4" s="1"/>
  <c r="N285" i="4"/>
  <c r="AV286" i="4"/>
  <c r="AW286" i="4" s="1"/>
  <c r="BL287" i="4"/>
  <c r="BM287" i="4" s="1"/>
  <c r="BH289" i="4"/>
  <c r="BI289" i="4" s="1"/>
  <c r="BR289" i="4"/>
  <c r="BS289" i="4" s="1"/>
  <c r="Z14" i="2"/>
  <c r="U13" i="2"/>
  <c r="BD17" i="2"/>
  <c r="BE17" i="2" s="1"/>
  <c r="BJ17" i="2"/>
  <c r="BK17" i="2" s="1"/>
  <c r="AX17" i="2"/>
  <c r="AY17" i="2" s="1"/>
  <c r="AS22" i="2"/>
  <c r="U19" i="2"/>
  <c r="O46" i="2"/>
  <c r="AX46" i="2"/>
  <c r="AY46" i="2" s="1"/>
  <c r="AS23" i="2"/>
  <c r="U25" i="2"/>
  <c r="Z62" i="2"/>
  <c r="X74" i="2"/>
  <c r="Y62" i="2" s="1"/>
  <c r="BH66" i="2"/>
  <c r="BI66" i="2" s="1"/>
  <c r="AS15" i="2"/>
  <c r="H42" i="2"/>
  <c r="I42" i="2" s="1"/>
  <c r="X375" i="2"/>
  <c r="X327" i="2"/>
  <c r="X303" i="2"/>
  <c r="V376" i="2"/>
  <c r="V328" i="2"/>
  <c r="V304" i="2"/>
  <c r="AT381" i="2"/>
  <c r="AT333" i="2"/>
  <c r="AT309" i="2"/>
  <c r="L382" i="2"/>
  <c r="L334" i="2"/>
  <c r="L310" i="2"/>
  <c r="AV22" i="2"/>
  <c r="AW22" i="2" s="1"/>
  <c r="AD382" i="2"/>
  <c r="AD334" i="2"/>
  <c r="AD310" i="2"/>
  <c r="AH383" i="2"/>
  <c r="AH335" i="2"/>
  <c r="AH311" i="2"/>
  <c r="AT24" i="2"/>
  <c r="F385" i="2"/>
  <c r="F337" i="2"/>
  <c r="F313" i="2"/>
  <c r="AJ385" i="2"/>
  <c r="AJ337" i="2"/>
  <c r="AJ313" i="2"/>
  <c r="AT385" i="2"/>
  <c r="AT337" i="2"/>
  <c r="AT313" i="2"/>
  <c r="AV36" i="2"/>
  <c r="AW36" i="2" s="1"/>
  <c r="AF36" i="2"/>
  <c r="BR37" i="2"/>
  <c r="BS37" i="2" s="1"/>
  <c r="N37" i="2"/>
  <c r="W38" i="2"/>
  <c r="T38" i="2"/>
  <c r="U38" i="2" s="1"/>
  <c r="AV40" i="2"/>
  <c r="AW40" i="2" s="1"/>
  <c r="AF40" i="2"/>
  <c r="BR41" i="2"/>
  <c r="BS41" i="2" s="1"/>
  <c r="N41" i="2"/>
  <c r="W42" i="2"/>
  <c r="AV44" i="2"/>
  <c r="AW44" i="2" s="1"/>
  <c r="AF44" i="2"/>
  <c r="BR45" i="2"/>
  <c r="BS45" i="2" s="1"/>
  <c r="N45" i="2"/>
  <c r="O47" i="2"/>
  <c r="AT48" i="2"/>
  <c r="BR49" i="2"/>
  <c r="BS49" i="2" s="1"/>
  <c r="N49" i="2"/>
  <c r="V50" i="2"/>
  <c r="W48" i="2" s="1"/>
  <c r="BL62" i="2"/>
  <c r="BM62" i="2" s="1"/>
  <c r="BR62" i="2"/>
  <c r="BS62" i="2" s="1"/>
  <c r="AJ62" i="2"/>
  <c r="CC182" i="2"/>
  <c r="AU71" i="2"/>
  <c r="AU74" i="2"/>
  <c r="AU64" i="2"/>
  <c r="AX61" i="2"/>
  <c r="AY61" i="2" s="1"/>
  <c r="BN70" i="2"/>
  <c r="BO70" i="2" s="1"/>
  <c r="AV70" i="2"/>
  <c r="AW70" i="2" s="1"/>
  <c r="BH70" i="2"/>
  <c r="BI70" i="2" s="1"/>
  <c r="N70" i="2"/>
  <c r="P353" i="2"/>
  <c r="N161" i="2"/>
  <c r="BF161" i="2"/>
  <c r="BG161" i="2" s="1"/>
  <c r="BR161" i="2"/>
  <c r="BS161" i="2" s="1"/>
  <c r="AZ161" i="2"/>
  <c r="BA161" i="2" s="1"/>
  <c r="BL161" i="2"/>
  <c r="BM161" i="2" s="1"/>
  <c r="J370" i="2"/>
  <c r="J322" i="2"/>
  <c r="J298" i="2"/>
  <c r="V377" i="2"/>
  <c r="V329" i="2"/>
  <c r="V305" i="2"/>
  <c r="AN379" i="2"/>
  <c r="AN331" i="2"/>
  <c r="AN307" i="2"/>
  <c r="AL19" i="2"/>
  <c r="AH380" i="2"/>
  <c r="AH332" i="2"/>
  <c r="AH308" i="2"/>
  <c r="AB381" i="2"/>
  <c r="AB333" i="2"/>
  <c r="AB309" i="2"/>
  <c r="Z21" i="2"/>
  <c r="V382" i="2"/>
  <c r="V334" i="2"/>
  <c r="V310" i="2"/>
  <c r="P383" i="2"/>
  <c r="P335" i="2"/>
  <c r="P311" i="2"/>
  <c r="BR23" i="2"/>
  <c r="BS23" i="2" s="1"/>
  <c r="N23" i="2"/>
  <c r="V24" i="2"/>
  <c r="AL25" i="2"/>
  <c r="O34" i="2"/>
  <c r="BJ34" i="2"/>
  <c r="BK34" i="2" s="1"/>
  <c r="AF35" i="2"/>
  <c r="AG35" i="2" s="1"/>
  <c r="N36" i="2"/>
  <c r="BH36" i="2"/>
  <c r="BI36" i="2" s="1"/>
  <c r="AL37" i="2"/>
  <c r="AM37" i="2" s="1"/>
  <c r="AZ37" i="2"/>
  <c r="BA37" i="2" s="1"/>
  <c r="BL37" i="2"/>
  <c r="BM37" i="2" s="1"/>
  <c r="AF39" i="2"/>
  <c r="N40" i="2"/>
  <c r="BH40" i="2"/>
  <c r="BI40" i="2" s="1"/>
  <c r="AL41" i="2"/>
  <c r="AM41" i="2" s="1"/>
  <c r="AZ41" i="2"/>
  <c r="BA41" i="2" s="1"/>
  <c r="BL41" i="2"/>
  <c r="BM41" i="2" s="1"/>
  <c r="AF43" i="2"/>
  <c r="N44" i="2"/>
  <c r="BH44" i="2"/>
  <c r="BI44" i="2" s="1"/>
  <c r="AL45" i="2"/>
  <c r="AM45" i="2" s="1"/>
  <c r="AZ45" i="2"/>
  <c r="BA45" i="2" s="1"/>
  <c r="BL45" i="2"/>
  <c r="BM45" i="2" s="1"/>
  <c r="W46" i="2"/>
  <c r="T46" i="2"/>
  <c r="U46" i="2" s="1"/>
  <c r="BF46" i="2"/>
  <c r="BG46" i="2" s="1"/>
  <c r="AL47" i="2"/>
  <c r="AM47" i="2" s="1"/>
  <c r="AH48" i="2"/>
  <c r="AL49" i="2"/>
  <c r="AM49" i="2" s="1"/>
  <c r="AZ49" i="2"/>
  <c r="BA49" i="2" s="1"/>
  <c r="BL49" i="2"/>
  <c r="BM49" i="2" s="1"/>
  <c r="AL58" i="2"/>
  <c r="AU58" i="2"/>
  <c r="Z59" i="2"/>
  <c r="AU59" i="2"/>
  <c r="AZ60" i="2"/>
  <c r="BA60" i="2" s="1"/>
  <c r="BR60" i="2"/>
  <c r="BS60" i="2" s="1"/>
  <c r="N60" i="2"/>
  <c r="AU60" i="2"/>
  <c r="BL61" i="2"/>
  <c r="BM61" i="2" s="1"/>
  <c r="AZ61" i="2"/>
  <c r="BA61" i="2" s="1"/>
  <c r="AD62" i="2"/>
  <c r="AR62" i="2"/>
  <c r="J66" i="2"/>
  <c r="Y63" i="2"/>
  <c r="AN66" i="2"/>
  <c r="AL63" i="2"/>
  <c r="AR67" i="2"/>
  <c r="BR68" i="2"/>
  <c r="BS68" i="2" s="1"/>
  <c r="N68" i="2"/>
  <c r="AZ68" i="2"/>
  <c r="BA68" i="2" s="1"/>
  <c r="BL68" i="2"/>
  <c r="BM68" i="2" s="1"/>
  <c r="BF68" i="2"/>
  <c r="BG68" i="2" s="1"/>
  <c r="AU70" i="2"/>
  <c r="AR71" i="2"/>
  <c r="BN71" i="2"/>
  <c r="BO71" i="2" s="1"/>
  <c r="BN82" i="2"/>
  <c r="BO82" i="2" s="1"/>
  <c r="AV82" i="2"/>
  <c r="AW82" i="2" s="1"/>
  <c r="N82" i="2"/>
  <c r="BB82" i="2"/>
  <c r="BC82" i="2" s="1"/>
  <c r="BH82" i="2"/>
  <c r="BI82" i="2" s="1"/>
  <c r="AV140" i="2"/>
  <c r="AW140" i="2" s="1"/>
  <c r="BB140" i="2"/>
  <c r="BC140" i="2" s="1"/>
  <c r="BN140" i="2"/>
  <c r="BO140" i="2" s="1"/>
  <c r="BH140" i="2"/>
  <c r="BI140" i="2" s="1"/>
  <c r="T96" i="2"/>
  <c r="AH375" i="2"/>
  <c r="AH327" i="2"/>
  <c r="AH303" i="2"/>
  <c r="AD377" i="2"/>
  <c r="AD329" i="2"/>
  <c r="AD305" i="2"/>
  <c r="X380" i="2"/>
  <c r="X332" i="2"/>
  <c r="X308" i="2"/>
  <c r="AJ381" i="2"/>
  <c r="AJ333" i="2"/>
  <c r="AJ309" i="2"/>
  <c r="R366" i="2"/>
  <c r="R318" i="2"/>
  <c r="R294" i="2"/>
  <c r="AH370" i="2"/>
  <c r="AH322" i="2"/>
  <c r="AH298" i="2"/>
  <c r="F372" i="2"/>
  <c r="F324" i="2"/>
  <c r="F300" i="2"/>
  <c r="AT14" i="2"/>
  <c r="P375" i="2"/>
  <c r="P327" i="2"/>
  <c r="P303" i="2"/>
  <c r="X376" i="2"/>
  <c r="X328" i="2"/>
  <c r="X304" i="2"/>
  <c r="AP376" i="2"/>
  <c r="AP328" i="2"/>
  <c r="AP304" i="2"/>
  <c r="X366" i="2"/>
  <c r="X318" i="2"/>
  <c r="X294" i="2"/>
  <c r="R375" i="2"/>
  <c r="R327" i="2"/>
  <c r="R303" i="2"/>
  <c r="AJ375" i="2"/>
  <c r="AJ327" i="2"/>
  <c r="AJ303" i="2"/>
  <c r="BB15" i="2"/>
  <c r="BC15" i="2" s="1"/>
  <c r="F376" i="2"/>
  <c r="F328" i="2"/>
  <c r="F304" i="2"/>
  <c r="P376" i="2"/>
  <c r="P328" i="2"/>
  <c r="P304" i="2"/>
  <c r="AH376" i="2"/>
  <c r="AH328" i="2"/>
  <c r="AH304" i="2"/>
  <c r="AZ16" i="2"/>
  <c r="BA16" i="2" s="1"/>
  <c r="BR16" i="2"/>
  <c r="BS16" i="2" s="1"/>
  <c r="AF17" i="2"/>
  <c r="AG17" i="2" s="1"/>
  <c r="L18" i="2"/>
  <c r="L379" i="2"/>
  <c r="L331" i="2"/>
  <c r="L307" i="2"/>
  <c r="L24" i="2"/>
  <c r="BB19" i="2"/>
  <c r="BC19" i="2" s="1"/>
  <c r="AP379" i="2"/>
  <c r="AP331" i="2"/>
  <c r="AP307" i="2"/>
  <c r="AP24" i="2"/>
  <c r="F380" i="2"/>
  <c r="F332" i="2"/>
  <c r="F308" i="2"/>
  <c r="P380" i="2"/>
  <c r="P332" i="2"/>
  <c r="P308" i="2"/>
  <c r="AZ20" i="2"/>
  <c r="BA20" i="2" s="1"/>
  <c r="Z20" i="2"/>
  <c r="AD381" i="2"/>
  <c r="AD333" i="2"/>
  <c r="AD309" i="2"/>
  <c r="AV21" i="2"/>
  <c r="AW21" i="2" s="1"/>
  <c r="BR21" i="2"/>
  <c r="BS21" i="2" s="1"/>
  <c r="N22" i="2"/>
  <c r="AP382" i="2"/>
  <c r="AP334" i="2"/>
  <c r="AP310" i="2"/>
  <c r="R383" i="2"/>
  <c r="R335" i="2"/>
  <c r="R311" i="2"/>
  <c r="AJ383" i="2"/>
  <c r="AJ335" i="2"/>
  <c r="AJ311" i="2"/>
  <c r="AB385" i="2"/>
  <c r="AB337" i="2"/>
  <c r="AB313" i="2"/>
  <c r="Z25" i="2"/>
  <c r="AZ34" i="2"/>
  <c r="BA34" i="2" s="1"/>
  <c r="AB38" i="2"/>
  <c r="AB374" i="2" s="1"/>
  <c r="AM34" i="2"/>
  <c r="BL34" i="2"/>
  <c r="BM34" i="2" s="1"/>
  <c r="BD35" i="2"/>
  <c r="BE35" i="2" s="1"/>
  <c r="AL36" i="2"/>
  <c r="AM36" i="2" s="1"/>
  <c r="T37" i="2"/>
  <c r="U37" i="2" s="1"/>
  <c r="BN37" i="2"/>
  <c r="BO37" i="2" s="1"/>
  <c r="U39" i="2"/>
  <c r="AL40" i="2"/>
  <c r="AM40" i="2" s="1"/>
  <c r="T41" i="2"/>
  <c r="U41" i="2" s="1"/>
  <c r="BN41" i="2"/>
  <c r="BO41" i="2" s="1"/>
  <c r="U43" i="2"/>
  <c r="BD43" i="2"/>
  <c r="BE43" i="2" s="1"/>
  <c r="AL44" i="2"/>
  <c r="AM44" i="2" s="1"/>
  <c r="T45" i="2"/>
  <c r="U45" i="2" s="1"/>
  <c r="BN45" i="2"/>
  <c r="BO45" i="2" s="1"/>
  <c r="AR46" i="2"/>
  <c r="AS46" i="2" s="1"/>
  <c r="Z47" i="2"/>
  <c r="BL47" i="2"/>
  <c r="BM47" i="2" s="1"/>
  <c r="J48" i="2"/>
  <c r="J384" i="2" s="1"/>
  <c r="BN49" i="2"/>
  <c r="BO49" i="2" s="1"/>
  <c r="Z58" i="2"/>
  <c r="AA58" i="2" s="1"/>
  <c r="BP61" i="2"/>
  <c r="BQ61" i="2" s="1"/>
  <c r="AU62" i="2"/>
  <c r="BB63" i="2"/>
  <c r="BC63" i="2" s="1"/>
  <c r="BN63" i="2"/>
  <c r="BO63" i="2" s="1"/>
  <c r="AV63" i="2"/>
  <c r="AW63" i="2" s="1"/>
  <c r="Z63" i="2"/>
  <c r="AA63" i="2" s="1"/>
  <c r="Z71" i="2"/>
  <c r="AA71" i="2" s="1"/>
  <c r="AF72" i="2"/>
  <c r="BF131" i="2"/>
  <c r="BG131" i="2" s="1"/>
  <c r="BR131" i="2"/>
  <c r="BS131" i="2" s="1"/>
  <c r="N131" i="2"/>
  <c r="AZ131" i="2"/>
  <c r="BA131" i="2" s="1"/>
  <c r="BL131" i="2"/>
  <c r="BM131" i="2" s="1"/>
  <c r="P138" i="2"/>
  <c r="AZ135" i="2"/>
  <c r="BA135" i="2" s="1"/>
  <c r="BF135" i="2"/>
  <c r="BG135" i="2" s="1"/>
  <c r="BR135" i="2"/>
  <c r="BS135" i="2" s="1"/>
  <c r="N135" i="2"/>
  <c r="BL135" i="2"/>
  <c r="BM135" i="2" s="1"/>
  <c r="L366" i="2"/>
  <c r="L318" i="2"/>
  <c r="L294" i="2"/>
  <c r="AP380" i="2"/>
  <c r="AP332" i="2"/>
  <c r="AP308" i="2"/>
  <c r="R370" i="2"/>
  <c r="R322" i="2"/>
  <c r="R298" i="2"/>
  <c r="AB370" i="2"/>
  <c r="AB298" i="2"/>
  <c r="AB322" i="2"/>
  <c r="AZ10" i="2"/>
  <c r="BA10" i="2" s="1"/>
  <c r="J371" i="2"/>
  <c r="J299" i="2"/>
  <c r="J323" i="2"/>
  <c r="R371" i="2"/>
  <c r="R323" i="2"/>
  <c r="R299" i="2"/>
  <c r="AH371" i="2"/>
  <c r="AH299" i="2"/>
  <c r="AH323" i="2"/>
  <c r="AP371" i="2"/>
  <c r="AP323" i="2"/>
  <c r="AP299" i="2"/>
  <c r="BN11" i="2"/>
  <c r="BO11" i="2" s="1"/>
  <c r="H12" i="2"/>
  <c r="I12" i="2" s="1"/>
  <c r="P372" i="2"/>
  <c r="P324" i="2"/>
  <c r="P300" i="2"/>
  <c r="X372" i="2"/>
  <c r="X324" i="2"/>
  <c r="X300" i="2"/>
  <c r="AN372" i="2"/>
  <c r="AN324" i="2"/>
  <c r="AN300" i="2"/>
  <c r="AV12" i="2"/>
  <c r="AW12" i="2" s="1"/>
  <c r="BL12" i="2"/>
  <c r="BM12" i="2" s="1"/>
  <c r="F373" i="2"/>
  <c r="F325" i="2"/>
  <c r="F301" i="2"/>
  <c r="N13" i="2"/>
  <c r="V373" i="2"/>
  <c r="V325" i="2"/>
  <c r="V301" i="2"/>
  <c r="AD373" i="2"/>
  <c r="AD325" i="2"/>
  <c r="AD301" i="2"/>
  <c r="AT373" i="2"/>
  <c r="AT325" i="2"/>
  <c r="AT301" i="2"/>
  <c r="BR13" i="2"/>
  <c r="BS13" i="2" s="1"/>
  <c r="L14" i="2"/>
  <c r="J375" i="2"/>
  <c r="J327" i="2"/>
  <c r="J303" i="2"/>
  <c r="AB375" i="2"/>
  <c r="AB327" i="2"/>
  <c r="AB303" i="2"/>
  <c r="AT375" i="2"/>
  <c r="AT327" i="2"/>
  <c r="AT303" i="2"/>
  <c r="BL15" i="2"/>
  <c r="BM15" i="2" s="1"/>
  <c r="Z16" i="2"/>
  <c r="AR16" i="2"/>
  <c r="BJ16" i="2"/>
  <c r="BK16" i="2" s="1"/>
  <c r="F377" i="2"/>
  <c r="F329" i="2"/>
  <c r="F305" i="2"/>
  <c r="X377" i="2"/>
  <c r="X329" i="2"/>
  <c r="X305" i="2"/>
  <c r="AP377" i="2"/>
  <c r="AP329" i="2"/>
  <c r="AP305" i="2"/>
  <c r="V18" i="2"/>
  <c r="AN18" i="2"/>
  <c r="AG19" i="2"/>
  <c r="AZ19" i="2"/>
  <c r="BA19" i="2" s="1"/>
  <c r="AT380" i="2"/>
  <c r="AT332" i="2"/>
  <c r="AT308" i="2"/>
  <c r="AR20" i="2"/>
  <c r="AS20" i="2" s="1"/>
  <c r="U21" i="2"/>
  <c r="AN381" i="2"/>
  <c r="AN333" i="2"/>
  <c r="AN309" i="2"/>
  <c r="AH382" i="2"/>
  <c r="AH334" i="2"/>
  <c r="AH310" i="2"/>
  <c r="AF22" i="2"/>
  <c r="AG22" i="2" s="1"/>
  <c r="BB22" i="2"/>
  <c r="BC22" i="2" s="1"/>
  <c r="I23" i="2"/>
  <c r="AB383" i="2"/>
  <c r="AB335" i="2"/>
  <c r="AB311" i="2"/>
  <c r="BF23" i="2"/>
  <c r="BG23" i="2" s="1"/>
  <c r="AD385" i="2"/>
  <c r="AD337" i="2"/>
  <c r="AD313" i="2"/>
  <c r="W35" i="2"/>
  <c r="AR37" i="2"/>
  <c r="AS37" i="2" s="1"/>
  <c r="AN38" i="2"/>
  <c r="W39" i="2"/>
  <c r="AR39" i="2"/>
  <c r="AS39" i="2" s="1"/>
  <c r="AR41" i="2"/>
  <c r="AS41" i="2" s="1"/>
  <c r="AN42" i="2"/>
  <c r="W43" i="2"/>
  <c r="AS43" i="2"/>
  <c r="I45" i="2"/>
  <c r="AR45" i="2"/>
  <c r="AS45" i="2" s="1"/>
  <c r="Z46" i="2"/>
  <c r="BJ46" i="2" s="1"/>
  <c r="BK46" i="2" s="1"/>
  <c r="H47" i="2"/>
  <c r="I47" i="2" s="1"/>
  <c r="AZ47" i="2"/>
  <c r="BA47" i="2" s="1"/>
  <c r="AL48" i="2"/>
  <c r="AM48" i="2" s="1"/>
  <c r="I49" i="2"/>
  <c r="AR49" i="2"/>
  <c r="AS49" i="2" s="1"/>
  <c r="H58" i="2"/>
  <c r="T59" i="2"/>
  <c r="U67" i="2" s="1"/>
  <c r="AL59" i="2"/>
  <c r="AM59" i="2" s="1"/>
  <c r="BR61" i="2"/>
  <c r="BS61" i="2" s="1"/>
  <c r="F66" i="2"/>
  <c r="AR64" i="2"/>
  <c r="BN64" i="2"/>
  <c r="BO64" i="2" s="1"/>
  <c r="AU67" i="2"/>
  <c r="AZ69" i="2"/>
  <c r="BA69" i="2" s="1"/>
  <c r="BF69" i="2"/>
  <c r="BG69" i="2" s="1"/>
  <c r="BL69" i="2"/>
  <c r="BM69" i="2" s="1"/>
  <c r="AJ86" i="2"/>
  <c r="AJ374" i="2" s="1"/>
  <c r="AL82" i="2"/>
  <c r="Z84" i="2"/>
  <c r="AL85" i="2"/>
  <c r="L86" i="2"/>
  <c r="F375" i="2"/>
  <c r="F327" i="2"/>
  <c r="F303" i="2"/>
  <c r="U17" i="2"/>
  <c r="X371" i="2"/>
  <c r="X323" i="2"/>
  <c r="X299" i="2"/>
  <c r="V372" i="2"/>
  <c r="V324" i="2"/>
  <c r="V300" i="2"/>
  <c r="AD372" i="2"/>
  <c r="AD324" i="2"/>
  <c r="AD300" i="2"/>
  <c r="AT372" i="2"/>
  <c r="AT324" i="2"/>
  <c r="AT300" i="2"/>
  <c r="BJ12" i="2"/>
  <c r="BK12" i="2" s="1"/>
  <c r="L373" i="2"/>
  <c r="L325" i="2"/>
  <c r="L301" i="2"/>
  <c r="AB373" i="2"/>
  <c r="AB325" i="2"/>
  <c r="AB301" i="2"/>
  <c r="AJ373" i="2"/>
  <c r="AJ325" i="2"/>
  <c r="AJ301" i="2"/>
  <c r="R14" i="2"/>
  <c r="Z15" i="2"/>
  <c r="L377" i="2"/>
  <c r="L329" i="2"/>
  <c r="L305" i="2"/>
  <c r="AD366" i="2"/>
  <c r="AD318" i="2"/>
  <c r="AD294" i="2"/>
  <c r="T10" i="2"/>
  <c r="U10" i="2" s="1"/>
  <c r="BH10" i="2"/>
  <c r="BI10" i="2" s="1"/>
  <c r="Z11" i="2"/>
  <c r="AA11" i="2" s="1"/>
  <c r="AJ366" i="2"/>
  <c r="AJ318" i="2"/>
  <c r="AJ294" i="2"/>
  <c r="AN14" i="2"/>
  <c r="T15" i="2"/>
  <c r="U15" i="2" s="1"/>
  <c r="AL15" i="2"/>
  <c r="R376" i="2"/>
  <c r="R328" i="2"/>
  <c r="R304" i="2"/>
  <c r="AJ376" i="2"/>
  <c r="AJ328" i="2"/>
  <c r="AJ304" i="2"/>
  <c r="BB16" i="2"/>
  <c r="BC16" i="2" s="1"/>
  <c r="BL16" i="2"/>
  <c r="BM16" i="2" s="1"/>
  <c r="P377" i="2"/>
  <c r="P329" i="2"/>
  <c r="P305" i="2"/>
  <c r="AH377" i="2"/>
  <c r="AH329" i="2"/>
  <c r="AH305" i="2"/>
  <c r="AZ17" i="2"/>
  <c r="BA17" i="2" s="1"/>
  <c r="X379" i="2"/>
  <c r="X331" i="2"/>
  <c r="X307" i="2"/>
  <c r="AH379" i="2"/>
  <c r="AH331" i="2"/>
  <c r="AH307" i="2"/>
  <c r="AH24" i="2"/>
  <c r="AR19" i="2"/>
  <c r="AS19" i="2" s="1"/>
  <c r="R380" i="2"/>
  <c r="R332" i="2"/>
  <c r="R308" i="2"/>
  <c r="AV20" i="2"/>
  <c r="AW20" i="2" s="1"/>
  <c r="BF20" i="2"/>
  <c r="BG20" i="2" s="1"/>
  <c r="L381" i="2"/>
  <c r="L333" i="2"/>
  <c r="L309" i="2"/>
  <c r="BN21" i="2"/>
  <c r="BO21" i="2" s="1"/>
  <c r="V381" i="2"/>
  <c r="V333" i="2"/>
  <c r="V309" i="2"/>
  <c r="AF21" i="2"/>
  <c r="AG21" i="2" s="1"/>
  <c r="F382" i="2"/>
  <c r="F334" i="2"/>
  <c r="F310" i="2"/>
  <c r="AJ382" i="2"/>
  <c r="AJ334" i="2"/>
  <c r="AJ310" i="2"/>
  <c r="BN22" i="2"/>
  <c r="BO22" i="2" s="1"/>
  <c r="J383" i="2"/>
  <c r="J335" i="2"/>
  <c r="J311" i="2"/>
  <c r="T23" i="2"/>
  <c r="U23" i="2" s="1"/>
  <c r="AN24" i="2"/>
  <c r="H34" i="2"/>
  <c r="I34" i="2" s="1"/>
  <c r="BB34" i="2"/>
  <c r="BC34" i="2" s="1"/>
  <c r="BN35" i="2"/>
  <c r="BO35" i="2" s="1"/>
  <c r="AG37" i="2"/>
  <c r="P38" i="2"/>
  <c r="L42" i="2"/>
  <c r="BN39" i="2"/>
  <c r="BO39" i="2" s="1"/>
  <c r="AG41" i="2"/>
  <c r="P42" i="2"/>
  <c r="AP42" i="2"/>
  <c r="BN43" i="2"/>
  <c r="BO43" i="2" s="1"/>
  <c r="X48" i="2"/>
  <c r="X50" i="2" s="1"/>
  <c r="AF47" i="2"/>
  <c r="AG47" i="2" s="1"/>
  <c r="U58" i="2"/>
  <c r="H59" i="2"/>
  <c r="I64" i="2" s="1"/>
  <c r="AZ59" i="2"/>
  <c r="BA59" i="2" s="1"/>
  <c r="AL60" i="2"/>
  <c r="AM60" i="2" s="1"/>
  <c r="BL60" i="2"/>
  <c r="BM60" i="2" s="1"/>
  <c r="AF61" i="2"/>
  <c r="BF61" i="2"/>
  <c r="BG61" i="2" s="1"/>
  <c r="P66" i="2"/>
  <c r="P74" i="2" s="1"/>
  <c r="BR63" i="2"/>
  <c r="BS63" i="2" s="1"/>
  <c r="N63" i="2"/>
  <c r="AZ63" i="2"/>
  <c r="BA63" i="2" s="1"/>
  <c r="BF63" i="2"/>
  <c r="BG63" i="2" s="1"/>
  <c r="T64" i="2"/>
  <c r="U64" i="2" s="1"/>
  <c r="AV64" i="2"/>
  <c r="AW64" i="2" s="1"/>
  <c r="AV67" i="2"/>
  <c r="AW67" i="2" s="1"/>
  <c r="L72" i="2"/>
  <c r="BB67" i="2"/>
  <c r="BC67" i="2" s="1"/>
  <c r="BN67" i="2"/>
  <c r="BO67" i="2" s="1"/>
  <c r="U68" i="2"/>
  <c r="BR69" i="2"/>
  <c r="BS69" i="2" s="1"/>
  <c r="BF70" i="2"/>
  <c r="BG70" i="2" s="1"/>
  <c r="T70" i="2"/>
  <c r="U70" i="2" s="1"/>
  <c r="AL70" i="2"/>
  <c r="AM70" i="2" s="1"/>
  <c r="BB70" i="2"/>
  <c r="BC70" i="2" s="1"/>
  <c r="AV71" i="2"/>
  <c r="AW71" i="2" s="1"/>
  <c r="BB71" i="2"/>
  <c r="BC71" i="2" s="1"/>
  <c r="BH71" i="2"/>
  <c r="BI71" i="2" s="1"/>
  <c r="AP72" i="2"/>
  <c r="AR72" i="2" s="1"/>
  <c r="AS72" i="2" s="1"/>
  <c r="AF90" i="2"/>
  <c r="AG90" i="2" s="1"/>
  <c r="X383" i="2"/>
  <c r="X335" i="2"/>
  <c r="X311" i="2"/>
  <c r="P371" i="2"/>
  <c r="P323" i="2"/>
  <c r="P299" i="2"/>
  <c r="AN371" i="2"/>
  <c r="AN323" i="2"/>
  <c r="AN299" i="2"/>
  <c r="BL11" i="2"/>
  <c r="BM11" i="2" s="1"/>
  <c r="J14" i="2"/>
  <c r="AJ370" i="2"/>
  <c r="AJ298" i="2"/>
  <c r="AJ322" i="2"/>
  <c r="AP366" i="2"/>
  <c r="AP318" i="2"/>
  <c r="AP294" i="2"/>
  <c r="F370" i="2"/>
  <c r="F322" i="2"/>
  <c r="F298" i="2"/>
  <c r="N10" i="2"/>
  <c r="V370" i="2"/>
  <c r="V322" i="2"/>
  <c r="V298" i="2"/>
  <c r="AD370" i="2"/>
  <c r="AD322" i="2"/>
  <c r="AD298" i="2"/>
  <c r="AT370" i="2"/>
  <c r="AT322" i="2"/>
  <c r="AT298" i="2"/>
  <c r="L371" i="2"/>
  <c r="L323" i="2"/>
  <c r="L299" i="2"/>
  <c r="AB371" i="2"/>
  <c r="AB323" i="2"/>
  <c r="AB299" i="2"/>
  <c r="AJ371" i="2"/>
  <c r="AJ323" i="2"/>
  <c r="AJ299" i="2"/>
  <c r="AZ11" i="2"/>
  <c r="BA11" i="2" s="1"/>
  <c r="BH11" i="2"/>
  <c r="BI11" i="2" s="1"/>
  <c r="J372" i="2"/>
  <c r="J324" i="2"/>
  <c r="J300" i="2"/>
  <c r="R372" i="2"/>
  <c r="R324" i="2"/>
  <c r="R300" i="2"/>
  <c r="AH372" i="2"/>
  <c r="AH324" i="2"/>
  <c r="AH300" i="2"/>
  <c r="AP372" i="2"/>
  <c r="AP324" i="2"/>
  <c r="AP300" i="2"/>
  <c r="AX12" i="2"/>
  <c r="AY12" i="2" s="1"/>
  <c r="BF12" i="2"/>
  <c r="BG12" i="2" s="1"/>
  <c r="P373" i="2"/>
  <c r="P325" i="2"/>
  <c r="P301" i="2"/>
  <c r="X373" i="2"/>
  <c r="X325" i="2"/>
  <c r="X301" i="2"/>
  <c r="AN373" i="2"/>
  <c r="AN325" i="2"/>
  <c r="AN301" i="2"/>
  <c r="AV13" i="2"/>
  <c r="AW13" i="2" s="1"/>
  <c r="BL13" i="2"/>
  <c r="BM13" i="2" s="1"/>
  <c r="F14" i="2"/>
  <c r="L375" i="2"/>
  <c r="L327" i="2"/>
  <c r="L303" i="2"/>
  <c r="AD375" i="2"/>
  <c r="AD327" i="2"/>
  <c r="AD303" i="2"/>
  <c r="AV15" i="2"/>
  <c r="AW15" i="2" s="1"/>
  <c r="BF15" i="2"/>
  <c r="BG15" i="2" s="1"/>
  <c r="J376" i="2"/>
  <c r="J328" i="2"/>
  <c r="J304" i="2"/>
  <c r="AB376" i="2"/>
  <c r="AB328" i="2"/>
  <c r="AB304" i="2"/>
  <c r="AT376" i="2"/>
  <c r="AT328" i="2"/>
  <c r="AT304" i="2"/>
  <c r="AR17" i="2"/>
  <c r="AS17" i="2" s="1"/>
  <c r="BB17" i="2"/>
  <c r="BC17" i="2" s="1"/>
  <c r="F18" i="2"/>
  <c r="X18" i="2"/>
  <c r="P379" i="2"/>
  <c r="P331" i="2"/>
  <c r="P307" i="2"/>
  <c r="BR19" i="2"/>
  <c r="BS19" i="2" s="1"/>
  <c r="N19" i="2"/>
  <c r="BN19" i="2"/>
  <c r="BO19" i="2" s="1"/>
  <c r="J380" i="2"/>
  <c r="J332" i="2"/>
  <c r="J308" i="2"/>
  <c r="BR20" i="2"/>
  <c r="BS20" i="2" s="1"/>
  <c r="N21" i="2"/>
  <c r="AZ21" i="2"/>
  <c r="BA21" i="2" s="1"/>
  <c r="AA22" i="2"/>
  <c r="AT382" i="2"/>
  <c r="AT334" i="2"/>
  <c r="AT310" i="2"/>
  <c r="AN383" i="2"/>
  <c r="AN335" i="2"/>
  <c r="AN311" i="2"/>
  <c r="AL23" i="2"/>
  <c r="BH23" i="2"/>
  <c r="BI23" i="2" s="1"/>
  <c r="P24" i="2"/>
  <c r="L385" i="2"/>
  <c r="L337" i="2"/>
  <c r="L313" i="2"/>
  <c r="AV25" i="2"/>
  <c r="AW25" i="2" s="1"/>
  <c r="BN25" i="2"/>
  <c r="BO25" i="2" s="1"/>
  <c r="V385" i="2"/>
  <c r="V337" i="2"/>
  <c r="V313" i="2"/>
  <c r="BF25" i="2"/>
  <c r="BG25" i="2" s="1"/>
  <c r="BB25" i="2"/>
  <c r="BC25" i="2" s="1"/>
  <c r="AG34" i="2"/>
  <c r="AX35" i="2"/>
  <c r="AY35" i="2" s="1"/>
  <c r="O35" i="2"/>
  <c r="AV35" i="2"/>
  <c r="AW35" i="2" s="1"/>
  <c r="BH35" i="2"/>
  <c r="BI35" i="2" s="1"/>
  <c r="BB36" i="2"/>
  <c r="BC36" i="2" s="1"/>
  <c r="BN36" i="2"/>
  <c r="BO36" i="2" s="1"/>
  <c r="BB37" i="2"/>
  <c r="BC37" i="2" s="1"/>
  <c r="BF37" i="2"/>
  <c r="BG37" i="2" s="1"/>
  <c r="AD38" i="2"/>
  <c r="N39" i="2"/>
  <c r="AJ42" i="2"/>
  <c r="AJ50" i="2" s="1"/>
  <c r="AV39" i="2"/>
  <c r="AW39" i="2" s="1"/>
  <c r="BH39" i="2"/>
  <c r="BI39" i="2" s="1"/>
  <c r="BB40" i="2"/>
  <c r="BC40" i="2" s="1"/>
  <c r="BN40" i="2"/>
  <c r="BO40" i="2" s="1"/>
  <c r="BB41" i="2"/>
  <c r="BC41" i="2" s="1"/>
  <c r="BF41" i="2"/>
  <c r="BG41" i="2" s="1"/>
  <c r="R42" i="2"/>
  <c r="R50" i="2" s="1"/>
  <c r="AD42" i="2"/>
  <c r="AD378" i="2" s="1"/>
  <c r="AX43" i="2"/>
  <c r="AY43" i="2" s="1"/>
  <c r="O43" i="2"/>
  <c r="AV43" i="2"/>
  <c r="AW43" i="2" s="1"/>
  <c r="BH43" i="2"/>
  <c r="BI43" i="2" s="1"/>
  <c r="BB44" i="2"/>
  <c r="BC44" i="2" s="1"/>
  <c r="BN44" i="2"/>
  <c r="BO44" i="2" s="1"/>
  <c r="BB45" i="2"/>
  <c r="BC45" i="2" s="1"/>
  <c r="BF45" i="2"/>
  <c r="BG45" i="2" s="1"/>
  <c r="AZ46" i="2"/>
  <c r="BA46" i="2" s="1"/>
  <c r="AM46" i="2"/>
  <c r="BL46" i="2"/>
  <c r="BM46" i="2" s="1"/>
  <c r="U47" i="2"/>
  <c r="BD47" i="2"/>
  <c r="BE47" i="2" s="1"/>
  <c r="BP47" i="2"/>
  <c r="BQ47" i="2" s="1"/>
  <c r="BB49" i="2"/>
  <c r="BC49" i="2" s="1"/>
  <c r="BF49" i="2"/>
  <c r="BG49" i="2" s="1"/>
  <c r="AV58" i="2"/>
  <c r="AW58" i="2" s="1"/>
  <c r="L62" i="2"/>
  <c r="N62" i="2" s="1"/>
  <c r="BN58" i="2"/>
  <c r="BO58" i="2" s="1"/>
  <c r="V62" i="2"/>
  <c r="BF58" i="2"/>
  <c r="BG58" i="2" s="1"/>
  <c r="BB58" i="2"/>
  <c r="BC58" i="2" s="1"/>
  <c r="BB59" i="2"/>
  <c r="BC59" i="2" s="1"/>
  <c r="AV59" i="2"/>
  <c r="AW59" i="2" s="1"/>
  <c r="BN59" i="2"/>
  <c r="BO59" i="2" s="1"/>
  <c r="T60" i="2"/>
  <c r="U60" i="2" s="1"/>
  <c r="BN60" i="2"/>
  <c r="BO60" i="2" s="1"/>
  <c r="AL62" i="2"/>
  <c r="AM62" i="2" s="1"/>
  <c r="R66" i="2"/>
  <c r="BB66" i="2" s="1"/>
  <c r="BC66" i="2" s="1"/>
  <c r="T63" i="2"/>
  <c r="U63" i="2" s="1"/>
  <c r="BH63" i="2"/>
  <c r="BI63" i="2" s="1"/>
  <c r="Y64" i="2"/>
  <c r="AX65" i="2"/>
  <c r="AY65" i="2" s="1"/>
  <c r="AA65" i="2"/>
  <c r="AM65" i="2"/>
  <c r="V66" i="2"/>
  <c r="I68" i="2"/>
  <c r="AU68" i="2"/>
  <c r="T69" i="2"/>
  <c r="U69" i="2" s="1"/>
  <c r="AR69" i="2"/>
  <c r="BP69" i="2" s="1"/>
  <c r="BQ69" i="2" s="1"/>
  <c r="AU69" i="2"/>
  <c r="AF71" i="2"/>
  <c r="P72" i="2"/>
  <c r="AU72" i="2"/>
  <c r="BB84" i="2"/>
  <c r="BC84" i="2" s="1"/>
  <c r="N84" i="2"/>
  <c r="BN84" i="2"/>
  <c r="BO84" i="2" s="1"/>
  <c r="AV84" i="2"/>
  <c r="AW84" i="2" s="1"/>
  <c r="BH84" i="2"/>
  <c r="BI84" i="2" s="1"/>
  <c r="Z85" i="2"/>
  <c r="J379" i="2"/>
  <c r="J331" i="2"/>
  <c r="J307" i="2"/>
  <c r="AP370" i="2"/>
  <c r="AP322" i="2"/>
  <c r="AP298" i="2"/>
  <c r="AN377" i="2"/>
  <c r="AN329" i="2"/>
  <c r="AN305" i="2"/>
  <c r="L370" i="2"/>
  <c r="L298" i="2"/>
  <c r="L322" i="2"/>
  <c r="AP14" i="2"/>
  <c r="V375" i="2"/>
  <c r="V327" i="2"/>
  <c r="V303" i="2"/>
  <c r="AN375" i="2"/>
  <c r="AN327" i="2"/>
  <c r="AN303" i="2"/>
  <c r="T16" i="2"/>
  <c r="U16" i="2" s="1"/>
  <c r="AV16" i="2"/>
  <c r="AW16" i="2" s="1"/>
  <c r="R377" i="2"/>
  <c r="R329" i="2"/>
  <c r="R305" i="2"/>
  <c r="AJ377" i="2"/>
  <c r="AJ329" i="2"/>
  <c r="AJ305" i="2"/>
  <c r="AT377" i="2"/>
  <c r="AT329" i="2"/>
  <c r="AT305" i="2"/>
  <c r="BL17" i="2"/>
  <c r="BM17" i="2" s="1"/>
  <c r="P18" i="2"/>
  <c r="AH18" i="2"/>
  <c r="AR18" i="2"/>
  <c r="AS18" i="2" s="1"/>
  <c r="R379" i="2"/>
  <c r="R331" i="2"/>
  <c r="R307" i="2"/>
  <c r="R24" i="2"/>
  <c r="AJ379" i="2"/>
  <c r="AJ331" i="2"/>
  <c r="AJ307" i="2"/>
  <c r="AJ24" i="2"/>
  <c r="AD380" i="2"/>
  <c r="AD332" i="2"/>
  <c r="AD308" i="2"/>
  <c r="AN380" i="2"/>
  <c r="AN332" i="2"/>
  <c r="AN308" i="2"/>
  <c r="AX20" i="2"/>
  <c r="AY20" i="2" s="1"/>
  <c r="F381" i="2"/>
  <c r="F333" i="2"/>
  <c r="F309" i="2"/>
  <c r="X381" i="2"/>
  <c r="X333" i="2"/>
  <c r="X309" i="2"/>
  <c r="BB21" i="2"/>
  <c r="BC21" i="2" s="1"/>
  <c r="R382" i="2"/>
  <c r="R334" i="2"/>
  <c r="R310" i="2"/>
  <c r="AB382" i="2"/>
  <c r="AB334" i="2"/>
  <c r="AB310" i="2"/>
  <c r="AL22" i="2"/>
  <c r="BF22" i="2"/>
  <c r="BG22" i="2" s="1"/>
  <c r="L383" i="2"/>
  <c r="L335" i="2"/>
  <c r="L311" i="2"/>
  <c r="BB23" i="2"/>
  <c r="BC23" i="2" s="1"/>
  <c r="AP383" i="2"/>
  <c r="AP335" i="2"/>
  <c r="AP311" i="2"/>
  <c r="F24" i="2"/>
  <c r="H24" i="2" s="1"/>
  <c r="I24" i="2" s="1"/>
  <c r="AD24" i="2"/>
  <c r="AD26" i="2" s="1"/>
  <c r="N25" i="2"/>
  <c r="W34" i="2"/>
  <c r="T34" i="2"/>
  <c r="U34" i="2" s="1"/>
  <c r="BF34" i="2"/>
  <c r="BG34" i="2" s="1"/>
  <c r="BR34" i="2"/>
  <c r="BS34" i="2" s="1"/>
  <c r="BF35" i="2"/>
  <c r="BG35" i="2" s="1"/>
  <c r="BH37" i="2"/>
  <c r="BI37" i="2" s="1"/>
  <c r="F38" i="2"/>
  <c r="H38" i="2" s="1"/>
  <c r="I38" i="2" s="1"/>
  <c r="BF39" i="2"/>
  <c r="BG39" i="2" s="1"/>
  <c r="BH41" i="2"/>
  <c r="BI41" i="2" s="1"/>
  <c r="P48" i="2"/>
  <c r="BF43" i="2"/>
  <c r="BG43" i="2" s="1"/>
  <c r="AL43" i="2"/>
  <c r="AM43" i="2" s="1"/>
  <c r="BH45" i="2"/>
  <c r="BI45" i="2" s="1"/>
  <c r="W47" i="2"/>
  <c r="BR47" i="2"/>
  <c r="BS47" i="2" s="1"/>
  <c r="AD48" i="2"/>
  <c r="AP48" i="2"/>
  <c r="BH49" i="2"/>
  <c r="BI49" i="2" s="1"/>
  <c r="N58" i="2"/>
  <c r="AH62" i="2"/>
  <c r="AR59" i="2"/>
  <c r="AS61" i="2" s="1"/>
  <c r="BH60" i="2"/>
  <c r="BI60" i="2" s="1"/>
  <c r="T61" i="2"/>
  <c r="U61" i="2" s="1"/>
  <c r="AU61" i="2"/>
  <c r="J62" i="2"/>
  <c r="AZ62" i="2" s="1"/>
  <c r="BA62" i="2" s="1"/>
  <c r="AH66" i="2"/>
  <c r="AF63" i="2"/>
  <c r="BH64" i="2"/>
  <c r="BI64" i="2" s="1"/>
  <c r="Z64" i="2"/>
  <c r="AA64" i="2" s="1"/>
  <c r="AA67" i="2"/>
  <c r="AV69" i="2"/>
  <c r="AW69" i="2" s="1"/>
  <c r="H69" i="2"/>
  <c r="I69" i="2" s="1"/>
  <c r="AA73" i="2"/>
  <c r="BN10" i="2"/>
  <c r="BO10" i="2" s="1"/>
  <c r="F366" i="2"/>
  <c r="F318" i="2"/>
  <c r="F294" i="2"/>
  <c r="H10" i="2"/>
  <c r="I10" i="2" s="1"/>
  <c r="P370" i="2"/>
  <c r="P322" i="2"/>
  <c r="P298" i="2"/>
  <c r="X370" i="2"/>
  <c r="X322" i="2"/>
  <c r="X298" i="2"/>
  <c r="AF10" i="2"/>
  <c r="AG10" i="2" s="1"/>
  <c r="AN370" i="2"/>
  <c r="AN322" i="2"/>
  <c r="AN298" i="2"/>
  <c r="AV10" i="2"/>
  <c r="AW10" i="2" s="1"/>
  <c r="BL10" i="2"/>
  <c r="BM10" i="2" s="1"/>
  <c r="F371" i="2"/>
  <c r="F323" i="2"/>
  <c r="F299" i="2"/>
  <c r="N11" i="2"/>
  <c r="V371" i="2"/>
  <c r="V323" i="2"/>
  <c r="V299" i="2"/>
  <c r="AD371" i="2"/>
  <c r="AD323" i="2"/>
  <c r="AD299" i="2"/>
  <c r="AL11" i="2"/>
  <c r="AM11" i="2" s="1"/>
  <c r="AT371" i="2"/>
  <c r="AT323" i="2"/>
  <c r="AT299" i="2"/>
  <c r="BR11" i="2"/>
  <c r="BS11" i="2" s="1"/>
  <c r="L372" i="2"/>
  <c r="L324" i="2"/>
  <c r="L300" i="2"/>
  <c r="T12" i="2"/>
  <c r="U12" i="2" s="1"/>
  <c r="AB372" i="2"/>
  <c r="AB324" i="2"/>
  <c r="AB300" i="2"/>
  <c r="AJ372" i="2"/>
  <c r="AJ324" i="2"/>
  <c r="AJ300" i="2"/>
  <c r="AR12" i="2"/>
  <c r="AS12" i="2" s="1"/>
  <c r="BH12" i="2"/>
  <c r="BI12" i="2" s="1"/>
  <c r="J373" i="2"/>
  <c r="J325" i="2"/>
  <c r="J301" i="2"/>
  <c r="R373" i="2"/>
  <c r="R325" i="2"/>
  <c r="R301" i="2"/>
  <c r="Z13" i="2"/>
  <c r="AA13" i="2" s="1"/>
  <c r="AH373" i="2"/>
  <c r="AH325" i="2"/>
  <c r="AH301" i="2"/>
  <c r="AP373" i="2"/>
  <c r="AP325" i="2"/>
  <c r="AP301" i="2"/>
  <c r="BN13" i="2"/>
  <c r="BO13" i="2" s="1"/>
  <c r="P14" i="2"/>
  <c r="AH14" i="2"/>
  <c r="N15" i="2"/>
  <c r="AF15" i="2"/>
  <c r="AG15" i="2" s="1"/>
  <c r="AP375" i="2"/>
  <c r="AP327" i="2"/>
  <c r="AP303" i="2"/>
  <c r="BH15" i="2"/>
  <c r="BI15" i="2" s="1"/>
  <c r="L376" i="2"/>
  <c r="L328" i="2"/>
  <c r="L304" i="2"/>
  <c r="AD376" i="2"/>
  <c r="AD328" i="2"/>
  <c r="AD304" i="2"/>
  <c r="AN376" i="2"/>
  <c r="AN328" i="2"/>
  <c r="AN304" i="2"/>
  <c r="BF16" i="2"/>
  <c r="BG16" i="2" s="1"/>
  <c r="J377" i="2"/>
  <c r="J329" i="2"/>
  <c r="J305" i="2"/>
  <c r="AB377" i="2"/>
  <c r="AB329" i="2"/>
  <c r="AB305" i="2"/>
  <c r="AL17" i="2"/>
  <c r="H18" i="2"/>
  <c r="I18" i="2" s="1"/>
  <c r="Z18" i="2"/>
  <c r="AA18" i="2" s="1"/>
  <c r="AJ18" i="2"/>
  <c r="AJ26" i="2" s="1"/>
  <c r="H19" i="2"/>
  <c r="I19" i="2" s="1"/>
  <c r="AB379" i="2"/>
  <c r="AB331" i="2"/>
  <c r="AB307" i="2"/>
  <c r="AB24" i="2"/>
  <c r="V380" i="2"/>
  <c r="V332" i="2"/>
  <c r="V308" i="2"/>
  <c r="T20" i="2"/>
  <c r="U20" i="2" s="1"/>
  <c r="AF20" i="2"/>
  <c r="AG20" i="2" s="1"/>
  <c r="BJ20" i="2"/>
  <c r="BK20" i="2" s="1"/>
  <c r="P381" i="2"/>
  <c r="P333" i="2"/>
  <c r="P309" i="2"/>
  <c r="BF21" i="2"/>
  <c r="BG21" i="2" s="1"/>
  <c r="AR21" i="2"/>
  <c r="AS21" i="2" s="1"/>
  <c r="J382" i="2"/>
  <c r="J334" i="2"/>
  <c r="J310" i="2"/>
  <c r="H22" i="2"/>
  <c r="I22" i="2" s="1"/>
  <c r="T22" i="2"/>
  <c r="U22" i="2" s="1"/>
  <c r="BH22" i="2"/>
  <c r="BI22" i="2" s="1"/>
  <c r="AF23" i="2"/>
  <c r="AG23" i="2" s="1"/>
  <c r="AZ23" i="2"/>
  <c r="BA23" i="2" s="1"/>
  <c r="AR25" i="2"/>
  <c r="AS25" i="2" s="1"/>
  <c r="BR25" i="2"/>
  <c r="BS25" i="2" s="1"/>
  <c r="L38" i="2"/>
  <c r="AR34" i="2"/>
  <c r="AS34" i="2" s="1"/>
  <c r="Z35" i="2"/>
  <c r="AA35" i="2" s="1"/>
  <c r="BL35" i="2"/>
  <c r="BM35" i="2" s="1"/>
  <c r="H36" i="2"/>
  <c r="I36" i="2" s="1"/>
  <c r="AR36" i="2"/>
  <c r="AS36" i="2" s="1"/>
  <c r="AH38" i="2"/>
  <c r="AT38" i="2"/>
  <c r="AB42" i="2"/>
  <c r="Z39" i="2"/>
  <c r="BL39" i="2"/>
  <c r="BM39" i="2" s="1"/>
  <c r="H40" i="2"/>
  <c r="I40" i="2" s="1"/>
  <c r="AR40" i="2"/>
  <c r="AS40" i="2" s="1"/>
  <c r="BR40" i="2"/>
  <c r="BS40" i="2" s="1"/>
  <c r="AH42" i="2"/>
  <c r="Z43" i="2"/>
  <c r="BJ43" i="2" s="1"/>
  <c r="BK43" i="2" s="1"/>
  <c r="BL43" i="2"/>
  <c r="BM43" i="2" s="1"/>
  <c r="H44" i="2"/>
  <c r="I44" i="2" s="1"/>
  <c r="AR44" i="2"/>
  <c r="AS44" i="2" s="1"/>
  <c r="BN47" i="2"/>
  <c r="BO47" i="2" s="1"/>
  <c r="F48" i="2"/>
  <c r="AV48" i="2" s="1"/>
  <c r="AW48" i="2" s="1"/>
  <c r="R48" i="2"/>
  <c r="T48" i="2" s="1"/>
  <c r="U48" i="2" s="1"/>
  <c r="AR58" i="2"/>
  <c r="BR58" i="2"/>
  <c r="BS58" i="2" s="1"/>
  <c r="AF59" i="2"/>
  <c r="AG68" i="2" s="1"/>
  <c r="Y60" i="2"/>
  <c r="BJ61" i="2"/>
  <c r="BK61" i="2" s="1"/>
  <c r="AU63" i="2"/>
  <c r="BL63" i="2"/>
  <c r="BM63" i="2" s="1"/>
  <c r="BJ64" i="2"/>
  <c r="BK64" i="2" s="1"/>
  <c r="BP64" i="2"/>
  <c r="BQ64" i="2" s="1"/>
  <c r="BD64" i="2"/>
  <c r="BE64" i="2" s="1"/>
  <c r="AB66" i="2"/>
  <c r="AU66" i="2"/>
  <c r="AM67" i="2"/>
  <c r="Z70" i="2"/>
  <c r="AA70" i="2" s="1"/>
  <c r="R72" i="2"/>
  <c r="T71" i="2"/>
  <c r="U71" i="2" s="1"/>
  <c r="BB130" i="2"/>
  <c r="BC130" i="2" s="1"/>
  <c r="BN130" i="2"/>
  <c r="BO130" i="2" s="1"/>
  <c r="L134" i="2"/>
  <c r="BH130" i="2"/>
  <c r="BI130" i="2" s="1"/>
  <c r="AV130" i="2"/>
  <c r="AW130" i="2" s="1"/>
  <c r="F86" i="2"/>
  <c r="P356" i="2"/>
  <c r="BR164" i="2"/>
  <c r="BS164" i="2" s="1"/>
  <c r="N164" i="2"/>
  <c r="BF164" i="2"/>
  <c r="BG164" i="2" s="1"/>
  <c r="AZ164" i="2"/>
  <c r="BA164" i="2" s="1"/>
  <c r="BL164" i="2"/>
  <c r="BM164" i="2" s="1"/>
  <c r="J110" i="2"/>
  <c r="H106" i="2"/>
  <c r="I106" i="2" s="1"/>
  <c r="F379" i="2"/>
  <c r="F331" i="2"/>
  <c r="F307" i="2"/>
  <c r="V379" i="2"/>
  <c r="V331" i="2"/>
  <c r="V307" i="2"/>
  <c r="AD379" i="2"/>
  <c r="AD331" i="2"/>
  <c r="AD307" i="2"/>
  <c r="AT379" i="2"/>
  <c r="AT331" i="2"/>
  <c r="AT307" i="2"/>
  <c r="L380" i="2"/>
  <c r="L332" i="2"/>
  <c r="L308" i="2"/>
  <c r="AB380" i="2"/>
  <c r="AB332" i="2"/>
  <c r="AB308" i="2"/>
  <c r="AJ380" i="2"/>
  <c r="AJ332" i="2"/>
  <c r="AJ308" i="2"/>
  <c r="BH20" i="2"/>
  <c r="BI20" i="2" s="1"/>
  <c r="J381" i="2"/>
  <c r="J333" i="2"/>
  <c r="J309" i="2"/>
  <c r="R381" i="2"/>
  <c r="R333" i="2"/>
  <c r="R309" i="2"/>
  <c r="AH381" i="2"/>
  <c r="AH333" i="2"/>
  <c r="AH309" i="2"/>
  <c r="AP381" i="2"/>
  <c r="AP333" i="2"/>
  <c r="AP309" i="2"/>
  <c r="P382" i="2"/>
  <c r="P334" i="2"/>
  <c r="P310" i="2"/>
  <c r="X382" i="2"/>
  <c r="X334" i="2"/>
  <c r="X310" i="2"/>
  <c r="AN382" i="2"/>
  <c r="AN334" i="2"/>
  <c r="AN310" i="2"/>
  <c r="BL22" i="2"/>
  <c r="BM22" i="2" s="1"/>
  <c r="F383" i="2"/>
  <c r="F335" i="2"/>
  <c r="F311" i="2"/>
  <c r="V383" i="2"/>
  <c r="V335" i="2"/>
  <c r="V311" i="2"/>
  <c r="AD383" i="2"/>
  <c r="AD335" i="2"/>
  <c r="AD311" i="2"/>
  <c r="AT383" i="2"/>
  <c r="AT335" i="2"/>
  <c r="AT311" i="2"/>
  <c r="J385" i="2"/>
  <c r="J337" i="2"/>
  <c r="J313" i="2"/>
  <c r="R385" i="2"/>
  <c r="R337" i="2"/>
  <c r="R313" i="2"/>
  <c r="AH385" i="2"/>
  <c r="AH337" i="2"/>
  <c r="AH313" i="2"/>
  <c r="AP385" i="2"/>
  <c r="AP337" i="2"/>
  <c r="AP313" i="2"/>
  <c r="BL59" i="2"/>
  <c r="BM59" i="2" s="1"/>
  <c r="AV61" i="2"/>
  <c r="AW61" i="2" s="1"/>
  <c r="BN61" i="2"/>
  <c r="BO61" i="2" s="1"/>
  <c r="BH65" i="2"/>
  <c r="BI65" i="2" s="1"/>
  <c r="T65" i="2"/>
  <c r="H67" i="2"/>
  <c r="I67" i="2" s="1"/>
  <c r="AZ67" i="2"/>
  <c r="BA67" i="2" s="1"/>
  <c r="AL68" i="2"/>
  <c r="AM68" i="2" s="1"/>
  <c r="H70" i="2"/>
  <c r="I70" i="2" s="1"/>
  <c r="AL71" i="2"/>
  <c r="AM71" i="2" s="1"/>
  <c r="J72" i="2"/>
  <c r="BR130" i="2"/>
  <c r="BS130" i="2" s="1"/>
  <c r="N130" i="2"/>
  <c r="BF130" i="2"/>
  <c r="BG130" i="2" s="1"/>
  <c r="P134" i="2"/>
  <c r="BL130" i="2"/>
  <c r="BM130" i="2" s="1"/>
  <c r="AZ130" i="2"/>
  <c r="BA130" i="2" s="1"/>
  <c r="V86" i="2"/>
  <c r="BF82" i="2"/>
  <c r="BG82" i="2" s="1"/>
  <c r="Z83" i="2"/>
  <c r="AA83" i="2" s="1"/>
  <c r="AL83" i="2"/>
  <c r="AM83" i="2" s="1"/>
  <c r="BL84" i="2"/>
  <c r="BM84" i="2" s="1"/>
  <c r="AZ141" i="2"/>
  <c r="BA141" i="2" s="1"/>
  <c r="BF141" i="2"/>
  <c r="BG141" i="2" s="1"/>
  <c r="BR141" i="2"/>
  <c r="BS141" i="2" s="1"/>
  <c r="N141" i="2"/>
  <c r="BL141" i="2"/>
  <c r="BM141" i="2" s="1"/>
  <c r="I91" i="2"/>
  <c r="AA91" i="2"/>
  <c r="AG95" i="2"/>
  <c r="BB106" i="2"/>
  <c r="BC106" i="2" s="1"/>
  <c r="AH110" i="2"/>
  <c r="AF106" i="2"/>
  <c r="AG106" i="2" s="1"/>
  <c r="AM108" i="2"/>
  <c r="BR109" i="2"/>
  <c r="BS109" i="2" s="1"/>
  <c r="N109" i="2"/>
  <c r="AZ109" i="2"/>
  <c r="BA109" i="2" s="1"/>
  <c r="BL109" i="2"/>
  <c r="BM109" i="2" s="1"/>
  <c r="I113" i="2"/>
  <c r="AG113" i="2"/>
  <c r="H71" i="2"/>
  <c r="I71" i="2" s="1"/>
  <c r="AZ71" i="2"/>
  <c r="BA71" i="2" s="1"/>
  <c r="Y72" i="2"/>
  <c r="BN131" i="2"/>
  <c r="BO131" i="2" s="1"/>
  <c r="BB131" i="2"/>
  <c r="BC131" i="2" s="1"/>
  <c r="BH131" i="2"/>
  <c r="BI131" i="2" s="1"/>
  <c r="AV131" i="2"/>
  <c r="AW131" i="2" s="1"/>
  <c r="BH135" i="2"/>
  <c r="BI135" i="2" s="1"/>
  <c r="BN135" i="2"/>
  <c r="BO135" i="2" s="1"/>
  <c r="BB135" i="2"/>
  <c r="BC135" i="2" s="1"/>
  <c r="AV135" i="2"/>
  <c r="AW135" i="2" s="1"/>
  <c r="L138" i="2"/>
  <c r="X86" i="2"/>
  <c r="AN86" i="2"/>
  <c r="P346" i="2"/>
  <c r="AZ154" i="2"/>
  <c r="BA154" i="2" s="1"/>
  <c r="BF154" i="2"/>
  <c r="BG154" i="2" s="1"/>
  <c r="P158" i="2"/>
  <c r="BL154" i="2"/>
  <c r="BM154" i="2" s="1"/>
  <c r="BR154" i="2"/>
  <c r="BS154" i="2" s="1"/>
  <c r="N154" i="2"/>
  <c r="H96" i="2"/>
  <c r="I96" i="2" s="1"/>
  <c r="AM92" i="2"/>
  <c r="T107" i="2"/>
  <c r="U107" i="2" s="1"/>
  <c r="BN178" i="2"/>
  <c r="BO178" i="2" s="1"/>
  <c r="AV178" i="2"/>
  <c r="AW178" i="2" s="1"/>
  <c r="L182" i="2"/>
  <c r="BH178" i="2"/>
  <c r="BI178" i="2" s="1"/>
  <c r="BB178" i="2"/>
  <c r="BC178" i="2" s="1"/>
  <c r="BB181" i="2"/>
  <c r="BC181" i="2" s="1"/>
  <c r="BH181" i="2"/>
  <c r="BI181" i="2" s="1"/>
  <c r="BN181" i="2"/>
  <c r="BO181" i="2" s="1"/>
  <c r="AV181" i="2"/>
  <c r="AW181" i="2" s="1"/>
  <c r="R110" i="2"/>
  <c r="AR107" i="2"/>
  <c r="AS107" i="2" s="1"/>
  <c r="H108" i="2"/>
  <c r="I108" i="2" s="1"/>
  <c r="T114" i="2"/>
  <c r="BH34" i="2"/>
  <c r="BI34" i="2" s="1"/>
  <c r="BH61" i="2"/>
  <c r="BI61" i="2" s="1"/>
  <c r="AP66" i="2"/>
  <c r="BR64" i="2"/>
  <c r="BS64" i="2" s="1"/>
  <c r="AZ64" i="2"/>
  <c r="BA64" i="2" s="1"/>
  <c r="AZ65" i="2"/>
  <c r="BA65" i="2" s="1"/>
  <c r="BF65" i="2"/>
  <c r="BG65" i="2" s="1"/>
  <c r="AR65" i="2"/>
  <c r="AS65" i="2" s="1"/>
  <c r="AU65" i="2"/>
  <c r="AF67" i="2"/>
  <c r="Y68" i="2"/>
  <c r="AF70" i="2"/>
  <c r="AN72" i="2"/>
  <c r="AZ73" i="2"/>
  <c r="BA73" i="2" s="1"/>
  <c r="BF73" i="2"/>
  <c r="BG73" i="2" s="1"/>
  <c r="BR73" i="2"/>
  <c r="BS73" i="2" s="1"/>
  <c r="N73" i="2"/>
  <c r="BB132" i="2"/>
  <c r="BC132" i="2" s="1"/>
  <c r="BN132" i="2"/>
  <c r="BO132" i="2" s="1"/>
  <c r="AV132" i="2"/>
  <c r="AW132" i="2" s="1"/>
  <c r="BH132" i="2"/>
  <c r="BI132" i="2" s="1"/>
  <c r="AV136" i="2"/>
  <c r="AW136" i="2" s="1"/>
  <c r="BB136" i="2"/>
  <c r="BC136" i="2" s="1"/>
  <c r="BN136" i="2"/>
  <c r="BO136" i="2" s="1"/>
  <c r="BH136" i="2"/>
  <c r="BI136" i="2" s="1"/>
  <c r="Z82" i="2"/>
  <c r="AL84" i="2"/>
  <c r="AM84" i="2" s="1"/>
  <c r="AB86" i="2"/>
  <c r="AZ143" i="2"/>
  <c r="BA143" i="2" s="1"/>
  <c r="BF143" i="2"/>
  <c r="BG143" i="2" s="1"/>
  <c r="BR143" i="2"/>
  <c r="BS143" i="2" s="1"/>
  <c r="N143" i="2"/>
  <c r="BL143" i="2"/>
  <c r="BM143" i="2" s="1"/>
  <c r="I89" i="2"/>
  <c r="AA89" i="2"/>
  <c r="V110" i="2"/>
  <c r="AP110" i="2"/>
  <c r="F110" i="2"/>
  <c r="AA121" i="2"/>
  <c r="AA107" i="2"/>
  <c r="AA119" i="2"/>
  <c r="Z108" i="2"/>
  <c r="AA108" i="2" s="1"/>
  <c r="AP114" i="2"/>
  <c r="AR111" i="2"/>
  <c r="BN111" i="2"/>
  <c r="BO111" i="2" s="1"/>
  <c r="AR114" i="2"/>
  <c r="AA115" i="2"/>
  <c r="AM120" i="2"/>
  <c r="BR132" i="2"/>
  <c r="BS132" i="2" s="1"/>
  <c r="N132" i="2"/>
  <c r="BF132" i="2"/>
  <c r="BG132" i="2" s="1"/>
  <c r="AZ132" i="2"/>
  <c r="BA132" i="2" s="1"/>
  <c r="BL132" i="2"/>
  <c r="BM132" i="2" s="1"/>
  <c r="BN133" i="2"/>
  <c r="BO133" i="2" s="1"/>
  <c r="BB133" i="2"/>
  <c r="BC133" i="2" s="1"/>
  <c r="AV133" i="2"/>
  <c r="AW133" i="2" s="1"/>
  <c r="BH133" i="2"/>
  <c r="BI133" i="2" s="1"/>
  <c r="N86" i="2"/>
  <c r="BF86" i="2"/>
  <c r="BG86" i="2" s="1"/>
  <c r="BL86" i="2"/>
  <c r="BM86" i="2" s="1"/>
  <c r="AD86" i="2"/>
  <c r="BF83" i="2"/>
  <c r="BG83" i="2" s="1"/>
  <c r="BR83" i="2"/>
  <c r="BS83" i="2" s="1"/>
  <c r="N83" i="2"/>
  <c r="AZ83" i="2"/>
  <c r="BA83" i="2" s="1"/>
  <c r="BH85" i="2"/>
  <c r="BI85" i="2" s="1"/>
  <c r="AV142" i="2"/>
  <c r="AW142" i="2" s="1"/>
  <c r="BB142" i="2"/>
  <c r="BC142" i="2" s="1"/>
  <c r="BN142" i="2"/>
  <c r="BO142" i="2" s="1"/>
  <c r="BH142" i="2"/>
  <c r="BI142" i="2" s="1"/>
  <c r="T90" i="2"/>
  <c r="AG91" i="2"/>
  <c r="P351" i="2"/>
  <c r="BL159" i="2"/>
  <c r="BM159" i="2" s="1"/>
  <c r="BR159" i="2"/>
  <c r="BS159" i="2" s="1"/>
  <c r="AZ159" i="2"/>
  <c r="BA159" i="2" s="1"/>
  <c r="N159" i="2"/>
  <c r="P162" i="2"/>
  <c r="BF159" i="2"/>
  <c r="BG159" i="2" s="1"/>
  <c r="I95" i="2"/>
  <c r="P358" i="2"/>
  <c r="BF166" i="2"/>
  <c r="BG166" i="2" s="1"/>
  <c r="BR166" i="2"/>
  <c r="BS166" i="2" s="1"/>
  <c r="BL166" i="2"/>
  <c r="BM166" i="2" s="1"/>
  <c r="N166" i="2"/>
  <c r="AZ166" i="2"/>
  <c r="BA166" i="2" s="1"/>
  <c r="AT110" i="2"/>
  <c r="BL71" i="2"/>
  <c r="BM71" i="2" s="1"/>
  <c r="AM73" i="2"/>
  <c r="BF133" i="2"/>
  <c r="BG133" i="2" s="1"/>
  <c r="BR133" i="2"/>
  <c r="BS133" i="2" s="1"/>
  <c r="N133" i="2"/>
  <c r="BL133" i="2"/>
  <c r="BM133" i="2" s="1"/>
  <c r="AZ133" i="2"/>
  <c r="BA133" i="2" s="1"/>
  <c r="BH137" i="2"/>
  <c r="BI137" i="2" s="1"/>
  <c r="BN137" i="2"/>
  <c r="BO137" i="2" s="1"/>
  <c r="BB137" i="2"/>
  <c r="BC137" i="2" s="1"/>
  <c r="AV137" i="2"/>
  <c r="AW137" i="2" s="1"/>
  <c r="AT86" i="2"/>
  <c r="BR86" i="2" s="1"/>
  <c r="BS86" i="2" s="1"/>
  <c r="BR82" i="2"/>
  <c r="BS82" i="2" s="1"/>
  <c r="L144" i="2"/>
  <c r="AF96" i="2"/>
  <c r="AG96" i="2" s="1"/>
  <c r="AZ108" i="2"/>
  <c r="BA108" i="2" s="1"/>
  <c r="AG108" i="2"/>
  <c r="AS109" i="2"/>
  <c r="AM116" i="2"/>
  <c r="H25" i="2"/>
  <c r="I25" i="2" s="1"/>
  <c r="P385" i="2"/>
  <c r="P337" i="2"/>
  <c r="P313" i="2"/>
  <c r="X385" i="2"/>
  <c r="X337" i="2"/>
  <c r="X313" i="2"/>
  <c r="AF25" i="2"/>
  <c r="AG25" i="2" s="1"/>
  <c r="AN385" i="2"/>
  <c r="AN337" i="2"/>
  <c r="AN313" i="2"/>
  <c r="BL25" i="2"/>
  <c r="BM25" i="2" s="1"/>
  <c r="AF58" i="2"/>
  <c r="AG58" i="2" s="1"/>
  <c r="BL58" i="2"/>
  <c r="BM58" i="2" s="1"/>
  <c r="N59" i="2"/>
  <c r="O61" i="2" s="1"/>
  <c r="AL64" i="2"/>
  <c r="AM64" i="2" s="1"/>
  <c r="BL64" i="2"/>
  <c r="BM64" i="2" s="1"/>
  <c r="BL65" i="2"/>
  <c r="BM65" i="2" s="1"/>
  <c r="AB72" i="2"/>
  <c r="Z69" i="2"/>
  <c r="AA69" i="2" s="1"/>
  <c r="AZ137" i="2"/>
  <c r="BA137" i="2" s="1"/>
  <c r="BF137" i="2"/>
  <c r="BG137" i="2" s="1"/>
  <c r="BR137" i="2"/>
  <c r="BS137" i="2" s="1"/>
  <c r="N137" i="2"/>
  <c r="BL137" i="2"/>
  <c r="BM137" i="2" s="1"/>
  <c r="P144" i="2"/>
  <c r="AZ139" i="2"/>
  <c r="BA139" i="2" s="1"/>
  <c r="BF139" i="2"/>
  <c r="BG139" i="2" s="1"/>
  <c r="BR139" i="2"/>
  <c r="BS139" i="2" s="1"/>
  <c r="N139" i="2"/>
  <c r="BL139" i="2"/>
  <c r="BM139" i="2" s="1"/>
  <c r="BF85" i="2"/>
  <c r="BG85" i="2" s="1"/>
  <c r="BR85" i="2"/>
  <c r="BS85" i="2" s="1"/>
  <c r="N85" i="2"/>
  <c r="AZ85" i="2"/>
  <c r="BA85" i="2" s="1"/>
  <c r="AG85" i="2"/>
  <c r="H90" i="2"/>
  <c r="I90" i="2" s="1"/>
  <c r="AZ145" i="2"/>
  <c r="BA145" i="2" s="1"/>
  <c r="BF145" i="2"/>
  <c r="BG145" i="2" s="1"/>
  <c r="BR145" i="2"/>
  <c r="BS145" i="2" s="1"/>
  <c r="N145" i="2"/>
  <c r="BL145" i="2"/>
  <c r="BM145" i="2" s="1"/>
  <c r="AM88" i="2"/>
  <c r="P348" i="2"/>
  <c r="BL156" i="2"/>
  <c r="BM156" i="2" s="1"/>
  <c r="BR156" i="2"/>
  <c r="BS156" i="2" s="1"/>
  <c r="N156" i="2"/>
  <c r="AZ156" i="2"/>
  <c r="BA156" i="2" s="1"/>
  <c r="BF156" i="2"/>
  <c r="BG156" i="2" s="1"/>
  <c r="I93" i="2"/>
  <c r="Z110" i="2"/>
  <c r="AA110" i="2" s="1"/>
  <c r="O118" i="2"/>
  <c r="AX107" i="2"/>
  <c r="AY107" i="2" s="1"/>
  <c r="O107" i="2"/>
  <c r="O116" i="2"/>
  <c r="BR107" i="2"/>
  <c r="BS107" i="2" s="1"/>
  <c r="AV114" i="2"/>
  <c r="AW114" i="2" s="1"/>
  <c r="BN114" i="2"/>
  <c r="BO114" i="2" s="1"/>
  <c r="BB114" i="2"/>
  <c r="BC114" i="2" s="1"/>
  <c r="AM118" i="2"/>
  <c r="L361" i="2"/>
  <c r="BH169" i="2"/>
  <c r="BI169" i="2" s="1"/>
  <c r="BN169" i="2"/>
  <c r="BO169" i="2" s="1"/>
  <c r="BB169" i="2"/>
  <c r="BC169" i="2" s="1"/>
  <c r="AV169" i="2"/>
  <c r="AW169" i="2" s="1"/>
  <c r="BH180" i="2"/>
  <c r="BI180" i="2" s="1"/>
  <c r="BN180" i="2"/>
  <c r="BO180" i="2" s="1"/>
  <c r="AV180" i="2"/>
  <c r="AW180" i="2" s="1"/>
  <c r="BB180" i="2"/>
  <c r="BC180" i="2" s="1"/>
  <c r="BL106" i="2"/>
  <c r="BM106" i="2" s="1"/>
  <c r="BH184" i="2"/>
  <c r="BI184" i="2" s="1"/>
  <c r="AV184" i="2"/>
  <c r="AW184" i="2" s="1"/>
  <c r="BN184" i="2"/>
  <c r="BO184" i="2" s="1"/>
  <c r="BB184" i="2"/>
  <c r="BC184" i="2" s="1"/>
  <c r="BH107" i="2"/>
  <c r="BI107" i="2" s="1"/>
  <c r="BH187" i="2"/>
  <c r="BI187" i="2" s="1"/>
  <c r="BN187" i="2"/>
  <c r="BO187" i="2" s="1"/>
  <c r="L192" i="2"/>
  <c r="AV187" i="2"/>
  <c r="AW187" i="2" s="1"/>
  <c r="BB187" i="2"/>
  <c r="BC187" i="2" s="1"/>
  <c r="AG109" i="2"/>
  <c r="P114" i="2"/>
  <c r="BR111" i="2"/>
  <c r="BS111" i="2" s="1"/>
  <c r="N111" i="2"/>
  <c r="BL112" i="2"/>
  <c r="BM112" i="2" s="1"/>
  <c r="BF112" i="2"/>
  <c r="BG112" i="2" s="1"/>
  <c r="Z112" i="2"/>
  <c r="AA112" i="2" s="1"/>
  <c r="BB112" i="2"/>
  <c r="BC112" i="2" s="1"/>
  <c r="BR112" i="2"/>
  <c r="BS112" i="2" s="1"/>
  <c r="H115" i="2"/>
  <c r="I115" i="2" s="1"/>
  <c r="J120" i="2"/>
  <c r="AG118" i="2"/>
  <c r="F146" i="2"/>
  <c r="AE131" i="2"/>
  <c r="AL132" i="2"/>
  <c r="U133" i="2"/>
  <c r="BB233" i="2"/>
  <c r="BC233" i="2" s="1"/>
  <c r="BH233" i="2"/>
  <c r="BI233" i="2" s="1"/>
  <c r="BN233" i="2"/>
  <c r="BO233" i="2" s="1"/>
  <c r="AV233" i="2"/>
  <c r="AW233" i="2" s="1"/>
  <c r="AS136" i="2"/>
  <c r="AG137" i="2"/>
  <c r="AU137" i="2"/>
  <c r="AE139" i="2"/>
  <c r="AS139" i="2"/>
  <c r="BB241" i="2"/>
  <c r="BC241" i="2" s="1"/>
  <c r="BH241" i="2"/>
  <c r="BI241" i="2" s="1"/>
  <c r="BN241" i="2"/>
  <c r="BO241" i="2" s="1"/>
  <c r="AV241" i="2"/>
  <c r="AW241" i="2" s="1"/>
  <c r="AG140" i="2"/>
  <c r="AU140" i="2"/>
  <c r="U141" i="2"/>
  <c r="AG142" i="2"/>
  <c r="U143" i="2"/>
  <c r="AL143" i="2"/>
  <c r="Z145" i="2"/>
  <c r="AU145" i="2"/>
  <c r="AU73" i="2"/>
  <c r="H82" i="2"/>
  <c r="I82" i="2" s="1"/>
  <c r="AF82" i="2"/>
  <c r="AG82" i="2" s="1"/>
  <c r="BL82" i="2"/>
  <c r="BM82" i="2" s="1"/>
  <c r="BH139" i="2"/>
  <c r="BI139" i="2" s="1"/>
  <c r="BN139" i="2"/>
  <c r="BO139" i="2" s="1"/>
  <c r="BB139" i="2"/>
  <c r="BC139" i="2" s="1"/>
  <c r="T83" i="2"/>
  <c r="U83" i="2" s="1"/>
  <c r="AR83" i="2"/>
  <c r="AS83" i="2" s="1"/>
  <c r="H84" i="2"/>
  <c r="I84" i="2" s="1"/>
  <c r="AF84" i="2"/>
  <c r="AG84" i="2" s="1"/>
  <c r="BH141" i="2"/>
  <c r="BI141" i="2" s="1"/>
  <c r="BN141" i="2"/>
  <c r="BO141" i="2" s="1"/>
  <c r="BB141" i="2"/>
  <c r="BC141" i="2" s="1"/>
  <c r="T85" i="2"/>
  <c r="U85" i="2" s="1"/>
  <c r="AR85" i="2"/>
  <c r="AS85" i="2" s="1"/>
  <c r="BH143" i="2"/>
  <c r="BI143" i="2" s="1"/>
  <c r="BN143" i="2"/>
  <c r="BO143" i="2" s="1"/>
  <c r="BB143" i="2"/>
  <c r="BC143" i="2" s="1"/>
  <c r="T87" i="2"/>
  <c r="AR87" i="2"/>
  <c r="AZ87" i="2"/>
  <c r="BA87" i="2" s="1"/>
  <c r="H88" i="2"/>
  <c r="I88" i="2" s="1"/>
  <c r="AF88" i="2"/>
  <c r="AG88" i="2" s="1"/>
  <c r="AV88" i="2"/>
  <c r="AW88" i="2" s="1"/>
  <c r="L346" i="2"/>
  <c r="L158" i="2"/>
  <c r="BH154" i="2"/>
  <c r="BI154" i="2" s="1"/>
  <c r="BN154" i="2"/>
  <c r="BO154" i="2" s="1"/>
  <c r="AV154" i="2"/>
  <c r="AW154" i="2" s="1"/>
  <c r="BB154" i="2"/>
  <c r="BC154" i="2" s="1"/>
  <c r="T89" i="2"/>
  <c r="AR89" i="2"/>
  <c r="AS89" i="2" s="1"/>
  <c r="AZ89" i="2"/>
  <c r="BA89" i="2" s="1"/>
  <c r="P90" i="2"/>
  <c r="X90" i="2"/>
  <c r="AN90" i="2"/>
  <c r="L348" i="2"/>
  <c r="AV156" i="2"/>
  <c r="AW156" i="2" s="1"/>
  <c r="BB156" i="2"/>
  <c r="BC156" i="2" s="1"/>
  <c r="BH156" i="2"/>
  <c r="BI156" i="2" s="1"/>
  <c r="BN156" i="2"/>
  <c r="BO156" i="2" s="1"/>
  <c r="T91" i="2"/>
  <c r="AR91" i="2"/>
  <c r="AS91" i="2" s="1"/>
  <c r="AZ91" i="2"/>
  <c r="BA91" i="2" s="1"/>
  <c r="H92" i="2"/>
  <c r="I92" i="2" s="1"/>
  <c r="AF92" i="2"/>
  <c r="AG92" i="2" s="1"/>
  <c r="AV92" i="2"/>
  <c r="AW92" i="2" s="1"/>
  <c r="L351" i="2"/>
  <c r="L162" i="2"/>
  <c r="BB159" i="2"/>
  <c r="BC159" i="2" s="1"/>
  <c r="BH159" i="2"/>
  <c r="BI159" i="2" s="1"/>
  <c r="BN159" i="2"/>
  <c r="BO159" i="2" s="1"/>
  <c r="AV159" i="2"/>
  <c r="AW159" i="2" s="1"/>
  <c r="T93" i="2"/>
  <c r="AR93" i="2"/>
  <c r="AS93" i="2" s="1"/>
  <c r="AZ93" i="2"/>
  <c r="BA93" i="2" s="1"/>
  <c r="H94" i="2"/>
  <c r="I94" i="2" s="1"/>
  <c r="AF94" i="2"/>
  <c r="AG94" i="2" s="1"/>
  <c r="AV94" i="2"/>
  <c r="AW94" i="2" s="1"/>
  <c r="L353" i="2"/>
  <c r="BH161" i="2"/>
  <c r="BI161" i="2" s="1"/>
  <c r="BN161" i="2"/>
  <c r="BO161" i="2" s="1"/>
  <c r="AV161" i="2"/>
  <c r="AW161" i="2" s="1"/>
  <c r="T95" i="2"/>
  <c r="AR95" i="2"/>
  <c r="AZ95" i="2"/>
  <c r="BA95" i="2" s="1"/>
  <c r="P96" i="2"/>
  <c r="X96" i="2"/>
  <c r="AN96" i="2"/>
  <c r="L356" i="2"/>
  <c r="BB164" i="2"/>
  <c r="BC164" i="2" s="1"/>
  <c r="BH164" i="2"/>
  <c r="BI164" i="2" s="1"/>
  <c r="AV164" i="2"/>
  <c r="AW164" i="2" s="1"/>
  <c r="BN164" i="2"/>
  <c r="BO164" i="2" s="1"/>
  <c r="T97" i="2"/>
  <c r="AR97" i="2"/>
  <c r="AZ97" i="2"/>
  <c r="BA97" i="2" s="1"/>
  <c r="L358" i="2"/>
  <c r="BN166" i="2"/>
  <c r="BO166" i="2" s="1"/>
  <c r="AV166" i="2"/>
  <c r="AW166" i="2" s="1"/>
  <c r="BB166" i="2"/>
  <c r="BC166" i="2" s="1"/>
  <c r="BH166" i="2"/>
  <c r="BI166" i="2" s="1"/>
  <c r="P361" i="2"/>
  <c r="AZ169" i="2"/>
  <c r="BA169" i="2" s="1"/>
  <c r="BF169" i="2"/>
  <c r="BG169" i="2" s="1"/>
  <c r="BL169" i="2"/>
  <c r="BM169" i="2" s="1"/>
  <c r="BR169" i="2"/>
  <c r="BS169" i="2" s="1"/>
  <c r="N169" i="2"/>
  <c r="AZ180" i="2"/>
  <c r="BA180" i="2" s="1"/>
  <c r="BR180" i="2"/>
  <c r="BS180" i="2" s="1"/>
  <c r="N180" i="2"/>
  <c r="BF180" i="2"/>
  <c r="BG180" i="2" s="1"/>
  <c r="BL180" i="2"/>
  <c r="BM180" i="2" s="1"/>
  <c r="AZ184" i="2"/>
  <c r="BA184" i="2" s="1"/>
  <c r="N184" i="2"/>
  <c r="BF184" i="2"/>
  <c r="BG184" i="2" s="1"/>
  <c r="BR184" i="2"/>
  <c r="BS184" i="2" s="1"/>
  <c r="BL184" i="2"/>
  <c r="BM184" i="2" s="1"/>
  <c r="BL108" i="2"/>
  <c r="BM108" i="2" s="1"/>
  <c r="P192" i="2"/>
  <c r="AZ187" i="2"/>
  <c r="BA187" i="2" s="1"/>
  <c r="BF187" i="2"/>
  <c r="BG187" i="2" s="1"/>
  <c r="BL187" i="2"/>
  <c r="BM187" i="2" s="1"/>
  <c r="BR187" i="2"/>
  <c r="BS187" i="2" s="1"/>
  <c r="N187" i="2"/>
  <c r="L110" i="2"/>
  <c r="AN114" i="2"/>
  <c r="AL111" i="2"/>
  <c r="AM111" i="2" s="1"/>
  <c r="BL111" i="2"/>
  <c r="BM111" i="2" s="1"/>
  <c r="AG112" i="2"/>
  <c r="BH113" i="2"/>
  <c r="BI113" i="2" s="1"/>
  <c r="Z113" i="2"/>
  <c r="AA113" i="2" s="1"/>
  <c r="BN113" i="2"/>
  <c r="BO113" i="2" s="1"/>
  <c r="AB114" i="2"/>
  <c r="BD116" i="2"/>
  <c r="BE116" i="2" s="1"/>
  <c r="BP116" i="2"/>
  <c r="BQ116" i="2" s="1"/>
  <c r="AX116" i="2"/>
  <c r="AY116" i="2" s="1"/>
  <c r="AZ117" i="2"/>
  <c r="BA117" i="2" s="1"/>
  <c r="AS117" i="2"/>
  <c r="I118" i="2"/>
  <c r="AG119" i="2"/>
  <c r="BN119" i="2"/>
  <c r="BO119" i="2" s="1"/>
  <c r="U121" i="2"/>
  <c r="BL213" i="2"/>
  <c r="BM213" i="2" s="1"/>
  <c r="BF213" i="2"/>
  <c r="BG213" i="2" s="1"/>
  <c r="AZ213" i="2"/>
  <c r="BA213" i="2" s="1"/>
  <c r="BR213" i="2"/>
  <c r="BS213" i="2" s="1"/>
  <c r="N213" i="2"/>
  <c r="V146" i="2"/>
  <c r="W143" i="2" s="1"/>
  <c r="BN229" i="2"/>
  <c r="BO229" i="2" s="1"/>
  <c r="AV229" i="2"/>
  <c r="AW229" i="2" s="1"/>
  <c r="BB229" i="2"/>
  <c r="BC229" i="2" s="1"/>
  <c r="BH229" i="2"/>
  <c r="BI229" i="2" s="1"/>
  <c r="AU131" i="2"/>
  <c r="Z132" i="2"/>
  <c r="I133" i="2"/>
  <c r="AU134" i="2"/>
  <c r="Z135" i="2"/>
  <c r="AE136" i="2"/>
  <c r="AG139" i="2"/>
  <c r="AU139" i="2"/>
  <c r="U140" i="2"/>
  <c r="G141" i="2"/>
  <c r="W141" i="2"/>
  <c r="AS143" i="2"/>
  <c r="AD355" i="2"/>
  <c r="AD168" i="2"/>
  <c r="I112" i="2"/>
  <c r="U117" i="2"/>
  <c r="AS118" i="2"/>
  <c r="I119" i="2"/>
  <c r="BB214" i="2"/>
  <c r="BC214" i="2" s="1"/>
  <c r="BH214" i="2"/>
  <c r="BI214" i="2" s="1"/>
  <c r="AV214" i="2"/>
  <c r="AW214" i="2" s="1"/>
  <c r="BN214" i="2"/>
  <c r="BO214" i="2" s="1"/>
  <c r="AV226" i="2"/>
  <c r="AW226" i="2" s="1"/>
  <c r="BB226" i="2"/>
  <c r="BC226" i="2" s="1"/>
  <c r="L230" i="2"/>
  <c r="BH226" i="2"/>
  <c r="BI226" i="2" s="1"/>
  <c r="BN226" i="2"/>
  <c r="BO226" i="2" s="1"/>
  <c r="AL133" i="2"/>
  <c r="Z134" i="2"/>
  <c r="AA134" i="2" s="1"/>
  <c r="AV236" i="2"/>
  <c r="AW236" i="2" s="1"/>
  <c r="BB236" i="2"/>
  <c r="BC236" i="2" s="1"/>
  <c r="BH236" i="2"/>
  <c r="BI236" i="2" s="1"/>
  <c r="BN236" i="2"/>
  <c r="BO236" i="2" s="1"/>
  <c r="AF144" i="2"/>
  <c r="AG144" i="2" s="1"/>
  <c r="AV139" i="2"/>
  <c r="AW139" i="2" s="1"/>
  <c r="G144" i="2"/>
  <c r="AL141" i="2"/>
  <c r="Z143" i="2"/>
  <c r="G145" i="2"/>
  <c r="AJ353" i="2"/>
  <c r="AF168" i="2"/>
  <c r="AG168" i="2" s="1"/>
  <c r="X356" i="2"/>
  <c r="X168" i="2"/>
  <c r="J86" i="2"/>
  <c r="R86" i="2"/>
  <c r="AH86" i="2"/>
  <c r="AP86" i="2"/>
  <c r="N87" i="2"/>
  <c r="AL87" i="2"/>
  <c r="AM87" i="2" s="1"/>
  <c r="BB87" i="2"/>
  <c r="BC87" i="2" s="1"/>
  <c r="BR87" i="2"/>
  <c r="BS87" i="2" s="1"/>
  <c r="Z88" i="2"/>
  <c r="AA88" i="2" s="1"/>
  <c r="BN88" i="2"/>
  <c r="BO88" i="2" s="1"/>
  <c r="N89" i="2"/>
  <c r="AL89" i="2"/>
  <c r="AM89" i="2" s="1"/>
  <c r="BR89" i="2"/>
  <c r="BS89" i="2" s="1"/>
  <c r="AP90" i="2"/>
  <c r="N91" i="2"/>
  <c r="AL91" i="2"/>
  <c r="AM91" i="2" s="1"/>
  <c r="BB91" i="2"/>
  <c r="BC91" i="2" s="1"/>
  <c r="BR91" i="2"/>
  <c r="BS91" i="2" s="1"/>
  <c r="Z92" i="2"/>
  <c r="AA92" i="2" s="1"/>
  <c r="BN92" i="2"/>
  <c r="BO92" i="2" s="1"/>
  <c r="N93" i="2"/>
  <c r="AL93" i="2"/>
  <c r="AM93" i="2" s="1"/>
  <c r="BR93" i="2"/>
  <c r="BS93" i="2" s="1"/>
  <c r="Z94" i="2"/>
  <c r="AA94" i="2" s="1"/>
  <c r="BN94" i="2"/>
  <c r="BO94" i="2" s="1"/>
  <c r="N95" i="2"/>
  <c r="AL95" i="2"/>
  <c r="AM95" i="2" s="1"/>
  <c r="BR95" i="2"/>
  <c r="BS95" i="2" s="1"/>
  <c r="AP96" i="2"/>
  <c r="N97" i="2"/>
  <c r="AL97" i="2"/>
  <c r="AM97" i="2" s="1"/>
  <c r="BR97" i="2"/>
  <c r="BS97" i="2" s="1"/>
  <c r="P182" i="2"/>
  <c r="BL178" i="2"/>
  <c r="BM178" i="2" s="1"/>
  <c r="BR178" i="2"/>
  <c r="BS178" i="2" s="1"/>
  <c r="AZ178" i="2"/>
  <c r="BA178" i="2" s="1"/>
  <c r="BF178" i="2"/>
  <c r="BG178" i="2" s="1"/>
  <c r="N178" i="2"/>
  <c r="BH179" i="2"/>
  <c r="BI179" i="2" s="1"/>
  <c r="BN179" i="2"/>
  <c r="BO179" i="2" s="1"/>
  <c r="AV179" i="2"/>
  <c r="AW179" i="2" s="1"/>
  <c r="BB179" i="2"/>
  <c r="BC179" i="2" s="1"/>
  <c r="BR181" i="2"/>
  <c r="BS181" i="2" s="1"/>
  <c r="N181" i="2"/>
  <c r="BF181" i="2"/>
  <c r="BG181" i="2" s="1"/>
  <c r="BL181" i="2"/>
  <c r="BM181" i="2" s="1"/>
  <c r="AZ181" i="2"/>
  <c r="BA181" i="2" s="1"/>
  <c r="U108" i="2"/>
  <c r="BH188" i="2"/>
  <c r="BI188" i="2" s="1"/>
  <c r="AV188" i="2"/>
  <c r="AW188" i="2" s="1"/>
  <c r="BN188" i="2"/>
  <c r="BO188" i="2" s="1"/>
  <c r="BB188" i="2"/>
  <c r="BC188" i="2" s="1"/>
  <c r="AN110" i="2"/>
  <c r="I111" i="2"/>
  <c r="U111" i="2"/>
  <c r="U112" i="2"/>
  <c r="AS112" i="2"/>
  <c r="AZ113" i="2"/>
  <c r="BA113" i="2" s="1"/>
  <c r="BR113" i="2"/>
  <c r="BS113" i="2" s="1"/>
  <c r="N113" i="2"/>
  <c r="AL113" i="2"/>
  <c r="AM113" i="2" s="1"/>
  <c r="AG116" i="2"/>
  <c r="U118" i="2"/>
  <c r="AG121" i="2"/>
  <c r="BN121" i="2"/>
  <c r="BO121" i="2" s="1"/>
  <c r="AL130" i="2"/>
  <c r="G131" i="2"/>
  <c r="L234" i="2"/>
  <c r="BB231" i="2"/>
  <c r="BC231" i="2" s="1"/>
  <c r="BH231" i="2"/>
  <c r="BI231" i="2" s="1"/>
  <c r="BN231" i="2"/>
  <c r="BO231" i="2" s="1"/>
  <c r="AV231" i="2"/>
  <c r="AW231" i="2" s="1"/>
  <c r="AE134" i="2"/>
  <c r="BN235" i="2"/>
  <c r="BO235" i="2" s="1"/>
  <c r="AV235" i="2"/>
  <c r="AW235" i="2" s="1"/>
  <c r="L240" i="2"/>
  <c r="BB235" i="2"/>
  <c r="BC235" i="2" s="1"/>
  <c r="BH235" i="2"/>
  <c r="BI235" i="2" s="1"/>
  <c r="AU135" i="2"/>
  <c r="U136" i="2"/>
  <c r="G137" i="2"/>
  <c r="W137" i="2"/>
  <c r="AU138" i="2"/>
  <c r="U139" i="2"/>
  <c r="U142" i="2"/>
  <c r="AV143" i="2"/>
  <c r="AW143" i="2" s="1"/>
  <c r="AJ144" i="2"/>
  <c r="AJ146" i="2" s="1"/>
  <c r="I145" i="2"/>
  <c r="AG145" i="2"/>
  <c r="R353" i="2"/>
  <c r="R162" i="2"/>
  <c r="T161" i="2"/>
  <c r="J355" i="2"/>
  <c r="H163" i="2"/>
  <c r="I163" i="2" s="1"/>
  <c r="J168" i="2"/>
  <c r="BN65" i="2"/>
  <c r="BO65" i="2" s="1"/>
  <c r="N67" i="2"/>
  <c r="BR67" i="2"/>
  <c r="BS67" i="2" s="1"/>
  <c r="BN69" i="2"/>
  <c r="BO69" i="2" s="1"/>
  <c r="N71" i="2"/>
  <c r="BR71" i="2"/>
  <c r="BS71" i="2" s="1"/>
  <c r="BN73" i="2"/>
  <c r="BO73" i="2" s="1"/>
  <c r="BL136" i="2"/>
  <c r="BM136" i="2" s="1"/>
  <c r="BR136" i="2"/>
  <c r="BS136" i="2" s="1"/>
  <c r="N136" i="2"/>
  <c r="BF136" i="2"/>
  <c r="BG136" i="2" s="1"/>
  <c r="AZ179" i="2"/>
  <c r="BA179" i="2" s="1"/>
  <c r="BF179" i="2"/>
  <c r="BG179" i="2" s="1"/>
  <c r="N179" i="2"/>
  <c r="BL179" i="2"/>
  <c r="BM179" i="2" s="1"/>
  <c r="BR179" i="2"/>
  <c r="BS179" i="2" s="1"/>
  <c r="AV183" i="2"/>
  <c r="AW183" i="2" s="1"/>
  <c r="BN183" i="2"/>
  <c r="BO183" i="2" s="1"/>
  <c r="L186" i="2"/>
  <c r="BB183" i="2"/>
  <c r="BC183" i="2" s="1"/>
  <c r="BH183" i="2"/>
  <c r="BI183" i="2" s="1"/>
  <c r="T106" i="2"/>
  <c r="U106" i="2" s="1"/>
  <c r="AR106" i="2"/>
  <c r="AS106" i="2" s="1"/>
  <c r="AZ106" i="2"/>
  <c r="BA106" i="2" s="1"/>
  <c r="BH106" i="2"/>
  <c r="BI106" i="2" s="1"/>
  <c r="AV107" i="2"/>
  <c r="AW107" i="2" s="1"/>
  <c r="BL107" i="2"/>
  <c r="BM107" i="2" s="1"/>
  <c r="BN185" i="2"/>
  <c r="BO185" i="2" s="1"/>
  <c r="BH185" i="2"/>
  <c r="BI185" i="2" s="1"/>
  <c r="BB185" i="2"/>
  <c r="BC185" i="2" s="1"/>
  <c r="AV185" i="2"/>
  <c r="AW185" i="2" s="1"/>
  <c r="BF108" i="2"/>
  <c r="BG108" i="2" s="1"/>
  <c r="H109" i="2"/>
  <c r="I109" i="2" s="1"/>
  <c r="AV109" i="2"/>
  <c r="AW109" i="2" s="1"/>
  <c r="BH109" i="2"/>
  <c r="BI109" i="2" s="1"/>
  <c r="P110" i="2"/>
  <c r="J114" i="2"/>
  <c r="J378" i="2" s="1"/>
  <c r="AF111" i="2"/>
  <c r="AG111" i="2" s="1"/>
  <c r="U113" i="2"/>
  <c r="AS113" i="2"/>
  <c r="AV193" i="2"/>
  <c r="AW193" i="2" s="1"/>
  <c r="BN193" i="2"/>
  <c r="BO193" i="2" s="1"/>
  <c r="BB193" i="2"/>
  <c r="BC193" i="2" s="1"/>
  <c r="BH193" i="2"/>
  <c r="BI193" i="2" s="1"/>
  <c r="BL120" i="2"/>
  <c r="BM120" i="2" s="1"/>
  <c r="AZ120" i="2"/>
  <c r="BA120" i="2" s="1"/>
  <c r="Z120" i="2"/>
  <c r="AA120" i="2" s="1"/>
  <c r="AR115" i="2"/>
  <c r="AS115" i="2" s="1"/>
  <c r="AP120" i="2"/>
  <c r="I116" i="2"/>
  <c r="AG117" i="2"/>
  <c r="BN117" i="2"/>
  <c r="BO117" i="2" s="1"/>
  <c r="BR118" i="2"/>
  <c r="BS118" i="2" s="1"/>
  <c r="V120" i="2"/>
  <c r="BF120" i="2" s="1"/>
  <c r="BG120" i="2" s="1"/>
  <c r="I121" i="2"/>
  <c r="Z130" i="2"/>
  <c r="AA130" i="2" s="1"/>
  <c r="W131" i="2"/>
  <c r="Z133" i="2"/>
  <c r="AF138" i="2"/>
  <c r="AG138" i="2" s="1"/>
  <c r="I137" i="2"/>
  <c r="AL137" i="2"/>
  <c r="G139" i="2"/>
  <c r="W139" i="2"/>
  <c r="I140" i="2"/>
  <c r="BN251" i="2"/>
  <c r="BO251" i="2" s="1"/>
  <c r="AV251" i="2"/>
  <c r="AW251" i="2" s="1"/>
  <c r="BB251" i="2"/>
  <c r="BC251" i="2" s="1"/>
  <c r="BH251" i="2"/>
  <c r="BI251" i="2" s="1"/>
  <c r="G143" i="2"/>
  <c r="AE143" i="2"/>
  <c r="BB256" i="2"/>
  <c r="BC256" i="2" s="1"/>
  <c r="BH256" i="2"/>
  <c r="BI256" i="2" s="1"/>
  <c r="BN256" i="2"/>
  <c r="BO256" i="2" s="1"/>
  <c r="AV256" i="2"/>
  <c r="AW256" i="2" s="1"/>
  <c r="AN351" i="2"/>
  <c r="AN162" i="2"/>
  <c r="AL159" i="2"/>
  <c r="BL87" i="2"/>
  <c r="BM87" i="2" s="1"/>
  <c r="BH145" i="2"/>
  <c r="BI145" i="2" s="1"/>
  <c r="BN145" i="2"/>
  <c r="BO145" i="2" s="1"/>
  <c r="BB145" i="2"/>
  <c r="BC145" i="2" s="1"/>
  <c r="BH88" i="2"/>
  <c r="BI88" i="2" s="1"/>
  <c r="BL89" i="2"/>
  <c r="BM89" i="2" s="1"/>
  <c r="L347" i="2"/>
  <c r="BN155" i="2"/>
  <c r="BO155" i="2" s="1"/>
  <c r="AV155" i="2"/>
  <c r="AW155" i="2" s="1"/>
  <c r="BB155" i="2"/>
  <c r="BC155" i="2" s="1"/>
  <c r="BH155" i="2"/>
  <c r="BI155" i="2" s="1"/>
  <c r="L90" i="2"/>
  <c r="AB90" i="2"/>
  <c r="AJ90" i="2"/>
  <c r="BL91" i="2"/>
  <c r="BM91" i="2" s="1"/>
  <c r="L349" i="2"/>
  <c r="BB157" i="2"/>
  <c r="BC157" i="2" s="1"/>
  <c r="BH157" i="2"/>
  <c r="BI157" i="2" s="1"/>
  <c r="BN157" i="2"/>
  <c r="BO157" i="2" s="1"/>
  <c r="AV157" i="2"/>
  <c r="AW157" i="2" s="1"/>
  <c r="BH92" i="2"/>
  <c r="BI92" i="2" s="1"/>
  <c r="BL93" i="2"/>
  <c r="BM93" i="2" s="1"/>
  <c r="L352" i="2"/>
  <c r="BH160" i="2"/>
  <c r="BI160" i="2" s="1"/>
  <c r="AV160" i="2"/>
  <c r="AW160" i="2" s="1"/>
  <c r="BB160" i="2"/>
  <c r="BC160" i="2" s="1"/>
  <c r="BH94" i="2"/>
  <c r="BI94" i="2" s="1"/>
  <c r="BL95" i="2"/>
  <c r="BM95" i="2" s="1"/>
  <c r="L355" i="2"/>
  <c r="AV163" i="2"/>
  <c r="AW163" i="2" s="1"/>
  <c r="L168" i="2"/>
  <c r="BN163" i="2"/>
  <c r="BO163" i="2" s="1"/>
  <c r="BB163" i="2"/>
  <c r="BC163" i="2" s="1"/>
  <c r="BH163" i="2"/>
  <c r="BI163" i="2" s="1"/>
  <c r="L96" i="2"/>
  <c r="AB96" i="2"/>
  <c r="AJ96" i="2"/>
  <c r="BL97" i="2"/>
  <c r="BM97" i="2" s="1"/>
  <c r="L357" i="2"/>
  <c r="BH165" i="2"/>
  <c r="BI165" i="2" s="1"/>
  <c r="BN165" i="2"/>
  <c r="BO165" i="2" s="1"/>
  <c r="BB165" i="2"/>
  <c r="BC165" i="2" s="1"/>
  <c r="AV165" i="2"/>
  <c r="AW165" i="2" s="1"/>
  <c r="BL183" i="2"/>
  <c r="BM183" i="2" s="1"/>
  <c r="P186" i="2"/>
  <c r="BF183" i="2"/>
  <c r="BG183" i="2" s="1"/>
  <c r="AZ183" i="2"/>
  <c r="BA183" i="2" s="1"/>
  <c r="BR183" i="2"/>
  <c r="BS183" i="2" s="1"/>
  <c r="N183" i="2"/>
  <c r="BF185" i="2"/>
  <c r="BG185" i="2" s="1"/>
  <c r="AZ185" i="2"/>
  <c r="BA185" i="2" s="1"/>
  <c r="BR185" i="2"/>
  <c r="BS185" i="2" s="1"/>
  <c r="N185" i="2"/>
  <c r="BL185" i="2"/>
  <c r="BM185" i="2" s="1"/>
  <c r="AX108" i="2"/>
  <c r="AY108" i="2" s="1"/>
  <c r="BP108" i="2"/>
  <c r="BQ108" i="2" s="1"/>
  <c r="AF114" i="2"/>
  <c r="AG114" i="2" s="1"/>
  <c r="AV112" i="2"/>
  <c r="AW112" i="2" s="1"/>
  <c r="BN112" i="2"/>
  <c r="BO112" i="2" s="1"/>
  <c r="AJ114" i="2"/>
  <c r="AJ122" i="2" s="1"/>
  <c r="T115" i="2"/>
  <c r="U115" i="2" s="1"/>
  <c r="R120" i="2"/>
  <c r="AS116" i="2"/>
  <c r="I117" i="2"/>
  <c r="AT120" i="2"/>
  <c r="CF187" i="2"/>
  <c r="AE146" i="2"/>
  <c r="AE142" i="2"/>
  <c r="AD147" i="2"/>
  <c r="AL131" i="2"/>
  <c r="AM131" i="2" s="1"/>
  <c r="AE133" i="2"/>
  <c r="G135" i="2"/>
  <c r="X144" i="2"/>
  <c r="AN144" i="2"/>
  <c r="AL139" i="2"/>
  <c r="AM139" i="2" s="1"/>
  <c r="Z140" i="2"/>
  <c r="AE141" i="2"/>
  <c r="V351" i="2"/>
  <c r="V162" i="2"/>
  <c r="T159" i="2"/>
  <c r="Z162" i="2"/>
  <c r="AH356" i="2"/>
  <c r="AF164" i="2"/>
  <c r="AG164" i="2" s="1"/>
  <c r="BL140" i="2"/>
  <c r="BM140" i="2" s="1"/>
  <c r="BR140" i="2"/>
  <c r="BS140" i="2" s="1"/>
  <c r="N140" i="2"/>
  <c r="BF140" i="2"/>
  <c r="BG140" i="2" s="1"/>
  <c r="BL142" i="2"/>
  <c r="BM142" i="2" s="1"/>
  <c r="BR142" i="2"/>
  <c r="BS142" i="2" s="1"/>
  <c r="N142" i="2"/>
  <c r="BF142" i="2"/>
  <c r="BG142" i="2" s="1"/>
  <c r="P347" i="2"/>
  <c r="BF155" i="2"/>
  <c r="BG155" i="2" s="1"/>
  <c r="BL155" i="2"/>
  <c r="BM155" i="2" s="1"/>
  <c r="BR155" i="2"/>
  <c r="BS155" i="2" s="1"/>
  <c r="N155" i="2"/>
  <c r="AZ155" i="2"/>
  <c r="BA155" i="2" s="1"/>
  <c r="P349" i="2"/>
  <c r="BR157" i="2"/>
  <c r="BS157" i="2" s="1"/>
  <c r="N157" i="2"/>
  <c r="AZ157" i="2"/>
  <c r="BA157" i="2" s="1"/>
  <c r="BF157" i="2"/>
  <c r="BG157" i="2" s="1"/>
  <c r="BL157" i="2"/>
  <c r="BM157" i="2" s="1"/>
  <c r="P352" i="2"/>
  <c r="BR160" i="2"/>
  <c r="BS160" i="2" s="1"/>
  <c r="AZ160" i="2"/>
  <c r="BA160" i="2" s="1"/>
  <c r="N160" i="2"/>
  <c r="BF160" i="2"/>
  <c r="BG160" i="2" s="1"/>
  <c r="BL160" i="2"/>
  <c r="BM160" i="2" s="1"/>
  <c r="P355" i="2"/>
  <c r="BL163" i="2"/>
  <c r="BM163" i="2" s="1"/>
  <c r="N163" i="2"/>
  <c r="AZ163" i="2"/>
  <c r="BA163" i="2" s="1"/>
  <c r="BR163" i="2"/>
  <c r="BS163" i="2" s="1"/>
  <c r="P168" i="2"/>
  <c r="BF163" i="2"/>
  <c r="BG163" i="2" s="1"/>
  <c r="P357" i="2"/>
  <c r="AZ165" i="2"/>
  <c r="BA165" i="2" s="1"/>
  <c r="N165" i="2"/>
  <c r="BL165" i="2"/>
  <c r="BM165" i="2" s="1"/>
  <c r="BF165" i="2"/>
  <c r="BG165" i="2" s="1"/>
  <c r="L359" i="2"/>
  <c r="AV167" i="2"/>
  <c r="AW167" i="2" s="1"/>
  <c r="BB167" i="2"/>
  <c r="BC167" i="2" s="1"/>
  <c r="BN167" i="2"/>
  <c r="BO167" i="2" s="1"/>
  <c r="BH167" i="2"/>
  <c r="BI167" i="2" s="1"/>
  <c r="N106" i="2"/>
  <c r="O108" i="2"/>
  <c r="BH108" i="2"/>
  <c r="BI108" i="2" s="1"/>
  <c r="BR108" i="2"/>
  <c r="BS108" i="2" s="1"/>
  <c r="AL109" i="2"/>
  <c r="AM109" i="2" s="1"/>
  <c r="BB111" i="2"/>
  <c r="BC111" i="2" s="1"/>
  <c r="X114" i="2"/>
  <c r="BH114" i="2" s="1"/>
  <c r="BI114" i="2" s="1"/>
  <c r="BB190" i="2"/>
  <c r="BC190" i="2" s="1"/>
  <c r="BN190" i="2"/>
  <c r="BO190" i="2" s="1"/>
  <c r="BH190" i="2"/>
  <c r="BI190" i="2" s="1"/>
  <c r="AV190" i="2"/>
  <c r="AW190" i="2" s="1"/>
  <c r="N112" i="2"/>
  <c r="AL112" i="2"/>
  <c r="AM112" i="2" s="1"/>
  <c r="U116" i="2"/>
  <c r="BD118" i="2"/>
  <c r="BE118" i="2" s="1"/>
  <c r="BP118" i="2"/>
  <c r="BQ118" i="2" s="1"/>
  <c r="AX118" i="2"/>
  <c r="AY118" i="2" s="1"/>
  <c r="AZ119" i="2"/>
  <c r="BA119" i="2" s="1"/>
  <c r="AS119" i="2"/>
  <c r="F120" i="2"/>
  <c r="BR120" i="2"/>
  <c r="BS120" i="2" s="1"/>
  <c r="BL217" i="2"/>
  <c r="BM217" i="2" s="1"/>
  <c r="BR217" i="2"/>
  <c r="BS217" i="2" s="1"/>
  <c r="N217" i="2"/>
  <c r="BF217" i="2"/>
  <c r="BG217" i="2" s="1"/>
  <c r="AZ217" i="2"/>
  <c r="BA217" i="2" s="1"/>
  <c r="BH228" i="2"/>
  <c r="BI228" i="2" s="1"/>
  <c r="BN228" i="2"/>
  <c r="BO228" i="2" s="1"/>
  <c r="AV228" i="2"/>
  <c r="AW228" i="2" s="1"/>
  <c r="BB228" i="2"/>
  <c r="BC228" i="2" s="1"/>
  <c r="AE130" i="2"/>
  <c r="CF182" i="2"/>
  <c r="AU146" i="2"/>
  <c r="AU142" i="2"/>
  <c r="BH232" i="2"/>
  <c r="BI232" i="2" s="1"/>
  <c r="BN232" i="2"/>
  <c r="BO232" i="2" s="1"/>
  <c r="AV232" i="2"/>
  <c r="AW232" i="2" s="1"/>
  <c r="BB232" i="2"/>
  <c r="BC232" i="2" s="1"/>
  <c r="AG133" i="2"/>
  <c r="AU133" i="2"/>
  <c r="I135" i="2"/>
  <c r="W135" i="2"/>
  <c r="I136" i="2"/>
  <c r="AB138" i="2"/>
  <c r="AB146" i="2" s="1"/>
  <c r="H144" i="2"/>
  <c r="I144" i="2" s="1"/>
  <c r="AE144" i="2"/>
  <c r="AS140" i="2"/>
  <c r="AG141" i="2"/>
  <c r="AU141" i="2"/>
  <c r="Z142" i="2"/>
  <c r="AA142" i="2" s="1"/>
  <c r="BB253" i="2"/>
  <c r="BC253" i="2" s="1"/>
  <c r="BH253" i="2"/>
  <c r="BI253" i="2" s="1"/>
  <c r="BN253" i="2"/>
  <c r="BO253" i="2" s="1"/>
  <c r="AV253" i="2"/>
  <c r="AW253" i="2" s="1"/>
  <c r="U145" i="2"/>
  <c r="AL145" i="2"/>
  <c r="AM145" i="2" s="1"/>
  <c r="U157" i="2"/>
  <c r="N88" i="2"/>
  <c r="N92" i="2"/>
  <c r="N94" i="2"/>
  <c r="P359" i="2"/>
  <c r="BL167" i="2"/>
  <c r="BM167" i="2" s="1"/>
  <c r="BR167" i="2"/>
  <c r="BS167" i="2" s="1"/>
  <c r="N167" i="2"/>
  <c r="AZ167" i="2"/>
  <c r="BA167" i="2" s="1"/>
  <c r="BF167" i="2"/>
  <c r="BG167" i="2" s="1"/>
  <c r="BN109" i="2"/>
  <c r="BO109" i="2" s="1"/>
  <c r="BH189" i="2"/>
  <c r="BI189" i="2" s="1"/>
  <c r="BB189" i="2"/>
  <c r="BC189" i="2" s="1"/>
  <c r="AV189" i="2"/>
  <c r="AW189" i="2" s="1"/>
  <c r="BN189" i="2"/>
  <c r="BO189" i="2" s="1"/>
  <c r="AF115" i="2"/>
  <c r="AG115" i="2" s="1"/>
  <c r="AH120" i="2"/>
  <c r="BR116" i="2"/>
  <c r="BS116" i="2" s="1"/>
  <c r="U119" i="2"/>
  <c r="AD120" i="2"/>
  <c r="AD122" i="2" s="1"/>
  <c r="Z131" i="2"/>
  <c r="AA131" i="2" s="1"/>
  <c r="I132" i="2"/>
  <c r="AN134" i="2"/>
  <c r="H138" i="2"/>
  <c r="I138" i="2" s="1"/>
  <c r="X138" i="2"/>
  <c r="AN138" i="2"/>
  <c r="AL135" i="2"/>
  <c r="AM135" i="2" s="1"/>
  <c r="Z136" i="2"/>
  <c r="AA136" i="2" s="1"/>
  <c r="AE137" i="2"/>
  <c r="AS137" i="2"/>
  <c r="BH238" i="2"/>
  <c r="BI238" i="2" s="1"/>
  <c r="BN238" i="2"/>
  <c r="BO238" i="2" s="1"/>
  <c r="AV238" i="2"/>
  <c r="AW238" i="2" s="1"/>
  <c r="BB238" i="2"/>
  <c r="BC238" i="2" s="1"/>
  <c r="AE140" i="2"/>
  <c r="AU144" i="2"/>
  <c r="AV141" i="2"/>
  <c r="AW141" i="2" s="1"/>
  <c r="I142" i="2"/>
  <c r="AZ142" i="2"/>
  <c r="BA142" i="2" s="1"/>
  <c r="W145" i="2"/>
  <c r="AS145" i="2"/>
  <c r="BN160" i="2"/>
  <c r="BO160" i="2" s="1"/>
  <c r="BB161" i="2"/>
  <c r="BC161" i="2" s="1"/>
  <c r="AZ189" i="2"/>
  <c r="BA189" i="2" s="1"/>
  <c r="BL189" i="2"/>
  <c r="BM189" i="2" s="1"/>
  <c r="N189" i="2"/>
  <c r="BR189" i="2"/>
  <c r="BS189" i="2" s="1"/>
  <c r="BF189" i="2"/>
  <c r="BG189" i="2" s="1"/>
  <c r="AZ191" i="2"/>
  <c r="BA191" i="2" s="1"/>
  <c r="BR191" i="2"/>
  <c r="BS191" i="2" s="1"/>
  <c r="BF191" i="2"/>
  <c r="BG191" i="2" s="1"/>
  <c r="BL191" i="2"/>
  <c r="BM191" i="2" s="1"/>
  <c r="N191" i="2"/>
  <c r="BR202" i="2"/>
  <c r="BS202" i="2" s="1"/>
  <c r="N202" i="2"/>
  <c r="BL202" i="2"/>
  <c r="BM202" i="2" s="1"/>
  <c r="AZ202" i="2"/>
  <c r="BA202" i="2" s="1"/>
  <c r="BF202" i="2"/>
  <c r="BG202" i="2" s="1"/>
  <c r="P206" i="2"/>
  <c r="BF204" i="2"/>
  <c r="BG204" i="2" s="1"/>
  <c r="N204" i="2"/>
  <c r="AZ204" i="2"/>
  <c r="BA204" i="2" s="1"/>
  <c r="BR204" i="2"/>
  <c r="BS204" i="2" s="1"/>
  <c r="BL204" i="2"/>
  <c r="BM204" i="2" s="1"/>
  <c r="AZ207" i="2"/>
  <c r="BA207" i="2" s="1"/>
  <c r="P210" i="2"/>
  <c r="BR207" i="2"/>
  <c r="BS207" i="2" s="1"/>
  <c r="N207" i="2"/>
  <c r="BF207" i="2"/>
  <c r="BG207" i="2" s="1"/>
  <c r="BL207" i="2"/>
  <c r="BM207" i="2" s="1"/>
  <c r="BL209" i="2"/>
  <c r="BM209" i="2" s="1"/>
  <c r="BF209" i="2"/>
  <c r="BG209" i="2" s="1"/>
  <c r="BR209" i="2"/>
  <c r="BS209" i="2" s="1"/>
  <c r="N209" i="2"/>
  <c r="AZ209" i="2"/>
  <c r="BA209" i="2" s="1"/>
  <c r="BF212" i="2"/>
  <c r="BG212" i="2" s="1"/>
  <c r="AZ212" i="2"/>
  <c r="BA212" i="2" s="1"/>
  <c r="N212" i="2"/>
  <c r="BR212" i="2"/>
  <c r="BS212" i="2" s="1"/>
  <c r="BL212" i="2"/>
  <c r="BM212" i="2" s="1"/>
  <c r="BH215" i="2"/>
  <c r="BI215" i="2" s="1"/>
  <c r="BN215" i="2"/>
  <c r="BO215" i="2" s="1"/>
  <c r="BB215" i="2"/>
  <c r="BC215" i="2" s="1"/>
  <c r="AV215" i="2"/>
  <c r="AW215" i="2" s="1"/>
  <c r="BB227" i="2"/>
  <c r="BC227" i="2" s="1"/>
  <c r="BH227" i="2"/>
  <c r="BI227" i="2" s="1"/>
  <c r="BN227" i="2"/>
  <c r="BO227" i="2" s="1"/>
  <c r="AV227" i="2"/>
  <c r="AW227" i="2" s="1"/>
  <c r="J134" i="2"/>
  <c r="R134" i="2"/>
  <c r="AH134" i="2"/>
  <c r="AP134" i="2"/>
  <c r="N261" i="2"/>
  <c r="BF261" i="2"/>
  <c r="BG261" i="2" s="1"/>
  <c r="BR261" i="2"/>
  <c r="BS261" i="2" s="1"/>
  <c r="AZ261" i="2"/>
  <c r="BA261" i="2" s="1"/>
  <c r="BL261" i="2"/>
  <c r="BM261" i="2" s="1"/>
  <c r="BN262" i="2"/>
  <c r="BO262" i="2" s="1"/>
  <c r="AV262" i="2"/>
  <c r="AW262" i="2" s="1"/>
  <c r="BB262" i="2"/>
  <c r="BC262" i="2" s="1"/>
  <c r="BH262" i="2"/>
  <c r="BI262" i="2" s="1"/>
  <c r="AZ265" i="2"/>
  <c r="BA265" i="2" s="1"/>
  <c r="BF265" i="2"/>
  <c r="BG265" i="2" s="1"/>
  <c r="BL265" i="2"/>
  <c r="BM265" i="2" s="1"/>
  <c r="N265" i="2"/>
  <c r="BR265" i="2"/>
  <c r="BS265" i="2" s="1"/>
  <c r="I160" i="2"/>
  <c r="F353" i="2"/>
  <c r="R355" i="2"/>
  <c r="AB355" i="2"/>
  <c r="AB168" i="2"/>
  <c r="F357" i="2"/>
  <c r="H357" i="2" s="1"/>
  <c r="I357" i="2" s="1"/>
  <c r="AT357" i="2"/>
  <c r="AR165" i="2"/>
  <c r="AS165" i="2" s="1"/>
  <c r="U166" i="2"/>
  <c r="X361" i="2"/>
  <c r="Z169" i="2"/>
  <c r="H182" i="2"/>
  <c r="I182" i="2" s="1"/>
  <c r="AG190" i="2"/>
  <c r="AG181" i="2"/>
  <c r="AG179" i="2"/>
  <c r="AG185" i="2"/>
  <c r="BB113" i="2"/>
  <c r="BC113" i="2" s="1"/>
  <c r="N115" i="2"/>
  <c r="AL115" i="2"/>
  <c r="AM115" i="2" s="1"/>
  <c r="BB115" i="2"/>
  <c r="BC115" i="2" s="1"/>
  <c r="BR115" i="2"/>
  <c r="BS115" i="2" s="1"/>
  <c r="Z116" i="2"/>
  <c r="AA116" i="2" s="1"/>
  <c r="BF116" i="2"/>
  <c r="BG116" i="2" s="1"/>
  <c r="BN116" i="2"/>
  <c r="BO116" i="2" s="1"/>
  <c r="N117" i="2"/>
  <c r="AL117" i="2"/>
  <c r="AM117" i="2" s="1"/>
  <c r="BB117" i="2"/>
  <c r="BC117" i="2" s="1"/>
  <c r="BR117" i="2"/>
  <c r="BS117" i="2" s="1"/>
  <c r="Z118" i="2"/>
  <c r="AA118" i="2" s="1"/>
  <c r="BF118" i="2"/>
  <c r="BG118" i="2" s="1"/>
  <c r="BN118" i="2"/>
  <c r="BO118" i="2" s="1"/>
  <c r="N119" i="2"/>
  <c r="AL119" i="2"/>
  <c r="AM119" i="2" s="1"/>
  <c r="BB119" i="2"/>
  <c r="BC119" i="2" s="1"/>
  <c r="BR119" i="2"/>
  <c r="BS119" i="2" s="1"/>
  <c r="N121" i="2"/>
  <c r="AL121" i="2"/>
  <c r="AM121" i="2" s="1"/>
  <c r="BB121" i="2"/>
  <c r="BC121" i="2" s="1"/>
  <c r="BR121" i="2"/>
  <c r="BS121" i="2" s="1"/>
  <c r="AZ215" i="2"/>
  <c r="BA215" i="2" s="1"/>
  <c r="BF215" i="2"/>
  <c r="BG215" i="2" s="1"/>
  <c r="BR215" i="2"/>
  <c r="BS215" i="2" s="1"/>
  <c r="N215" i="2"/>
  <c r="BL215" i="2"/>
  <c r="BM215" i="2" s="1"/>
  <c r="AV217" i="2"/>
  <c r="AW217" i="2" s="1"/>
  <c r="BB217" i="2"/>
  <c r="BC217" i="2" s="1"/>
  <c r="BN217" i="2"/>
  <c r="BO217" i="2" s="1"/>
  <c r="BH217" i="2"/>
  <c r="BI217" i="2" s="1"/>
  <c r="BR227" i="2"/>
  <c r="BS227" i="2" s="1"/>
  <c r="N227" i="2"/>
  <c r="AZ227" i="2"/>
  <c r="BA227" i="2" s="1"/>
  <c r="BF227" i="2"/>
  <c r="BG227" i="2" s="1"/>
  <c r="BL227" i="2"/>
  <c r="BM227" i="2" s="1"/>
  <c r="BF262" i="2"/>
  <c r="BG262" i="2" s="1"/>
  <c r="BL262" i="2"/>
  <c r="BM262" i="2" s="1"/>
  <c r="BR262" i="2"/>
  <c r="BS262" i="2" s="1"/>
  <c r="AZ262" i="2"/>
  <c r="BA262" i="2" s="1"/>
  <c r="N262" i="2"/>
  <c r="F350" i="2"/>
  <c r="V350" i="2"/>
  <c r="T346" i="2"/>
  <c r="AD350" i="2"/>
  <c r="AL154" i="2"/>
  <c r="AT350" i="2"/>
  <c r="AR346" i="2"/>
  <c r="T155" i="2"/>
  <c r="Z347" i="2"/>
  <c r="AA347" i="2" s="1"/>
  <c r="AR155" i="2"/>
  <c r="AS157" i="2" s="1"/>
  <c r="H348" i="2"/>
  <c r="Z156" i="2"/>
  <c r="AF348" i="2"/>
  <c r="AG348" i="2" s="1"/>
  <c r="H157" i="2"/>
  <c r="I157" i="2" s="1"/>
  <c r="AF157" i="2"/>
  <c r="AG157" i="2" s="1"/>
  <c r="AL349" i="2"/>
  <c r="F158" i="2"/>
  <c r="V158" i="2"/>
  <c r="AD158" i="2"/>
  <c r="AT158" i="2"/>
  <c r="H352" i="2"/>
  <c r="AR352" i="2"/>
  <c r="H161" i="2"/>
  <c r="I161" i="2" s="1"/>
  <c r="Z161" i="2"/>
  <c r="F162" i="2"/>
  <c r="X162" i="2"/>
  <c r="H165" i="2"/>
  <c r="I165" i="2" s="1"/>
  <c r="T358" i="2"/>
  <c r="R168" i="2"/>
  <c r="R359" i="2"/>
  <c r="Z359" i="2"/>
  <c r="AL167" i="2"/>
  <c r="AM167" i="2" s="1"/>
  <c r="AT361" i="2"/>
  <c r="AR169" i="2"/>
  <c r="BL115" i="2"/>
  <c r="BM115" i="2" s="1"/>
  <c r="BH203" i="2"/>
  <c r="BI203" i="2" s="1"/>
  <c r="AV203" i="2"/>
  <c r="AW203" i="2" s="1"/>
  <c r="BN203" i="2"/>
  <c r="BO203" i="2" s="1"/>
  <c r="BB203" i="2"/>
  <c r="BC203" i="2" s="1"/>
  <c r="BH116" i="2"/>
  <c r="BI116" i="2" s="1"/>
  <c r="BL117" i="2"/>
  <c r="BM117" i="2" s="1"/>
  <c r="AV205" i="2"/>
  <c r="AW205" i="2" s="1"/>
  <c r="BN205" i="2"/>
  <c r="BO205" i="2" s="1"/>
  <c r="BB205" i="2"/>
  <c r="BC205" i="2" s="1"/>
  <c r="BH205" i="2"/>
  <c r="BI205" i="2" s="1"/>
  <c r="BH118" i="2"/>
  <c r="BI118" i="2" s="1"/>
  <c r="BL119" i="2"/>
  <c r="BM119" i="2" s="1"/>
  <c r="BN208" i="2"/>
  <c r="BO208" i="2" s="1"/>
  <c r="BH208" i="2"/>
  <c r="BI208" i="2" s="1"/>
  <c r="AV208" i="2"/>
  <c r="AW208" i="2" s="1"/>
  <c r="BB208" i="2"/>
  <c r="BC208" i="2" s="1"/>
  <c r="L120" i="2"/>
  <c r="N120" i="2" s="1"/>
  <c r="BL121" i="2"/>
  <c r="BM121" i="2" s="1"/>
  <c r="BH211" i="2"/>
  <c r="BI211" i="2" s="1"/>
  <c r="L216" i="2"/>
  <c r="BB211" i="2"/>
  <c r="BC211" i="2" s="1"/>
  <c r="BN211" i="2"/>
  <c r="BO211" i="2" s="1"/>
  <c r="AV211" i="2"/>
  <c r="AW211" i="2" s="1"/>
  <c r="AZ228" i="2"/>
  <c r="BA228" i="2" s="1"/>
  <c r="BF228" i="2"/>
  <c r="BG228" i="2" s="1"/>
  <c r="BL228" i="2"/>
  <c r="BM228" i="2" s="1"/>
  <c r="BR228" i="2"/>
  <c r="BS228" i="2" s="1"/>
  <c r="N228" i="2"/>
  <c r="P234" i="2"/>
  <c r="BR231" i="2"/>
  <c r="BS231" i="2" s="1"/>
  <c r="N231" i="2"/>
  <c r="AZ231" i="2"/>
  <c r="BA231" i="2" s="1"/>
  <c r="BF231" i="2"/>
  <c r="BG231" i="2" s="1"/>
  <c r="BL231" i="2"/>
  <c r="BM231" i="2" s="1"/>
  <c r="BR233" i="2"/>
  <c r="BS233" i="2" s="1"/>
  <c r="N233" i="2"/>
  <c r="AZ233" i="2"/>
  <c r="BA233" i="2" s="1"/>
  <c r="BF233" i="2"/>
  <c r="BG233" i="2" s="1"/>
  <c r="BL233" i="2"/>
  <c r="BM233" i="2" s="1"/>
  <c r="BL236" i="2"/>
  <c r="BM236" i="2" s="1"/>
  <c r="BR236" i="2"/>
  <c r="BS236" i="2" s="1"/>
  <c r="N236" i="2"/>
  <c r="AZ236" i="2"/>
  <c r="BA236" i="2" s="1"/>
  <c r="BF236" i="2"/>
  <c r="BG236" i="2" s="1"/>
  <c r="AZ238" i="2"/>
  <c r="BA238" i="2" s="1"/>
  <c r="BF238" i="2"/>
  <c r="BG238" i="2" s="1"/>
  <c r="BL238" i="2"/>
  <c r="BM238" i="2" s="1"/>
  <c r="BR238" i="2"/>
  <c r="BS238" i="2" s="1"/>
  <c r="N238" i="2"/>
  <c r="BR241" i="2"/>
  <c r="BS241" i="2" s="1"/>
  <c r="N241" i="2"/>
  <c r="AZ241" i="2"/>
  <c r="BA241" i="2" s="1"/>
  <c r="BF241" i="2"/>
  <c r="BG241" i="2" s="1"/>
  <c r="BL241" i="2"/>
  <c r="BM241" i="2" s="1"/>
  <c r="BF251" i="2"/>
  <c r="BG251" i="2" s="1"/>
  <c r="BL251" i="2"/>
  <c r="BM251" i="2" s="1"/>
  <c r="BR251" i="2"/>
  <c r="BS251" i="2" s="1"/>
  <c r="N251" i="2"/>
  <c r="AZ251" i="2"/>
  <c r="BA251" i="2" s="1"/>
  <c r="BR253" i="2"/>
  <c r="BS253" i="2" s="1"/>
  <c r="N253" i="2"/>
  <c r="AZ253" i="2"/>
  <c r="BA253" i="2" s="1"/>
  <c r="BF253" i="2"/>
  <c r="BG253" i="2" s="1"/>
  <c r="BL253" i="2"/>
  <c r="BM253" i="2" s="1"/>
  <c r="BL256" i="2"/>
  <c r="BM256" i="2" s="1"/>
  <c r="BR256" i="2"/>
  <c r="BS256" i="2" s="1"/>
  <c r="AZ256" i="2"/>
  <c r="BA256" i="2" s="1"/>
  <c r="N256" i="2"/>
  <c r="BF256" i="2"/>
  <c r="BG256" i="2" s="1"/>
  <c r="L264" i="2"/>
  <c r="AV259" i="2"/>
  <c r="AW259" i="2" s="1"/>
  <c r="BN259" i="2"/>
  <c r="BO259" i="2" s="1"/>
  <c r="BB259" i="2"/>
  <c r="BC259" i="2" s="1"/>
  <c r="BH259" i="2"/>
  <c r="BI259" i="2" s="1"/>
  <c r="H154" i="2"/>
  <c r="I154" i="2" s="1"/>
  <c r="X350" i="2"/>
  <c r="AF154" i="2"/>
  <c r="AG154" i="2" s="1"/>
  <c r="AN350" i="2"/>
  <c r="AL346" i="2"/>
  <c r="T347" i="2"/>
  <c r="U347" i="2" s="1"/>
  <c r="AL155" i="2"/>
  <c r="AM155" i="2" s="1"/>
  <c r="AR347" i="2"/>
  <c r="AS347" i="2" s="1"/>
  <c r="T156" i="2"/>
  <c r="Z348" i="2"/>
  <c r="AR156" i="2"/>
  <c r="AS156" i="2" s="1"/>
  <c r="H349" i="2"/>
  <c r="Z157" i="2"/>
  <c r="AF349" i="2"/>
  <c r="AG349" i="2" s="1"/>
  <c r="X158" i="2"/>
  <c r="AN158" i="2"/>
  <c r="F354" i="2"/>
  <c r="H353" i="2"/>
  <c r="Z353" i="2"/>
  <c r="AT353" i="2"/>
  <c r="AT162" i="2"/>
  <c r="AT378" i="2" s="1"/>
  <c r="V355" i="2"/>
  <c r="V168" i="2"/>
  <c r="Z164" i="2"/>
  <c r="AD357" i="2"/>
  <c r="AF357" i="2" s="1"/>
  <c r="AG357" i="2" s="1"/>
  <c r="AL357" i="2"/>
  <c r="T167" i="2"/>
  <c r="F361" i="2"/>
  <c r="AF186" i="2"/>
  <c r="AG186" i="2" s="1"/>
  <c r="AZ188" i="2"/>
  <c r="BA188" i="2" s="1"/>
  <c r="N188" i="2"/>
  <c r="BR188" i="2"/>
  <c r="BS188" i="2" s="1"/>
  <c r="BF188" i="2"/>
  <c r="BG188" i="2" s="1"/>
  <c r="BL188" i="2"/>
  <c r="BM188" i="2" s="1"/>
  <c r="BR190" i="2"/>
  <c r="BS190" i="2" s="1"/>
  <c r="N190" i="2"/>
  <c r="BL190" i="2"/>
  <c r="BM190" i="2" s="1"/>
  <c r="AZ190" i="2"/>
  <c r="BA190" i="2" s="1"/>
  <c r="BF190" i="2"/>
  <c r="BG190" i="2" s="1"/>
  <c r="BL193" i="2"/>
  <c r="BM193" i="2" s="1"/>
  <c r="N193" i="2"/>
  <c r="AZ193" i="2"/>
  <c r="BA193" i="2" s="1"/>
  <c r="BR193" i="2"/>
  <c r="BS193" i="2" s="1"/>
  <c r="BF193" i="2"/>
  <c r="BG193" i="2" s="1"/>
  <c r="AZ203" i="2"/>
  <c r="BA203" i="2" s="1"/>
  <c r="BR203" i="2"/>
  <c r="BS203" i="2" s="1"/>
  <c r="BF203" i="2"/>
  <c r="BG203" i="2" s="1"/>
  <c r="BL203" i="2"/>
  <c r="BM203" i="2" s="1"/>
  <c r="N203" i="2"/>
  <c r="BL205" i="2"/>
  <c r="BM205" i="2" s="1"/>
  <c r="BF205" i="2"/>
  <c r="BG205" i="2" s="1"/>
  <c r="N205" i="2"/>
  <c r="AZ205" i="2"/>
  <c r="BA205" i="2" s="1"/>
  <c r="BR205" i="2"/>
  <c r="BS205" i="2" s="1"/>
  <c r="BF208" i="2"/>
  <c r="BG208" i="2" s="1"/>
  <c r="AZ208" i="2"/>
  <c r="BA208" i="2" s="1"/>
  <c r="BR208" i="2"/>
  <c r="BS208" i="2" s="1"/>
  <c r="N208" i="2"/>
  <c r="BL208" i="2"/>
  <c r="BM208" i="2" s="1"/>
  <c r="AZ211" i="2"/>
  <c r="BA211" i="2" s="1"/>
  <c r="P216" i="2"/>
  <c r="BR211" i="2"/>
  <c r="BS211" i="2" s="1"/>
  <c r="N211" i="2"/>
  <c r="BL211" i="2"/>
  <c r="BM211" i="2" s="1"/>
  <c r="BF211" i="2"/>
  <c r="BG211" i="2" s="1"/>
  <c r="AV213" i="2"/>
  <c r="AW213" i="2" s="1"/>
  <c r="BN213" i="2"/>
  <c r="BO213" i="2" s="1"/>
  <c r="BH213" i="2"/>
  <c r="BI213" i="2" s="1"/>
  <c r="BB213" i="2"/>
  <c r="BC213" i="2" s="1"/>
  <c r="AL136" i="2"/>
  <c r="AM136" i="2" s="1"/>
  <c r="Z137" i="2"/>
  <c r="AA137" i="2" s="1"/>
  <c r="Z139" i="2"/>
  <c r="AA139" i="2" s="1"/>
  <c r="AL140" i="2"/>
  <c r="AM140" i="2" s="1"/>
  <c r="Z141" i="2"/>
  <c r="AA141" i="2" s="1"/>
  <c r="AL142" i="2"/>
  <c r="AM142" i="2" s="1"/>
  <c r="BF259" i="2"/>
  <c r="BG259" i="2" s="1"/>
  <c r="BL259" i="2"/>
  <c r="BM259" i="2" s="1"/>
  <c r="P264" i="2"/>
  <c r="BR259" i="2"/>
  <c r="BS259" i="2" s="1"/>
  <c r="AZ259" i="2"/>
  <c r="BA259" i="2" s="1"/>
  <c r="N259" i="2"/>
  <c r="AP351" i="2"/>
  <c r="AP162" i="2"/>
  <c r="T352" i="2"/>
  <c r="AN352" i="2"/>
  <c r="AL161" i="2"/>
  <c r="AM161" i="2" s="1"/>
  <c r="AJ162" i="2"/>
  <c r="AP355" i="2"/>
  <c r="V357" i="2"/>
  <c r="T165" i="2"/>
  <c r="U165" i="2" s="1"/>
  <c r="AR166" i="2"/>
  <c r="AS166" i="2" s="1"/>
  <c r="J359" i="2"/>
  <c r="H167" i="2"/>
  <c r="I167" i="2" s="1"/>
  <c r="H169" i="2"/>
  <c r="I169" i="2" s="1"/>
  <c r="AL169" i="2"/>
  <c r="AM169" i="2" s="1"/>
  <c r="AG178" i="2"/>
  <c r="AR182" i="2"/>
  <c r="BH260" i="2"/>
  <c r="BI260" i="2" s="1"/>
  <c r="AV260" i="2"/>
  <c r="AW260" i="2" s="1"/>
  <c r="BN260" i="2"/>
  <c r="BO260" i="2" s="1"/>
  <c r="BB260" i="2"/>
  <c r="BC260" i="2" s="1"/>
  <c r="AV263" i="2"/>
  <c r="AW263" i="2" s="1"/>
  <c r="BB263" i="2"/>
  <c r="BC263" i="2" s="1"/>
  <c r="BH263" i="2"/>
  <c r="BI263" i="2" s="1"/>
  <c r="BN263" i="2"/>
  <c r="BO263" i="2" s="1"/>
  <c r="J350" i="2"/>
  <c r="H346" i="2"/>
  <c r="R350" i="2"/>
  <c r="AF346" i="2"/>
  <c r="AH350" i="2"/>
  <c r="AP350" i="2"/>
  <c r="AL347" i="2"/>
  <c r="AM347" i="2" s="1"/>
  <c r="T348" i="2"/>
  <c r="AR348" i="2"/>
  <c r="AS348" i="2" s="1"/>
  <c r="Z349" i="2"/>
  <c r="J158" i="2"/>
  <c r="R158" i="2"/>
  <c r="AH158" i="2"/>
  <c r="AP158" i="2"/>
  <c r="AH351" i="2"/>
  <c r="AG160" i="2"/>
  <c r="AD353" i="2"/>
  <c r="AL353" i="2"/>
  <c r="AM353" i="2" s="1"/>
  <c r="AH355" i="2"/>
  <c r="AF163" i="2"/>
  <c r="AG163" i="2" s="1"/>
  <c r="I164" i="2"/>
  <c r="Z356" i="2"/>
  <c r="AA356" i="2" s="1"/>
  <c r="AG165" i="2"/>
  <c r="AJ358" i="2"/>
  <c r="AR358" i="2"/>
  <c r="AS358" i="2" s="1"/>
  <c r="T359" i="2"/>
  <c r="U359" i="2" s="1"/>
  <c r="AD361" i="2"/>
  <c r="AL361" i="2"/>
  <c r="F194" i="2"/>
  <c r="G192" i="2" s="1"/>
  <c r="G182" i="2"/>
  <c r="BB237" i="2"/>
  <c r="BC237" i="2" s="1"/>
  <c r="BH237" i="2"/>
  <c r="BI237" i="2" s="1"/>
  <c r="BN237" i="2"/>
  <c r="BO237" i="2" s="1"/>
  <c r="AV237" i="2"/>
  <c r="AW237" i="2" s="1"/>
  <c r="BN239" i="2"/>
  <c r="BO239" i="2" s="1"/>
  <c r="AV239" i="2"/>
  <c r="AW239" i="2" s="1"/>
  <c r="BB239" i="2"/>
  <c r="BC239" i="2" s="1"/>
  <c r="BH239" i="2"/>
  <c r="BI239" i="2" s="1"/>
  <c r="L254" i="2"/>
  <c r="BH250" i="2"/>
  <c r="BI250" i="2" s="1"/>
  <c r="BN250" i="2"/>
  <c r="BO250" i="2" s="1"/>
  <c r="AV250" i="2"/>
  <c r="AW250" i="2" s="1"/>
  <c r="BB250" i="2"/>
  <c r="BC250" i="2" s="1"/>
  <c r="AV252" i="2"/>
  <c r="AW252" i="2" s="1"/>
  <c r="BB252" i="2"/>
  <c r="BC252" i="2" s="1"/>
  <c r="BH252" i="2"/>
  <c r="BI252" i="2" s="1"/>
  <c r="BN252" i="2"/>
  <c r="BO252" i="2" s="1"/>
  <c r="BN255" i="2"/>
  <c r="BO255" i="2" s="1"/>
  <c r="L258" i="2"/>
  <c r="BB255" i="2"/>
  <c r="BC255" i="2" s="1"/>
  <c r="BH255" i="2"/>
  <c r="BI255" i="2" s="1"/>
  <c r="AV255" i="2"/>
  <c r="AW255" i="2" s="1"/>
  <c r="BH257" i="2"/>
  <c r="BI257" i="2" s="1"/>
  <c r="BN257" i="2"/>
  <c r="BO257" i="2" s="1"/>
  <c r="AV257" i="2"/>
  <c r="AW257" i="2" s="1"/>
  <c r="BB257" i="2"/>
  <c r="BC257" i="2" s="1"/>
  <c r="BR260" i="2"/>
  <c r="BS260" i="2" s="1"/>
  <c r="BF260" i="2"/>
  <c r="BG260" i="2" s="1"/>
  <c r="N260" i="2"/>
  <c r="BL260" i="2"/>
  <c r="BM260" i="2" s="1"/>
  <c r="AZ260" i="2"/>
  <c r="BA260" i="2" s="1"/>
  <c r="BL263" i="2"/>
  <c r="BM263" i="2" s="1"/>
  <c r="BR263" i="2"/>
  <c r="BS263" i="2" s="1"/>
  <c r="N263" i="2"/>
  <c r="AZ263" i="2"/>
  <c r="BA263" i="2" s="1"/>
  <c r="BF263" i="2"/>
  <c r="BG263" i="2" s="1"/>
  <c r="Z159" i="2"/>
  <c r="AJ354" i="2"/>
  <c r="X352" i="2"/>
  <c r="Z352" i="2" s="1"/>
  <c r="AA352" i="2" s="1"/>
  <c r="AF352" i="2"/>
  <c r="V353" i="2"/>
  <c r="AF161" i="2"/>
  <c r="AG161" i="2" s="1"/>
  <c r="AD162" i="2"/>
  <c r="AJ355" i="2"/>
  <c r="AJ168" i="2"/>
  <c r="H356" i="2"/>
  <c r="I356" i="2" s="1"/>
  <c r="T164" i="2"/>
  <c r="AB358" i="2"/>
  <c r="Z166" i="2"/>
  <c r="AL166" i="2"/>
  <c r="AM166" i="2" s="1"/>
  <c r="AP359" i="2"/>
  <c r="AF169" i="2"/>
  <c r="AG169" i="2" s="1"/>
  <c r="AJ182" i="2"/>
  <c r="I193" i="2"/>
  <c r="I183" i="2"/>
  <c r="I179" i="2"/>
  <c r="I180" i="2"/>
  <c r="I181" i="2"/>
  <c r="BH191" i="2"/>
  <c r="BI191" i="2" s="1"/>
  <c r="AV191" i="2"/>
  <c r="AW191" i="2" s="1"/>
  <c r="BN191" i="2"/>
  <c r="BO191" i="2" s="1"/>
  <c r="BB191" i="2"/>
  <c r="BC191" i="2" s="1"/>
  <c r="BB202" i="2"/>
  <c r="BC202" i="2" s="1"/>
  <c r="L206" i="2"/>
  <c r="BH202" i="2"/>
  <c r="BI202" i="2" s="1"/>
  <c r="AV202" i="2"/>
  <c r="AW202" i="2" s="1"/>
  <c r="BN202" i="2"/>
  <c r="BO202" i="2" s="1"/>
  <c r="AZ115" i="2"/>
  <c r="BA115" i="2" s="1"/>
  <c r="BN204" i="2"/>
  <c r="BO204" i="2" s="1"/>
  <c r="BH204" i="2"/>
  <c r="BI204" i="2" s="1"/>
  <c r="AV204" i="2"/>
  <c r="AW204" i="2" s="1"/>
  <c r="BB204" i="2"/>
  <c r="BC204" i="2" s="1"/>
  <c r="BH207" i="2"/>
  <c r="BI207" i="2" s="1"/>
  <c r="BB207" i="2"/>
  <c r="BC207" i="2" s="1"/>
  <c r="AV207" i="2"/>
  <c r="AW207" i="2" s="1"/>
  <c r="BN207" i="2"/>
  <c r="BO207" i="2" s="1"/>
  <c r="L210" i="2"/>
  <c r="AV209" i="2"/>
  <c r="AW209" i="2" s="1"/>
  <c r="BN209" i="2"/>
  <c r="BO209" i="2" s="1"/>
  <c r="BH209" i="2"/>
  <c r="BI209" i="2" s="1"/>
  <c r="BB209" i="2"/>
  <c r="BC209" i="2" s="1"/>
  <c r="BN212" i="2"/>
  <c r="BO212" i="2" s="1"/>
  <c r="BH212" i="2"/>
  <c r="BI212" i="2" s="1"/>
  <c r="BB212" i="2"/>
  <c r="BC212" i="2" s="1"/>
  <c r="AV212" i="2"/>
  <c r="AW212" i="2" s="1"/>
  <c r="BR214" i="2"/>
  <c r="BS214" i="2" s="1"/>
  <c r="N214" i="2"/>
  <c r="BL214" i="2"/>
  <c r="BM214" i="2" s="1"/>
  <c r="BF214" i="2"/>
  <c r="BG214" i="2" s="1"/>
  <c r="AZ214" i="2"/>
  <c r="BA214" i="2" s="1"/>
  <c r="P230" i="2"/>
  <c r="BL226" i="2"/>
  <c r="BM226" i="2" s="1"/>
  <c r="BR226" i="2"/>
  <c r="BS226" i="2" s="1"/>
  <c r="N226" i="2"/>
  <c r="AZ226" i="2"/>
  <c r="BA226" i="2" s="1"/>
  <c r="BF226" i="2"/>
  <c r="BG226" i="2" s="1"/>
  <c r="BF229" i="2"/>
  <c r="BG229" i="2" s="1"/>
  <c r="BL229" i="2"/>
  <c r="BM229" i="2" s="1"/>
  <c r="BR229" i="2"/>
  <c r="BS229" i="2" s="1"/>
  <c r="N229" i="2"/>
  <c r="AZ229" i="2"/>
  <c r="BA229" i="2" s="1"/>
  <c r="BL232" i="2"/>
  <c r="BM232" i="2" s="1"/>
  <c r="BR232" i="2"/>
  <c r="BS232" i="2" s="1"/>
  <c r="AZ232" i="2"/>
  <c r="BA232" i="2" s="1"/>
  <c r="BF232" i="2"/>
  <c r="BG232" i="2" s="1"/>
  <c r="N232" i="2"/>
  <c r="P240" i="2"/>
  <c r="BF235" i="2"/>
  <c r="BG235" i="2" s="1"/>
  <c r="BL235" i="2"/>
  <c r="BM235" i="2" s="1"/>
  <c r="BR235" i="2"/>
  <c r="BS235" i="2" s="1"/>
  <c r="N235" i="2"/>
  <c r="AZ235" i="2"/>
  <c r="BA235" i="2" s="1"/>
  <c r="BR237" i="2"/>
  <c r="BS237" i="2" s="1"/>
  <c r="N237" i="2"/>
  <c r="AZ237" i="2"/>
  <c r="BA237" i="2" s="1"/>
  <c r="BF237" i="2"/>
  <c r="BG237" i="2" s="1"/>
  <c r="BL237" i="2"/>
  <c r="BM237" i="2" s="1"/>
  <c r="BF239" i="2"/>
  <c r="BG239" i="2" s="1"/>
  <c r="BL239" i="2"/>
  <c r="BM239" i="2" s="1"/>
  <c r="BR239" i="2"/>
  <c r="BS239" i="2" s="1"/>
  <c r="N239" i="2"/>
  <c r="AZ239" i="2"/>
  <c r="BA239" i="2" s="1"/>
  <c r="AZ250" i="2"/>
  <c r="BA250" i="2" s="1"/>
  <c r="BF250" i="2"/>
  <c r="BG250" i="2" s="1"/>
  <c r="P254" i="2"/>
  <c r="BL250" i="2"/>
  <c r="BM250" i="2" s="1"/>
  <c r="BR250" i="2"/>
  <c r="BS250" i="2" s="1"/>
  <c r="N250" i="2"/>
  <c r="BL252" i="2"/>
  <c r="BM252" i="2" s="1"/>
  <c r="BR252" i="2"/>
  <c r="BS252" i="2" s="1"/>
  <c r="N252" i="2"/>
  <c r="AZ252" i="2"/>
  <c r="BA252" i="2" s="1"/>
  <c r="BF252" i="2"/>
  <c r="BG252" i="2" s="1"/>
  <c r="BL255" i="2"/>
  <c r="BM255" i="2" s="1"/>
  <c r="BR255" i="2"/>
  <c r="BS255" i="2" s="1"/>
  <c r="AZ255" i="2"/>
  <c r="BA255" i="2" s="1"/>
  <c r="N255" i="2"/>
  <c r="P258" i="2"/>
  <c r="BF255" i="2"/>
  <c r="BG255" i="2" s="1"/>
  <c r="AZ257" i="2"/>
  <c r="BA257" i="2" s="1"/>
  <c r="BR257" i="2"/>
  <c r="BS257" i="2" s="1"/>
  <c r="N257" i="2"/>
  <c r="BF257" i="2"/>
  <c r="BG257" i="2" s="1"/>
  <c r="BL257" i="2"/>
  <c r="BM257" i="2" s="1"/>
  <c r="BN261" i="2"/>
  <c r="BO261" i="2" s="1"/>
  <c r="BH261" i="2"/>
  <c r="BI261" i="2" s="1"/>
  <c r="AV261" i="2"/>
  <c r="AW261" i="2" s="1"/>
  <c r="BB261" i="2"/>
  <c r="BC261" i="2" s="1"/>
  <c r="BH265" i="2"/>
  <c r="BI265" i="2" s="1"/>
  <c r="BN265" i="2"/>
  <c r="BO265" i="2" s="1"/>
  <c r="AV265" i="2"/>
  <c r="AW265" i="2" s="1"/>
  <c r="BB265" i="2"/>
  <c r="BC265" i="2" s="1"/>
  <c r="T154" i="2"/>
  <c r="U154" i="2" s="1"/>
  <c r="AB350" i="2"/>
  <c r="Z346" i="2"/>
  <c r="AJ350" i="2"/>
  <c r="AR154" i="2"/>
  <c r="AS154" i="2" s="1"/>
  <c r="H347" i="2"/>
  <c r="I347" i="2" s="1"/>
  <c r="Z155" i="2"/>
  <c r="AA155" i="2" s="1"/>
  <c r="AF347" i="2"/>
  <c r="AG347" i="2" s="1"/>
  <c r="H156" i="2"/>
  <c r="I156" i="2" s="1"/>
  <c r="AF156" i="2"/>
  <c r="AG156" i="2" s="1"/>
  <c r="AL348" i="2"/>
  <c r="AM348" i="2" s="1"/>
  <c r="T349" i="2"/>
  <c r="U349" i="2" s="1"/>
  <c r="AL157" i="2"/>
  <c r="AM157" i="2" s="1"/>
  <c r="AR349" i="2"/>
  <c r="AS349" i="2" s="1"/>
  <c r="AB158" i="2"/>
  <c r="AJ158" i="2"/>
  <c r="J354" i="2"/>
  <c r="H351" i="2"/>
  <c r="R351" i="2"/>
  <c r="AB354" i="2"/>
  <c r="Z351" i="2"/>
  <c r="AA351" i="2" s="1"/>
  <c r="AR351" i="2"/>
  <c r="AS351" i="2" s="1"/>
  <c r="AT354" i="2"/>
  <c r="Z160" i="2"/>
  <c r="AA160" i="2" s="1"/>
  <c r="AR160" i="2"/>
  <c r="AS160" i="2" s="1"/>
  <c r="F355" i="2"/>
  <c r="F168" i="2"/>
  <c r="Z163" i="2"/>
  <c r="AT355" i="2"/>
  <c r="AT168" i="2"/>
  <c r="AN356" i="2"/>
  <c r="AN360" i="2" s="1"/>
  <c r="AL164" i="2"/>
  <c r="AM164" i="2" s="1"/>
  <c r="Z165" i="2"/>
  <c r="AH359" i="2"/>
  <c r="AF167" i="2"/>
  <c r="AG167" i="2" s="1"/>
  <c r="AR167" i="2"/>
  <c r="AS167" i="2" s="1"/>
  <c r="AN168" i="2"/>
  <c r="V361" i="2"/>
  <c r="T169" i="2"/>
  <c r="U169" i="2" s="1"/>
  <c r="I178" i="2"/>
  <c r="AL178" i="2"/>
  <c r="AM178" i="2" s="1"/>
  <c r="AD194" i="2"/>
  <c r="AE182" i="2" s="1"/>
  <c r="AG180" i="2"/>
  <c r="AR180" i="2"/>
  <c r="AS180" i="2" s="1"/>
  <c r="V186" i="2"/>
  <c r="T185" i="2"/>
  <c r="U185" i="2" s="1"/>
  <c r="AR185" i="2"/>
  <c r="R192" i="2"/>
  <c r="AA188" i="2"/>
  <c r="I204" i="2"/>
  <c r="AG204" i="2"/>
  <c r="AM205" i="2"/>
  <c r="Y212" i="2"/>
  <c r="AA180" i="2"/>
  <c r="U187" i="2"/>
  <c r="AG189" i="2"/>
  <c r="AM191" i="2"/>
  <c r="U193" i="2"/>
  <c r="AS193" i="2"/>
  <c r="AS202" i="2"/>
  <c r="AA179" i="2"/>
  <c r="AL180" i="2"/>
  <c r="AM180" i="2" s="1"/>
  <c r="AN182" i="2"/>
  <c r="AN186" i="2"/>
  <c r="R186" i="2"/>
  <c r="AS187" i="2"/>
  <c r="I189" i="2"/>
  <c r="X218" i="2"/>
  <c r="Y210" i="2" s="1"/>
  <c r="AI203" i="2"/>
  <c r="AS205" i="2"/>
  <c r="I208" i="2"/>
  <c r="AM213" i="2"/>
  <c r="T180" i="2"/>
  <c r="U180" i="2" s="1"/>
  <c r="V182" i="2"/>
  <c r="AF183" i="2"/>
  <c r="AG183" i="2" s="1"/>
  <c r="AL185" i="2"/>
  <c r="AM185" i="2" s="1"/>
  <c r="AJ186" i="2"/>
  <c r="AA187" i="2"/>
  <c r="AG188" i="2"/>
  <c r="AM190" i="2"/>
  <c r="AM204" i="2"/>
  <c r="AG207" i="2"/>
  <c r="AR179" i="2"/>
  <c r="AL181" i="2"/>
  <c r="AM181" i="2" s="1"/>
  <c r="X182" i="2"/>
  <c r="I184" i="2"/>
  <c r="AG184" i="2"/>
  <c r="I188" i="2"/>
  <c r="AM189" i="2"/>
  <c r="I203" i="2"/>
  <c r="I211" i="2"/>
  <c r="AF210" i="2"/>
  <c r="AM208" i="2"/>
  <c r="I212" i="2"/>
  <c r="AR359" i="2"/>
  <c r="AS359" i="2" s="1"/>
  <c r="H361" i="2"/>
  <c r="AF361" i="2"/>
  <c r="AG361" i="2" s="1"/>
  <c r="AH182" i="2"/>
  <c r="AR184" i="2"/>
  <c r="AS184" i="2" s="1"/>
  <c r="AE185" i="2"/>
  <c r="AE192" i="2"/>
  <c r="AM188" i="2"/>
  <c r="AA190" i="2"/>
  <c r="H210" i="2"/>
  <c r="I210" i="2" s="1"/>
  <c r="T183" i="2"/>
  <c r="U183" i="2" s="1"/>
  <c r="X186" i="2"/>
  <c r="J186" i="2"/>
  <c r="AP186" i="2"/>
  <c r="J218" i="2"/>
  <c r="K210" i="2" s="1"/>
  <c r="AH218" i="2"/>
  <c r="Y204" i="2"/>
  <c r="S210" i="2"/>
  <c r="AS208" i="2"/>
  <c r="AM212" i="2"/>
  <c r="X360" i="2"/>
  <c r="AL355" i="2"/>
  <c r="AM355" i="2" s="1"/>
  <c r="T356" i="2"/>
  <c r="U356" i="2" s="1"/>
  <c r="AR356" i="2"/>
  <c r="AS356" i="2" s="1"/>
  <c r="Z357" i="2"/>
  <c r="AA357" i="2" s="1"/>
  <c r="H358" i="2"/>
  <c r="I358" i="2" s="1"/>
  <c r="AF358" i="2"/>
  <c r="AG358" i="2" s="1"/>
  <c r="AL359" i="2"/>
  <c r="AM359" i="2" s="1"/>
  <c r="Z361" i="2"/>
  <c r="AA361" i="2" s="1"/>
  <c r="R182" i="2"/>
  <c r="AT186" i="2"/>
  <c r="AT194" i="2" s="1"/>
  <c r="Z184" i="2"/>
  <c r="AA184" i="2" s="1"/>
  <c r="J192" i="2"/>
  <c r="H187" i="2"/>
  <c r="I187" i="2" s="1"/>
  <c r="I191" i="2"/>
  <c r="AG191" i="2"/>
  <c r="R218" i="2"/>
  <c r="S206" i="2" s="1"/>
  <c r="AA209" i="2"/>
  <c r="AA203" i="2"/>
  <c r="AM209" i="2"/>
  <c r="AL187" i="2"/>
  <c r="AM187" i="2" s="1"/>
  <c r="AS189" i="2"/>
  <c r="H190" i="2"/>
  <c r="I190" i="2" s="1"/>
  <c r="Z193" i="2"/>
  <c r="AA193" i="2" s="1"/>
  <c r="Z202" i="2"/>
  <c r="AA202" i="2" s="1"/>
  <c r="AI202" i="2"/>
  <c r="AI204" i="2"/>
  <c r="I205" i="2"/>
  <c r="S208" i="2"/>
  <c r="I209" i="2"/>
  <c r="AJ210" i="2"/>
  <c r="AJ218" i="2" s="1"/>
  <c r="AN216" i="2"/>
  <c r="AL211" i="2"/>
  <c r="AM211" i="2" s="1"/>
  <c r="AA213" i="2"/>
  <c r="I215" i="2"/>
  <c r="Y217" i="2"/>
  <c r="I241" i="2"/>
  <c r="I232" i="2"/>
  <c r="I228" i="2"/>
  <c r="U233" i="2"/>
  <c r="U237" i="2"/>
  <c r="AN192" i="2"/>
  <c r="H202" i="2"/>
  <c r="I202" i="2" s="1"/>
  <c r="K203" i="2"/>
  <c r="AF203" i="2"/>
  <c r="AG202" i="2" s="1"/>
  <c r="H207" i="2"/>
  <c r="I207" i="2" s="1"/>
  <c r="S207" i="2"/>
  <c r="AN210" i="2"/>
  <c r="AL207" i="2"/>
  <c r="AM207" i="2" s="1"/>
  <c r="Z210" i="2"/>
  <c r="AA210" i="2" s="1"/>
  <c r="AI215" i="2"/>
  <c r="Z217" i="2"/>
  <c r="AA217" i="2" s="1"/>
  <c r="Z230" i="2"/>
  <c r="AA230" i="2" s="1"/>
  <c r="AR234" i="2"/>
  <c r="AS234" i="2" s="1"/>
  <c r="AS238" i="2"/>
  <c r="AM241" i="2"/>
  <c r="AF187" i="2"/>
  <c r="AG187" i="2" s="1"/>
  <c r="U190" i="2"/>
  <c r="AM193" i="2"/>
  <c r="AA204" i="2"/>
  <c r="AB206" i="2"/>
  <c r="AN206" i="2"/>
  <c r="K208" i="2"/>
  <c r="AG209" i="2"/>
  <c r="S216" i="2"/>
  <c r="S212" i="2"/>
  <c r="U227" i="2"/>
  <c r="U226" i="2"/>
  <c r="U228" i="2"/>
  <c r="U241" i="2"/>
  <c r="AA191" i="2"/>
  <c r="V192" i="2"/>
  <c r="AF192" i="2"/>
  <c r="AG192" i="2" s="1"/>
  <c r="AM202" i="2"/>
  <c r="Y203" i="2"/>
  <c r="S204" i="2"/>
  <c r="AG205" i="2"/>
  <c r="AP210" i="2"/>
  <c r="U212" i="2"/>
  <c r="AS212" i="2"/>
  <c r="AG213" i="2"/>
  <c r="S215" i="2"/>
  <c r="AL215" i="2"/>
  <c r="AM215" i="2" s="1"/>
  <c r="V216" i="2"/>
  <c r="I217" i="2"/>
  <c r="AG217" i="2"/>
  <c r="AG241" i="2"/>
  <c r="AG232" i="2"/>
  <c r="AG228" i="2"/>
  <c r="I229" i="2"/>
  <c r="U232" i="2"/>
  <c r="V254" i="2"/>
  <c r="T250" i="2"/>
  <c r="U250" i="2" s="1"/>
  <c r="U189" i="2"/>
  <c r="AR203" i="2"/>
  <c r="AS203" i="2" s="1"/>
  <c r="Y205" i="2"/>
  <c r="AI205" i="2"/>
  <c r="AP206" i="2"/>
  <c r="AI208" i="2"/>
  <c r="Y209" i="2"/>
  <c r="T211" i="2"/>
  <c r="U211" i="2" s="1"/>
  <c r="AR211" i="2"/>
  <c r="AS211" i="2" s="1"/>
  <c r="AI212" i="2"/>
  <c r="H214" i="2"/>
  <c r="I214" i="2" s="1"/>
  <c r="U215" i="2"/>
  <c r="AL217" i="2"/>
  <c r="AM217" i="2" s="1"/>
  <c r="AG229" i="2"/>
  <c r="AQ230" i="2"/>
  <c r="AG233" i="2"/>
  <c r="T234" i="2"/>
  <c r="U234" i="2" s="1"/>
  <c r="U235" i="2"/>
  <c r="H252" i="2"/>
  <c r="I252" i="2" s="1"/>
  <c r="AT192" i="2"/>
  <c r="AR210" i="2"/>
  <c r="AS210" i="2" s="1"/>
  <c r="Y216" i="2"/>
  <c r="AI216" i="2"/>
  <c r="AF216" i="2"/>
  <c r="AG216" i="2" s="1"/>
  <c r="K212" i="2"/>
  <c r="U213" i="2"/>
  <c r="AI214" i="2"/>
  <c r="AF214" i="2"/>
  <c r="AG214" i="2" s="1"/>
  <c r="Z215" i="2"/>
  <c r="AA215" i="2" s="1"/>
  <c r="Y215" i="2"/>
  <c r="AS215" i="2"/>
  <c r="AM229" i="2"/>
  <c r="AM227" i="2"/>
  <c r="AQ228" i="2"/>
  <c r="I233" i="2"/>
  <c r="AR258" i="2"/>
  <c r="AS258" i="2" s="1"/>
  <c r="T188" i="2"/>
  <c r="U188" i="2" s="1"/>
  <c r="AF193" i="2"/>
  <c r="AG193" i="2" s="1"/>
  <c r="Z207" i="2"/>
  <c r="AA207" i="2" s="1"/>
  <c r="AI207" i="2"/>
  <c r="Z208" i="2"/>
  <c r="AA208" i="2" s="1"/>
  <c r="T210" i="2"/>
  <c r="U210" i="2" s="1"/>
  <c r="J216" i="2"/>
  <c r="Y211" i="2"/>
  <c r="AI211" i="2"/>
  <c r="S214" i="2"/>
  <c r="AT216" i="2"/>
  <c r="U217" i="2"/>
  <c r="AN242" i="2"/>
  <c r="AO229" i="2" s="1"/>
  <c r="AS228" i="2"/>
  <c r="AQ232" i="2"/>
  <c r="U238" i="2"/>
  <c r="V264" i="2"/>
  <c r="T259" i="2"/>
  <c r="U259" i="2" s="1"/>
  <c r="T191" i="2"/>
  <c r="U191" i="2" s="1"/>
  <c r="AB192" i="2"/>
  <c r="AB194" i="2" s="1"/>
  <c r="Z211" i="2"/>
  <c r="AA211" i="2" s="1"/>
  <c r="Z212" i="2"/>
  <c r="AA212" i="2" s="1"/>
  <c r="I213" i="2"/>
  <c r="Y213" i="2"/>
  <c r="U214" i="2"/>
  <c r="AM214" i="2"/>
  <c r="AS217" i="2"/>
  <c r="AQ242" i="2"/>
  <c r="AQ241" i="2"/>
  <c r="AQ237" i="2"/>
  <c r="AP243" i="2"/>
  <c r="AQ239" i="2"/>
  <c r="AQ235" i="2"/>
  <c r="AQ231" i="2"/>
  <c r="AQ227" i="2"/>
  <c r="AQ233" i="2"/>
  <c r="AQ229" i="2"/>
  <c r="AS227" i="2"/>
  <c r="AS226" i="2"/>
  <c r="AS235" i="2"/>
  <c r="U229" i="2"/>
  <c r="AS232" i="2"/>
  <c r="AM233" i="2"/>
  <c r="U239" i="2"/>
  <c r="AB216" i="2"/>
  <c r="AG237" i="2"/>
  <c r="AG239" i="2"/>
  <c r="AS257" i="2"/>
  <c r="AB288" i="2"/>
  <c r="Z283" i="2"/>
  <c r="AA283" i="2" s="1"/>
  <c r="BL283" i="2"/>
  <c r="BM283" i="2" s="1"/>
  <c r="Z226" i="2"/>
  <c r="AA226" i="2" s="1"/>
  <c r="J230" i="2"/>
  <c r="AH230" i="2"/>
  <c r="H231" i="2"/>
  <c r="I231" i="2" s="1"/>
  <c r="X234" i="2"/>
  <c r="AF231" i="2"/>
  <c r="AG231" i="2" s="1"/>
  <c r="AN234" i="2"/>
  <c r="X240" i="2"/>
  <c r="AJ240" i="2"/>
  <c r="AL235" i="2"/>
  <c r="AM235" i="2" s="1"/>
  <c r="AR240" i="2"/>
  <c r="AS240" i="2" s="1"/>
  <c r="H236" i="2"/>
  <c r="I236" i="2" s="1"/>
  <c r="J240" i="2"/>
  <c r="AM236" i="2"/>
  <c r="AL254" i="2"/>
  <c r="AL251" i="2"/>
  <c r="AM251" i="2" s="1"/>
  <c r="AF252" i="2"/>
  <c r="AG252" i="2" s="1"/>
  <c r="AS255" i="2"/>
  <c r="AL259" i="2"/>
  <c r="AN264" i="2"/>
  <c r="T265" i="2"/>
  <c r="U265" i="2" s="1"/>
  <c r="AJ230" i="2"/>
  <c r="H234" i="2"/>
  <c r="I234" i="2" s="1"/>
  <c r="AF234" i="2"/>
  <c r="AG234" i="2" s="1"/>
  <c r="AQ234" i="2"/>
  <c r="Z235" i="2"/>
  <c r="AA235" i="2" s="1"/>
  <c r="AB240" i="2"/>
  <c r="AA236" i="2"/>
  <c r="AQ236" i="2"/>
  <c r="AR250" i="2"/>
  <c r="AS250" i="2" s="1"/>
  <c r="AT254" i="2"/>
  <c r="U256" i="2"/>
  <c r="U251" i="2"/>
  <c r="T252" i="2"/>
  <c r="U252" i="2" s="1"/>
  <c r="F266" i="2"/>
  <c r="G254" i="2" s="1"/>
  <c r="Z258" i="2"/>
  <c r="AS259" i="2"/>
  <c r="U260" i="2"/>
  <c r="T261" i="2"/>
  <c r="U261" i="2" s="1"/>
  <c r="AL261" i="2"/>
  <c r="AR262" i="2"/>
  <c r="AS262" i="2" s="1"/>
  <c r="AA231" i="2"/>
  <c r="AS233" i="2"/>
  <c r="AL240" i="2"/>
  <c r="AM240" i="2" s="1"/>
  <c r="Z237" i="2"/>
  <c r="AA237" i="2" s="1"/>
  <c r="AL237" i="2"/>
  <c r="AM237" i="2" s="1"/>
  <c r="AM238" i="2"/>
  <c r="AR252" i="2"/>
  <c r="AS252" i="2" s="1"/>
  <c r="AD258" i="2"/>
  <c r="AF255" i="2"/>
  <c r="AG255" i="2" s="1"/>
  <c r="AR256" i="2"/>
  <c r="AS256" i="2" s="1"/>
  <c r="AR260" i="2"/>
  <c r="AS260" i="2" s="1"/>
  <c r="AS261" i="2"/>
  <c r="F230" i="2"/>
  <c r="V230" i="2"/>
  <c r="AD230" i="2"/>
  <c r="AT230" i="2"/>
  <c r="T231" i="2"/>
  <c r="U231" i="2" s="1"/>
  <c r="Z234" i="2"/>
  <c r="AA234" i="2" s="1"/>
  <c r="AR231" i="2"/>
  <c r="AS231" i="2" s="1"/>
  <c r="AQ240" i="2"/>
  <c r="T236" i="2"/>
  <c r="U236" i="2" s="1"/>
  <c r="R240" i="2"/>
  <c r="I237" i="2"/>
  <c r="AA238" i="2"/>
  <c r="I239" i="2"/>
  <c r="AD254" i="2"/>
  <c r="AF250" i="2"/>
  <c r="AG250" i="2" s="1"/>
  <c r="U253" i="2"/>
  <c r="AL253" i="2"/>
  <c r="Z256" i="2"/>
  <c r="AM274" i="2"/>
  <c r="F206" i="2"/>
  <c r="H206" i="2" s="1"/>
  <c r="I206" i="2" s="1"/>
  <c r="V206" i="2"/>
  <c r="AD206" i="2"/>
  <c r="AT206" i="2"/>
  <c r="T207" i="2"/>
  <c r="U207" i="2" s="1"/>
  <c r="AR207" i="2"/>
  <c r="AS207" i="2" s="1"/>
  <c r="I235" i="2"/>
  <c r="AS237" i="2"/>
  <c r="AQ238" i="2"/>
  <c r="AS241" i="2"/>
  <c r="H250" i="2"/>
  <c r="I250" i="2" s="1"/>
  <c r="Z251" i="2"/>
  <c r="AA251" i="2" s="1"/>
  <c r="AB254" i="2"/>
  <c r="AS253" i="2"/>
  <c r="AA257" i="2"/>
  <c r="Z261" i="2"/>
  <c r="Z262" i="2"/>
  <c r="O276" i="2"/>
  <c r="BJ276" i="2"/>
  <c r="BK276" i="2" s="1"/>
  <c r="AX276" i="2"/>
  <c r="AY276" i="2" s="1"/>
  <c r="AL231" i="2"/>
  <c r="AM231" i="2" s="1"/>
  <c r="AG235" i="2"/>
  <c r="AF236" i="2"/>
  <c r="AG236" i="2" s="1"/>
  <c r="AS239" i="2"/>
  <c r="AJ254" i="2"/>
  <c r="Z253" i="2"/>
  <c r="AA253" i="2" s="1"/>
  <c r="H256" i="2"/>
  <c r="I256" i="2" s="1"/>
  <c r="J258" i="2"/>
  <c r="AM265" i="2"/>
  <c r="AH240" i="2"/>
  <c r="X254" i="2"/>
  <c r="AP254" i="2"/>
  <c r="AL256" i="2"/>
  <c r="AF259" i="2"/>
  <c r="AG259" i="2" s="1"/>
  <c r="AP264" i="2"/>
  <c r="AF260" i="2"/>
  <c r="AG260" i="2" s="1"/>
  <c r="AR263" i="2"/>
  <c r="AS263" i="2" s="1"/>
  <c r="AH254" i="2"/>
  <c r="G264" i="2"/>
  <c r="H265" i="2"/>
  <c r="I265" i="2" s="1"/>
  <c r="G265" i="2"/>
  <c r="AV278" i="2"/>
  <c r="AW278" i="2" s="1"/>
  <c r="AR236" i="2"/>
  <c r="AS236" i="2" s="1"/>
  <c r="H238" i="2"/>
  <c r="I238" i="2" s="1"/>
  <c r="AF238" i="2"/>
  <c r="AG238" i="2" s="1"/>
  <c r="AL239" i="2"/>
  <c r="AM239" i="2" s="1"/>
  <c r="Z241" i="2"/>
  <c r="AA241" i="2" s="1"/>
  <c r="AF256" i="2"/>
  <c r="AG256" i="2" s="1"/>
  <c r="T257" i="2"/>
  <c r="U257" i="2" s="1"/>
  <c r="R258" i="2"/>
  <c r="G259" i="2"/>
  <c r="AF262" i="2"/>
  <c r="AG262" i="2" s="1"/>
  <c r="H263" i="2"/>
  <c r="I263" i="2" s="1"/>
  <c r="AP290" i="2"/>
  <c r="AQ278" i="2"/>
  <c r="J254" i="2"/>
  <c r="R254" i="2"/>
  <c r="H259" i="2"/>
  <c r="I259" i="2" s="1"/>
  <c r="R264" i="2"/>
  <c r="G262" i="2"/>
  <c r="AF265" i="2"/>
  <c r="AG265" i="2" s="1"/>
  <c r="AR265" i="2"/>
  <c r="AS265" i="2" s="1"/>
  <c r="AD290" i="2"/>
  <c r="AE278" i="2"/>
  <c r="AR274" i="2"/>
  <c r="AS274" i="2" s="1"/>
  <c r="BR274" i="2"/>
  <c r="BS274" i="2" s="1"/>
  <c r="AT278" i="2"/>
  <c r="BH275" i="2"/>
  <c r="BI275" i="2" s="1"/>
  <c r="AQ282" i="2"/>
  <c r="AM284" i="2"/>
  <c r="J264" i="2"/>
  <c r="AB264" i="2"/>
  <c r="AT264" i="2"/>
  <c r="AL262" i="2"/>
  <c r="T263" i="2"/>
  <c r="U263" i="2" s="1"/>
  <c r="AF263" i="2"/>
  <c r="AG263" i="2" s="1"/>
  <c r="BH277" i="2"/>
  <c r="BI277" i="2" s="1"/>
  <c r="F288" i="2"/>
  <c r="V258" i="2"/>
  <c r="AN258" i="2"/>
  <c r="H262" i="2"/>
  <c r="I262" i="2" s="1"/>
  <c r="X264" i="2"/>
  <c r="S278" i="2"/>
  <c r="R290" i="2"/>
  <c r="AQ276" i="2"/>
  <c r="AE280" i="2"/>
  <c r="AD282" i="2"/>
  <c r="AL255" i="2"/>
  <c r="AD264" i="2"/>
  <c r="T274" i="2"/>
  <c r="U274" i="2" s="1"/>
  <c r="V278" i="2"/>
  <c r="BJ286" i="2"/>
  <c r="BK286" i="2" s="1"/>
  <c r="BD286" i="2"/>
  <c r="BE286" i="2" s="1"/>
  <c r="BF275" i="2"/>
  <c r="BG275" i="2" s="1"/>
  <c r="BR275" i="2"/>
  <c r="BS275" i="2" s="1"/>
  <c r="N275" i="2"/>
  <c r="AR276" i="2"/>
  <c r="AS276" i="2" s="1"/>
  <c r="BR277" i="2"/>
  <c r="BS277" i="2" s="1"/>
  <c r="N277" i="2"/>
  <c r="BF277" i="2"/>
  <c r="BG277" i="2" s="1"/>
  <c r="L282" i="2"/>
  <c r="L290" i="2" s="1"/>
  <c r="BN279" i="2"/>
  <c r="BO279" i="2" s="1"/>
  <c r="BB279" i="2"/>
  <c r="BC279" i="2" s="1"/>
  <c r="AG279" i="2"/>
  <c r="AV280" i="2"/>
  <c r="AW280" i="2" s="1"/>
  <c r="T280" i="2"/>
  <c r="U280" i="2" s="1"/>
  <c r="BB280" i="2"/>
  <c r="BC280" i="2" s="1"/>
  <c r="I283" i="2"/>
  <c r="BB284" i="2"/>
  <c r="BC284" i="2" s="1"/>
  <c r="BR285" i="2"/>
  <c r="BS285" i="2" s="1"/>
  <c r="N285" i="2"/>
  <c r="BF285" i="2"/>
  <c r="BG285" i="2" s="1"/>
  <c r="Z285" i="2"/>
  <c r="AZ285" i="2"/>
  <c r="BA285" i="2" s="1"/>
  <c r="U289" i="2"/>
  <c r="Z275" i="2"/>
  <c r="AF280" i="2"/>
  <c r="AG280" i="2" s="1"/>
  <c r="BB281" i="2"/>
  <c r="BC281" i="2" s="1"/>
  <c r="BN281" i="2"/>
  <c r="BO281" i="2" s="1"/>
  <c r="AG281" i="2"/>
  <c r="AE288" i="2"/>
  <c r="AN288" i="2"/>
  <c r="AL283" i="2"/>
  <c r="H284" i="2"/>
  <c r="I284" i="2" s="1"/>
  <c r="J288" i="2"/>
  <c r="S284" i="2"/>
  <c r="I287" i="2"/>
  <c r="AL289" i="2"/>
  <c r="AM289" i="2" s="1"/>
  <c r="S274" i="2"/>
  <c r="AM276" i="2"/>
  <c r="Z277" i="2"/>
  <c r="AA277" i="2" s="1"/>
  <c r="X282" i="2"/>
  <c r="BD280" i="2"/>
  <c r="BE280" i="2" s="1"/>
  <c r="AE284" i="2"/>
  <c r="AQ288" i="2"/>
  <c r="AQ286" i="2"/>
  <c r="I289" i="2"/>
  <c r="AL263" i="2"/>
  <c r="Z265" i="2"/>
  <c r="AA265" i="2" s="1"/>
  <c r="H274" i="2"/>
  <c r="AL275" i="2"/>
  <c r="H276" i="2"/>
  <c r="I276" i="2" s="1"/>
  <c r="S276" i="2"/>
  <c r="AL277" i="2"/>
  <c r="AM277" i="2" s="1"/>
  <c r="AH290" i="2"/>
  <c r="AI278" i="2" s="1"/>
  <c r="AF278" i="2"/>
  <c r="AG278" i="2" s="1"/>
  <c r="BF279" i="2"/>
  <c r="BG279" i="2" s="1"/>
  <c r="P282" i="2"/>
  <c r="BR279" i="2"/>
  <c r="BS279" i="2" s="1"/>
  <c r="N279" i="2"/>
  <c r="AJ282" i="2"/>
  <c r="AR280" i="2"/>
  <c r="AS280" i="2" s="1"/>
  <c r="BR281" i="2"/>
  <c r="BS281" i="2" s="1"/>
  <c r="N281" i="2"/>
  <c r="BF281" i="2"/>
  <c r="BG281" i="2" s="1"/>
  <c r="L288" i="2"/>
  <c r="BN283" i="2"/>
  <c r="BO283" i="2" s="1"/>
  <c r="BB283" i="2"/>
  <c r="BC283" i="2" s="1"/>
  <c r="AG283" i="2"/>
  <c r="AV284" i="2"/>
  <c r="AW284" i="2" s="1"/>
  <c r="V288" i="2"/>
  <c r="T284" i="2"/>
  <c r="U284" i="2" s="1"/>
  <c r="AQ284" i="2"/>
  <c r="U285" i="2"/>
  <c r="AS285" i="2"/>
  <c r="AA287" i="2"/>
  <c r="AS289" i="2"/>
  <c r="AE276" i="2"/>
  <c r="H278" i="2"/>
  <c r="I278" i="2" s="1"/>
  <c r="AB282" i="2"/>
  <c r="AB290" i="2" s="1"/>
  <c r="Z279" i="2"/>
  <c r="AA279" i="2" s="1"/>
  <c r="F282" i="2"/>
  <c r="F290" i="2" s="1"/>
  <c r="S282" i="2"/>
  <c r="AF288" i="2"/>
  <c r="AG288" i="2" s="1"/>
  <c r="AR284" i="2"/>
  <c r="AS284" i="2" s="1"/>
  <c r="I285" i="2"/>
  <c r="AZ286" i="2"/>
  <c r="BA286" i="2" s="1"/>
  <c r="H286" i="2"/>
  <c r="I286" i="2" s="1"/>
  <c r="T286" i="2"/>
  <c r="U286" i="2" s="1"/>
  <c r="BF286" i="2"/>
  <c r="BG286" i="2" s="1"/>
  <c r="AI286" i="2"/>
  <c r="AQ274" i="2"/>
  <c r="BN275" i="2"/>
  <c r="BO275" i="2" s="1"/>
  <c r="BB275" i="2"/>
  <c r="BC275" i="2" s="1"/>
  <c r="AG275" i="2"/>
  <c r="AG289" i="2"/>
  <c r="AV276" i="2"/>
  <c r="AW276" i="2" s="1"/>
  <c r="T276" i="2"/>
  <c r="U276" i="2" s="1"/>
  <c r="AZ277" i="2"/>
  <c r="BA277" i="2" s="1"/>
  <c r="AL278" i="2"/>
  <c r="AM278" i="2" s="1"/>
  <c r="I279" i="2"/>
  <c r="AV279" i="2"/>
  <c r="AW279" i="2" s="1"/>
  <c r="AM280" i="2"/>
  <c r="AX280" i="2"/>
  <c r="AY280" i="2" s="1"/>
  <c r="BJ280" i="2"/>
  <c r="BK280" i="2" s="1"/>
  <c r="Z281" i="2"/>
  <c r="AA281" i="2" s="1"/>
  <c r="AV281" i="2"/>
  <c r="AW281" i="2" s="1"/>
  <c r="BH281" i="2"/>
  <c r="BI281" i="2" s="1"/>
  <c r="AT282" i="2"/>
  <c r="X288" i="2"/>
  <c r="BD284" i="2"/>
  <c r="BE284" i="2" s="1"/>
  <c r="O284" i="2"/>
  <c r="BP274" i="2"/>
  <c r="BQ274" i="2" s="1"/>
  <c r="X278" i="2"/>
  <c r="AI274" i="2"/>
  <c r="AF274" i="2"/>
  <c r="AG274" i="2" s="1"/>
  <c r="AF276" i="2"/>
  <c r="AG276" i="2" s="1"/>
  <c r="BB277" i="2"/>
  <c r="BC277" i="2" s="1"/>
  <c r="BN277" i="2"/>
  <c r="BO277" i="2" s="1"/>
  <c r="Z278" i="2"/>
  <c r="AA278" i="2" s="1"/>
  <c r="AN282" i="2"/>
  <c r="AL279" i="2"/>
  <c r="AM279" i="2" s="1"/>
  <c r="H280" i="2"/>
  <c r="I280" i="2" s="1"/>
  <c r="AL281" i="2"/>
  <c r="AM281" i="2" s="1"/>
  <c r="V282" i="2"/>
  <c r="AH282" i="2"/>
  <c r="P288" i="2"/>
  <c r="BF283" i="2"/>
  <c r="BG283" i="2" s="1"/>
  <c r="BR283" i="2"/>
  <c r="BS283" i="2" s="1"/>
  <c r="N283" i="2"/>
  <c r="AT288" i="2"/>
  <c r="AX284" i="2"/>
  <c r="AY284" i="2" s="1"/>
  <c r="BN284" i="2"/>
  <c r="BO284" i="2" s="1"/>
  <c r="BB285" i="2"/>
  <c r="BC285" i="2" s="1"/>
  <c r="BN285" i="2"/>
  <c r="BO285" i="2" s="1"/>
  <c r="AV285" i="2"/>
  <c r="AW285" i="2" s="1"/>
  <c r="BL285" i="2"/>
  <c r="BM285" i="2" s="1"/>
  <c r="AG287" i="2"/>
  <c r="AV274" i="2"/>
  <c r="AW274" i="2" s="1"/>
  <c r="BL274" i="2"/>
  <c r="BM274" i="2" s="1"/>
  <c r="AZ276" i="2"/>
  <c r="BA276" i="2" s="1"/>
  <c r="BH276" i="2"/>
  <c r="BI276" i="2" s="1"/>
  <c r="P278" i="2"/>
  <c r="AZ280" i="2"/>
  <c r="BA280" i="2" s="1"/>
  <c r="BH280" i="2"/>
  <c r="BI280" i="2" s="1"/>
  <c r="AZ284" i="2"/>
  <c r="BA284" i="2" s="1"/>
  <c r="BH284" i="2"/>
  <c r="BI284" i="2" s="1"/>
  <c r="AF286" i="2"/>
  <c r="AG286" i="2" s="1"/>
  <c r="AV286" i="2"/>
  <c r="AW286" i="2" s="1"/>
  <c r="N287" i="2"/>
  <c r="AL287" i="2"/>
  <c r="AM287" i="2" s="1"/>
  <c r="BR289" i="2"/>
  <c r="BS289" i="2" s="1"/>
  <c r="N289" i="2"/>
  <c r="BF289" i="2"/>
  <c r="BG289" i="2" s="1"/>
  <c r="BN286" i="2"/>
  <c r="BO286" i="2" s="1"/>
  <c r="BF287" i="2"/>
  <c r="BG287" i="2" s="1"/>
  <c r="BR287" i="2"/>
  <c r="BS287" i="2" s="1"/>
  <c r="AV287" i="2"/>
  <c r="AW287" i="2" s="1"/>
  <c r="AZ289" i="2"/>
  <c r="BA289" i="2" s="1"/>
  <c r="S286" i="2"/>
  <c r="BL289" i="2"/>
  <c r="BM289" i="2" s="1"/>
  <c r="BH274" i="2"/>
  <c r="BI274" i="2" s="1"/>
  <c r="AR286" i="2"/>
  <c r="AS286" i="2" s="1"/>
  <c r="BH287" i="2"/>
  <c r="BI287" i="2" s="1"/>
  <c r="Z289" i="2"/>
  <c r="AA289" i="2" s="1"/>
  <c r="BB289" i="2"/>
  <c r="BC289" i="2" s="1"/>
  <c r="BN289" i="2"/>
  <c r="BO289" i="2" s="1"/>
  <c r="K188" i="4" l="1"/>
  <c r="K193" i="4"/>
  <c r="K183" i="4"/>
  <c r="K185" i="4"/>
  <c r="K189" i="4"/>
  <c r="K184" i="4"/>
  <c r="K180" i="4"/>
  <c r="K182" i="4"/>
  <c r="H258" i="4"/>
  <c r="H356" i="4"/>
  <c r="H349" i="4"/>
  <c r="H357" i="4"/>
  <c r="AX41" i="4"/>
  <c r="AY41" i="4" s="1"/>
  <c r="I23" i="4"/>
  <c r="I10" i="4"/>
  <c r="I16" i="4"/>
  <c r="I12" i="4"/>
  <c r="H18" i="4"/>
  <c r="I18" i="4" s="1"/>
  <c r="I15" i="4"/>
  <c r="I22" i="4"/>
  <c r="I13" i="4"/>
  <c r="I20" i="4"/>
  <c r="I17" i="4"/>
  <c r="I19" i="4"/>
  <c r="I25" i="4"/>
  <c r="I21" i="4"/>
  <c r="I97" i="4"/>
  <c r="I88" i="4"/>
  <c r="I86" i="4"/>
  <c r="I84" i="4"/>
  <c r="I85" i="4"/>
  <c r="I160" i="4"/>
  <c r="F74" i="4"/>
  <c r="G69" i="4" s="1"/>
  <c r="I67" i="4"/>
  <c r="I73" i="4"/>
  <c r="I64" i="4"/>
  <c r="AX59" i="4"/>
  <c r="AY59" i="4" s="1"/>
  <c r="I70" i="4"/>
  <c r="I63" i="4"/>
  <c r="I71" i="4"/>
  <c r="I69" i="4"/>
  <c r="I205" i="4"/>
  <c r="I214" i="4"/>
  <c r="I209" i="4"/>
  <c r="I215" i="4"/>
  <c r="I161" i="4"/>
  <c r="I155" i="4"/>
  <c r="I154" i="4"/>
  <c r="I188" i="4"/>
  <c r="I157" i="4"/>
  <c r="I184" i="4"/>
  <c r="I187" i="4"/>
  <c r="H352" i="4"/>
  <c r="I193" i="4"/>
  <c r="I166" i="4"/>
  <c r="I259" i="4"/>
  <c r="AV358" i="4"/>
  <c r="AW358" i="4" s="1"/>
  <c r="I189" i="4"/>
  <c r="I191" i="4"/>
  <c r="I169" i="4"/>
  <c r="I165" i="4"/>
  <c r="I289" i="4"/>
  <c r="AA349" i="4"/>
  <c r="AA353" i="4"/>
  <c r="AM351" i="4"/>
  <c r="AA351" i="4"/>
  <c r="AG353" i="4"/>
  <c r="I181" i="4"/>
  <c r="I261" i="4"/>
  <c r="F266" i="4"/>
  <c r="G254" i="4" s="1"/>
  <c r="I156" i="4"/>
  <c r="H353" i="4"/>
  <c r="AV357" i="4"/>
  <c r="AW357" i="4" s="1"/>
  <c r="AV349" i="4"/>
  <c r="AW349" i="4" s="1"/>
  <c r="I180" i="4"/>
  <c r="AV356" i="4"/>
  <c r="AW356" i="4" s="1"/>
  <c r="H361" i="4"/>
  <c r="AX361" i="4" s="1"/>
  <c r="AY361" i="4" s="1"/>
  <c r="I280" i="4"/>
  <c r="F354" i="4"/>
  <c r="AV354" i="4" s="1"/>
  <c r="AW354" i="4" s="1"/>
  <c r="F360" i="4"/>
  <c r="AV360" i="4" s="1"/>
  <c r="AW360" i="4" s="1"/>
  <c r="I213" i="4"/>
  <c r="I183" i="4"/>
  <c r="AV355" i="4"/>
  <c r="AW355" i="4" s="1"/>
  <c r="AX140" i="4"/>
  <c r="AY140" i="4" s="1"/>
  <c r="I94" i="4"/>
  <c r="I89" i="4"/>
  <c r="I68" i="4"/>
  <c r="I65" i="4"/>
  <c r="I61" i="4"/>
  <c r="AV38" i="4"/>
  <c r="AW38" i="4" s="1"/>
  <c r="AX34" i="4"/>
  <c r="AY34" i="4" s="1"/>
  <c r="AX36" i="4"/>
  <c r="AY36" i="4" s="1"/>
  <c r="K17" i="5"/>
  <c r="E17" i="5"/>
  <c r="P17" i="5"/>
  <c r="H17" i="5"/>
  <c r="F17" i="5"/>
  <c r="D9" i="5"/>
  <c r="D19" i="5" s="1"/>
  <c r="G17" i="5"/>
  <c r="N17" i="5"/>
  <c r="O17" i="5"/>
  <c r="M17" i="5"/>
  <c r="J17" i="5"/>
  <c r="D14" i="5"/>
  <c r="D15" i="5"/>
  <c r="D32" i="5"/>
  <c r="E36" i="5"/>
  <c r="D33" i="5"/>
  <c r="D28" i="5"/>
  <c r="D38" i="5" s="1"/>
  <c r="D13" i="5"/>
  <c r="I17" i="5"/>
  <c r="D16" i="5"/>
  <c r="Q235" i="4"/>
  <c r="BD227" i="4"/>
  <c r="BE227" i="4" s="1"/>
  <c r="S192" i="4"/>
  <c r="R384" i="4"/>
  <c r="BD10" i="4"/>
  <c r="BE10" i="4" s="1"/>
  <c r="I250" i="4"/>
  <c r="U228" i="4"/>
  <c r="I252" i="4"/>
  <c r="I185" i="4"/>
  <c r="I92" i="4"/>
  <c r="BD39" i="4"/>
  <c r="BE39" i="4" s="1"/>
  <c r="U68" i="4"/>
  <c r="I287" i="4"/>
  <c r="Q238" i="4"/>
  <c r="Q228" i="4"/>
  <c r="BD185" i="4"/>
  <c r="BE185" i="4" s="1"/>
  <c r="AV182" i="4"/>
  <c r="AW182" i="4" s="1"/>
  <c r="I91" i="4"/>
  <c r="J50" i="4"/>
  <c r="U65" i="4"/>
  <c r="I256" i="4"/>
  <c r="AX145" i="4"/>
  <c r="AY145" i="4" s="1"/>
  <c r="I82" i="4"/>
  <c r="BD229" i="4"/>
  <c r="BE229" i="4" s="1"/>
  <c r="I164" i="4"/>
  <c r="I253" i="4"/>
  <c r="I232" i="4"/>
  <c r="AX211" i="4"/>
  <c r="AY211" i="4" s="1"/>
  <c r="AX139" i="4"/>
  <c r="AY139" i="4" s="1"/>
  <c r="I279" i="4"/>
  <c r="U231" i="4"/>
  <c r="BD202" i="4"/>
  <c r="BE202" i="4" s="1"/>
  <c r="BD163" i="4"/>
  <c r="BE163" i="4" s="1"/>
  <c r="AX10" i="4"/>
  <c r="AY10" i="4" s="1"/>
  <c r="T162" i="4"/>
  <c r="U162" i="4" s="1"/>
  <c r="AL168" i="4"/>
  <c r="AM168" i="4" s="1"/>
  <c r="U131" i="4"/>
  <c r="U132" i="4"/>
  <c r="U130" i="4"/>
  <c r="U142" i="4"/>
  <c r="U140" i="4"/>
  <c r="U143" i="4"/>
  <c r="U141" i="4"/>
  <c r="U136" i="4"/>
  <c r="H347" i="4"/>
  <c r="I347" i="4" s="1"/>
  <c r="F350" i="4"/>
  <c r="AO114" i="4"/>
  <c r="AL114" i="4"/>
  <c r="AM114" i="4" s="1"/>
  <c r="AN122" i="4"/>
  <c r="AM107" i="4"/>
  <c r="AM108" i="4"/>
  <c r="AM112" i="4"/>
  <c r="AM109" i="4"/>
  <c r="AM113" i="4"/>
  <c r="AM116" i="4"/>
  <c r="AM121" i="4"/>
  <c r="AM117" i="4"/>
  <c r="CD184" i="4"/>
  <c r="M98" i="4"/>
  <c r="M94" i="4"/>
  <c r="M82" i="4"/>
  <c r="M85" i="4"/>
  <c r="L99" i="4"/>
  <c r="M97" i="4"/>
  <c r="M92" i="4"/>
  <c r="M93" i="4"/>
  <c r="M84" i="4"/>
  <c r="M89" i="4"/>
  <c r="M83" i="4"/>
  <c r="M91" i="4"/>
  <c r="M95" i="4"/>
  <c r="M86" i="4"/>
  <c r="M88" i="4"/>
  <c r="U137" i="4"/>
  <c r="BH48" i="4"/>
  <c r="BI48" i="4" s="1"/>
  <c r="BN48" i="4"/>
  <c r="BO48" i="4" s="1"/>
  <c r="BB48" i="4"/>
  <c r="BC48" i="4" s="1"/>
  <c r="AV48" i="4"/>
  <c r="AW48" i="4" s="1"/>
  <c r="N48" i="4"/>
  <c r="L50" i="4"/>
  <c r="H264" i="4"/>
  <c r="I264" i="4" s="1"/>
  <c r="AZ264" i="4"/>
  <c r="BA264" i="4" s="1"/>
  <c r="Z258" i="4"/>
  <c r="AA258" i="4" s="1"/>
  <c r="U276" i="4"/>
  <c r="BD276" i="4"/>
  <c r="BE276" i="4" s="1"/>
  <c r="BP229" i="4"/>
  <c r="BQ229" i="4" s="1"/>
  <c r="L242" i="4"/>
  <c r="BN230" i="4"/>
  <c r="BO230" i="4" s="1"/>
  <c r="BB230" i="4"/>
  <c r="BC230" i="4" s="1"/>
  <c r="BH230" i="4"/>
  <c r="BI230" i="4" s="1"/>
  <c r="AV230" i="4"/>
  <c r="AW230" i="4" s="1"/>
  <c r="N230" i="4"/>
  <c r="Z186" i="4"/>
  <c r="AA186" i="4" s="1"/>
  <c r="AB194" i="4"/>
  <c r="BL186" i="4"/>
  <c r="BM186" i="4" s="1"/>
  <c r="U139" i="4"/>
  <c r="BD139" i="4"/>
  <c r="BE139" i="4" s="1"/>
  <c r="AS108" i="4"/>
  <c r="BP108" i="4"/>
  <c r="BQ108" i="4" s="1"/>
  <c r="AH360" i="4"/>
  <c r="AF355" i="4"/>
  <c r="AG355" i="4" s="1"/>
  <c r="AR90" i="4"/>
  <c r="AS90" i="4" s="1"/>
  <c r="M87" i="4"/>
  <c r="AD98" i="4"/>
  <c r="AR242" i="4"/>
  <c r="AS242" i="4" s="1"/>
  <c r="AU242" i="4"/>
  <c r="AU241" i="4"/>
  <c r="AU236" i="4"/>
  <c r="AU235" i="4"/>
  <c r="AU240" i="4"/>
  <c r="AU237" i="4"/>
  <c r="AU232" i="4"/>
  <c r="AU233" i="4"/>
  <c r="AU239" i="4"/>
  <c r="AU230" i="4"/>
  <c r="AU228" i="4"/>
  <c r="CJ182" i="4"/>
  <c r="AU226" i="4"/>
  <c r="AU229" i="4"/>
  <c r="AU238" i="4"/>
  <c r="AU231" i="4"/>
  <c r="AU227" i="4"/>
  <c r="AS250" i="4"/>
  <c r="BP250" i="4"/>
  <c r="BQ250" i="4" s="1"/>
  <c r="R243" i="4"/>
  <c r="S239" i="4"/>
  <c r="S237" i="4"/>
  <c r="S235" i="4"/>
  <c r="S242" i="4"/>
  <c r="S241" i="4"/>
  <c r="S228" i="4"/>
  <c r="S226" i="4"/>
  <c r="S238" i="4"/>
  <c r="CJ185" i="4"/>
  <c r="S233" i="4"/>
  <c r="S236" i="4"/>
  <c r="S227" i="4"/>
  <c r="S231" i="4"/>
  <c r="S232" i="4"/>
  <c r="S229" i="4"/>
  <c r="S240" i="4"/>
  <c r="O208" i="4"/>
  <c r="BP208" i="4"/>
  <c r="BQ208" i="4" s="1"/>
  <c r="AX208" i="4"/>
  <c r="AY208" i="4" s="1"/>
  <c r="BD208" i="4"/>
  <c r="BE208" i="4" s="1"/>
  <c r="BJ208" i="4"/>
  <c r="BK208" i="4" s="1"/>
  <c r="BJ357" i="4"/>
  <c r="BK357" i="4" s="1"/>
  <c r="AX357" i="4"/>
  <c r="AY357" i="4" s="1"/>
  <c r="BP357" i="4"/>
  <c r="BQ357" i="4" s="1"/>
  <c r="AL360" i="4"/>
  <c r="AM360" i="4" s="1"/>
  <c r="BP156" i="4"/>
  <c r="BQ156" i="4" s="1"/>
  <c r="AX156" i="4"/>
  <c r="AY156" i="4" s="1"/>
  <c r="O156" i="4"/>
  <c r="BJ156" i="4"/>
  <c r="BK156" i="4" s="1"/>
  <c r="BD156" i="4"/>
  <c r="BE156" i="4" s="1"/>
  <c r="H158" i="4"/>
  <c r="I158" i="4" s="1"/>
  <c r="J170" i="4"/>
  <c r="BJ143" i="4"/>
  <c r="BK143" i="4" s="1"/>
  <c r="BP143" i="4"/>
  <c r="BQ143" i="4" s="1"/>
  <c r="AX143" i="4"/>
  <c r="AY143" i="4" s="1"/>
  <c r="O143" i="4"/>
  <c r="BD143" i="4"/>
  <c r="BE143" i="4" s="1"/>
  <c r="AN170" i="4"/>
  <c r="AO158" i="4" s="1"/>
  <c r="AL158" i="4"/>
  <c r="AM158" i="4" s="1"/>
  <c r="AX132" i="4"/>
  <c r="AY132" i="4" s="1"/>
  <c r="BP132" i="4"/>
  <c r="BQ132" i="4" s="1"/>
  <c r="O132" i="4"/>
  <c r="BD132" i="4"/>
  <c r="BE132" i="4" s="1"/>
  <c r="BJ132" i="4"/>
  <c r="BK132" i="4" s="1"/>
  <c r="AF90" i="4"/>
  <c r="AG90" i="4" s="1"/>
  <c r="AL90" i="4"/>
  <c r="AM90" i="4" s="1"/>
  <c r="CD188" i="4"/>
  <c r="AJ99" i="4"/>
  <c r="AK98" i="4"/>
  <c r="AK94" i="4"/>
  <c r="AK82" i="4"/>
  <c r="AK85" i="4"/>
  <c r="AK97" i="4"/>
  <c r="AK93" i="4"/>
  <c r="AK89" i="4"/>
  <c r="AK84" i="4"/>
  <c r="AK92" i="4"/>
  <c r="AK87" i="4"/>
  <c r="AK86" i="4"/>
  <c r="AK83" i="4"/>
  <c r="AK96" i="4"/>
  <c r="AK91" i="4"/>
  <c r="AK95" i="4"/>
  <c r="AJ74" i="4"/>
  <c r="AK62" i="4" s="1"/>
  <c r="O89" i="4"/>
  <c r="BJ89" i="4"/>
  <c r="BK89" i="4" s="1"/>
  <c r="BP89" i="4"/>
  <c r="BQ89" i="4" s="1"/>
  <c r="AX89" i="4"/>
  <c r="AY89" i="4" s="1"/>
  <c r="BD89" i="4"/>
  <c r="BE89" i="4" s="1"/>
  <c r="CB182" i="4"/>
  <c r="AU50" i="4"/>
  <c r="AU47" i="4"/>
  <c r="AU43" i="4"/>
  <c r="AU46" i="4"/>
  <c r="AU41" i="4"/>
  <c r="AU49" i="4"/>
  <c r="AU37" i="4"/>
  <c r="AU35" i="4"/>
  <c r="AU42" i="4"/>
  <c r="AU40" i="4"/>
  <c r="AU44" i="4"/>
  <c r="AU34" i="4"/>
  <c r="AU36" i="4"/>
  <c r="AU39" i="4"/>
  <c r="AU45" i="4"/>
  <c r="AU38" i="4"/>
  <c r="T288" i="4"/>
  <c r="U288" i="4" s="1"/>
  <c r="BP235" i="4"/>
  <c r="BQ235" i="4" s="1"/>
  <c r="AX235" i="4"/>
  <c r="AY235" i="4" s="1"/>
  <c r="BJ235" i="4"/>
  <c r="BK235" i="4" s="1"/>
  <c r="BD235" i="4"/>
  <c r="BE235" i="4" s="1"/>
  <c r="O235" i="4"/>
  <c r="AS179" i="4"/>
  <c r="AS187" i="4"/>
  <c r="AS178" i="4"/>
  <c r="AS190" i="4"/>
  <c r="AS184" i="4"/>
  <c r="AS181" i="4"/>
  <c r="BP179" i="4"/>
  <c r="BQ179" i="4" s="1"/>
  <c r="AS189" i="4"/>
  <c r="AS161" i="4"/>
  <c r="BP161" i="4"/>
  <c r="BQ161" i="4" s="1"/>
  <c r="I117" i="4"/>
  <c r="AX117" i="4"/>
  <c r="AY117" i="4" s="1"/>
  <c r="H120" i="4"/>
  <c r="I120" i="4" s="1"/>
  <c r="J384" i="4"/>
  <c r="BF96" i="4"/>
  <c r="BG96" i="4" s="1"/>
  <c r="T96" i="4"/>
  <c r="U96" i="4" s="1"/>
  <c r="V98" i="4"/>
  <c r="X384" i="4"/>
  <c r="AS38" i="4"/>
  <c r="BP38" i="4"/>
  <c r="BQ38" i="4" s="1"/>
  <c r="H282" i="4"/>
  <c r="I282" i="4" s="1"/>
  <c r="AJ291" i="4"/>
  <c r="AK290" i="4"/>
  <c r="AK280" i="4"/>
  <c r="AK283" i="4"/>
  <c r="AK276" i="4"/>
  <c r="CL188" i="4"/>
  <c r="AK279" i="4"/>
  <c r="AK275" i="4"/>
  <c r="AK286" i="4"/>
  <c r="AK277" i="4"/>
  <c r="AK278" i="4"/>
  <c r="AK287" i="4"/>
  <c r="AK284" i="4"/>
  <c r="AK289" i="4"/>
  <c r="AK285" i="4"/>
  <c r="AK274" i="4"/>
  <c r="AK288" i="4"/>
  <c r="AK281" i="4"/>
  <c r="V290" i="4"/>
  <c r="W278" i="4" s="1"/>
  <c r="T278" i="4"/>
  <c r="U278" i="4" s="1"/>
  <c r="AS265" i="4"/>
  <c r="BP265" i="4"/>
  <c r="BQ265" i="4" s="1"/>
  <c r="BB258" i="4"/>
  <c r="BC258" i="4" s="1"/>
  <c r="BH258" i="4"/>
  <c r="BI258" i="4" s="1"/>
  <c r="BN258" i="4"/>
  <c r="BO258" i="4" s="1"/>
  <c r="AV258" i="4"/>
  <c r="AW258" i="4" s="1"/>
  <c r="O210" i="4"/>
  <c r="AJ219" i="4"/>
  <c r="AK218" i="4"/>
  <c r="AK214" i="4"/>
  <c r="AK215" i="4"/>
  <c r="AK217" i="4"/>
  <c r="CI188" i="4"/>
  <c r="AK203" i="4"/>
  <c r="AK213" i="4"/>
  <c r="AK211" i="4"/>
  <c r="AK207" i="4"/>
  <c r="AK208" i="4"/>
  <c r="AK206" i="4"/>
  <c r="AK209" i="4"/>
  <c r="AK205" i="4"/>
  <c r="AK212" i="4"/>
  <c r="AK210" i="4"/>
  <c r="AK204" i="4"/>
  <c r="O192" i="4"/>
  <c r="AX192" i="4"/>
  <c r="AY192" i="4" s="1"/>
  <c r="BP192" i="4"/>
  <c r="BQ192" i="4" s="1"/>
  <c r="BD159" i="4"/>
  <c r="BE159" i="4" s="1"/>
  <c r="I159" i="4"/>
  <c r="AX159" i="4"/>
  <c r="AY159" i="4" s="1"/>
  <c r="T114" i="4"/>
  <c r="U114" i="4" s="1"/>
  <c r="V378" i="4"/>
  <c r="AK88" i="4"/>
  <c r="F242" i="4"/>
  <c r="G234" i="4" s="1"/>
  <c r="AO162" i="4"/>
  <c r="AL162" i="4"/>
  <c r="AM162" i="4" s="1"/>
  <c r="BJ207" i="4"/>
  <c r="BK207" i="4" s="1"/>
  <c r="O207" i="4"/>
  <c r="AX207" i="4"/>
  <c r="AY207" i="4" s="1"/>
  <c r="BP207" i="4"/>
  <c r="BQ207" i="4" s="1"/>
  <c r="BD207" i="4"/>
  <c r="BE207" i="4" s="1"/>
  <c r="AD170" i="4"/>
  <c r="AE158" i="4" s="1"/>
  <c r="AZ349" i="4"/>
  <c r="BA349" i="4" s="1"/>
  <c r="BF349" i="4"/>
  <c r="BG349" i="4" s="1"/>
  <c r="BR349" i="4"/>
  <c r="BS349" i="4" s="1"/>
  <c r="N349" i="4"/>
  <c r="BL349" i="4"/>
  <c r="BM349" i="4" s="1"/>
  <c r="O115" i="4"/>
  <c r="BJ115" i="4"/>
  <c r="BK115" i="4" s="1"/>
  <c r="BP115" i="4"/>
  <c r="BQ115" i="4" s="1"/>
  <c r="AX115" i="4"/>
  <c r="AY115" i="4" s="1"/>
  <c r="BD115" i="4"/>
  <c r="BE115" i="4" s="1"/>
  <c r="U107" i="4"/>
  <c r="U109" i="4"/>
  <c r="U121" i="4"/>
  <c r="U118" i="4"/>
  <c r="U113" i="4"/>
  <c r="X122" i="4"/>
  <c r="Y120" i="4" s="1"/>
  <c r="V384" i="4"/>
  <c r="AA281" i="4"/>
  <c r="AA275" i="4"/>
  <c r="AA284" i="4"/>
  <c r="AA285" i="4"/>
  <c r="BJ275" i="4"/>
  <c r="BK275" i="4" s="1"/>
  <c r="AA277" i="4"/>
  <c r="AA286" i="4"/>
  <c r="O274" i="4"/>
  <c r="AX274" i="4"/>
  <c r="AY274" i="4" s="1"/>
  <c r="BP274" i="4"/>
  <c r="BQ274" i="4" s="1"/>
  <c r="BD274" i="4"/>
  <c r="BE274" i="4" s="1"/>
  <c r="BJ274" i="4"/>
  <c r="BK274" i="4" s="1"/>
  <c r="AS232" i="4"/>
  <c r="AS227" i="4"/>
  <c r="AS235" i="4"/>
  <c r="AS233" i="4"/>
  <c r="AS239" i="4"/>
  <c r="AS238" i="4"/>
  <c r="AS228" i="4"/>
  <c r="BP227" i="4"/>
  <c r="BQ227" i="4" s="1"/>
  <c r="AS236" i="4"/>
  <c r="AP243" i="4"/>
  <c r="AQ242" i="4"/>
  <c r="AQ238" i="4"/>
  <c r="AQ239" i="4"/>
  <c r="AQ233" i="4"/>
  <c r="AQ228" i="4"/>
  <c r="AQ226" i="4"/>
  <c r="AQ235" i="4"/>
  <c r="CJ189" i="4"/>
  <c r="AQ231" i="4"/>
  <c r="AQ236" i="4"/>
  <c r="AQ232" i="4"/>
  <c r="AQ237" i="4"/>
  <c r="AQ227" i="4"/>
  <c r="AQ230" i="4"/>
  <c r="S230" i="4"/>
  <c r="AX202" i="4"/>
  <c r="AY202" i="4" s="1"/>
  <c r="AS169" i="4"/>
  <c r="BP169" i="4"/>
  <c r="BQ169" i="4" s="1"/>
  <c r="BP135" i="4"/>
  <c r="BQ135" i="4" s="1"/>
  <c r="BD135" i="4"/>
  <c r="BE135" i="4" s="1"/>
  <c r="BJ135" i="4"/>
  <c r="BK135" i="4" s="1"/>
  <c r="AX135" i="4"/>
  <c r="AY135" i="4" s="1"/>
  <c r="O135" i="4"/>
  <c r="AP350" i="4"/>
  <c r="AR346" i="4"/>
  <c r="V146" i="4"/>
  <c r="W134" i="4" s="1"/>
  <c r="T134" i="4"/>
  <c r="U134" i="4" s="1"/>
  <c r="T357" i="4"/>
  <c r="BD357" i="4" s="1"/>
  <c r="BE357" i="4" s="1"/>
  <c r="V360" i="4"/>
  <c r="BF357" i="4"/>
  <c r="BG357" i="4" s="1"/>
  <c r="CC183" i="4"/>
  <c r="G74" i="4"/>
  <c r="G65" i="4"/>
  <c r="G61" i="4"/>
  <c r="F75" i="4"/>
  <c r="G60" i="4"/>
  <c r="G64" i="4"/>
  <c r="G58" i="4"/>
  <c r="G63" i="4"/>
  <c r="G62" i="4"/>
  <c r="G72" i="4"/>
  <c r="BJ61" i="4"/>
  <c r="BK61" i="4" s="1"/>
  <c r="BD61" i="4"/>
  <c r="BE61" i="4" s="1"/>
  <c r="AX61" i="4"/>
  <c r="AY61" i="4" s="1"/>
  <c r="O61" i="4"/>
  <c r="BP61" i="4"/>
  <c r="BQ61" i="4" s="1"/>
  <c r="CB187" i="4"/>
  <c r="AD51" i="4"/>
  <c r="AE50" i="4"/>
  <c r="AE46" i="4"/>
  <c r="AE35" i="4"/>
  <c r="AE47" i="4"/>
  <c r="AE43" i="4"/>
  <c r="AE37" i="4"/>
  <c r="AE45" i="4"/>
  <c r="AE36" i="4"/>
  <c r="AE34" i="4"/>
  <c r="AE38" i="4"/>
  <c r="AE48" i="4"/>
  <c r="AE39" i="4"/>
  <c r="AE41" i="4"/>
  <c r="AE40" i="4"/>
  <c r="AE49" i="4"/>
  <c r="AR216" i="4"/>
  <c r="AS216" i="4" s="1"/>
  <c r="AU216" i="4"/>
  <c r="AT218" i="4"/>
  <c r="AS180" i="4"/>
  <c r="BP180" i="4"/>
  <c r="BQ180" i="4" s="1"/>
  <c r="AA133" i="4"/>
  <c r="BJ133" i="4"/>
  <c r="BK133" i="4" s="1"/>
  <c r="U117" i="4"/>
  <c r="AA68" i="4"/>
  <c r="AA59" i="4"/>
  <c r="AA58" i="4"/>
  <c r="AA70" i="4"/>
  <c r="AA73" i="4"/>
  <c r="AA61" i="4"/>
  <c r="BJ59" i="4"/>
  <c r="BK59" i="4" s="1"/>
  <c r="AA67" i="4"/>
  <c r="AA64" i="4"/>
  <c r="AA60" i="4"/>
  <c r="I38" i="4"/>
  <c r="AX38" i="4"/>
  <c r="AY38" i="4" s="1"/>
  <c r="AP378" i="4"/>
  <c r="AR378" i="4" s="1"/>
  <c r="AN378" i="4"/>
  <c r="AI238" i="4"/>
  <c r="AI241" i="4"/>
  <c r="AI231" i="4"/>
  <c r="AI242" i="4"/>
  <c r="AI239" i="4"/>
  <c r="AI237" i="4"/>
  <c r="AF242" i="4"/>
  <c r="AG242" i="4" s="1"/>
  <c r="AI235" i="4"/>
  <c r="AI228" i="4"/>
  <c r="AI226" i="4"/>
  <c r="CJ180" i="4"/>
  <c r="AL240" i="4"/>
  <c r="AM240" i="4" s="1"/>
  <c r="AF234" i="4"/>
  <c r="AG234" i="4" s="1"/>
  <c r="AI234" i="4"/>
  <c r="T234" i="4"/>
  <c r="U234" i="4" s="1"/>
  <c r="AU234" i="4"/>
  <c r="AR234" i="4"/>
  <c r="AS234" i="4" s="1"/>
  <c r="AS241" i="4"/>
  <c r="AX226" i="4"/>
  <c r="AY226" i="4" s="1"/>
  <c r="BJ226" i="4"/>
  <c r="BK226" i="4" s="1"/>
  <c r="BD226" i="4"/>
  <c r="BE226" i="4" s="1"/>
  <c r="BP226" i="4"/>
  <c r="BQ226" i="4" s="1"/>
  <c r="O226" i="4"/>
  <c r="Z234" i="4"/>
  <c r="AA234" i="4" s="1"/>
  <c r="Y230" i="4"/>
  <c r="X242" i="4"/>
  <c r="I233" i="4"/>
  <c r="BJ203" i="4"/>
  <c r="BK203" i="4" s="1"/>
  <c r="O203" i="4"/>
  <c r="AX203" i="4"/>
  <c r="AY203" i="4" s="1"/>
  <c r="BP203" i="4"/>
  <c r="BQ203" i="4" s="1"/>
  <c r="O212" i="4"/>
  <c r="BD203" i="4"/>
  <c r="BE203" i="4" s="1"/>
  <c r="BH216" i="4"/>
  <c r="BI216" i="4" s="1"/>
  <c r="AV216" i="4"/>
  <c r="AW216" i="4" s="1"/>
  <c r="BB216" i="4"/>
  <c r="BC216" i="4" s="1"/>
  <c r="BN216" i="4"/>
  <c r="BO216" i="4" s="1"/>
  <c r="H216" i="4"/>
  <c r="I216" i="4" s="1"/>
  <c r="AC192" i="4"/>
  <c r="Z192" i="4"/>
  <c r="AA192" i="4" s="1"/>
  <c r="Y162" i="4"/>
  <c r="V170" i="4"/>
  <c r="W158" i="4" s="1"/>
  <c r="T158" i="4"/>
  <c r="U158" i="4" s="1"/>
  <c r="AQ215" i="4"/>
  <c r="AP219" i="4"/>
  <c r="AQ218" i="4"/>
  <c r="AQ208" i="4"/>
  <c r="AQ214" i="4"/>
  <c r="AQ212" i="4"/>
  <c r="AQ211" i="4"/>
  <c r="CI189" i="4"/>
  <c r="AQ209" i="4"/>
  <c r="AQ204" i="4"/>
  <c r="AQ205" i="4"/>
  <c r="T210" i="4"/>
  <c r="U210" i="4" s="1"/>
  <c r="O202" i="4"/>
  <c r="AE217" i="4"/>
  <c r="AE213" i="4"/>
  <c r="AD219" i="4"/>
  <c r="CI187" i="4"/>
  <c r="AE214" i="4"/>
  <c r="AE212" i="4"/>
  <c r="AE204" i="4"/>
  <c r="AE218" i="4"/>
  <c r="AE211" i="4"/>
  <c r="AE207" i="4"/>
  <c r="AE202" i="4"/>
  <c r="AT194" i="4"/>
  <c r="AR182" i="4"/>
  <c r="AS182" i="4" s="1"/>
  <c r="AU182" i="4"/>
  <c r="AS352" i="4"/>
  <c r="AS348" i="4"/>
  <c r="J350" i="4"/>
  <c r="H346" i="4"/>
  <c r="BR138" i="4"/>
  <c r="BS138" i="4" s="1"/>
  <c r="N138" i="4"/>
  <c r="AZ138" i="4"/>
  <c r="BA138" i="4" s="1"/>
  <c r="BF138" i="4"/>
  <c r="BG138" i="4" s="1"/>
  <c r="BL138" i="4"/>
  <c r="BM138" i="4" s="1"/>
  <c r="H138" i="4"/>
  <c r="I138" i="4" s="1"/>
  <c r="Z162" i="4"/>
  <c r="AA162" i="4" s="1"/>
  <c r="AX180" i="4"/>
  <c r="AY180" i="4" s="1"/>
  <c r="H162" i="4"/>
  <c r="I162" i="4" s="1"/>
  <c r="K162" i="4"/>
  <c r="AR347" i="4"/>
  <c r="AS347" i="4" s="1"/>
  <c r="U155" i="4"/>
  <c r="U166" i="4"/>
  <c r="I133" i="4"/>
  <c r="AX133" i="4"/>
  <c r="AY133" i="4" s="1"/>
  <c r="BD130" i="4"/>
  <c r="BE130" i="4" s="1"/>
  <c r="O130" i="4"/>
  <c r="BJ130" i="4"/>
  <c r="BK130" i="4" s="1"/>
  <c r="BP130" i="4"/>
  <c r="BQ130" i="4" s="1"/>
  <c r="AX130" i="4"/>
  <c r="AY130" i="4" s="1"/>
  <c r="AX157" i="4"/>
  <c r="AY157" i="4" s="1"/>
  <c r="AN146" i="4"/>
  <c r="AO134" i="4" s="1"/>
  <c r="AL134" i="4"/>
  <c r="AM134" i="4" s="1"/>
  <c r="X170" i="4"/>
  <c r="Y158" i="4" s="1"/>
  <c r="AR353" i="4"/>
  <c r="AL352" i="4"/>
  <c r="AM352" i="4" s="1"/>
  <c r="AG159" i="4"/>
  <c r="AG160" i="4"/>
  <c r="U120" i="4"/>
  <c r="U112" i="4"/>
  <c r="BN120" i="4"/>
  <c r="BO120" i="4" s="1"/>
  <c r="AV120" i="4"/>
  <c r="AW120" i="4" s="1"/>
  <c r="BH120" i="4"/>
  <c r="BI120" i="4" s="1"/>
  <c r="BB120" i="4"/>
  <c r="BC120" i="4" s="1"/>
  <c r="BB138" i="4"/>
  <c r="BC138" i="4" s="1"/>
  <c r="BH138" i="4"/>
  <c r="BI138" i="4" s="1"/>
  <c r="BN138" i="4"/>
  <c r="BO138" i="4" s="1"/>
  <c r="AV138" i="4"/>
  <c r="AW138" i="4" s="1"/>
  <c r="BD106" i="4"/>
  <c r="BE106" i="4" s="1"/>
  <c r="BJ106" i="4"/>
  <c r="BK106" i="4" s="1"/>
  <c r="AX106" i="4"/>
  <c r="AY106" i="4" s="1"/>
  <c r="O106" i="4"/>
  <c r="BP106" i="4"/>
  <c r="BQ106" i="4" s="1"/>
  <c r="AM110" i="4"/>
  <c r="AA71" i="4"/>
  <c r="R122" i="4"/>
  <c r="H72" i="4"/>
  <c r="I72" i="4" s="1"/>
  <c r="BP181" i="4"/>
  <c r="BQ181" i="4" s="1"/>
  <c r="AX181" i="4"/>
  <c r="AY181" i="4" s="1"/>
  <c r="O181" i="4"/>
  <c r="BJ181" i="4"/>
  <c r="BK181" i="4" s="1"/>
  <c r="BD181" i="4"/>
  <c r="BE181" i="4" s="1"/>
  <c r="AL72" i="4"/>
  <c r="AM72" i="4" s="1"/>
  <c r="AA63" i="4"/>
  <c r="BD45" i="4"/>
  <c r="BE45" i="4" s="1"/>
  <c r="O45" i="4"/>
  <c r="BP45" i="4"/>
  <c r="BQ45" i="4" s="1"/>
  <c r="AX45" i="4"/>
  <c r="AY45" i="4" s="1"/>
  <c r="BJ45" i="4"/>
  <c r="BK45" i="4" s="1"/>
  <c r="AL42" i="4"/>
  <c r="AM42" i="4" s="1"/>
  <c r="U58" i="4"/>
  <c r="BD58" i="4"/>
  <c r="BE58" i="4" s="1"/>
  <c r="AF48" i="4"/>
  <c r="AG48" i="4" s="1"/>
  <c r="AR337" i="4"/>
  <c r="AL383" i="4"/>
  <c r="T333" i="4"/>
  <c r="AR380" i="4"/>
  <c r="BP20" i="4"/>
  <c r="BQ20" i="4" s="1"/>
  <c r="O20" i="4"/>
  <c r="BD20" i="4"/>
  <c r="BE20" i="4" s="1"/>
  <c r="BJ20" i="4"/>
  <c r="BK20" i="4" s="1"/>
  <c r="AX20" i="4"/>
  <c r="AY20" i="4" s="1"/>
  <c r="V336" i="4"/>
  <c r="T331" i="4"/>
  <c r="AB378" i="4"/>
  <c r="Z18" i="4"/>
  <c r="AA18" i="4" s="1"/>
  <c r="AP330" i="4"/>
  <c r="AR301" i="4"/>
  <c r="T325" i="4"/>
  <c r="AL324" i="4"/>
  <c r="BL372" i="4"/>
  <c r="BM372" i="4" s="1"/>
  <c r="BR372" i="4"/>
  <c r="BS372" i="4" s="1"/>
  <c r="AZ372" i="4"/>
  <c r="BA372" i="4" s="1"/>
  <c r="N372" i="4"/>
  <c r="BF372" i="4"/>
  <c r="BG372" i="4" s="1"/>
  <c r="AF371" i="4"/>
  <c r="AL382" i="4"/>
  <c r="H333" i="4"/>
  <c r="AD312" i="4"/>
  <c r="BF332" i="4"/>
  <c r="BG332" i="4" s="1"/>
  <c r="BL332" i="4"/>
  <c r="BM332" i="4" s="1"/>
  <c r="AZ332" i="4"/>
  <c r="BA332" i="4" s="1"/>
  <c r="BR332" i="4"/>
  <c r="BS332" i="4" s="1"/>
  <c r="N332" i="4"/>
  <c r="AD378" i="4"/>
  <c r="BL311" i="4"/>
  <c r="BM311" i="4" s="1"/>
  <c r="BR311" i="4"/>
  <c r="BS311" i="4" s="1"/>
  <c r="AZ311" i="4"/>
  <c r="BA311" i="4" s="1"/>
  <c r="N311" i="4"/>
  <c r="BF311" i="4"/>
  <c r="BG311" i="4" s="1"/>
  <c r="AL309" i="4"/>
  <c r="H332" i="4"/>
  <c r="AR304" i="4"/>
  <c r="T376" i="4"/>
  <c r="AL327" i="4"/>
  <c r="AN330" i="4"/>
  <c r="BF375" i="4"/>
  <c r="BG375" i="4" s="1"/>
  <c r="BL375" i="4"/>
  <c r="BM375" i="4" s="1"/>
  <c r="N375" i="4"/>
  <c r="AZ375" i="4"/>
  <c r="BA375" i="4" s="1"/>
  <c r="BR375" i="4"/>
  <c r="BS375" i="4" s="1"/>
  <c r="BB373" i="4"/>
  <c r="BC373" i="4" s="1"/>
  <c r="BH373" i="4"/>
  <c r="BI373" i="4" s="1"/>
  <c r="BN373" i="4"/>
  <c r="BO373" i="4" s="1"/>
  <c r="AV373" i="4"/>
  <c r="AW373" i="4" s="1"/>
  <c r="T300" i="4"/>
  <c r="BF323" i="4"/>
  <c r="BG323" i="4" s="1"/>
  <c r="N323" i="4"/>
  <c r="BL323" i="4"/>
  <c r="BM323" i="4" s="1"/>
  <c r="BR323" i="4"/>
  <c r="BS323" i="4" s="1"/>
  <c r="AZ323" i="4"/>
  <c r="BA323" i="4" s="1"/>
  <c r="AH326" i="4"/>
  <c r="AF322" i="4"/>
  <c r="AB306" i="4"/>
  <c r="Z303" i="4"/>
  <c r="BN323" i="4"/>
  <c r="BO323" i="4" s="1"/>
  <c r="BB323" i="4"/>
  <c r="BC323" i="4" s="1"/>
  <c r="AV323" i="4"/>
  <c r="AW323" i="4" s="1"/>
  <c r="BH323" i="4"/>
  <c r="BI323" i="4" s="1"/>
  <c r="AR335" i="4"/>
  <c r="AT336" i="4"/>
  <c r="AR331" i="4"/>
  <c r="AR334" i="4"/>
  <c r="Z309" i="4"/>
  <c r="H305" i="4"/>
  <c r="Z304" i="4"/>
  <c r="AR303" i="4"/>
  <c r="AT306" i="4"/>
  <c r="T375" i="4"/>
  <c r="AV372" i="4"/>
  <c r="AW372" i="4" s="1"/>
  <c r="BB372" i="4"/>
  <c r="BC372" i="4" s="1"/>
  <c r="BH372" i="4"/>
  <c r="BI372" i="4" s="1"/>
  <c r="BN372" i="4"/>
  <c r="BO372" i="4" s="1"/>
  <c r="T323" i="4"/>
  <c r="U323" i="4" s="1"/>
  <c r="BR322" i="4"/>
  <c r="BS322" i="4" s="1"/>
  <c r="BF322" i="4"/>
  <c r="BG322" i="4" s="1"/>
  <c r="P326" i="4"/>
  <c r="N322" i="4"/>
  <c r="AZ322" i="4"/>
  <c r="BA322" i="4" s="1"/>
  <c r="BL322" i="4"/>
  <c r="BM322" i="4" s="1"/>
  <c r="Z313" i="4"/>
  <c r="Z371" i="4"/>
  <c r="AA65" i="4"/>
  <c r="AZ331" i="4"/>
  <c r="BA331" i="4" s="1"/>
  <c r="P336" i="4"/>
  <c r="BR331" i="4"/>
  <c r="BS331" i="4" s="1"/>
  <c r="N331" i="4"/>
  <c r="BL331" i="4"/>
  <c r="BM331" i="4" s="1"/>
  <c r="BF331" i="4"/>
  <c r="BG331" i="4" s="1"/>
  <c r="H383" i="4"/>
  <c r="BP21" i="4"/>
  <c r="BQ21" i="4" s="1"/>
  <c r="H376" i="4"/>
  <c r="BR301" i="4"/>
  <c r="BS301" i="4" s="1"/>
  <c r="N301" i="4"/>
  <c r="AZ301" i="4"/>
  <c r="BA301" i="4" s="1"/>
  <c r="BF301" i="4"/>
  <c r="BG301" i="4" s="1"/>
  <c r="BL301" i="4"/>
  <c r="BM301" i="4" s="1"/>
  <c r="T298" i="4"/>
  <c r="V302" i="4"/>
  <c r="BP10" i="4"/>
  <c r="BQ10" i="4" s="1"/>
  <c r="AA24" i="4"/>
  <c r="BJ63" i="4"/>
  <c r="BK63" i="4" s="1"/>
  <c r="T309" i="4"/>
  <c r="AR332" i="4"/>
  <c r="V312" i="4"/>
  <c r="T307" i="4"/>
  <c r="AP306" i="4"/>
  <c r="T301" i="4"/>
  <c r="H371" i="4"/>
  <c r="Z379" i="4"/>
  <c r="BR327" i="4"/>
  <c r="BS327" i="4" s="1"/>
  <c r="BF327" i="4"/>
  <c r="BG327" i="4" s="1"/>
  <c r="N327" i="4"/>
  <c r="P330" i="4"/>
  <c r="BL327" i="4"/>
  <c r="BM327" i="4" s="1"/>
  <c r="AZ327" i="4"/>
  <c r="BA327" i="4" s="1"/>
  <c r="AR310" i="4"/>
  <c r="AP336" i="4"/>
  <c r="AV382" i="4"/>
  <c r="AW382" i="4" s="1"/>
  <c r="BB382" i="4"/>
  <c r="BC382" i="4" s="1"/>
  <c r="BN382" i="4"/>
  <c r="BO382" i="4" s="1"/>
  <c r="BH382" i="4"/>
  <c r="BI382" i="4" s="1"/>
  <c r="BJ262" i="4"/>
  <c r="BK262" i="4" s="1"/>
  <c r="BP262" i="4"/>
  <c r="BQ262" i="4" s="1"/>
  <c r="AX262" i="4"/>
  <c r="AY262" i="4" s="1"/>
  <c r="BD262" i="4"/>
  <c r="BE262" i="4" s="1"/>
  <c r="O262" i="4"/>
  <c r="AR282" i="4"/>
  <c r="AS282" i="4" s="1"/>
  <c r="BP255" i="4"/>
  <c r="BQ255" i="4" s="1"/>
  <c r="AX255" i="4"/>
  <c r="AY255" i="4" s="1"/>
  <c r="O255" i="4"/>
  <c r="BJ255" i="4"/>
  <c r="BK255" i="4" s="1"/>
  <c r="BD255" i="4"/>
  <c r="BE255" i="4" s="1"/>
  <c r="O284" i="4"/>
  <c r="BJ284" i="4"/>
  <c r="BK284" i="4" s="1"/>
  <c r="BP284" i="4"/>
  <c r="BQ284" i="4" s="1"/>
  <c r="AX284" i="4"/>
  <c r="AY284" i="4" s="1"/>
  <c r="BD284" i="4"/>
  <c r="BE284" i="4" s="1"/>
  <c r="AT290" i="4"/>
  <c r="AU278" i="4" s="1"/>
  <c r="AR278" i="4"/>
  <c r="AS278" i="4" s="1"/>
  <c r="X291" i="4"/>
  <c r="Y289" i="4"/>
  <c r="Y290" i="4"/>
  <c r="Y275" i="4"/>
  <c r="Y277" i="4"/>
  <c r="Y286" i="4"/>
  <c r="Y280" i="4"/>
  <c r="Y276" i="4"/>
  <c r="Y274" i="4"/>
  <c r="Y282" i="4"/>
  <c r="CL186" i="4"/>
  <c r="AX275" i="4"/>
  <c r="AY275" i="4" s="1"/>
  <c r="I275" i="4"/>
  <c r="I277" i="4"/>
  <c r="BR258" i="4"/>
  <c r="BS258" i="4" s="1"/>
  <c r="N258" i="4"/>
  <c r="AZ258" i="4"/>
  <c r="BA258" i="4" s="1"/>
  <c r="BF258" i="4"/>
  <c r="BG258" i="4" s="1"/>
  <c r="BL258" i="4"/>
  <c r="BM258" i="4" s="1"/>
  <c r="AM262" i="4"/>
  <c r="I281" i="4"/>
  <c r="AI236" i="4"/>
  <c r="H240" i="4"/>
  <c r="I240" i="4" s="1"/>
  <c r="AX250" i="4"/>
  <c r="AY250" i="4" s="1"/>
  <c r="AD266" i="4"/>
  <c r="AE254" i="4" s="1"/>
  <c r="AB266" i="4"/>
  <c r="AC254" i="4" s="1"/>
  <c r="Z254" i="4"/>
  <c r="AA254" i="4" s="1"/>
  <c r="H234" i="4"/>
  <c r="I234" i="4" s="1"/>
  <c r="AI229" i="4"/>
  <c r="AI227" i="4"/>
  <c r="V242" i="4"/>
  <c r="O252" i="4"/>
  <c r="BP252" i="4"/>
  <c r="BQ252" i="4" s="1"/>
  <c r="AX252" i="4"/>
  <c r="AY252" i="4" s="1"/>
  <c r="BJ252" i="4"/>
  <c r="BK252" i="4" s="1"/>
  <c r="BD252" i="4"/>
  <c r="BE252" i="4" s="1"/>
  <c r="AT266" i="4"/>
  <c r="AR254" i="4"/>
  <c r="AS254" i="4" s="1"/>
  <c r="AU254" i="4"/>
  <c r="AS231" i="4"/>
  <c r="BJ228" i="4"/>
  <c r="BK228" i="4" s="1"/>
  <c r="AX228" i="4"/>
  <c r="AY228" i="4" s="1"/>
  <c r="BD228" i="4"/>
  <c r="BE228" i="4" s="1"/>
  <c r="BP228" i="4"/>
  <c r="BQ228" i="4" s="1"/>
  <c r="O228" i="4"/>
  <c r="BJ193" i="4"/>
  <c r="BK193" i="4" s="1"/>
  <c r="BD193" i="4"/>
  <c r="BE193" i="4" s="1"/>
  <c r="O193" i="4"/>
  <c r="AX193" i="4"/>
  <c r="AY193" i="4" s="1"/>
  <c r="BP193" i="4"/>
  <c r="BQ193" i="4" s="1"/>
  <c r="BD214" i="4"/>
  <c r="BE214" i="4" s="1"/>
  <c r="BP214" i="4"/>
  <c r="BQ214" i="4" s="1"/>
  <c r="O214" i="4"/>
  <c r="AX214" i="4"/>
  <c r="AY214" i="4" s="1"/>
  <c r="BJ214" i="4"/>
  <c r="BK214" i="4" s="1"/>
  <c r="AZ216" i="4"/>
  <c r="BA216" i="4" s="1"/>
  <c r="BL216" i="4"/>
  <c r="BM216" i="4" s="1"/>
  <c r="N216" i="4"/>
  <c r="BF216" i="4"/>
  <c r="BG216" i="4" s="1"/>
  <c r="BR216" i="4"/>
  <c r="BS216" i="4" s="1"/>
  <c r="AF216" i="4"/>
  <c r="AG216" i="4" s="1"/>
  <c r="AI216" i="4"/>
  <c r="Y204" i="4"/>
  <c r="Z168" i="4"/>
  <c r="AA168" i="4" s="1"/>
  <c r="AS164" i="4"/>
  <c r="BL162" i="4"/>
  <c r="BM162" i="4" s="1"/>
  <c r="BR162" i="4"/>
  <c r="BS162" i="4" s="1"/>
  <c r="N162" i="4"/>
  <c r="BF162" i="4"/>
  <c r="BG162" i="4" s="1"/>
  <c r="AZ162" i="4"/>
  <c r="BA162" i="4" s="1"/>
  <c r="V218" i="4"/>
  <c r="W206" i="4" s="1"/>
  <c r="T206" i="4"/>
  <c r="U206" i="4" s="1"/>
  <c r="BP353" i="4"/>
  <c r="BQ353" i="4" s="1"/>
  <c r="BJ353" i="4"/>
  <c r="BK353" i="4" s="1"/>
  <c r="AS159" i="4"/>
  <c r="F170" i="4"/>
  <c r="G158" i="4" s="1"/>
  <c r="AT350" i="4"/>
  <c r="F218" i="4"/>
  <c r="G206" i="4" s="1"/>
  <c r="AH218" i="4"/>
  <c r="AS192" i="4"/>
  <c r="AS361" i="4"/>
  <c r="AZ168" i="4"/>
  <c r="BA168" i="4" s="1"/>
  <c r="BF168" i="4"/>
  <c r="BG168" i="4" s="1"/>
  <c r="BL168" i="4"/>
  <c r="BM168" i="4" s="1"/>
  <c r="BR168" i="4"/>
  <c r="BS168" i="4" s="1"/>
  <c r="N168" i="4"/>
  <c r="BJ202" i="4"/>
  <c r="BK202" i="4" s="1"/>
  <c r="U239" i="4"/>
  <c r="BL192" i="4"/>
  <c r="BM192" i="4" s="1"/>
  <c r="AD194" i="4"/>
  <c r="AE182" i="4"/>
  <c r="AR168" i="4"/>
  <c r="AS168" i="4" s="1"/>
  <c r="AS356" i="4"/>
  <c r="AP354" i="4"/>
  <c r="AX165" i="4"/>
  <c r="AY165" i="4" s="1"/>
  <c r="BP160" i="4"/>
  <c r="BQ160" i="4" s="1"/>
  <c r="AX160" i="4"/>
  <c r="AY160" i="4" s="1"/>
  <c r="O160" i="4"/>
  <c r="BJ160" i="4"/>
  <c r="BK160" i="4" s="1"/>
  <c r="BD160" i="4"/>
  <c r="BE160" i="4" s="1"/>
  <c r="H351" i="4"/>
  <c r="AX351" i="4" s="1"/>
  <c r="AY351" i="4" s="1"/>
  <c r="J354" i="4"/>
  <c r="AZ354" i="4" s="1"/>
  <c r="BA354" i="4" s="1"/>
  <c r="AV158" i="4"/>
  <c r="AW158" i="4" s="1"/>
  <c r="BB158" i="4"/>
  <c r="BC158" i="4" s="1"/>
  <c r="BN158" i="4"/>
  <c r="BO158" i="4" s="1"/>
  <c r="L170" i="4"/>
  <c r="BH158" i="4"/>
  <c r="BI158" i="4" s="1"/>
  <c r="AN350" i="4"/>
  <c r="AL346" i="4"/>
  <c r="AM346" i="4" s="1"/>
  <c r="F146" i="4"/>
  <c r="G134" i="4" s="1"/>
  <c r="BH182" i="4"/>
  <c r="BI182" i="4" s="1"/>
  <c r="BL356" i="4"/>
  <c r="BM356" i="4" s="1"/>
  <c r="AZ356" i="4"/>
  <c r="BA356" i="4" s="1"/>
  <c r="BR356" i="4"/>
  <c r="BS356" i="4" s="1"/>
  <c r="BF356" i="4"/>
  <c r="BG356" i="4" s="1"/>
  <c r="N356" i="4"/>
  <c r="AF138" i="4"/>
  <c r="AG138" i="4" s="1"/>
  <c r="AI134" i="4"/>
  <c r="AH146" i="4"/>
  <c r="AF134" i="4"/>
  <c r="AG134" i="4" s="1"/>
  <c r="U160" i="4"/>
  <c r="AA140" i="4"/>
  <c r="BJ140" i="4"/>
  <c r="BK140" i="4" s="1"/>
  <c r="AJ194" i="4"/>
  <c r="AF162" i="4"/>
  <c r="AG162" i="4" s="1"/>
  <c r="AL138" i="4"/>
  <c r="AM138" i="4" s="1"/>
  <c r="AO138" i="4"/>
  <c r="U108" i="4"/>
  <c r="BD95" i="4"/>
  <c r="BE95" i="4" s="1"/>
  <c r="AG154" i="4"/>
  <c r="U156" i="4"/>
  <c r="AG136" i="4"/>
  <c r="AG131" i="4"/>
  <c r="AG139" i="4"/>
  <c r="BF120" i="4"/>
  <c r="BG120" i="4" s="1"/>
  <c r="BL120" i="4"/>
  <c r="BM120" i="4" s="1"/>
  <c r="AZ120" i="4"/>
  <c r="BA120" i="4" s="1"/>
  <c r="BR120" i="4"/>
  <c r="BS120" i="4" s="1"/>
  <c r="N120" i="4"/>
  <c r="AD122" i="4"/>
  <c r="AE110" i="4" s="1"/>
  <c r="BD118" i="4"/>
  <c r="BE118" i="4" s="1"/>
  <c r="BJ118" i="4"/>
  <c r="BK118" i="4" s="1"/>
  <c r="AX118" i="4"/>
  <c r="AY118" i="4" s="1"/>
  <c r="BP118" i="4"/>
  <c r="BQ118" i="4" s="1"/>
  <c r="O118" i="4"/>
  <c r="AA95" i="4"/>
  <c r="AV162" i="4"/>
  <c r="AW162" i="4" s="1"/>
  <c r="O155" i="4"/>
  <c r="BP155" i="4"/>
  <c r="BQ155" i="4" s="1"/>
  <c r="AX155" i="4"/>
  <c r="AY155" i="4" s="1"/>
  <c r="BJ155" i="4"/>
  <c r="BK155" i="4" s="1"/>
  <c r="O169" i="4"/>
  <c r="O157" i="4"/>
  <c r="BD155" i="4"/>
  <c r="BE155" i="4" s="1"/>
  <c r="O161" i="4"/>
  <c r="BP131" i="4"/>
  <c r="BQ131" i="4" s="1"/>
  <c r="O131" i="4"/>
  <c r="O140" i="4"/>
  <c r="BD131" i="4"/>
  <c r="BE131" i="4" s="1"/>
  <c r="BJ131" i="4"/>
  <c r="BK131" i="4" s="1"/>
  <c r="O137" i="4"/>
  <c r="AX131" i="4"/>
  <c r="AY131" i="4" s="1"/>
  <c r="N42" i="4"/>
  <c r="BF42" i="4"/>
  <c r="BG42" i="4" s="1"/>
  <c r="BR42" i="4"/>
  <c r="BS42" i="4" s="1"/>
  <c r="AZ42" i="4"/>
  <c r="BA42" i="4" s="1"/>
  <c r="BL42" i="4"/>
  <c r="BM42" i="4" s="1"/>
  <c r="BJ107" i="4"/>
  <c r="BK107" i="4" s="1"/>
  <c r="BP107" i="4"/>
  <c r="BQ107" i="4" s="1"/>
  <c r="BD107" i="4"/>
  <c r="BE107" i="4" s="1"/>
  <c r="AX107" i="4"/>
  <c r="AY107" i="4" s="1"/>
  <c r="O107" i="4"/>
  <c r="O97" i="4"/>
  <c r="BJ97" i="4"/>
  <c r="BK97" i="4" s="1"/>
  <c r="BP97" i="4"/>
  <c r="BQ97" i="4" s="1"/>
  <c r="AX97" i="4"/>
  <c r="AY97" i="4" s="1"/>
  <c r="BD97" i="4"/>
  <c r="BE97" i="4" s="1"/>
  <c r="T90" i="4"/>
  <c r="U90" i="4" s="1"/>
  <c r="H66" i="4"/>
  <c r="I66" i="4" s="1"/>
  <c r="AB122" i="4"/>
  <c r="AC110" i="4"/>
  <c r="Z110" i="4"/>
  <c r="AA110" i="4" s="1"/>
  <c r="O113" i="4"/>
  <c r="AS111" i="4"/>
  <c r="AA82" i="4"/>
  <c r="AR72" i="4"/>
  <c r="AS72" i="4" s="1"/>
  <c r="BJ47" i="4"/>
  <c r="BK47" i="4" s="1"/>
  <c r="BP47" i="4"/>
  <c r="BQ47" i="4" s="1"/>
  <c r="AX47" i="4"/>
  <c r="AY47" i="4" s="1"/>
  <c r="O47" i="4"/>
  <c r="BD47" i="4"/>
  <c r="BE47" i="4" s="1"/>
  <c r="AA97" i="4"/>
  <c r="AF309" i="4"/>
  <c r="AR385" i="4"/>
  <c r="O25" i="4"/>
  <c r="BP25" i="4"/>
  <c r="BQ25" i="4" s="1"/>
  <c r="BD25" i="4"/>
  <c r="BE25" i="4" s="1"/>
  <c r="BJ25" i="4"/>
  <c r="BK25" i="4" s="1"/>
  <c r="AX25" i="4"/>
  <c r="AY25" i="4" s="1"/>
  <c r="T381" i="4"/>
  <c r="T379" i="4"/>
  <c r="J306" i="4"/>
  <c r="H303" i="4"/>
  <c r="AR325" i="4"/>
  <c r="T373" i="4"/>
  <c r="AL372" i="4"/>
  <c r="L302" i="4"/>
  <c r="BH298" i="4"/>
  <c r="BI298" i="4" s="1"/>
  <c r="BN298" i="4"/>
  <c r="BO298" i="4" s="1"/>
  <c r="BB298" i="4"/>
  <c r="BC298" i="4" s="1"/>
  <c r="AV298" i="4"/>
  <c r="AW298" i="4" s="1"/>
  <c r="AA87" i="4"/>
  <c r="H381" i="4"/>
  <c r="AD336" i="4"/>
  <c r="BL380" i="4"/>
  <c r="BM380" i="4" s="1"/>
  <c r="AZ380" i="4"/>
  <c r="BA380" i="4" s="1"/>
  <c r="N380" i="4"/>
  <c r="BF380" i="4"/>
  <c r="BG380" i="4" s="1"/>
  <c r="BR380" i="4"/>
  <c r="BS380" i="4" s="1"/>
  <c r="T313" i="4"/>
  <c r="BR383" i="4"/>
  <c r="BS383" i="4" s="1"/>
  <c r="N383" i="4"/>
  <c r="AZ383" i="4"/>
  <c r="BA383" i="4" s="1"/>
  <c r="BL383" i="4"/>
  <c r="BM383" i="4" s="1"/>
  <c r="BF383" i="4"/>
  <c r="BG383" i="4" s="1"/>
  <c r="AL333" i="4"/>
  <c r="H380" i="4"/>
  <c r="H307" i="4"/>
  <c r="J312" i="4"/>
  <c r="Z305" i="4"/>
  <c r="AR328" i="4"/>
  <c r="BD16" i="4"/>
  <c r="BE16" i="4" s="1"/>
  <c r="O16" i="4"/>
  <c r="BJ16" i="4"/>
  <c r="BK16" i="4" s="1"/>
  <c r="BP16" i="4"/>
  <c r="BQ16" i="4" s="1"/>
  <c r="AX16" i="4"/>
  <c r="AY16" i="4" s="1"/>
  <c r="AL375" i="4"/>
  <c r="T324" i="4"/>
  <c r="U324" i="4" s="1"/>
  <c r="AL299" i="4"/>
  <c r="AM299" i="4" s="1"/>
  <c r="BF371" i="4"/>
  <c r="BG371" i="4" s="1"/>
  <c r="BL371" i="4"/>
  <c r="BM371" i="4" s="1"/>
  <c r="N371" i="4"/>
  <c r="BR371" i="4"/>
  <c r="BS371" i="4" s="1"/>
  <c r="AZ371" i="4"/>
  <c r="BA371" i="4" s="1"/>
  <c r="AF370" i="4"/>
  <c r="BF305" i="4"/>
  <c r="BG305" i="4" s="1"/>
  <c r="BL305" i="4"/>
  <c r="BM305" i="4" s="1"/>
  <c r="BR305" i="4"/>
  <c r="BS305" i="4" s="1"/>
  <c r="AZ305" i="4"/>
  <c r="BA305" i="4" s="1"/>
  <c r="N305" i="4"/>
  <c r="Z327" i="4"/>
  <c r="AB330" i="4"/>
  <c r="BN371" i="4"/>
  <c r="BO371" i="4" s="1"/>
  <c r="BB371" i="4"/>
  <c r="BC371" i="4" s="1"/>
  <c r="BH371" i="4"/>
  <c r="BI371" i="4" s="1"/>
  <c r="AV371" i="4"/>
  <c r="AW371" i="4" s="1"/>
  <c r="AR383" i="4"/>
  <c r="AR379" i="4"/>
  <c r="O116" i="4"/>
  <c r="AL48" i="4"/>
  <c r="AM48" i="4" s="1"/>
  <c r="AR382" i="4"/>
  <c r="Z333" i="4"/>
  <c r="AF305" i="4"/>
  <c r="H329" i="4"/>
  <c r="Z328" i="4"/>
  <c r="AR327" i="4"/>
  <c r="AT330" i="4"/>
  <c r="AX15" i="4"/>
  <c r="AY15" i="4" s="1"/>
  <c r="BD15" i="4"/>
  <c r="BE15" i="4" s="1"/>
  <c r="O15" i="4"/>
  <c r="BP15" i="4"/>
  <c r="BQ15" i="4" s="1"/>
  <c r="BJ15" i="4"/>
  <c r="BK15" i="4" s="1"/>
  <c r="AR299" i="4"/>
  <c r="AS299" i="4" s="1"/>
  <c r="T371" i="4"/>
  <c r="AL298" i="4"/>
  <c r="AM298" i="4" s="1"/>
  <c r="AN302" i="4"/>
  <c r="BL370" i="4"/>
  <c r="BM370" i="4" s="1"/>
  <c r="BR370" i="4"/>
  <c r="BS370" i="4" s="1"/>
  <c r="N370" i="4"/>
  <c r="AZ370" i="4"/>
  <c r="BA370" i="4" s="1"/>
  <c r="BF370" i="4"/>
  <c r="BG370" i="4" s="1"/>
  <c r="BP94" i="4"/>
  <c r="BQ94" i="4" s="1"/>
  <c r="Z337" i="4"/>
  <c r="AR298" i="4"/>
  <c r="AS298" i="4" s="1"/>
  <c r="AT302" i="4"/>
  <c r="BR379" i="4"/>
  <c r="BS379" i="4" s="1"/>
  <c r="AZ379" i="4"/>
  <c r="BA379" i="4" s="1"/>
  <c r="N379" i="4"/>
  <c r="BL379" i="4"/>
  <c r="BM379" i="4" s="1"/>
  <c r="BF379" i="4"/>
  <c r="BG379" i="4" s="1"/>
  <c r="AR309" i="4"/>
  <c r="AS309" i="4" s="1"/>
  <c r="BB303" i="4"/>
  <c r="BC303" i="4" s="1"/>
  <c r="BH303" i="4"/>
  <c r="BI303" i="4" s="1"/>
  <c r="L306" i="4"/>
  <c r="AV303" i="4"/>
  <c r="AW303" i="4" s="1"/>
  <c r="BN303" i="4"/>
  <c r="BO303" i="4" s="1"/>
  <c r="BL325" i="4"/>
  <c r="BM325" i="4" s="1"/>
  <c r="AZ325" i="4"/>
  <c r="BA325" i="4" s="1"/>
  <c r="BR325" i="4"/>
  <c r="BS325" i="4" s="1"/>
  <c r="BF325" i="4"/>
  <c r="BG325" i="4" s="1"/>
  <c r="N325" i="4"/>
  <c r="T322" i="4"/>
  <c r="U322" i="4" s="1"/>
  <c r="V326" i="4"/>
  <c r="AH384" i="4"/>
  <c r="R378" i="4"/>
  <c r="BF48" i="4"/>
  <c r="BG48" i="4" s="1"/>
  <c r="BL300" i="4"/>
  <c r="BM300" i="4" s="1"/>
  <c r="BR300" i="4"/>
  <c r="BS300" i="4" s="1"/>
  <c r="N300" i="4"/>
  <c r="BF300" i="4"/>
  <c r="BG300" i="4" s="1"/>
  <c r="AZ300" i="4"/>
  <c r="BA300" i="4" s="1"/>
  <c r="AJ384" i="4"/>
  <c r="AR311" i="4"/>
  <c r="AS311" i="4" s="1"/>
  <c r="R336" i="4"/>
  <c r="P374" i="4"/>
  <c r="AZ14" i="4"/>
  <c r="BA14" i="4" s="1"/>
  <c r="BF14" i="4"/>
  <c r="BG14" i="4" s="1"/>
  <c r="BL14" i="4"/>
  <c r="BM14" i="4" s="1"/>
  <c r="BR14" i="4"/>
  <c r="BS14" i="4" s="1"/>
  <c r="P26" i="4"/>
  <c r="N14" i="4"/>
  <c r="H328" i="4"/>
  <c r="I285" i="4"/>
  <c r="BJ279" i="4"/>
  <c r="BK279" i="4" s="1"/>
  <c r="BD279" i="4"/>
  <c r="BE279" i="4" s="1"/>
  <c r="AX279" i="4"/>
  <c r="AY279" i="4" s="1"/>
  <c r="BP279" i="4"/>
  <c r="BQ279" i="4" s="1"/>
  <c r="O279" i="4"/>
  <c r="BD257" i="4"/>
  <c r="BE257" i="4" s="1"/>
  <c r="BJ257" i="4"/>
  <c r="BK257" i="4" s="1"/>
  <c r="BP257" i="4"/>
  <c r="BQ257" i="4" s="1"/>
  <c r="AX257" i="4"/>
  <c r="AY257" i="4" s="1"/>
  <c r="O257" i="4"/>
  <c r="I284" i="4"/>
  <c r="AA274" i="4"/>
  <c r="BP281" i="4"/>
  <c r="BQ281" i="4" s="1"/>
  <c r="H288" i="4"/>
  <c r="I288" i="4" s="1"/>
  <c r="BP286" i="4"/>
  <c r="BQ286" i="4" s="1"/>
  <c r="BD286" i="4"/>
  <c r="BE286" i="4" s="1"/>
  <c r="O286" i="4"/>
  <c r="AX286" i="4"/>
  <c r="AY286" i="4" s="1"/>
  <c r="BJ286" i="4"/>
  <c r="BK286" i="4" s="1"/>
  <c r="BB282" i="4"/>
  <c r="BC282" i="4" s="1"/>
  <c r="BH282" i="4"/>
  <c r="BI282" i="4" s="1"/>
  <c r="BN282" i="4"/>
  <c r="BO282" i="4" s="1"/>
  <c r="AV282" i="4"/>
  <c r="AW282" i="4" s="1"/>
  <c r="I274" i="4"/>
  <c r="AA289" i="4"/>
  <c r="AM277" i="4"/>
  <c r="T258" i="4"/>
  <c r="U258" i="4" s="1"/>
  <c r="AI232" i="4"/>
  <c r="AS251" i="4"/>
  <c r="AS262" i="4"/>
  <c r="AS260" i="4"/>
  <c r="AX233" i="4"/>
  <c r="AY233" i="4" s="1"/>
  <c r="AJ266" i="4"/>
  <c r="AK254" i="4"/>
  <c r="BJ232" i="4"/>
  <c r="BK232" i="4" s="1"/>
  <c r="O232" i="4"/>
  <c r="AX232" i="4"/>
  <c r="AY232" i="4" s="1"/>
  <c r="BD232" i="4"/>
  <c r="BE232" i="4" s="1"/>
  <c r="BP232" i="4"/>
  <c r="BQ232" i="4" s="1"/>
  <c r="AH266" i="4"/>
  <c r="AI254" i="4"/>
  <c r="AF254" i="4"/>
  <c r="AG254" i="4" s="1"/>
  <c r="BL278" i="4"/>
  <c r="BM278" i="4" s="1"/>
  <c r="P290" i="4"/>
  <c r="Q278" i="4" s="1"/>
  <c r="BF278" i="4"/>
  <c r="BG278" i="4" s="1"/>
  <c r="AZ278" i="4"/>
  <c r="BA278" i="4" s="1"/>
  <c r="N278" i="4"/>
  <c r="BR278" i="4"/>
  <c r="BS278" i="4" s="1"/>
  <c r="AP266" i="4"/>
  <c r="AQ254" i="4" s="1"/>
  <c r="BN240" i="4"/>
  <c r="BO240" i="4" s="1"/>
  <c r="AV240" i="4"/>
  <c r="AW240" i="4" s="1"/>
  <c r="BB240" i="4"/>
  <c r="BC240" i="4" s="1"/>
  <c r="BH240" i="4"/>
  <c r="BI240" i="4" s="1"/>
  <c r="M240" i="4"/>
  <c r="P266" i="4"/>
  <c r="Q258" i="4" s="1"/>
  <c r="BL254" i="4"/>
  <c r="BM254" i="4" s="1"/>
  <c r="N254" i="4"/>
  <c r="BF254" i="4"/>
  <c r="BG254" i="4" s="1"/>
  <c r="BR254" i="4"/>
  <c r="BS254" i="4" s="1"/>
  <c r="AZ254" i="4"/>
  <c r="BA254" i="4" s="1"/>
  <c r="I231" i="4"/>
  <c r="AG239" i="4"/>
  <c r="AG227" i="4"/>
  <c r="J242" i="4"/>
  <c r="I235" i="4"/>
  <c r="I241" i="4"/>
  <c r="Q226" i="4"/>
  <c r="R266" i="4"/>
  <c r="S254" i="4" s="1"/>
  <c r="I237" i="4"/>
  <c r="BF240" i="4"/>
  <c r="BG240" i="4" s="1"/>
  <c r="BL240" i="4"/>
  <c r="BM240" i="4" s="1"/>
  <c r="BR240" i="4"/>
  <c r="BS240" i="4" s="1"/>
  <c r="N240" i="4"/>
  <c r="AZ240" i="4"/>
  <c r="BA240" i="4" s="1"/>
  <c r="Q240" i="4"/>
  <c r="J266" i="4"/>
  <c r="H254" i="4"/>
  <c r="I254" i="4" s="1"/>
  <c r="AJ242" i="4"/>
  <c r="AK230" i="4"/>
  <c r="AQ216" i="4"/>
  <c r="AU210" i="4"/>
  <c r="AR210" i="4"/>
  <c r="AS210" i="4" s="1"/>
  <c r="BR210" i="4"/>
  <c r="BS210" i="4" s="1"/>
  <c r="AQ202" i="4"/>
  <c r="BP231" i="4"/>
  <c r="BQ231" i="4" s="1"/>
  <c r="I212" i="4"/>
  <c r="AX212" i="4"/>
  <c r="AY212" i="4" s="1"/>
  <c r="O213" i="4"/>
  <c r="BJ213" i="4"/>
  <c r="BK213" i="4" s="1"/>
  <c r="BP213" i="4"/>
  <c r="BQ213" i="4" s="1"/>
  <c r="BD213" i="4"/>
  <c r="BE213" i="4" s="1"/>
  <c r="AX213" i="4"/>
  <c r="AY213" i="4" s="1"/>
  <c r="BF210" i="4"/>
  <c r="BG210" i="4" s="1"/>
  <c r="AX184" i="4"/>
  <c r="AY184" i="4" s="1"/>
  <c r="T186" i="4"/>
  <c r="U186" i="4" s="1"/>
  <c r="M168" i="4"/>
  <c r="BH168" i="4"/>
  <c r="BI168" i="4" s="1"/>
  <c r="BN168" i="4"/>
  <c r="BO168" i="4" s="1"/>
  <c r="AV168" i="4"/>
  <c r="AW168" i="4" s="1"/>
  <c r="BB168" i="4"/>
  <c r="BC168" i="4" s="1"/>
  <c r="V354" i="4"/>
  <c r="AN218" i="4"/>
  <c r="AO206" i="4" s="1"/>
  <c r="AL206" i="4"/>
  <c r="AM206" i="4" s="1"/>
  <c r="AX189" i="4"/>
  <c r="AY189" i="4" s="1"/>
  <c r="AS193" i="4"/>
  <c r="BD178" i="4"/>
  <c r="BE178" i="4" s="1"/>
  <c r="O178" i="4"/>
  <c r="BJ178" i="4"/>
  <c r="BK178" i="4" s="1"/>
  <c r="BP178" i="4"/>
  <c r="BQ178" i="4" s="1"/>
  <c r="AX178" i="4"/>
  <c r="AY178" i="4" s="1"/>
  <c r="AG348" i="4"/>
  <c r="T216" i="4"/>
  <c r="U216" i="4" s="1"/>
  <c r="W216" i="4"/>
  <c r="AA205" i="4"/>
  <c r="AF186" i="4"/>
  <c r="AG186" i="4" s="1"/>
  <c r="AV192" i="4"/>
  <c r="AW192" i="4" s="1"/>
  <c r="BB192" i="4"/>
  <c r="BC192" i="4" s="1"/>
  <c r="BN192" i="4"/>
  <c r="BO192" i="4" s="1"/>
  <c r="BH192" i="4"/>
  <c r="BI192" i="4" s="1"/>
  <c r="Q230" i="4"/>
  <c r="BF186" i="4"/>
  <c r="BG186" i="4" s="1"/>
  <c r="Y203" i="4"/>
  <c r="BD188" i="4"/>
  <c r="BE188" i="4" s="1"/>
  <c r="BN186" i="4"/>
  <c r="BO186" i="4" s="1"/>
  <c r="V194" i="4"/>
  <c r="W186" i="4" s="1"/>
  <c r="T182" i="4"/>
  <c r="U182" i="4" s="1"/>
  <c r="W182" i="4"/>
  <c r="AA361" i="4"/>
  <c r="AE168" i="4"/>
  <c r="AG167" i="4"/>
  <c r="AX167" i="4"/>
  <c r="AY167" i="4" s="1"/>
  <c r="I167" i="4"/>
  <c r="AN354" i="4"/>
  <c r="BD351" i="4"/>
  <c r="BE351" i="4" s="1"/>
  <c r="BJ351" i="4"/>
  <c r="BK351" i="4" s="1"/>
  <c r="BP351" i="4"/>
  <c r="BQ351" i="4" s="1"/>
  <c r="AH194" i="4"/>
  <c r="U157" i="4"/>
  <c r="U154" i="4"/>
  <c r="AS157" i="4"/>
  <c r="T347" i="4"/>
  <c r="U347" i="4" s="1"/>
  <c r="AB362" i="4"/>
  <c r="AC350" i="4" s="1"/>
  <c r="Z350" i="4"/>
  <c r="AA350" i="4" s="1"/>
  <c r="AS133" i="4"/>
  <c r="AS131" i="4"/>
  <c r="AS145" i="4"/>
  <c r="AS136" i="4"/>
  <c r="AP194" i="4"/>
  <c r="O154" i="4"/>
  <c r="BJ154" i="4"/>
  <c r="BK154" i="4" s="1"/>
  <c r="BP154" i="4"/>
  <c r="BQ154" i="4" s="1"/>
  <c r="BD154" i="4"/>
  <c r="BE154" i="4" s="1"/>
  <c r="AX154" i="4"/>
  <c r="AY154" i="4" s="1"/>
  <c r="X350" i="4"/>
  <c r="AJ146" i="4"/>
  <c r="AK134" i="4" s="1"/>
  <c r="Z144" i="4"/>
  <c r="AA144" i="4" s="1"/>
  <c r="AF351" i="4"/>
  <c r="AG351" i="4" s="1"/>
  <c r="AH354" i="4"/>
  <c r="U133" i="4"/>
  <c r="AJ350" i="4"/>
  <c r="H110" i="4"/>
  <c r="I110" i="4" s="1"/>
  <c r="J122" i="4"/>
  <c r="K110" i="4" s="1"/>
  <c r="AI107" i="4"/>
  <c r="AF158" i="4"/>
  <c r="AG158" i="4" s="1"/>
  <c r="AH170" i="4"/>
  <c r="AI158" i="4" s="1"/>
  <c r="AI115" i="4"/>
  <c r="AI118" i="4"/>
  <c r="H90" i="4"/>
  <c r="I90" i="4" s="1"/>
  <c r="AJ122" i="4"/>
  <c r="AK110" i="4" s="1"/>
  <c r="O93" i="4"/>
  <c r="BJ93" i="4"/>
  <c r="BK93" i="4" s="1"/>
  <c r="BP93" i="4"/>
  <c r="BQ93" i="4" s="1"/>
  <c r="BD93" i="4"/>
  <c r="BE93" i="4" s="1"/>
  <c r="AX93" i="4"/>
  <c r="AY93" i="4" s="1"/>
  <c r="BD96" i="4"/>
  <c r="BE96" i="4" s="1"/>
  <c r="BJ96" i="4"/>
  <c r="BK96" i="4" s="1"/>
  <c r="O96" i="4"/>
  <c r="Y114" i="4"/>
  <c r="BH114" i="4"/>
  <c r="BI114" i="4" s="1"/>
  <c r="H134" i="4"/>
  <c r="I134" i="4" s="1"/>
  <c r="J146" i="4"/>
  <c r="K144" i="4" s="1"/>
  <c r="AP122" i="4"/>
  <c r="AQ120" i="4" s="1"/>
  <c r="AH98" i="4"/>
  <c r="AI86" i="4" s="1"/>
  <c r="AF86" i="4"/>
  <c r="AG86" i="4" s="1"/>
  <c r="AS113" i="4"/>
  <c r="O85" i="4"/>
  <c r="BJ85" i="4"/>
  <c r="BK85" i="4" s="1"/>
  <c r="BP85" i="4"/>
  <c r="BQ85" i="4" s="1"/>
  <c r="AX85" i="4"/>
  <c r="AY85" i="4" s="1"/>
  <c r="BD85" i="4"/>
  <c r="BE85" i="4" s="1"/>
  <c r="BD91" i="4"/>
  <c r="BE91" i="4" s="1"/>
  <c r="I83" i="4"/>
  <c r="I87" i="4"/>
  <c r="O82" i="4"/>
  <c r="BP82" i="4"/>
  <c r="BQ82" i="4" s="1"/>
  <c r="AX82" i="4"/>
  <c r="AY82" i="4" s="1"/>
  <c r="BJ82" i="4"/>
  <c r="BK82" i="4" s="1"/>
  <c r="BD82" i="4"/>
  <c r="BE82" i="4" s="1"/>
  <c r="BJ112" i="4"/>
  <c r="BK112" i="4" s="1"/>
  <c r="AA117" i="4"/>
  <c r="BJ70" i="4"/>
  <c r="BK70" i="4" s="1"/>
  <c r="BP70" i="4"/>
  <c r="BQ70" i="4" s="1"/>
  <c r="BD70" i="4"/>
  <c r="BE70" i="4" s="1"/>
  <c r="O70" i="4"/>
  <c r="AX70" i="4"/>
  <c r="AY70" i="4" s="1"/>
  <c r="I95" i="4"/>
  <c r="Z66" i="4"/>
  <c r="AA66" i="4" s="1"/>
  <c r="Z48" i="4"/>
  <c r="AA48" i="4" s="1"/>
  <c r="AN98" i="4"/>
  <c r="AO86" i="4"/>
  <c r="AL86" i="4"/>
  <c r="AM86" i="4" s="1"/>
  <c r="AX67" i="4"/>
  <c r="AY67" i="4" s="1"/>
  <c r="BJ67" i="4"/>
  <c r="BK67" i="4" s="1"/>
  <c r="BD67" i="4"/>
  <c r="BE67" i="4" s="1"/>
  <c r="BP67" i="4"/>
  <c r="BQ67" i="4" s="1"/>
  <c r="O67" i="4"/>
  <c r="AC38" i="4"/>
  <c r="AB50" i="4"/>
  <c r="AC48" i="4" s="1"/>
  <c r="Z38" i="4"/>
  <c r="AF333" i="4"/>
  <c r="T72" i="4"/>
  <c r="U72" i="4" s="1"/>
  <c r="AL24" i="4"/>
  <c r="AM24" i="4" s="1"/>
  <c r="Z311" i="4"/>
  <c r="H310" i="4"/>
  <c r="BH309" i="4"/>
  <c r="BI309" i="4" s="1"/>
  <c r="BN309" i="4"/>
  <c r="BO309" i="4" s="1"/>
  <c r="AV309" i="4"/>
  <c r="AW309" i="4" s="1"/>
  <c r="BB309" i="4"/>
  <c r="BC309" i="4" s="1"/>
  <c r="AF308" i="4"/>
  <c r="L378" i="4"/>
  <c r="BH18" i="4"/>
  <c r="BI18" i="4" s="1"/>
  <c r="BN18" i="4"/>
  <c r="BO18" i="4" s="1"/>
  <c r="AV18" i="4"/>
  <c r="AW18" i="4" s="1"/>
  <c r="BB18" i="4"/>
  <c r="BC18" i="4" s="1"/>
  <c r="BR304" i="4"/>
  <c r="BS304" i="4" s="1"/>
  <c r="AZ304" i="4"/>
  <c r="BA304" i="4" s="1"/>
  <c r="N304" i="4"/>
  <c r="BF304" i="4"/>
  <c r="BG304" i="4" s="1"/>
  <c r="BL304" i="4"/>
  <c r="BM304" i="4" s="1"/>
  <c r="AF303" i="4"/>
  <c r="AH306" i="4"/>
  <c r="J330" i="4"/>
  <c r="H327" i="4"/>
  <c r="AR373" i="4"/>
  <c r="O13" i="4"/>
  <c r="BJ13" i="4"/>
  <c r="BK13" i="4" s="1"/>
  <c r="BP13" i="4"/>
  <c r="BQ13" i="4" s="1"/>
  <c r="AX13" i="4"/>
  <c r="AY13" i="4" s="1"/>
  <c r="BD13" i="4"/>
  <c r="BE13" i="4" s="1"/>
  <c r="AJ302" i="4"/>
  <c r="BH322" i="4"/>
  <c r="BI322" i="4" s="1"/>
  <c r="AV322" i="4"/>
  <c r="AW322" i="4" s="1"/>
  <c r="BN322" i="4"/>
  <c r="BO322" i="4" s="1"/>
  <c r="L326" i="4"/>
  <c r="BB322" i="4"/>
  <c r="BC322" i="4" s="1"/>
  <c r="Z90" i="4"/>
  <c r="AA90" i="4" s="1"/>
  <c r="BD69" i="4"/>
  <c r="BE69" i="4" s="1"/>
  <c r="BJ69" i="4"/>
  <c r="BK69" i="4" s="1"/>
  <c r="BP69" i="4"/>
  <c r="BQ69" i="4" s="1"/>
  <c r="AX69" i="4"/>
  <c r="AY69" i="4" s="1"/>
  <c r="O69" i="4"/>
  <c r="BL38" i="4"/>
  <c r="BM38" i="4" s="1"/>
  <c r="BJ36" i="4"/>
  <c r="BK36" i="4" s="1"/>
  <c r="F50" i="4"/>
  <c r="G38" i="4" s="1"/>
  <c r="X312" i="4"/>
  <c r="AD302" i="4"/>
  <c r="AI42" i="4"/>
  <c r="AF42" i="4"/>
  <c r="AG42" i="4" s="1"/>
  <c r="T337" i="4"/>
  <c r="U337" i="4" s="1"/>
  <c r="AL381" i="4"/>
  <c r="J336" i="4"/>
  <c r="H331" i="4"/>
  <c r="Z329" i="4"/>
  <c r="AR376" i="4"/>
  <c r="AP374" i="4"/>
  <c r="AP26" i="4"/>
  <c r="AR300" i="4"/>
  <c r="AS300" i="4" s="1"/>
  <c r="T372" i="4"/>
  <c r="AL323" i="4"/>
  <c r="AM323" i="4" s="1"/>
  <c r="R302" i="4"/>
  <c r="BR313" i="4"/>
  <c r="BS313" i="4" s="1"/>
  <c r="AZ313" i="4"/>
  <c r="BA313" i="4" s="1"/>
  <c r="N313" i="4"/>
  <c r="BF313" i="4"/>
  <c r="BG313" i="4" s="1"/>
  <c r="BL313" i="4"/>
  <c r="BM313" i="4" s="1"/>
  <c r="N329" i="4"/>
  <c r="BL329" i="4"/>
  <c r="BM329" i="4" s="1"/>
  <c r="AZ329" i="4"/>
  <c r="BA329" i="4" s="1"/>
  <c r="BR329" i="4"/>
  <c r="BS329" i="4" s="1"/>
  <c r="BF329" i="4"/>
  <c r="BG329" i="4" s="1"/>
  <c r="Z375" i="4"/>
  <c r="U61" i="4"/>
  <c r="H313" i="4"/>
  <c r="AP384" i="4"/>
  <c r="AQ24" i="4"/>
  <c r="Z381" i="4"/>
  <c r="AL308" i="4"/>
  <c r="AM308" i="4" s="1"/>
  <c r="AF329" i="4"/>
  <c r="H377" i="4"/>
  <c r="Z376" i="4"/>
  <c r="AR375" i="4"/>
  <c r="F306" i="4"/>
  <c r="H301" i="4"/>
  <c r="Z300" i="4"/>
  <c r="AR323" i="4"/>
  <c r="AS323" i="4" s="1"/>
  <c r="AX11" i="4"/>
  <c r="AY11" i="4" s="1"/>
  <c r="BP11" i="4"/>
  <c r="BQ11" i="4" s="1"/>
  <c r="BD11" i="4"/>
  <c r="BE11" i="4" s="1"/>
  <c r="O19" i="4"/>
  <c r="O11" i="4"/>
  <c r="BJ11" i="4"/>
  <c r="BK11" i="4" s="1"/>
  <c r="AN326" i="4"/>
  <c r="AL322" i="4"/>
  <c r="Z385" i="4"/>
  <c r="AR322" i="4"/>
  <c r="AT326" i="4"/>
  <c r="AF310" i="4"/>
  <c r="AR333" i="4"/>
  <c r="AS333" i="4" s="1"/>
  <c r="AA20" i="4"/>
  <c r="L330" i="4"/>
  <c r="BH327" i="4"/>
  <c r="BI327" i="4" s="1"/>
  <c r="AV327" i="4"/>
  <c r="AW327" i="4" s="1"/>
  <c r="BN327" i="4"/>
  <c r="BO327" i="4" s="1"/>
  <c r="BB327" i="4"/>
  <c r="BC327" i="4" s="1"/>
  <c r="BR373" i="4"/>
  <c r="BS373" i="4" s="1"/>
  <c r="N373" i="4"/>
  <c r="AZ373" i="4"/>
  <c r="BA373" i="4" s="1"/>
  <c r="BF373" i="4"/>
  <c r="BG373" i="4" s="1"/>
  <c r="BL373" i="4"/>
  <c r="BM373" i="4" s="1"/>
  <c r="T370" i="4"/>
  <c r="AA13" i="4"/>
  <c r="Z384" i="4"/>
  <c r="AL300" i="4"/>
  <c r="AM300" i="4" s="1"/>
  <c r="AL334" i="4"/>
  <c r="AM334" i="4" s="1"/>
  <c r="BR308" i="4"/>
  <c r="BS308" i="4" s="1"/>
  <c r="AZ308" i="4"/>
  <c r="BA308" i="4" s="1"/>
  <c r="BF308" i="4"/>
  <c r="BG308" i="4" s="1"/>
  <c r="BL308" i="4"/>
  <c r="BM308" i="4" s="1"/>
  <c r="N308" i="4"/>
  <c r="AD374" i="4"/>
  <c r="AD26" i="4"/>
  <c r="AE14" i="4" s="1"/>
  <c r="BB325" i="4"/>
  <c r="BC325" i="4" s="1"/>
  <c r="BH325" i="4"/>
  <c r="BI325" i="4" s="1"/>
  <c r="AV325" i="4"/>
  <c r="AW325" i="4" s="1"/>
  <c r="BN325" i="4"/>
  <c r="BO325" i="4" s="1"/>
  <c r="H370" i="4"/>
  <c r="AZ298" i="4"/>
  <c r="BA298" i="4" s="1"/>
  <c r="BF298" i="4"/>
  <c r="BG298" i="4" s="1"/>
  <c r="BR298" i="4"/>
  <c r="BS298" i="4" s="1"/>
  <c r="P302" i="4"/>
  <c r="BL298" i="4"/>
  <c r="BM298" i="4" s="1"/>
  <c r="N298" i="4"/>
  <c r="AD74" i="4"/>
  <c r="AE62" i="4"/>
  <c r="T383" i="4"/>
  <c r="H335" i="4"/>
  <c r="AL373" i="4"/>
  <c r="BJ289" i="4"/>
  <c r="BK289" i="4" s="1"/>
  <c r="O289" i="4"/>
  <c r="BP289" i="4"/>
  <c r="BQ289" i="4" s="1"/>
  <c r="AX289" i="4"/>
  <c r="AY289" i="4" s="1"/>
  <c r="BD289" i="4"/>
  <c r="BE289" i="4" s="1"/>
  <c r="Y288" i="4"/>
  <c r="AP290" i="4"/>
  <c r="AA280" i="4"/>
  <c r="AL282" i="4"/>
  <c r="AM282" i="4" s="1"/>
  <c r="AB290" i="4"/>
  <c r="AC278" i="4"/>
  <c r="Z278" i="4"/>
  <c r="AA278" i="4" s="1"/>
  <c r="AX265" i="4"/>
  <c r="AY265" i="4" s="1"/>
  <c r="I265" i="4"/>
  <c r="I283" i="4"/>
  <c r="AX283" i="4"/>
  <c r="AY283" i="4" s="1"/>
  <c r="AA279" i="4"/>
  <c r="AU288" i="4"/>
  <c r="AR288" i="4"/>
  <c r="AS288" i="4" s="1"/>
  <c r="L290" i="4"/>
  <c r="BD237" i="4"/>
  <c r="BE237" i="4" s="1"/>
  <c r="BJ237" i="4"/>
  <c r="BK237" i="4" s="1"/>
  <c r="BP237" i="4"/>
  <c r="BQ237" i="4" s="1"/>
  <c r="AX237" i="4"/>
  <c r="AY237" i="4" s="1"/>
  <c r="O237" i="4"/>
  <c r="AI258" i="4"/>
  <c r="AF258" i="4"/>
  <c r="AG258" i="4" s="1"/>
  <c r="Q241" i="4"/>
  <c r="AN266" i="4"/>
  <c r="AO254" i="4" s="1"/>
  <c r="AL254" i="4"/>
  <c r="AM254" i="4" s="1"/>
  <c r="O265" i="4"/>
  <c r="O259" i="4"/>
  <c r="O263" i="4"/>
  <c r="BJ251" i="4"/>
  <c r="BK251" i="4" s="1"/>
  <c r="BD251" i="4"/>
  <c r="BE251" i="4" s="1"/>
  <c r="O251" i="4"/>
  <c r="AX251" i="4"/>
  <c r="AY251" i="4" s="1"/>
  <c r="BP251" i="4"/>
  <c r="BQ251" i="4" s="1"/>
  <c r="AK240" i="4"/>
  <c r="O256" i="4"/>
  <c r="AS230" i="4"/>
  <c r="U238" i="4"/>
  <c r="U227" i="4"/>
  <c r="U241" i="4"/>
  <c r="U237" i="4"/>
  <c r="AA251" i="4"/>
  <c r="AA261" i="4"/>
  <c r="BJ238" i="4"/>
  <c r="BK238" i="4" s="1"/>
  <c r="BP238" i="4"/>
  <c r="BQ238" i="4" s="1"/>
  <c r="AX238" i="4"/>
  <c r="AY238" i="4" s="1"/>
  <c r="O238" i="4"/>
  <c r="BD238" i="4"/>
  <c r="BE238" i="4" s="1"/>
  <c r="AB218" i="4"/>
  <c r="AC206" i="4"/>
  <c r="Z206" i="4"/>
  <c r="AA206" i="4" s="1"/>
  <c r="I257" i="4"/>
  <c r="I251" i="4"/>
  <c r="I262" i="4"/>
  <c r="AQ207" i="4"/>
  <c r="I258" i="4"/>
  <c r="BJ231" i="4"/>
  <c r="BK231" i="4" s="1"/>
  <c r="BJ211" i="4"/>
  <c r="BK211" i="4" s="1"/>
  <c r="P218" i="4"/>
  <c r="Q216" i="4" s="1"/>
  <c r="BL206" i="4"/>
  <c r="BM206" i="4" s="1"/>
  <c r="AZ206" i="4"/>
  <c r="BA206" i="4" s="1"/>
  <c r="BF206" i="4"/>
  <c r="BG206" i="4" s="1"/>
  <c r="N206" i="4"/>
  <c r="BR206" i="4"/>
  <c r="BS206" i="4" s="1"/>
  <c r="BD187" i="4"/>
  <c r="BE187" i="4" s="1"/>
  <c r="O187" i="4"/>
  <c r="BJ187" i="4"/>
  <c r="BK187" i="4" s="1"/>
  <c r="AX187" i="4"/>
  <c r="AY187" i="4" s="1"/>
  <c r="BP187" i="4"/>
  <c r="BQ187" i="4" s="1"/>
  <c r="Y214" i="4"/>
  <c r="O209" i="4"/>
  <c r="BP209" i="4"/>
  <c r="BQ209" i="4" s="1"/>
  <c r="AX209" i="4"/>
  <c r="AY209" i="4" s="1"/>
  <c r="BD209" i="4"/>
  <c r="BE209" i="4" s="1"/>
  <c r="BJ209" i="4"/>
  <c r="BK209" i="4" s="1"/>
  <c r="BJ183" i="4"/>
  <c r="BK183" i="4" s="1"/>
  <c r="BP183" i="4"/>
  <c r="BQ183" i="4" s="1"/>
  <c r="AX183" i="4"/>
  <c r="AY183" i="4" s="1"/>
  <c r="BD183" i="4"/>
  <c r="BE183" i="4" s="1"/>
  <c r="O183" i="4"/>
  <c r="BP358" i="4"/>
  <c r="BQ358" i="4" s="1"/>
  <c r="AX358" i="4"/>
  <c r="AY358" i="4" s="1"/>
  <c r="BD358" i="4"/>
  <c r="BE358" i="4" s="1"/>
  <c r="BJ358" i="4"/>
  <c r="BK358" i="4" s="1"/>
  <c r="BD180" i="4"/>
  <c r="BE180" i="4" s="1"/>
  <c r="BD361" i="4"/>
  <c r="BE361" i="4" s="1"/>
  <c r="BJ361" i="4"/>
  <c r="BK361" i="4" s="1"/>
  <c r="BP361" i="4"/>
  <c r="BQ361" i="4" s="1"/>
  <c r="BR353" i="4"/>
  <c r="BS353" i="4" s="1"/>
  <c r="AE215" i="4"/>
  <c r="R218" i="4"/>
  <c r="S210" i="4" s="1"/>
  <c r="AA358" i="4"/>
  <c r="AS357" i="4"/>
  <c r="AS191" i="4"/>
  <c r="O186" i="4"/>
  <c r="BJ186" i="4"/>
  <c r="BK186" i="4" s="1"/>
  <c r="BP186" i="4"/>
  <c r="BQ186" i="4" s="1"/>
  <c r="AA208" i="4"/>
  <c r="L218" i="4"/>
  <c r="M216" i="4" s="1"/>
  <c r="BB206" i="4"/>
  <c r="BC206" i="4" s="1"/>
  <c r="BN206" i="4"/>
  <c r="BO206" i="4" s="1"/>
  <c r="AV206" i="4"/>
  <c r="AW206" i="4" s="1"/>
  <c r="BH206" i="4"/>
  <c r="BI206" i="4" s="1"/>
  <c r="AX188" i="4"/>
  <c r="AY188" i="4" s="1"/>
  <c r="F194" i="4"/>
  <c r="G182" i="4" s="1"/>
  <c r="U169" i="4"/>
  <c r="T168" i="4"/>
  <c r="U168" i="4" s="1"/>
  <c r="W168" i="4"/>
  <c r="BD355" i="4"/>
  <c r="BE355" i="4" s="1"/>
  <c r="BJ355" i="4"/>
  <c r="BK355" i="4" s="1"/>
  <c r="BP355" i="4"/>
  <c r="BQ355" i="4" s="1"/>
  <c r="AZ348" i="4"/>
  <c r="BA348" i="4" s="1"/>
  <c r="BL348" i="4"/>
  <c r="BM348" i="4" s="1"/>
  <c r="N348" i="4"/>
  <c r="BR348" i="4"/>
  <c r="BS348" i="4" s="1"/>
  <c r="BF348" i="4"/>
  <c r="BG348" i="4" s="1"/>
  <c r="S190" i="4"/>
  <c r="S187" i="4"/>
  <c r="CH185" i="4"/>
  <c r="S194" i="4"/>
  <c r="S181" i="4"/>
  <c r="R195" i="4"/>
  <c r="S186" i="4"/>
  <c r="S178" i="4"/>
  <c r="S179" i="4"/>
  <c r="AP360" i="4"/>
  <c r="AR360" i="4" s="1"/>
  <c r="AS360" i="4" s="1"/>
  <c r="AU138" i="4"/>
  <c r="AR138" i="4"/>
  <c r="AS138" i="4" s="1"/>
  <c r="AR349" i="4"/>
  <c r="AS349" i="4" s="1"/>
  <c r="AA346" i="4"/>
  <c r="H144" i="4"/>
  <c r="I144" i="4" s="1"/>
  <c r="L194" i="4"/>
  <c r="M192" i="4" s="1"/>
  <c r="I163" i="4"/>
  <c r="AX163" i="4"/>
  <c r="AY163" i="4" s="1"/>
  <c r="I178" i="4"/>
  <c r="AX161" i="4"/>
  <c r="AY161" i="4" s="1"/>
  <c r="S180" i="4"/>
  <c r="AR144" i="4"/>
  <c r="AS144" i="4" s="1"/>
  <c r="AU144" i="4"/>
  <c r="AB170" i="4"/>
  <c r="AC168" i="4" s="1"/>
  <c r="O159" i="4"/>
  <c r="U145" i="4"/>
  <c r="K190" i="4"/>
  <c r="K187" i="4"/>
  <c r="K181" i="4"/>
  <c r="K194" i="4"/>
  <c r="CH176" i="4"/>
  <c r="K192" i="4"/>
  <c r="K178" i="4"/>
  <c r="K179" i="4"/>
  <c r="AS141" i="4"/>
  <c r="AZ144" i="4"/>
  <c r="BA144" i="4" s="1"/>
  <c r="BF144" i="4"/>
  <c r="BG144" i="4" s="1"/>
  <c r="BL144" i="4"/>
  <c r="BM144" i="4" s="1"/>
  <c r="BR144" i="4"/>
  <c r="BS144" i="4" s="1"/>
  <c r="N144" i="4"/>
  <c r="O133" i="4"/>
  <c r="H114" i="4"/>
  <c r="I114" i="4" s="1"/>
  <c r="AH350" i="4"/>
  <c r="AF346" i="4"/>
  <c r="AG346" i="4" s="1"/>
  <c r="AF120" i="4"/>
  <c r="AG120" i="4" s="1"/>
  <c r="AI120" i="4"/>
  <c r="U111" i="4"/>
  <c r="BB96" i="4"/>
  <c r="BC96" i="4" s="1"/>
  <c r="F122" i="4"/>
  <c r="G114" i="4" s="1"/>
  <c r="AM115" i="4"/>
  <c r="X98" i="4"/>
  <c r="Y86" i="4" s="1"/>
  <c r="U144" i="4"/>
  <c r="BF347" i="4"/>
  <c r="BG347" i="4" s="1"/>
  <c r="N347" i="4"/>
  <c r="O358" i="4" s="1"/>
  <c r="BL347" i="4"/>
  <c r="BM347" i="4" s="1"/>
  <c r="BR347" i="4"/>
  <c r="BS347" i="4" s="1"/>
  <c r="AZ347" i="4"/>
  <c r="BA347" i="4" s="1"/>
  <c r="AX87" i="4"/>
  <c r="AY87" i="4" s="1"/>
  <c r="BD87" i="4"/>
  <c r="BE87" i="4" s="1"/>
  <c r="BJ87" i="4"/>
  <c r="BK87" i="4" s="1"/>
  <c r="BP87" i="4"/>
  <c r="BQ87" i="4" s="1"/>
  <c r="O87" i="4"/>
  <c r="AS109" i="4"/>
  <c r="BP91" i="4"/>
  <c r="BQ91" i="4" s="1"/>
  <c r="BD88" i="4"/>
  <c r="BE88" i="4" s="1"/>
  <c r="BJ88" i="4"/>
  <c r="BK88" i="4" s="1"/>
  <c r="AX88" i="4"/>
  <c r="AY88" i="4" s="1"/>
  <c r="O88" i="4"/>
  <c r="BP88" i="4"/>
  <c r="BQ88" i="4" s="1"/>
  <c r="AX91" i="4"/>
  <c r="AY91" i="4" s="1"/>
  <c r="AU86" i="4"/>
  <c r="AR86" i="4"/>
  <c r="AS86" i="4" s="1"/>
  <c r="AT98" i="4"/>
  <c r="BD112" i="4"/>
  <c r="BE112" i="4" s="1"/>
  <c r="J98" i="4"/>
  <c r="AA118" i="4"/>
  <c r="AX113" i="4"/>
  <c r="AY113" i="4" s="1"/>
  <c r="AG84" i="4"/>
  <c r="AF66" i="4"/>
  <c r="AG66" i="4" s="1"/>
  <c r="H48" i="4"/>
  <c r="I48" i="4" s="1"/>
  <c r="AZ86" i="4"/>
  <c r="BA86" i="4" s="1"/>
  <c r="BF86" i="4"/>
  <c r="BG86" i="4" s="1"/>
  <c r="N86" i="4"/>
  <c r="P98" i="4"/>
  <c r="BR86" i="4"/>
  <c r="BS86" i="4" s="1"/>
  <c r="BL86" i="4"/>
  <c r="BM86" i="4" s="1"/>
  <c r="AT74" i="4"/>
  <c r="AU62" i="4" s="1"/>
  <c r="AR62" i="4"/>
  <c r="AS62" i="4" s="1"/>
  <c r="AH50" i="4"/>
  <c r="AF381" i="4"/>
  <c r="T66" i="4"/>
  <c r="U66" i="4" s="1"/>
  <c r="BJ34" i="4"/>
  <c r="BK34" i="4" s="1"/>
  <c r="P384" i="4"/>
  <c r="Q24" i="4"/>
  <c r="BR24" i="4"/>
  <c r="BS24" i="4" s="1"/>
  <c r="BF24" i="4"/>
  <c r="BG24" i="4" s="1"/>
  <c r="N24" i="4"/>
  <c r="BL24" i="4"/>
  <c r="BM24" i="4" s="1"/>
  <c r="AZ24" i="4"/>
  <c r="BA24" i="4" s="1"/>
  <c r="Z335" i="4"/>
  <c r="H334" i="4"/>
  <c r="AV333" i="4"/>
  <c r="AW333" i="4" s="1"/>
  <c r="BB333" i="4"/>
  <c r="BC333" i="4" s="1"/>
  <c r="BN333" i="4"/>
  <c r="BO333" i="4" s="1"/>
  <c r="BH333" i="4"/>
  <c r="BI333" i="4" s="1"/>
  <c r="AF332" i="4"/>
  <c r="AN312" i="4"/>
  <c r="AL307" i="4"/>
  <c r="AM307" i="4" s="1"/>
  <c r="BB307" i="4"/>
  <c r="BC307" i="4" s="1"/>
  <c r="BH307" i="4"/>
  <c r="BI307" i="4" s="1"/>
  <c r="L312" i="4"/>
  <c r="BN307" i="4"/>
  <c r="BO307" i="4" s="1"/>
  <c r="AV307" i="4"/>
  <c r="AW307" i="4" s="1"/>
  <c r="T305" i="4"/>
  <c r="AL304" i="4"/>
  <c r="AM304" i="4" s="1"/>
  <c r="BF328" i="4"/>
  <c r="BG328" i="4" s="1"/>
  <c r="N328" i="4"/>
  <c r="BL328" i="4"/>
  <c r="BM328" i="4" s="1"/>
  <c r="AZ328" i="4"/>
  <c r="BA328" i="4" s="1"/>
  <c r="BR328" i="4"/>
  <c r="BS328" i="4" s="1"/>
  <c r="AF327" i="4"/>
  <c r="AH330" i="4"/>
  <c r="H375" i="4"/>
  <c r="AJ326" i="4"/>
  <c r="AV370" i="4"/>
  <c r="AW370" i="4" s="1"/>
  <c r="BB370" i="4"/>
  <c r="BC370" i="4" s="1"/>
  <c r="BH370" i="4"/>
  <c r="BI370" i="4" s="1"/>
  <c r="BN370" i="4"/>
  <c r="BO370" i="4" s="1"/>
  <c r="R74" i="4"/>
  <c r="S62" i="4"/>
  <c r="AJ50" i="4"/>
  <c r="AK48" i="4" s="1"/>
  <c r="X336" i="4"/>
  <c r="AF300" i="4"/>
  <c r="AD326" i="4"/>
  <c r="BJ91" i="4"/>
  <c r="BK91" i="4" s="1"/>
  <c r="T385" i="4"/>
  <c r="T308" i="4"/>
  <c r="H379" i="4"/>
  <c r="Z377" i="4"/>
  <c r="X306" i="4"/>
  <c r="AH374" i="4"/>
  <c r="AH26" i="4"/>
  <c r="AF14" i="4"/>
  <c r="AG14" i="4" s="1"/>
  <c r="Z301" i="4"/>
  <c r="AR324" i="4"/>
  <c r="AS324" i="4" s="1"/>
  <c r="BD12" i="4"/>
  <c r="BE12" i="4" s="1"/>
  <c r="O12" i="4"/>
  <c r="BJ12" i="4"/>
  <c r="BK12" i="4" s="1"/>
  <c r="BP12" i="4"/>
  <c r="BQ12" i="4" s="1"/>
  <c r="AX12" i="4"/>
  <c r="AY12" i="4" s="1"/>
  <c r="AL371" i="4"/>
  <c r="R326" i="4"/>
  <c r="AZ337" i="4"/>
  <c r="BA337" i="4" s="1"/>
  <c r="BR337" i="4"/>
  <c r="BS337" i="4" s="1"/>
  <c r="BF337" i="4"/>
  <c r="BG337" i="4" s="1"/>
  <c r="N337" i="4"/>
  <c r="BL337" i="4"/>
  <c r="BM337" i="4" s="1"/>
  <c r="AZ377" i="4"/>
  <c r="BA377" i="4" s="1"/>
  <c r="BR377" i="4"/>
  <c r="BS377" i="4" s="1"/>
  <c r="BF377" i="4"/>
  <c r="BG377" i="4" s="1"/>
  <c r="N377" i="4"/>
  <c r="BL377" i="4"/>
  <c r="BM377" i="4" s="1"/>
  <c r="V374" i="4"/>
  <c r="T14" i="4"/>
  <c r="U14" i="4" s="1"/>
  <c r="V26" i="4"/>
  <c r="W14" i="4" s="1"/>
  <c r="BP44" i="4"/>
  <c r="BQ44" i="4" s="1"/>
  <c r="AS44" i="4"/>
  <c r="H337" i="4"/>
  <c r="AJ312" i="4"/>
  <c r="BP116" i="4"/>
  <c r="BQ116" i="4" s="1"/>
  <c r="AE42" i="4"/>
  <c r="BB311" i="4"/>
  <c r="BC311" i="4" s="1"/>
  <c r="BH311" i="4"/>
  <c r="BI311" i="4" s="1"/>
  <c r="BN311" i="4"/>
  <c r="BO311" i="4" s="1"/>
  <c r="AV311" i="4"/>
  <c r="AW311" i="4" s="1"/>
  <c r="AL332" i="4"/>
  <c r="AM332" i="4" s="1"/>
  <c r="AF377" i="4"/>
  <c r="BH304" i="4"/>
  <c r="BI304" i="4" s="1"/>
  <c r="AV304" i="4"/>
  <c r="AW304" i="4" s="1"/>
  <c r="BN304" i="4"/>
  <c r="BO304" i="4" s="1"/>
  <c r="BB304" i="4"/>
  <c r="BC304" i="4" s="1"/>
  <c r="AD306" i="4"/>
  <c r="F330" i="4"/>
  <c r="H325" i="4"/>
  <c r="Z324" i="4"/>
  <c r="AR371" i="4"/>
  <c r="AL370" i="4"/>
  <c r="AN384" i="4"/>
  <c r="H300" i="4"/>
  <c r="AR370" i="4"/>
  <c r="AK66" i="4"/>
  <c r="AH312" i="4"/>
  <c r="AF307" i="4"/>
  <c r="AF334" i="4"/>
  <c r="AR381" i="4"/>
  <c r="AF304" i="4"/>
  <c r="BN375" i="4"/>
  <c r="BO375" i="4" s="1"/>
  <c r="AV375" i="4"/>
  <c r="AW375" i="4" s="1"/>
  <c r="BH375" i="4"/>
  <c r="BI375" i="4" s="1"/>
  <c r="BB375" i="4"/>
  <c r="BC375" i="4" s="1"/>
  <c r="BP34" i="4"/>
  <c r="BQ34" i="4" s="1"/>
  <c r="AA10" i="4"/>
  <c r="AA16" i="4"/>
  <c r="Z370" i="4"/>
  <c r="H309" i="4"/>
  <c r="BR335" i="4"/>
  <c r="BS335" i="4" s="1"/>
  <c r="AZ335" i="4"/>
  <c r="BA335" i="4" s="1"/>
  <c r="N335" i="4"/>
  <c r="BF335" i="4"/>
  <c r="BG335" i="4" s="1"/>
  <c r="BL335" i="4"/>
  <c r="BM335" i="4" s="1"/>
  <c r="H308" i="4"/>
  <c r="T328" i="4"/>
  <c r="U328" i="4" s="1"/>
  <c r="BF299" i="4"/>
  <c r="BG299" i="4" s="1"/>
  <c r="BL299" i="4"/>
  <c r="BM299" i="4" s="1"/>
  <c r="AZ299" i="4"/>
  <c r="BA299" i="4" s="1"/>
  <c r="N299" i="4"/>
  <c r="BR299" i="4"/>
  <c r="BS299" i="4" s="1"/>
  <c r="Y42" i="4"/>
  <c r="BL382" i="4"/>
  <c r="BM382" i="4" s="1"/>
  <c r="BF382" i="4"/>
  <c r="BG382" i="4" s="1"/>
  <c r="BR382" i="4"/>
  <c r="BS382" i="4" s="1"/>
  <c r="AZ382" i="4"/>
  <c r="BA382" i="4" s="1"/>
  <c r="N382" i="4"/>
  <c r="F374" i="4"/>
  <c r="F26" i="4"/>
  <c r="G14" i="4" s="1"/>
  <c r="T299" i="4"/>
  <c r="U299" i="4" s="1"/>
  <c r="BL288" i="4"/>
  <c r="BM288" i="4" s="1"/>
  <c r="Q288" i="4"/>
  <c r="BR288" i="4"/>
  <c r="BS288" i="4" s="1"/>
  <c r="AZ288" i="4"/>
  <c r="BA288" i="4" s="1"/>
  <c r="N288" i="4"/>
  <c r="BF288" i="4"/>
  <c r="BG288" i="4" s="1"/>
  <c r="AA287" i="4"/>
  <c r="AL288" i="4"/>
  <c r="AM288" i="4" s="1"/>
  <c r="AN290" i="4"/>
  <c r="AO278" i="4" s="1"/>
  <c r="AL278" i="4"/>
  <c r="AM278" i="4" s="1"/>
  <c r="O277" i="4"/>
  <c r="BJ277" i="4"/>
  <c r="BK277" i="4" s="1"/>
  <c r="BP277" i="4"/>
  <c r="BQ277" i="4" s="1"/>
  <c r="BD277" i="4"/>
  <c r="BE277" i="4" s="1"/>
  <c r="AX277" i="4"/>
  <c r="AY277" i="4" s="1"/>
  <c r="AQ264" i="4"/>
  <c r="AC282" i="4"/>
  <c r="Z282" i="4"/>
  <c r="AA282" i="4" s="1"/>
  <c r="R290" i="4"/>
  <c r="S282" i="4" s="1"/>
  <c r="BN264" i="4"/>
  <c r="BO264" i="4" s="1"/>
  <c r="BH264" i="4"/>
  <c r="BI264" i="4" s="1"/>
  <c r="AV264" i="4"/>
  <c r="AW264" i="4" s="1"/>
  <c r="BB264" i="4"/>
  <c r="BC264" i="4" s="1"/>
  <c r="AX260" i="4"/>
  <c r="AY260" i="4" s="1"/>
  <c r="BD260" i="4"/>
  <c r="BE260" i="4" s="1"/>
  <c r="O260" i="4"/>
  <c r="BJ260" i="4"/>
  <c r="BK260" i="4" s="1"/>
  <c r="BP260" i="4"/>
  <c r="BQ260" i="4" s="1"/>
  <c r="AK282" i="4"/>
  <c r="AH290" i="4"/>
  <c r="AI282" i="4" s="1"/>
  <c r="AF278" i="4"/>
  <c r="AG278" i="4" s="1"/>
  <c r="AR264" i="4"/>
  <c r="AS264" i="4" s="1"/>
  <c r="AU264" i="4"/>
  <c r="AS283" i="4"/>
  <c r="BP283" i="4"/>
  <c r="BQ283" i="4" s="1"/>
  <c r="BP276" i="4"/>
  <c r="BQ276" i="4" s="1"/>
  <c r="F290" i="4"/>
  <c r="G278" i="4" s="1"/>
  <c r="AV278" i="4"/>
  <c r="AW278" i="4" s="1"/>
  <c r="AF282" i="4"/>
  <c r="AG282" i="4" s="1"/>
  <c r="AA276" i="4"/>
  <c r="S258" i="4"/>
  <c r="T282" i="4"/>
  <c r="U282" i="4" s="1"/>
  <c r="W282" i="4"/>
  <c r="V266" i="4"/>
  <c r="W254" i="4" s="1"/>
  <c r="T254" i="4"/>
  <c r="U254" i="4" s="1"/>
  <c r="AM259" i="4"/>
  <c r="AM261" i="4"/>
  <c r="AM251" i="4"/>
  <c r="I239" i="4"/>
  <c r="AQ240" i="4"/>
  <c r="I236" i="4"/>
  <c r="AI233" i="4"/>
  <c r="AB242" i="4"/>
  <c r="Z230" i="4"/>
  <c r="AA230" i="4" s="1"/>
  <c r="AC230" i="4"/>
  <c r="I229" i="4"/>
  <c r="AX229" i="4"/>
  <c r="AY229" i="4" s="1"/>
  <c r="X266" i="4"/>
  <c r="Y254" i="4" s="1"/>
  <c r="AK216" i="4"/>
  <c r="AL216" i="4"/>
  <c r="AM216" i="4" s="1"/>
  <c r="AI240" i="4"/>
  <c r="AL234" i="4"/>
  <c r="AM234" i="4" s="1"/>
  <c r="AQ217" i="4"/>
  <c r="AE205" i="4"/>
  <c r="AC210" i="4"/>
  <c r="Z210" i="4"/>
  <c r="AA210" i="4" s="1"/>
  <c r="AS185" i="4"/>
  <c r="AX217" i="4"/>
  <c r="AY217" i="4" s="1"/>
  <c r="O217" i="4"/>
  <c r="BJ217" i="4"/>
  <c r="BK217" i="4" s="1"/>
  <c r="BD217" i="4"/>
  <c r="BE217" i="4" s="1"/>
  <c r="BP217" i="4"/>
  <c r="BQ217" i="4" s="1"/>
  <c r="Y218" i="4"/>
  <c r="Y212" i="4"/>
  <c r="X219" i="4"/>
  <c r="Y215" i="4"/>
  <c r="Y217" i="4"/>
  <c r="Y207" i="4"/>
  <c r="Y209" i="4"/>
  <c r="Y213" i="4"/>
  <c r="CI186" i="4"/>
  <c r="Y205" i="4"/>
  <c r="J218" i="4"/>
  <c r="H206" i="4"/>
  <c r="I206" i="4" s="1"/>
  <c r="BP190" i="4"/>
  <c r="BQ190" i="4" s="1"/>
  <c r="AX190" i="4"/>
  <c r="AY190" i="4" s="1"/>
  <c r="BJ190" i="4"/>
  <c r="BK190" i="4" s="1"/>
  <c r="O190" i="4"/>
  <c r="BD190" i="4"/>
  <c r="BE190" i="4" s="1"/>
  <c r="AS351" i="4"/>
  <c r="O215" i="4"/>
  <c r="BJ215" i="4"/>
  <c r="BK215" i="4" s="1"/>
  <c r="AX215" i="4"/>
  <c r="AY215" i="4" s="1"/>
  <c r="BD215" i="4"/>
  <c r="BE215" i="4" s="1"/>
  <c r="BP215" i="4"/>
  <c r="BQ215" i="4" s="1"/>
  <c r="O205" i="4"/>
  <c r="BD205" i="4"/>
  <c r="BE205" i="4" s="1"/>
  <c r="BP205" i="4"/>
  <c r="BQ205" i="4" s="1"/>
  <c r="AX205" i="4"/>
  <c r="AY205" i="4" s="1"/>
  <c r="BJ205" i="4"/>
  <c r="BK205" i="4" s="1"/>
  <c r="AS183" i="4"/>
  <c r="W192" i="4"/>
  <c r="T192" i="4"/>
  <c r="U192" i="4" s="1"/>
  <c r="AS167" i="4"/>
  <c r="U358" i="4"/>
  <c r="AG165" i="4"/>
  <c r="BH360" i="4"/>
  <c r="BI360" i="4" s="1"/>
  <c r="BN360" i="4"/>
  <c r="BO360" i="4" s="1"/>
  <c r="AC354" i="4"/>
  <c r="Z354" i="4"/>
  <c r="AA354" i="4" s="1"/>
  <c r="BN354" i="4"/>
  <c r="BO354" i="4" s="1"/>
  <c r="BH354" i="4"/>
  <c r="BI354" i="4" s="1"/>
  <c r="AL349" i="4"/>
  <c r="AM349" i="4" s="1"/>
  <c r="AD362" i="4"/>
  <c r="AE360" i="4" s="1"/>
  <c r="AE350" i="4"/>
  <c r="AN194" i="4"/>
  <c r="AO182" i="4" s="1"/>
  <c r="AL182" i="4"/>
  <c r="AM182" i="4" s="1"/>
  <c r="AE208" i="4"/>
  <c r="AE192" i="4"/>
  <c r="BJ359" i="4"/>
  <c r="BK359" i="4" s="1"/>
  <c r="BP359" i="4"/>
  <c r="BQ359" i="4" s="1"/>
  <c r="AX359" i="4"/>
  <c r="AY359" i="4" s="1"/>
  <c r="BD359" i="4"/>
  <c r="BE359" i="4" s="1"/>
  <c r="BF360" i="4"/>
  <c r="BG360" i="4" s="1"/>
  <c r="BL360" i="4"/>
  <c r="BM360" i="4" s="1"/>
  <c r="BR360" i="4"/>
  <c r="BS360" i="4" s="1"/>
  <c r="N360" i="4"/>
  <c r="N354" i="4"/>
  <c r="BL354" i="4"/>
  <c r="BM354" i="4" s="1"/>
  <c r="BR354" i="4"/>
  <c r="BS354" i="4" s="1"/>
  <c r="T349" i="4"/>
  <c r="U135" i="4"/>
  <c r="U161" i="4"/>
  <c r="AT146" i="4"/>
  <c r="AR134" i="4"/>
  <c r="AS134" i="4" s="1"/>
  <c r="AU134" i="4"/>
  <c r="AX169" i="4"/>
  <c r="AY169" i="4" s="1"/>
  <c r="K168" i="4"/>
  <c r="H168" i="4"/>
  <c r="I168" i="4" s="1"/>
  <c r="P170" i="4"/>
  <c r="Q158" i="4"/>
  <c r="BL158" i="4"/>
  <c r="BM158" i="4" s="1"/>
  <c r="BR158" i="4"/>
  <c r="BS158" i="4" s="1"/>
  <c r="N158" i="4"/>
  <c r="BF158" i="4"/>
  <c r="BG158" i="4" s="1"/>
  <c r="AZ158" i="4"/>
  <c r="BA158" i="4" s="1"/>
  <c r="BH144" i="4"/>
  <c r="BI144" i="4" s="1"/>
  <c r="BN144" i="4"/>
  <c r="BO144" i="4" s="1"/>
  <c r="BB144" i="4"/>
  <c r="BC144" i="4" s="1"/>
  <c r="AV144" i="4"/>
  <c r="AW144" i="4" s="1"/>
  <c r="BD121" i="4"/>
  <c r="BE121" i="4" s="1"/>
  <c r="O121" i="4"/>
  <c r="BJ121" i="4"/>
  <c r="BK121" i="4" s="1"/>
  <c r="AX121" i="4"/>
  <c r="AY121" i="4" s="1"/>
  <c r="BP121" i="4"/>
  <c r="BQ121" i="4" s="1"/>
  <c r="BH346" i="4"/>
  <c r="BI346" i="4" s="1"/>
  <c r="AV346" i="4"/>
  <c r="AW346" i="4" s="1"/>
  <c r="L350" i="4"/>
  <c r="BB346" i="4"/>
  <c r="BC346" i="4" s="1"/>
  <c r="BN346" i="4"/>
  <c r="BO346" i="4" s="1"/>
  <c r="Z158" i="4"/>
  <c r="AA158" i="4" s="1"/>
  <c r="AP146" i="4"/>
  <c r="AQ134" i="4" s="1"/>
  <c r="AM118" i="4"/>
  <c r="U119" i="4"/>
  <c r="AE120" i="4"/>
  <c r="O111" i="4"/>
  <c r="BJ111" i="4"/>
  <c r="BK111" i="4" s="1"/>
  <c r="BP111" i="4"/>
  <c r="BQ111" i="4" s="1"/>
  <c r="AX111" i="4"/>
  <c r="AY111" i="4" s="1"/>
  <c r="BD111" i="4"/>
  <c r="BE111" i="4" s="1"/>
  <c r="AA96" i="4"/>
  <c r="AO120" i="4"/>
  <c r="AL120" i="4"/>
  <c r="AM120" i="4" s="1"/>
  <c r="AX109" i="4"/>
  <c r="AY109" i="4" s="1"/>
  <c r="BD109" i="4"/>
  <c r="BE109" i="4" s="1"/>
  <c r="O109" i="4"/>
  <c r="BP109" i="4"/>
  <c r="BQ109" i="4" s="1"/>
  <c r="BJ109" i="4"/>
  <c r="BK109" i="4" s="1"/>
  <c r="AP98" i="4"/>
  <c r="AQ90" i="4" s="1"/>
  <c r="AQ86" i="4"/>
  <c r="AG140" i="4"/>
  <c r="L122" i="4"/>
  <c r="M120" i="4" s="1"/>
  <c r="AV110" i="4"/>
  <c r="AW110" i="4" s="1"/>
  <c r="BB110" i="4"/>
  <c r="BC110" i="4" s="1"/>
  <c r="BN110" i="4"/>
  <c r="BO110" i="4" s="1"/>
  <c r="BH110" i="4"/>
  <c r="BI110" i="4" s="1"/>
  <c r="AM106" i="4"/>
  <c r="AS143" i="4"/>
  <c r="Z120" i="4"/>
  <c r="AA120" i="4" s="1"/>
  <c r="AC120" i="4"/>
  <c r="CE180" i="4"/>
  <c r="AF122" i="4"/>
  <c r="AG122" i="4" s="1"/>
  <c r="AI117" i="4"/>
  <c r="AI113" i="4"/>
  <c r="AI109" i="4"/>
  <c r="AI108" i="4"/>
  <c r="AI116" i="4"/>
  <c r="AI112" i="4"/>
  <c r="AI122" i="4"/>
  <c r="AI121" i="4"/>
  <c r="O112" i="4"/>
  <c r="AB74" i="4"/>
  <c r="AC66" i="4" s="1"/>
  <c r="AC62" i="4"/>
  <c r="Z62" i="4"/>
  <c r="AA62" i="4" s="1"/>
  <c r="BD108" i="4"/>
  <c r="BE108" i="4" s="1"/>
  <c r="BP71" i="4"/>
  <c r="BQ71" i="4" s="1"/>
  <c r="AX71" i="4"/>
  <c r="AY71" i="4" s="1"/>
  <c r="O71" i="4"/>
  <c r="BD71" i="4"/>
  <c r="BE71" i="4" s="1"/>
  <c r="BJ71" i="4"/>
  <c r="BK71" i="4" s="1"/>
  <c r="BJ65" i="4"/>
  <c r="BK65" i="4" s="1"/>
  <c r="BP65" i="4"/>
  <c r="BQ65" i="4" s="1"/>
  <c r="AX65" i="4"/>
  <c r="AY65" i="4" s="1"/>
  <c r="O65" i="4"/>
  <c r="BD65" i="4"/>
  <c r="BE65" i="4" s="1"/>
  <c r="AA69" i="4"/>
  <c r="BF72" i="4"/>
  <c r="BG72" i="4" s="1"/>
  <c r="BL72" i="4"/>
  <c r="BM72" i="4" s="1"/>
  <c r="BR72" i="4"/>
  <c r="BS72" i="4" s="1"/>
  <c r="N72" i="4"/>
  <c r="AZ72" i="4"/>
  <c r="BA72" i="4" s="1"/>
  <c r="X74" i="4"/>
  <c r="AX64" i="4"/>
  <c r="AY64" i="4" s="1"/>
  <c r="F384" i="4"/>
  <c r="Z383" i="4"/>
  <c r="H382" i="4"/>
  <c r="BN381" i="4"/>
  <c r="BO381" i="4" s="1"/>
  <c r="BH381" i="4"/>
  <c r="BI381" i="4" s="1"/>
  <c r="BB381" i="4"/>
  <c r="BC381" i="4" s="1"/>
  <c r="AV381" i="4"/>
  <c r="AW381" i="4" s="1"/>
  <c r="AF380" i="4"/>
  <c r="AN336" i="4"/>
  <c r="AL331" i="4"/>
  <c r="AM331" i="4" s="1"/>
  <c r="BH331" i="4"/>
  <c r="BI331" i="4" s="1"/>
  <c r="L336" i="4"/>
  <c r="BB331" i="4"/>
  <c r="BC331" i="4" s="1"/>
  <c r="AV331" i="4"/>
  <c r="AW331" i="4" s="1"/>
  <c r="BN331" i="4"/>
  <c r="BO331" i="4" s="1"/>
  <c r="AR305" i="4"/>
  <c r="AS305" i="4" s="1"/>
  <c r="T329" i="4"/>
  <c r="U329" i="4" s="1"/>
  <c r="AL328" i="4"/>
  <c r="AM328" i="4" s="1"/>
  <c r="BL376" i="4"/>
  <c r="BM376" i="4" s="1"/>
  <c r="N376" i="4"/>
  <c r="BR376" i="4"/>
  <c r="BS376" i="4" s="1"/>
  <c r="BF376" i="4"/>
  <c r="BG376" i="4" s="1"/>
  <c r="AZ376" i="4"/>
  <c r="BA376" i="4" s="1"/>
  <c r="AF375" i="4"/>
  <c r="AJ374" i="4"/>
  <c r="AJ26" i="4"/>
  <c r="AK24" i="4" s="1"/>
  <c r="AK14" i="4"/>
  <c r="AF313" i="4"/>
  <c r="AV308" i="4"/>
  <c r="AW308" i="4" s="1"/>
  <c r="BN308" i="4"/>
  <c r="BO308" i="4" s="1"/>
  <c r="BH308" i="4"/>
  <c r="BI308" i="4" s="1"/>
  <c r="BB308" i="4"/>
  <c r="BC308" i="4" s="1"/>
  <c r="T310" i="4"/>
  <c r="U310" i="4" s="1"/>
  <c r="AJ306" i="4"/>
  <c r="AF324" i="4"/>
  <c r="AO62" i="4"/>
  <c r="AL62" i="4"/>
  <c r="AM62" i="4" s="1"/>
  <c r="AN74" i="4"/>
  <c r="BH313" i="4"/>
  <c r="BI313" i="4" s="1"/>
  <c r="BN313" i="4"/>
  <c r="BO313" i="4" s="1"/>
  <c r="AV313" i="4"/>
  <c r="AW313" i="4" s="1"/>
  <c r="BB313" i="4"/>
  <c r="BC313" i="4" s="1"/>
  <c r="Z310" i="4"/>
  <c r="T332" i="4"/>
  <c r="U332" i="4" s="1"/>
  <c r="BB305" i="4"/>
  <c r="BC305" i="4" s="1"/>
  <c r="AV305" i="4"/>
  <c r="AW305" i="4" s="1"/>
  <c r="BH305" i="4"/>
  <c r="BI305" i="4" s="1"/>
  <c r="BN305" i="4"/>
  <c r="BO305" i="4" s="1"/>
  <c r="X330" i="4"/>
  <c r="R374" i="4"/>
  <c r="R26" i="4"/>
  <c r="Z325" i="4"/>
  <c r="AR372" i="4"/>
  <c r="AP302" i="4"/>
  <c r="AZ385" i="4"/>
  <c r="BA385" i="4" s="1"/>
  <c r="BF385" i="4"/>
  <c r="BG385" i="4" s="1"/>
  <c r="BL385" i="4"/>
  <c r="BM385" i="4" s="1"/>
  <c r="BR385" i="4"/>
  <c r="BS385" i="4" s="1"/>
  <c r="N385" i="4"/>
  <c r="H385" i="4"/>
  <c r="AJ336" i="4"/>
  <c r="AP50" i="4"/>
  <c r="AL313" i="4"/>
  <c r="AM313" i="4" s="1"/>
  <c r="AF311" i="4"/>
  <c r="BH335" i="4"/>
  <c r="BI335" i="4" s="1"/>
  <c r="AV335" i="4"/>
  <c r="AW335" i="4" s="1"/>
  <c r="BN335" i="4"/>
  <c r="BO335" i="4" s="1"/>
  <c r="BB335" i="4"/>
  <c r="BC335" i="4" s="1"/>
  <c r="N309" i="4"/>
  <c r="BF309" i="4"/>
  <c r="BG309" i="4" s="1"/>
  <c r="BL309" i="4"/>
  <c r="BM309" i="4" s="1"/>
  <c r="BR309" i="4"/>
  <c r="BS309" i="4" s="1"/>
  <c r="AZ309" i="4"/>
  <c r="BA309" i="4" s="1"/>
  <c r="AL380" i="4"/>
  <c r="AA17" i="4"/>
  <c r="AV328" i="4"/>
  <c r="AW328" i="4" s="1"/>
  <c r="BN328" i="4"/>
  <c r="BO328" i="4" s="1"/>
  <c r="BB328" i="4"/>
  <c r="BC328" i="4" s="1"/>
  <c r="BH328" i="4"/>
  <c r="BI328" i="4" s="1"/>
  <c r="AD330" i="4"/>
  <c r="AF301" i="4"/>
  <c r="H373" i="4"/>
  <c r="Z372" i="4"/>
  <c r="X302" i="4"/>
  <c r="H324" i="4"/>
  <c r="F302" i="4"/>
  <c r="Z308" i="4"/>
  <c r="AH336" i="4"/>
  <c r="AF331" i="4"/>
  <c r="AN50" i="4"/>
  <c r="AF382" i="4"/>
  <c r="AL305" i="4"/>
  <c r="AM305" i="4" s="1"/>
  <c r="AF328" i="4"/>
  <c r="AT374" i="4"/>
  <c r="AR14" i="4"/>
  <c r="AS14" i="4" s="1"/>
  <c r="AT26" i="4"/>
  <c r="AU14" i="4"/>
  <c r="X378" i="4"/>
  <c r="P378" i="4"/>
  <c r="I58" i="4"/>
  <c r="AX58" i="4"/>
  <c r="AY58" i="4" s="1"/>
  <c r="BH42" i="4"/>
  <c r="BI42" i="4" s="1"/>
  <c r="BN42" i="4"/>
  <c r="BO42" i="4" s="1"/>
  <c r="AV42" i="4"/>
  <c r="AW42" i="4" s="1"/>
  <c r="BB42" i="4"/>
  <c r="BC42" i="4" s="1"/>
  <c r="M42" i="4"/>
  <c r="V74" i="4"/>
  <c r="W72" i="4" s="1"/>
  <c r="T62" i="4"/>
  <c r="U62" i="4" s="1"/>
  <c r="AR313" i="4"/>
  <c r="AS313" i="4" s="1"/>
  <c r="AL335" i="4"/>
  <c r="AM335" i="4" s="1"/>
  <c r="AJ378" i="4"/>
  <c r="AK18" i="4"/>
  <c r="R330" i="4"/>
  <c r="AF323" i="4"/>
  <c r="AG323" i="4" s="1"/>
  <c r="AT384" i="4"/>
  <c r="AU24" i="4"/>
  <c r="AR24" i="4"/>
  <c r="AS24" i="4" s="1"/>
  <c r="AL303" i="4"/>
  <c r="AM303" i="4" s="1"/>
  <c r="AN306" i="4"/>
  <c r="AH302" i="4"/>
  <c r="AF298" i="4"/>
  <c r="BN299" i="4"/>
  <c r="BO299" i="4" s="1"/>
  <c r="AV299" i="4"/>
  <c r="AW299" i="4" s="1"/>
  <c r="BH299" i="4"/>
  <c r="BI299" i="4" s="1"/>
  <c r="BB299" i="4"/>
  <c r="BC299" i="4" s="1"/>
  <c r="BH66" i="4"/>
  <c r="BI66" i="4" s="1"/>
  <c r="AT312" i="4"/>
  <c r="AR307" i="4"/>
  <c r="AS307" i="4" s="1"/>
  <c r="V330" i="4"/>
  <c r="T327" i="4"/>
  <c r="U327" i="4" s="1"/>
  <c r="BN324" i="4"/>
  <c r="BO324" i="4" s="1"/>
  <c r="BB324" i="4"/>
  <c r="BC324" i="4" s="1"/>
  <c r="AV324" i="4"/>
  <c r="AW324" i="4" s="1"/>
  <c r="BH324" i="4"/>
  <c r="BI324" i="4" s="1"/>
  <c r="Z323" i="4"/>
  <c r="AA323" i="4" s="1"/>
  <c r="BL307" i="4"/>
  <c r="BM307" i="4" s="1"/>
  <c r="P312" i="4"/>
  <c r="BR307" i="4"/>
  <c r="BS307" i="4" s="1"/>
  <c r="AZ307" i="4"/>
  <c r="BA307" i="4" s="1"/>
  <c r="N307" i="4"/>
  <c r="BF307" i="4"/>
  <c r="BG307" i="4" s="1"/>
  <c r="O285" i="4"/>
  <c r="BP285" i="4"/>
  <c r="BQ285" i="4" s="1"/>
  <c r="AX285" i="4"/>
  <c r="AY285" i="4" s="1"/>
  <c r="BD285" i="4"/>
  <c r="BE285" i="4" s="1"/>
  <c r="BJ285" i="4"/>
  <c r="BK285" i="4" s="1"/>
  <c r="AQ288" i="4"/>
  <c r="AD290" i="4"/>
  <c r="AE278" i="4"/>
  <c r="Z288" i="4"/>
  <c r="AA288" i="4" s="1"/>
  <c r="AC288" i="4"/>
  <c r="I276" i="4"/>
  <c r="AI264" i="4"/>
  <c r="AF264" i="4"/>
  <c r="AG264" i="4" s="1"/>
  <c r="N282" i="4"/>
  <c r="BF282" i="4"/>
  <c r="BG282" i="4" s="1"/>
  <c r="BR282" i="4"/>
  <c r="BS282" i="4" s="1"/>
  <c r="Q282" i="4"/>
  <c r="AZ282" i="4"/>
  <c r="BA282" i="4" s="1"/>
  <c r="BL282" i="4"/>
  <c r="BM282" i="4" s="1"/>
  <c r="O280" i="4"/>
  <c r="BJ280" i="4"/>
  <c r="BK280" i="4" s="1"/>
  <c r="AX280" i="4"/>
  <c r="AY280" i="4" s="1"/>
  <c r="BP280" i="4"/>
  <c r="BQ280" i="4" s="1"/>
  <c r="BD280" i="4"/>
  <c r="BE280" i="4" s="1"/>
  <c r="BD241" i="4"/>
  <c r="BE241" i="4" s="1"/>
  <c r="BJ241" i="4"/>
  <c r="BK241" i="4" s="1"/>
  <c r="BP241" i="4"/>
  <c r="BQ241" i="4" s="1"/>
  <c r="O241" i="4"/>
  <c r="AX241" i="4"/>
  <c r="AY241" i="4" s="1"/>
  <c r="AM264" i="4"/>
  <c r="J290" i="4"/>
  <c r="H278" i="4"/>
  <c r="I278" i="4" s="1"/>
  <c r="AM255" i="4"/>
  <c r="AM252" i="4"/>
  <c r="BP253" i="4"/>
  <c r="BQ253" i="4" s="1"/>
  <c r="AX253" i="4"/>
  <c r="AY253" i="4" s="1"/>
  <c r="O253" i="4"/>
  <c r="BD253" i="4"/>
  <c r="BE253" i="4" s="1"/>
  <c r="BJ253" i="4"/>
  <c r="BK253" i="4" s="1"/>
  <c r="BF234" i="4"/>
  <c r="BG234" i="4" s="1"/>
  <c r="BR234" i="4"/>
  <c r="BS234" i="4" s="1"/>
  <c r="AZ234" i="4"/>
  <c r="BA234" i="4" s="1"/>
  <c r="N234" i="4"/>
  <c r="BL234" i="4"/>
  <c r="BM234" i="4" s="1"/>
  <c r="Q234" i="4"/>
  <c r="AM276" i="4"/>
  <c r="AN242" i="4"/>
  <c r="AO240" i="4" s="1"/>
  <c r="AL230" i="4"/>
  <c r="AM230" i="4" s="1"/>
  <c r="U235" i="4"/>
  <c r="AG240" i="4"/>
  <c r="AQ234" i="4"/>
  <c r="AR240" i="4"/>
  <c r="AS240" i="4" s="1"/>
  <c r="U232" i="4"/>
  <c r="BP211" i="4"/>
  <c r="BQ211" i="4" s="1"/>
  <c r="BP204" i="4"/>
  <c r="BQ204" i="4" s="1"/>
  <c r="AX204" i="4"/>
  <c r="AY204" i="4" s="1"/>
  <c r="BD204" i="4"/>
  <c r="BE204" i="4" s="1"/>
  <c r="BJ204" i="4"/>
  <c r="BK204" i="4" s="1"/>
  <c r="O204" i="4"/>
  <c r="H210" i="4"/>
  <c r="I210" i="4" s="1"/>
  <c r="AQ203" i="4"/>
  <c r="Y216" i="4"/>
  <c r="AQ213" i="4"/>
  <c r="BD212" i="4"/>
  <c r="BE212" i="4" s="1"/>
  <c r="U164" i="4"/>
  <c r="AL192" i="4"/>
  <c r="AM192" i="4" s="1"/>
  <c r="BD142" i="4"/>
  <c r="BE142" i="4" s="1"/>
  <c r="BJ142" i="4"/>
  <c r="BK142" i="4" s="1"/>
  <c r="AX142" i="4"/>
  <c r="AY142" i="4" s="1"/>
  <c r="O142" i="4"/>
  <c r="BP142" i="4"/>
  <c r="BQ142" i="4" s="1"/>
  <c r="AE210" i="4"/>
  <c r="BP163" i="4"/>
  <c r="BQ163" i="4" s="1"/>
  <c r="Z360" i="4"/>
  <c r="AA360" i="4" s="1"/>
  <c r="AC360" i="4"/>
  <c r="AR162" i="4"/>
  <c r="AS162" i="4" s="1"/>
  <c r="AG161" i="4"/>
  <c r="AG157" i="4"/>
  <c r="AA204" i="4"/>
  <c r="X194" i="4"/>
  <c r="Y182" i="4"/>
  <c r="BL230" i="4"/>
  <c r="BM230" i="4" s="1"/>
  <c r="AL210" i="4"/>
  <c r="AM210" i="4" s="1"/>
  <c r="AO210" i="4"/>
  <c r="AG211" i="4"/>
  <c r="I208" i="4"/>
  <c r="AS188" i="4"/>
  <c r="AV186" i="4"/>
  <c r="AW186" i="4" s="1"/>
  <c r="AL356" i="4"/>
  <c r="AM356" i="4" s="1"/>
  <c r="AA155" i="4"/>
  <c r="AA167" i="4"/>
  <c r="AO144" i="4"/>
  <c r="AL144" i="4"/>
  <c r="AM144" i="4" s="1"/>
  <c r="W138" i="4"/>
  <c r="T138" i="4"/>
  <c r="U138" i="4" s="1"/>
  <c r="AZ352" i="4"/>
  <c r="BA352" i="4" s="1"/>
  <c r="BR352" i="4"/>
  <c r="BS352" i="4" s="1"/>
  <c r="BF352" i="4"/>
  <c r="BG352" i="4" s="1"/>
  <c r="BL352" i="4"/>
  <c r="BM352" i="4" s="1"/>
  <c r="N352" i="4"/>
  <c r="X146" i="4"/>
  <c r="Y134" i="4"/>
  <c r="R170" i="4"/>
  <c r="S168" i="4" s="1"/>
  <c r="S158" i="4"/>
  <c r="AX136" i="4"/>
  <c r="AY136" i="4" s="1"/>
  <c r="BP136" i="4"/>
  <c r="BQ136" i="4" s="1"/>
  <c r="O136" i="4"/>
  <c r="BD136" i="4"/>
  <c r="BE136" i="4" s="1"/>
  <c r="BJ136" i="4"/>
  <c r="BK136" i="4" s="1"/>
  <c r="BP164" i="4"/>
  <c r="BQ164" i="4" s="1"/>
  <c r="AX164" i="4"/>
  <c r="AY164" i="4" s="1"/>
  <c r="O164" i="4"/>
  <c r="BJ164" i="4"/>
  <c r="BK164" i="4" s="1"/>
  <c r="BD164" i="4"/>
  <c r="BE164" i="4" s="1"/>
  <c r="J360" i="4"/>
  <c r="AZ360" i="4" s="1"/>
  <c r="BA360" i="4" s="1"/>
  <c r="H355" i="4"/>
  <c r="BP137" i="4"/>
  <c r="BQ137" i="4" s="1"/>
  <c r="I204" i="4"/>
  <c r="U165" i="4"/>
  <c r="AA163" i="4"/>
  <c r="AG164" i="4"/>
  <c r="R354" i="4"/>
  <c r="AG156" i="4"/>
  <c r="R360" i="4"/>
  <c r="BB360" i="4" s="1"/>
  <c r="BC360" i="4" s="1"/>
  <c r="BB134" i="4"/>
  <c r="BC134" i="4" s="1"/>
  <c r="L146" i="4"/>
  <c r="M134" i="4" s="1"/>
  <c r="BH134" i="4"/>
  <c r="BI134" i="4" s="1"/>
  <c r="BN134" i="4"/>
  <c r="BO134" i="4" s="1"/>
  <c r="AV134" i="4"/>
  <c r="AW134" i="4" s="1"/>
  <c r="U179" i="4"/>
  <c r="U184" i="4"/>
  <c r="U178" i="4"/>
  <c r="O141" i="4"/>
  <c r="U116" i="4"/>
  <c r="AG163" i="4"/>
  <c r="AT122" i="4"/>
  <c r="AU110" i="4"/>
  <c r="AR110" i="4"/>
  <c r="AS110" i="4" s="1"/>
  <c r="BD92" i="4"/>
  <c r="BE92" i="4" s="1"/>
  <c r="BJ92" i="4"/>
  <c r="BK92" i="4" s="1"/>
  <c r="AX92" i="4"/>
  <c r="AY92" i="4" s="1"/>
  <c r="BP92" i="4"/>
  <c r="BQ92" i="4" s="1"/>
  <c r="O92" i="4"/>
  <c r="AG135" i="4"/>
  <c r="AU114" i="4"/>
  <c r="AR114" i="4"/>
  <c r="AS114" i="4" s="1"/>
  <c r="AA107" i="4"/>
  <c r="AA121" i="4"/>
  <c r="R98" i="4"/>
  <c r="BB98" i="4" s="1"/>
  <c r="BC98" i="4" s="1"/>
  <c r="BB86" i="4"/>
  <c r="BC86" i="4" s="1"/>
  <c r="AS139" i="4"/>
  <c r="AA116" i="4"/>
  <c r="BJ116" i="4"/>
  <c r="BK116" i="4" s="1"/>
  <c r="AV114" i="4"/>
  <c r="AW114" i="4" s="1"/>
  <c r="Z134" i="4"/>
  <c r="AA134" i="4" s="1"/>
  <c r="AB146" i="4"/>
  <c r="AC134" i="4" s="1"/>
  <c r="BJ95" i="4"/>
  <c r="BK95" i="4" s="1"/>
  <c r="AE96" i="4"/>
  <c r="Y72" i="4"/>
  <c r="P74" i="4"/>
  <c r="Q72" i="4" s="1"/>
  <c r="AZ62" i="4"/>
  <c r="BA62" i="4" s="1"/>
  <c r="BL62" i="4"/>
  <c r="BM62" i="4" s="1"/>
  <c r="BR62" i="4"/>
  <c r="BS62" i="4" s="1"/>
  <c r="N62" i="4"/>
  <c r="BF62" i="4"/>
  <c r="BG62" i="4" s="1"/>
  <c r="AF110" i="4"/>
  <c r="AG110" i="4" s="1"/>
  <c r="AK90" i="4"/>
  <c r="P122" i="4"/>
  <c r="Q120" i="4" s="1"/>
  <c r="BL110" i="4"/>
  <c r="BM110" i="4" s="1"/>
  <c r="BR110" i="4"/>
  <c r="BS110" i="4" s="1"/>
  <c r="N110" i="4"/>
  <c r="AZ110" i="4"/>
  <c r="BA110" i="4" s="1"/>
  <c r="BF110" i="4"/>
  <c r="BG110" i="4" s="1"/>
  <c r="AC86" i="4"/>
  <c r="AB98" i="4"/>
  <c r="Z86" i="4"/>
  <c r="AA86" i="4" s="1"/>
  <c r="BD73" i="4"/>
  <c r="BE73" i="4" s="1"/>
  <c r="BJ73" i="4"/>
  <c r="BK73" i="4" s="1"/>
  <c r="AX73" i="4"/>
  <c r="AY73" i="4" s="1"/>
  <c r="O73" i="4"/>
  <c r="BP73" i="4"/>
  <c r="BQ73" i="4" s="1"/>
  <c r="BJ108" i="4"/>
  <c r="BK108" i="4" s="1"/>
  <c r="K186" i="4"/>
  <c r="AA169" i="4"/>
  <c r="AS117" i="4"/>
  <c r="BP119" i="4"/>
  <c r="BQ119" i="4" s="1"/>
  <c r="O119" i="4"/>
  <c r="BD119" i="4"/>
  <c r="BE119" i="4" s="1"/>
  <c r="AX119" i="4"/>
  <c r="AY119" i="4" s="1"/>
  <c r="BJ119" i="4"/>
  <c r="BK119" i="4" s="1"/>
  <c r="H96" i="4"/>
  <c r="I96" i="4" s="1"/>
  <c r="AZ90" i="4"/>
  <c r="BA90" i="4" s="1"/>
  <c r="BF90" i="4"/>
  <c r="BG90" i="4" s="1"/>
  <c r="BL90" i="4"/>
  <c r="BM90" i="4" s="1"/>
  <c r="BR90" i="4"/>
  <c r="BS90" i="4" s="1"/>
  <c r="N90" i="4"/>
  <c r="Q90" i="4"/>
  <c r="AG87" i="4"/>
  <c r="AG83" i="4"/>
  <c r="AS64" i="4"/>
  <c r="BP64" i="4"/>
  <c r="BQ64" i="4" s="1"/>
  <c r="AX60" i="4"/>
  <c r="AY60" i="4" s="1"/>
  <c r="I60" i="4"/>
  <c r="L74" i="4"/>
  <c r="M62" i="4" s="1"/>
  <c r="BH62" i="4"/>
  <c r="BI62" i="4" s="1"/>
  <c r="BB62" i="4"/>
  <c r="BC62" i="4" s="1"/>
  <c r="AV62" i="4"/>
  <c r="AW62" i="4" s="1"/>
  <c r="BN62" i="4"/>
  <c r="BO62" i="4" s="1"/>
  <c r="O40" i="4"/>
  <c r="BJ40" i="4"/>
  <c r="BK40" i="4" s="1"/>
  <c r="BD40" i="4"/>
  <c r="BE40" i="4" s="1"/>
  <c r="BP40" i="4"/>
  <c r="BQ40" i="4" s="1"/>
  <c r="AX40" i="4"/>
  <c r="AY40" i="4" s="1"/>
  <c r="AA25" i="4"/>
  <c r="AS118" i="4"/>
  <c r="N66" i="4"/>
  <c r="BL66" i="4"/>
  <c r="BM66" i="4" s="1"/>
  <c r="BR66" i="4"/>
  <c r="BS66" i="4" s="1"/>
  <c r="AZ66" i="4"/>
  <c r="BA66" i="4" s="1"/>
  <c r="BF66" i="4"/>
  <c r="BG66" i="4" s="1"/>
  <c r="AX23" i="4"/>
  <c r="AY23" i="4" s="1"/>
  <c r="AL379" i="4"/>
  <c r="BN379" i="4"/>
  <c r="BO379" i="4" s="1"/>
  <c r="BB379" i="4"/>
  <c r="BC379" i="4" s="1"/>
  <c r="BH379" i="4"/>
  <c r="BI379" i="4" s="1"/>
  <c r="AV379" i="4"/>
  <c r="AW379" i="4" s="1"/>
  <c r="AR329" i="4"/>
  <c r="AS329" i="4" s="1"/>
  <c r="T377" i="4"/>
  <c r="AL376" i="4"/>
  <c r="AA15" i="4"/>
  <c r="AB374" i="4"/>
  <c r="AB26" i="4"/>
  <c r="AC14" i="4"/>
  <c r="Z14" i="4"/>
  <c r="AA14" i="4" s="1"/>
  <c r="H299" i="4"/>
  <c r="I299" i="4" s="1"/>
  <c r="AB302" i="4"/>
  <c r="Z298" i="4"/>
  <c r="AF337" i="4"/>
  <c r="AG337" i="4" s="1"/>
  <c r="BN332" i="4"/>
  <c r="BO332" i="4" s="1"/>
  <c r="AV332" i="4"/>
  <c r="AW332" i="4" s="1"/>
  <c r="BH332" i="4"/>
  <c r="BI332" i="4" s="1"/>
  <c r="BB332" i="4"/>
  <c r="BC332" i="4" s="1"/>
  <c r="T334" i="4"/>
  <c r="U334" i="4" s="1"/>
  <c r="F312" i="4"/>
  <c r="AJ330" i="4"/>
  <c r="AF372" i="4"/>
  <c r="T48" i="4"/>
  <c r="U48" i="4" s="1"/>
  <c r="BJ43" i="4"/>
  <c r="BK43" i="4" s="1"/>
  <c r="BD43" i="4"/>
  <c r="BE43" i="4" s="1"/>
  <c r="O43" i="4"/>
  <c r="BP43" i="4"/>
  <c r="BQ43" i="4" s="1"/>
  <c r="AX43" i="4"/>
  <c r="AY43" i="4" s="1"/>
  <c r="AX37" i="4"/>
  <c r="AY37" i="4" s="1"/>
  <c r="X50" i="4"/>
  <c r="Y48" i="4" s="1"/>
  <c r="BH38" i="4"/>
  <c r="BI38" i="4" s="1"/>
  <c r="Y38" i="4"/>
  <c r="BH337" i="4"/>
  <c r="BI337" i="4" s="1"/>
  <c r="AV337" i="4"/>
  <c r="AW337" i="4" s="1"/>
  <c r="BN337" i="4"/>
  <c r="BO337" i="4" s="1"/>
  <c r="BB337" i="4"/>
  <c r="BC337" i="4" s="1"/>
  <c r="Z334" i="4"/>
  <c r="T380" i="4"/>
  <c r="Z307" i="4"/>
  <c r="AB312" i="4"/>
  <c r="BN329" i="4"/>
  <c r="BO329" i="4" s="1"/>
  <c r="BB329" i="4"/>
  <c r="BC329" i="4" s="1"/>
  <c r="BH329" i="4"/>
  <c r="BI329" i="4" s="1"/>
  <c r="AV329" i="4"/>
  <c r="AW329" i="4" s="1"/>
  <c r="J374" i="4"/>
  <c r="J26" i="4"/>
  <c r="K14" i="4" s="1"/>
  <c r="H14" i="4"/>
  <c r="I14" i="4" s="1"/>
  <c r="Z373" i="4"/>
  <c r="AP326" i="4"/>
  <c r="J302" i="4"/>
  <c r="H298" i="4"/>
  <c r="AD384" i="4"/>
  <c r="L384" i="4"/>
  <c r="BH24" i="4"/>
  <c r="BI24" i="4" s="1"/>
  <c r="AV24" i="4"/>
  <c r="AW24" i="4" s="1"/>
  <c r="BN24" i="4"/>
  <c r="BO24" i="4" s="1"/>
  <c r="BB24" i="4"/>
  <c r="BC24" i="4" s="1"/>
  <c r="BF310" i="4"/>
  <c r="BG310" i="4" s="1"/>
  <c r="BL310" i="4"/>
  <c r="BM310" i="4" s="1"/>
  <c r="AZ310" i="4"/>
  <c r="BA310" i="4" s="1"/>
  <c r="BR310" i="4"/>
  <c r="BS310" i="4" s="1"/>
  <c r="N310" i="4"/>
  <c r="AP74" i="4"/>
  <c r="AQ72" i="4" s="1"/>
  <c r="BJ37" i="4"/>
  <c r="BK37" i="4" s="1"/>
  <c r="V50" i="4"/>
  <c r="W38" i="4" s="1"/>
  <c r="T38" i="4"/>
  <c r="AL337" i="4"/>
  <c r="AM337" i="4" s="1"/>
  <c r="AF335" i="4"/>
  <c r="BB383" i="4"/>
  <c r="BC383" i="4" s="1"/>
  <c r="BN383" i="4"/>
  <c r="BO383" i="4" s="1"/>
  <c r="AV383" i="4"/>
  <c r="AW383" i="4" s="1"/>
  <c r="BH383" i="4"/>
  <c r="BI383" i="4" s="1"/>
  <c r="O22" i="4"/>
  <c r="BJ22" i="4"/>
  <c r="BK22" i="4" s="1"/>
  <c r="AX22" i="4"/>
  <c r="AY22" i="4" s="1"/>
  <c r="BP22" i="4"/>
  <c r="BQ22" i="4" s="1"/>
  <c r="BD22" i="4"/>
  <c r="BE22" i="4" s="1"/>
  <c r="BL333" i="4"/>
  <c r="BM333" i="4" s="1"/>
  <c r="BR333" i="4"/>
  <c r="BS333" i="4" s="1"/>
  <c r="N333" i="4"/>
  <c r="BF333" i="4"/>
  <c r="BG333" i="4" s="1"/>
  <c r="AZ333" i="4"/>
  <c r="BA333" i="4" s="1"/>
  <c r="AA19" i="4"/>
  <c r="AV376" i="4"/>
  <c r="AW376" i="4" s="1"/>
  <c r="BB376" i="4"/>
  <c r="BC376" i="4" s="1"/>
  <c r="BN376" i="4"/>
  <c r="BO376" i="4" s="1"/>
  <c r="BH376" i="4"/>
  <c r="BI376" i="4" s="1"/>
  <c r="AN374" i="4"/>
  <c r="AN26" i="4"/>
  <c r="AO14" i="4"/>
  <c r="AL14" i="4"/>
  <c r="AM14" i="4" s="1"/>
  <c r="AF325" i="4"/>
  <c r="X326" i="4"/>
  <c r="H372" i="4"/>
  <c r="F326" i="4"/>
  <c r="Z72" i="4"/>
  <c r="AA72" i="4" s="1"/>
  <c r="AC72" i="4"/>
  <c r="U63" i="4"/>
  <c r="T311" i="4"/>
  <c r="U311" i="4" s="1"/>
  <c r="Z332" i="4"/>
  <c r="AF379" i="4"/>
  <c r="O10" i="4"/>
  <c r="BN310" i="4"/>
  <c r="BO310" i="4" s="1"/>
  <c r="AV310" i="4"/>
  <c r="AW310" i="4" s="1"/>
  <c r="BB310" i="4"/>
  <c r="BC310" i="4" s="1"/>
  <c r="BH310" i="4"/>
  <c r="BI310" i="4" s="1"/>
  <c r="AL329" i="4"/>
  <c r="AM329" i="4" s="1"/>
  <c r="AF376" i="4"/>
  <c r="AL301" i="4"/>
  <c r="AM301" i="4" s="1"/>
  <c r="AA23" i="4"/>
  <c r="BD59" i="4"/>
  <c r="BE59" i="4" s="1"/>
  <c r="H24" i="4"/>
  <c r="I24" i="4" s="1"/>
  <c r="BP49" i="4"/>
  <c r="BQ49" i="4" s="1"/>
  <c r="BL48" i="4"/>
  <c r="BM48" i="4" s="1"/>
  <c r="AA283" i="4"/>
  <c r="BD261" i="4"/>
  <c r="BE261" i="4" s="1"/>
  <c r="BJ261" i="4"/>
  <c r="BK261" i="4" s="1"/>
  <c r="BP261" i="4"/>
  <c r="BQ261" i="4" s="1"/>
  <c r="AX261" i="4"/>
  <c r="AY261" i="4" s="1"/>
  <c r="O261" i="4"/>
  <c r="S264" i="4"/>
  <c r="W264" i="4"/>
  <c r="T264" i="4"/>
  <c r="U264" i="4" s="1"/>
  <c r="BJ264" i="4"/>
  <c r="BK264" i="4" s="1"/>
  <c r="BP264" i="4"/>
  <c r="BQ264" i="4" s="1"/>
  <c r="O264" i="4"/>
  <c r="AL258" i="4"/>
  <c r="AM258" i="4" s="1"/>
  <c r="AO258" i="4"/>
  <c r="L266" i="4"/>
  <c r="M258" i="4" s="1"/>
  <c r="BN254" i="4"/>
  <c r="BO254" i="4" s="1"/>
  <c r="AV254" i="4"/>
  <c r="AW254" i="4" s="1"/>
  <c r="BB254" i="4"/>
  <c r="BC254" i="4" s="1"/>
  <c r="BH254" i="4"/>
  <c r="BI254" i="4" s="1"/>
  <c r="M254" i="4"/>
  <c r="T240" i="4"/>
  <c r="U240" i="4" s="1"/>
  <c r="W240" i="4"/>
  <c r="I227" i="4"/>
  <c r="I238" i="4"/>
  <c r="AX227" i="4"/>
  <c r="AY227" i="4" s="1"/>
  <c r="I228" i="4"/>
  <c r="I230" i="4"/>
  <c r="AC216" i="4"/>
  <c r="Z216" i="4"/>
  <c r="AA216" i="4" s="1"/>
  <c r="BN234" i="4"/>
  <c r="BO234" i="4" s="1"/>
  <c r="AV234" i="4"/>
  <c r="AW234" i="4" s="1"/>
  <c r="BH234" i="4"/>
  <c r="BI234" i="4" s="1"/>
  <c r="BB234" i="4"/>
  <c r="BC234" i="4" s="1"/>
  <c r="M234" i="4"/>
  <c r="S234" i="4"/>
  <c r="AS237" i="4"/>
  <c r="AK234" i="4"/>
  <c r="S216" i="4"/>
  <c r="O211" i="4"/>
  <c r="AI230" i="4"/>
  <c r="Y234" i="4"/>
  <c r="AS355" i="4"/>
  <c r="AR354" i="4"/>
  <c r="AS354" i="4" s="1"/>
  <c r="M210" i="4"/>
  <c r="BN210" i="4"/>
  <c r="BO210" i="4" s="1"/>
  <c r="AV210" i="4"/>
  <c r="AW210" i="4" s="1"/>
  <c r="BB210" i="4"/>
  <c r="BC210" i="4" s="1"/>
  <c r="BH210" i="4"/>
  <c r="BI210" i="4" s="1"/>
  <c r="BD166" i="4"/>
  <c r="BE166" i="4" s="1"/>
  <c r="O166" i="4"/>
  <c r="BJ166" i="4"/>
  <c r="BK166" i="4" s="1"/>
  <c r="BP166" i="4"/>
  <c r="BQ166" i="4" s="1"/>
  <c r="AX166" i="4"/>
  <c r="AY166" i="4" s="1"/>
  <c r="AE162" i="4"/>
  <c r="AT170" i="4"/>
  <c r="AU158" i="4" s="1"/>
  <c r="AR158" i="4"/>
  <c r="AS158" i="4" s="1"/>
  <c r="U346" i="4"/>
  <c r="P194" i="4"/>
  <c r="AZ182" i="4"/>
  <c r="BA182" i="4" s="1"/>
  <c r="BF182" i="4"/>
  <c r="BG182" i="4" s="1"/>
  <c r="Q182" i="4"/>
  <c r="BL182" i="4"/>
  <c r="BM182" i="4" s="1"/>
  <c r="BR182" i="4"/>
  <c r="BS182" i="4" s="1"/>
  <c r="N182" i="4"/>
  <c r="BR242" i="4"/>
  <c r="BS242" i="4" s="1"/>
  <c r="N242" i="4"/>
  <c r="BF242" i="4"/>
  <c r="BG242" i="4" s="1"/>
  <c r="Q236" i="4"/>
  <c r="Q231" i="4"/>
  <c r="Q239" i="4"/>
  <c r="Q242" i="4"/>
  <c r="Q232" i="4"/>
  <c r="Q229" i="4"/>
  <c r="Q227" i="4"/>
  <c r="BL242" i="4"/>
  <c r="BM242" i="4" s="1"/>
  <c r="CJ177" i="4"/>
  <c r="BD211" i="4"/>
  <c r="BE211" i="4" s="1"/>
  <c r="BD167" i="4"/>
  <c r="BE167" i="4" s="1"/>
  <c r="BH349" i="4"/>
  <c r="BI349" i="4" s="1"/>
  <c r="AS186" i="4"/>
  <c r="BH348" i="4"/>
  <c r="BI348" i="4" s="1"/>
  <c r="BN348" i="4"/>
  <c r="BO348" i="4" s="1"/>
  <c r="BB348" i="4"/>
  <c r="BC348" i="4" s="1"/>
  <c r="AV348" i="4"/>
  <c r="AW348" i="4" s="1"/>
  <c r="P146" i="4"/>
  <c r="Q138" i="4" s="1"/>
  <c r="BR134" i="4"/>
  <c r="BS134" i="4" s="1"/>
  <c r="N134" i="4"/>
  <c r="AZ134" i="4"/>
  <c r="BA134" i="4" s="1"/>
  <c r="BF134" i="4"/>
  <c r="BG134" i="4" s="1"/>
  <c r="BL134" i="4"/>
  <c r="BM134" i="4" s="1"/>
  <c r="BP165" i="4"/>
  <c r="BQ165" i="4" s="1"/>
  <c r="T353" i="4"/>
  <c r="U353" i="4" s="1"/>
  <c r="AS155" i="4"/>
  <c r="AS166" i="4"/>
  <c r="AP170" i="4"/>
  <c r="AQ158" i="4" s="1"/>
  <c r="AL348" i="4"/>
  <c r="AM348" i="4" s="1"/>
  <c r="R350" i="4"/>
  <c r="AD146" i="4"/>
  <c r="AE134" i="4" s="1"/>
  <c r="P350" i="4"/>
  <c r="BR346" i="4"/>
  <c r="BS346" i="4" s="1"/>
  <c r="BF346" i="4"/>
  <c r="BG346" i="4" s="1"/>
  <c r="N346" i="4"/>
  <c r="AZ346" i="4"/>
  <c r="BA346" i="4" s="1"/>
  <c r="BL346" i="4"/>
  <c r="BM346" i="4" s="1"/>
  <c r="AX137" i="4"/>
  <c r="AY137" i="4" s="1"/>
  <c r="AJ170" i="4"/>
  <c r="AK158" i="4" s="1"/>
  <c r="AE353" i="4"/>
  <c r="AI168" i="4"/>
  <c r="AF168" i="4"/>
  <c r="AG168" i="4" s="1"/>
  <c r="V122" i="4"/>
  <c r="W114" i="4" s="1"/>
  <c r="T110" i="4"/>
  <c r="U110" i="4" s="1"/>
  <c r="BL114" i="4"/>
  <c r="BM114" i="4" s="1"/>
  <c r="BR114" i="4"/>
  <c r="BS114" i="4" s="1"/>
  <c r="N114" i="4"/>
  <c r="AZ114" i="4"/>
  <c r="BA114" i="4" s="1"/>
  <c r="BF114" i="4"/>
  <c r="BG114" i="4" s="1"/>
  <c r="BD84" i="4"/>
  <c r="BE84" i="4" s="1"/>
  <c r="BJ84" i="4"/>
  <c r="BK84" i="4" s="1"/>
  <c r="BP84" i="4"/>
  <c r="BQ84" i="4" s="1"/>
  <c r="O84" i="4"/>
  <c r="AX84" i="4"/>
  <c r="AY84" i="4" s="1"/>
  <c r="Y138" i="4"/>
  <c r="Z138" i="4"/>
  <c r="AA138" i="4" s="1"/>
  <c r="AM111" i="4"/>
  <c r="BN72" i="4"/>
  <c r="BO72" i="4" s="1"/>
  <c r="AV72" i="4"/>
  <c r="AW72" i="4" s="1"/>
  <c r="M72" i="4"/>
  <c r="BB72" i="4"/>
  <c r="BC72" i="4" s="1"/>
  <c r="BH72" i="4"/>
  <c r="BI72" i="4" s="1"/>
  <c r="BH162" i="4"/>
  <c r="BI162" i="4" s="1"/>
  <c r="AM119" i="4"/>
  <c r="AK144" i="4"/>
  <c r="AC114" i="4"/>
  <c r="Z114" i="4"/>
  <c r="AA114" i="4" s="1"/>
  <c r="AU96" i="4"/>
  <c r="AR96" i="4"/>
  <c r="AS96" i="4" s="1"/>
  <c r="M90" i="4"/>
  <c r="BH90" i="4"/>
  <c r="BI90" i="4" s="1"/>
  <c r="BN90" i="4"/>
  <c r="BO90" i="4" s="1"/>
  <c r="AV90" i="4"/>
  <c r="AW90" i="4" s="1"/>
  <c r="BB90" i="4"/>
  <c r="BC90" i="4" s="1"/>
  <c r="AI96" i="4"/>
  <c r="AF96" i="4"/>
  <c r="AG96" i="4" s="1"/>
  <c r="F98" i="4"/>
  <c r="G90" i="4" s="1"/>
  <c r="AV86" i="4"/>
  <c r="AW86" i="4" s="1"/>
  <c r="AK72" i="4"/>
  <c r="G66" i="4"/>
  <c r="AV66" i="4"/>
  <c r="AW66" i="4" s="1"/>
  <c r="BP112" i="4"/>
  <c r="BQ112" i="4" s="1"/>
  <c r="AF72" i="4"/>
  <c r="AG72" i="4" s="1"/>
  <c r="AQ96" i="4"/>
  <c r="H186" i="4"/>
  <c r="I186" i="4" s="1"/>
  <c r="BJ113" i="4"/>
  <c r="BK113" i="4" s="1"/>
  <c r="AE114" i="4"/>
  <c r="J74" i="4"/>
  <c r="H62" i="4"/>
  <c r="I62" i="4" s="1"/>
  <c r="AA83" i="4"/>
  <c r="AA94" i="4"/>
  <c r="BJ83" i="4"/>
  <c r="BK83" i="4" s="1"/>
  <c r="AA93" i="4"/>
  <c r="AH74" i="4"/>
  <c r="AI62" i="4" s="1"/>
  <c r="AF62" i="4"/>
  <c r="AG62" i="4" s="1"/>
  <c r="AX46" i="4"/>
  <c r="AY46" i="4" s="1"/>
  <c r="AR48" i="4"/>
  <c r="AS48" i="4" s="1"/>
  <c r="AU48" i="4"/>
  <c r="H42" i="4"/>
  <c r="I42" i="4" s="1"/>
  <c r="AL311" i="4"/>
  <c r="AM311" i="4" s="1"/>
  <c r="AR308" i="4"/>
  <c r="AS308" i="4" s="1"/>
  <c r="AR377" i="4"/>
  <c r="O17" i="4"/>
  <c r="BJ17" i="4"/>
  <c r="BK17" i="4" s="1"/>
  <c r="BD17" i="4"/>
  <c r="BE17" i="4" s="1"/>
  <c r="BP17" i="4"/>
  <c r="BQ17" i="4" s="1"/>
  <c r="AX17" i="4"/>
  <c r="AY17" i="4" s="1"/>
  <c r="R306" i="4"/>
  <c r="L374" i="4"/>
  <c r="L26" i="4"/>
  <c r="M18" i="4" s="1"/>
  <c r="BH14" i="4"/>
  <c r="BI14" i="4" s="1"/>
  <c r="BN14" i="4"/>
  <c r="BO14" i="4" s="1"/>
  <c r="BB14" i="4"/>
  <c r="BC14" i="4" s="1"/>
  <c r="AV14" i="4"/>
  <c r="AW14" i="4" s="1"/>
  <c r="BL324" i="4"/>
  <c r="BM324" i="4" s="1"/>
  <c r="AZ324" i="4"/>
  <c r="BA324" i="4" s="1"/>
  <c r="BR324" i="4"/>
  <c r="BS324" i="4" s="1"/>
  <c r="BF324" i="4"/>
  <c r="BG324" i="4" s="1"/>
  <c r="N324" i="4"/>
  <c r="AF299" i="4"/>
  <c r="AG299" i="4" s="1"/>
  <c r="H323" i="4"/>
  <c r="I323" i="4" s="1"/>
  <c r="Z322" i="4"/>
  <c r="AB326" i="4"/>
  <c r="P50" i="4"/>
  <c r="R50" i="4"/>
  <c r="S38" i="4" s="1"/>
  <c r="AF385" i="4"/>
  <c r="AL310" i="4"/>
  <c r="AM310" i="4" s="1"/>
  <c r="BN380" i="4"/>
  <c r="BO380" i="4" s="1"/>
  <c r="BB380" i="4"/>
  <c r="BC380" i="4" s="1"/>
  <c r="AV380" i="4"/>
  <c r="AW380" i="4" s="1"/>
  <c r="BH380" i="4"/>
  <c r="BI380" i="4" s="1"/>
  <c r="T382" i="4"/>
  <c r="F336" i="4"/>
  <c r="BH385" i="4"/>
  <c r="BI385" i="4" s="1"/>
  <c r="BN385" i="4"/>
  <c r="BO385" i="4" s="1"/>
  <c r="AV385" i="4"/>
  <c r="AW385" i="4" s="1"/>
  <c r="BB385" i="4"/>
  <c r="BC385" i="4" s="1"/>
  <c r="Z382" i="4"/>
  <c r="AB336" i="4"/>
  <c r="Z331" i="4"/>
  <c r="AA331" i="4" s="1"/>
  <c r="BH377" i="4"/>
  <c r="BI377" i="4" s="1"/>
  <c r="AV377" i="4"/>
  <c r="AW377" i="4" s="1"/>
  <c r="BB377" i="4"/>
  <c r="BC377" i="4" s="1"/>
  <c r="BN377" i="4"/>
  <c r="BO377" i="4" s="1"/>
  <c r="T304" i="4"/>
  <c r="U304" i="4" s="1"/>
  <c r="P306" i="4"/>
  <c r="BF303" i="4"/>
  <c r="BG303" i="4" s="1"/>
  <c r="AZ303" i="4"/>
  <c r="BA303" i="4" s="1"/>
  <c r="BR303" i="4"/>
  <c r="BS303" i="4" s="1"/>
  <c r="N303" i="4"/>
  <c r="BL303" i="4"/>
  <c r="BM303" i="4" s="1"/>
  <c r="BB301" i="4"/>
  <c r="BC301" i="4" s="1"/>
  <c r="BH301" i="4"/>
  <c r="BI301" i="4" s="1"/>
  <c r="AV301" i="4"/>
  <c r="AW301" i="4" s="1"/>
  <c r="BN301" i="4"/>
  <c r="BO301" i="4" s="1"/>
  <c r="J326" i="4"/>
  <c r="H322" i="4"/>
  <c r="BD60" i="4"/>
  <c r="BE60" i="4" s="1"/>
  <c r="N334" i="4"/>
  <c r="BR334" i="4"/>
  <c r="BS334" i="4" s="1"/>
  <c r="AZ334" i="4"/>
  <c r="BA334" i="4" s="1"/>
  <c r="BF334" i="4"/>
  <c r="BG334" i="4" s="1"/>
  <c r="BL334" i="4"/>
  <c r="BM334" i="4" s="1"/>
  <c r="R312" i="4"/>
  <c r="F378" i="4"/>
  <c r="BP58" i="4"/>
  <c r="BQ58" i="4" s="1"/>
  <c r="BJ44" i="4"/>
  <c r="BK44" i="4" s="1"/>
  <c r="AL385" i="4"/>
  <c r="AF383" i="4"/>
  <c r="BF381" i="4"/>
  <c r="BG381" i="4" s="1"/>
  <c r="N381" i="4"/>
  <c r="BR381" i="4"/>
  <c r="BS381" i="4" s="1"/>
  <c r="AZ381" i="4"/>
  <c r="BA381" i="4" s="1"/>
  <c r="BL381" i="4"/>
  <c r="BM381" i="4" s="1"/>
  <c r="V306" i="4"/>
  <c r="T303" i="4"/>
  <c r="U303" i="4" s="1"/>
  <c r="X374" i="4"/>
  <c r="X26" i="4"/>
  <c r="Y14" i="4" s="1"/>
  <c r="AF373" i="4"/>
  <c r="AV300" i="4"/>
  <c r="AW300" i="4" s="1"/>
  <c r="BB300" i="4"/>
  <c r="BC300" i="4" s="1"/>
  <c r="BH300" i="4"/>
  <c r="BI300" i="4" s="1"/>
  <c r="BN300" i="4"/>
  <c r="BO300" i="4" s="1"/>
  <c r="BD94" i="4"/>
  <c r="BE94" i="4" s="1"/>
  <c r="AP312" i="4"/>
  <c r="Z299" i="4"/>
  <c r="AA299" i="4" s="1"/>
  <c r="T335" i="4"/>
  <c r="U335" i="4" s="1"/>
  <c r="Z380" i="4"/>
  <c r="H311" i="4"/>
  <c r="BB334" i="4"/>
  <c r="BC334" i="4" s="1"/>
  <c r="BH334" i="4"/>
  <c r="BI334" i="4" s="1"/>
  <c r="BN334" i="4"/>
  <c r="BO334" i="4" s="1"/>
  <c r="AV334" i="4"/>
  <c r="AW334" i="4" s="1"/>
  <c r="AL377" i="4"/>
  <c r="H304" i="4"/>
  <c r="AL325" i="4"/>
  <c r="AM325" i="4" s="1"/>
  <c r="AA22" i="4"/>
  <c r="AL18" i="4"/>
  <c r="AM18" i="4" s="1"/>
  <c r="N18" i="4"/>
  <c r="AH378" i="4"/>
  <c r="J378" i="4"/>
  <c r="AU191" i="2"/>
  <c r="AU188" i="2"/>
  <c r="AU194" i="2"/>
  <c r="AU189" i="2"/>
  <c r="AU187" i="2"/>
  <c r="AU190" i="2"/>
  <c r="AU184" i="2"/>
  <c r="AU178" i="2"/>
  <c r="CH182" i="2"/>
  <c r="AU181" i="2"/>
  <c r="AU183" i="2"/>
  <c r="AU182" i="2"/>
  <c r="AU185" i="2"/>
  <c r="AU180" i="2"/>
  <c r="AU193" i="2"/>
  <c r="AU179" i="2"/>
  <c r="CF188" i="2"/>
  <c r="AJ147" i="2"/>
  <c r="AK146" i="2"/>
  <c r="AK131" i="2"/>
  <c r="AK145" i="2"/>
  <c r="AK133" i="2"/>
  <c r="AK140" i="2"/>
  <c r="AK134" i="2"/>
  <c r="AK143" i="2"/>
  <c r="AK137" i="2"/>
  <c r="AK130" i="2"/>
  <c r="AK141" i="2"/>
  <c r="AK139" i="2"/>
  <c r="AK132" i="2"/>
  <c r="AK138" i="2"/>
  <c r="AK142" i="2"/>
  <c r="AK136" i="2"/>
  <c r="AK135" i="2"/>
  <c r="CE187" i="2"/>
  <c r="AE109" i="2"/>
  <c r="AE106" i="2"/>
  <c r="AE115" i="2"/>
  <c r="AD123" i="2"/>
  <c r="AE113" i="2"/>
  <c r="AE117" i="2"/>
  <c r="AE111" i="2"/>
  <c r="AE122" i="2"/>
  <c r="AE121" i="2"/>
  <c r="AE112" i="2"/>
  <c r="AE119" i="2"/>
  <c r="AE118" i="2"/>
  <c r="AE107" i="2"/>
  <c r="AE116" i="2"/>
  <c r="AE114" i="2"/>
  <c r="AE108" i="2"/>
  <c r="AE110" i="2"/>
  <c r="CF179" i="2"/>
  <c r="AC146" i="2"/>
  <c r="AC145" i="2"/>
  <c r="AC144" i="2"/>
  <c r="AC143" i="2"/>
  <c r="AC141" i="2"/>
  <c r="AC133" i="2"/>
  <c r="AC135" i="2"/>
  <c r="AC140" i="2"/>
  <c r="AC137" i="2"/>
  <c r="AC136" i="2"/>
  <c r="AC132" i="2"/>
  <c r="AC134" i="2"/>
  <c r="AC130" i="2"/>
  <c r="AC142" i="2"/>
  <c r="AC139" i="2"/>
  <c r="AC131" i="2"/>
  <c r="CB188" i="2"/>
  <c r="AK49" i="2"/>
  <c r="AK45" i="2"/>
  <c r="AK41" i="2"/>
  <c r="AK37" i="2"/>
  <c r="AK46" i="2"/>
  <c r="AJ51" i="2"/>
  <c r="AK50" i="2"/>
  <c r="AK34" i="2"/>
  <c r="AK36" i="2"/>
  <c r="AK39" i="2"/>
  <c r="AK38" i="2"/>
  <c r="AK44" i="2"/>
  <c r="AK47" i="2"/>
  <c r="AK40" i="2"/>
  <c r="AK35" i="2"/>
  <c r="AK48" i="2"/>
  <c r="AK43" i="2"/>
  <c r="AV290" i="2"/>
  <c r="AW290" i="2" s="1"/>
  <c r="BN290" i="2"/>
  <c r="BO290" i="2" s="1"/>
  <c r="M290" i="2"/>
  <c r="BB290" i="2"/>
  <c r="BC290" i="2" s="1"/>
  <c r="L291" i="2"/>
  <c r="M286" i="2"/>
  <c r="M276" i="2"/>
  <c r="M289" i="2"/>
  <c r="M274" i="2"/>
  <c r="M287" i="2"/>
  <c r="M284" i="2"/>
  <c r="M283" i="2"/>
  <c r="M280" i="2"/>
  <c r="M279" i="2"/>
  <c r="CL184" i="2"/>
  <c r="M278" i="2"/>
  <c r="M277" i="2"/>
  <c r="M281" i="2"/>
  <c r="M285" i="2"/>
  <c r="M275" i="2"/>
  <c r="CB185" i="2"/>
  <c r="S46" i="2"/>
  <c r="S50" i="2"/>
  <c r="S47" i="2"/>
  <c r="S43" i="2"/>
  <c r="S39" i="2"/>
  <c r="S35" i="2"/>
  <c r="R51" i="2"/>
  <c r="S41" i="2"/>
  <c r="S36" i="2"/>
  <c r="S49" i="2"/>
  <c r="S44" i="2"/>
  <c r="S38" i="2"/>
  <c r="S37" i="2"/>
  <c r="S34" i="2"/>
  <c r="S45" i="2"/>
  <c r="S40" i="2"/>
  <c r="CC177" i="2"/>
  <c r="Q74" i="2"/>
  <c r="Q71" i="2"/>
  <c r="Q70" i="2"/>
  <c r="BR74" i="2"/>
  <c r="BS74" i="2" s="1"/>
  <c r="Q67" i="2"/>
  <c r="Q65" i="2"/>
  <c r="Q61" i="2"/>
  <c r="Q59" i="2"/>
  <c r="Q58" i="2"/>
  <c r="Q73" i="2"/>
  <c r="Q64" i="2"/>
  <c r="Q62" i="2"/>
  <c r="Q63" i="2"/>
  <c r="Q68" i="2"/>
  <c r="Q69" i="2"/>
  <c r="Q60" i="2"/>
  <c r="CB186" i="2"/>
  <c r="Y50" i="2"/>
  <c r="Y43" i="2"/>
  <c r="Y35" i="2"/>
  <c r="Y44" i="2"/>
  <c r="Y40" i="2"/>
  <c r="Y36" i="2"/>
  <c r="X51" i="2"/>
  <c r="Y47" i="2"/>
  <c r="Y37" i="2"/>
  <c r="Y34" i="2"/>
  <c r="Y38" i="2"/>
  <c r="Y46" i="2"/>
  <c r="Y39" i="2"/>
  <c r="Y41" i="2"/>
  <c r="Y45" i="2"/>
  <c r="Y42" i="2"/>
  <c r="Y49" i="2"/>
  <c r="F291" i="2"/>
  <c r="G290" i="2"/>
  <c r="G289" i="2"/>
  <c r="G287" i="2"/>
  <c r="G281" i="2"/>
  <c r="G279" i="2"/>
  <c r="G285" i="2"/>
  <c r="G277" i="2"/>
  <c r="G275" i="2"/>
  <c r="G274" i="2"/>
  <c r="G283" i="2"/>
  <c r="CL183" i="2"/>
  <c r="G276" i="2"/>
  <c r="G286" i="2"/>
  <c r="G284" i="2"/>
  <c r="G278" i="2"/>
  <c r="G280" i="2"/>
  <c r="AJ219" i="2"/>
  <c r="AK218" i="2"/>
  <c r="AK212" i="2"/>
  <c r="AK208" i="2"/>
  <c r="CI188" i="2"/>
  <c r="AK213" i="2"/>
  <c r="AK209" i="2"/>
  <c r="AK204" i="2"/>
  <c r="AK202" i="2"/>
  <c r="AK214" i="2"/>
  <c r="AK205" i="2"/>
  <c r="AK206" i="2"/>
  <c r="AK207" i="2"/>
  <c r="AK215" i="2"/>
  <c r="AK217" i="2"/>
  <c r="AK216" i="2"/>
  <c r="AK203" i="2"/>
  <c r="AK211" i="2"/>
  <c r="BJ120" i="2"/>
  <c r="BK120" i="2" s="1"/>
  <c r="O120" i="2"/>
  <c r="AC194" i="2"/>
  <c r="AC187" i="2"/>
  <c r="AC191" i="2"/>
  <c r="AC188" i="2"/>
  <c r="AC185" i="2"/>
  <c r="AC178" i="2"/>
  <c r="AC179" i="2"/>
  <c r="CH179" i="2"/>
  <c r="AC184" i="2"/>
  <c r="AC186" i="2"/>
  <c r="AC183" i="2"/>
  <c r="AC180" i="2"/>
  <c r="AC181" i="2"/>
  <c r="AC193" i="2"/>
  <c r="AC189" i="2"/>
  <c r="AC182" i="2"/>
  <c r="AC190" i="2"/>
  <c r="CA188" i="2"/>
  <c r="AK19" i="2"/>
  <c r="AJ27" i="2"/>
  <c r="AK22" i="2"/>
  <c r="AK16" i="2"/>
  <c r="AK26" i="2"/>
  <c r="AK20" i="2"/>
  <c r="AK15" i="2"/>
  <c r="AK12" i="2"/>
  <c r="AK10" i="2"/>
  <c r="AK21" i="2"/>
  <c r="AK13" i="2"/>
  <c r="AK17" i="2"/>
  <c r="AK23" i="2"/>
  <c r="AK14" i="2"/>
  <c r="AK11" i="2"/>
  <c r="AK25" i="2"/>
  <c r="CA187" i="2"/>
  <c r="AE23" i="2"/>
  <c r="AD27" i="2"/>
  <c r="AE11" i="2"/>
  <c r="AE21" i="2"/>
  <c r="AE19" i="2"/>
  <c r="AE26" i="2"/>
  <c r="AE12" i="2"/>
  <c r="AE25" i="2"/>
  <c r="AE10" i="2"/>
  <c r="AE13" i="2"/>
  <c r="AE15" i="2"/>
  <c r="AE16" i="2"/>
  <c r="AE17" i="2"/>
  <c r="AE18" i="2"/>
  <c r="AE22" i="2"/>
  <c r="AE20" i="2"/>
  <c r="AE14" i="2"/>
  <c r="AC289" i="2"/>
  <c r="AC290" i="2"/>
  <c r="AC280" i="2"/>
  <c r="AC287" i="2"/>
  <c r="AC276" i="2"/>
  <c r="AC274" i="2"/>
  <c r="AC286" i="2"/>
  <c r="AC284" i="2"/>
  <c r="AC278" i="2"/>
  <c r="CL179" i="2"/>
  <c r="AC283" i="2"/>
  <c r="AC279" i="2"/>
  <c r="AC285" i="2"/>
  <c r="AC275" i="2"/>
  <c r="AC277" i="2"/>
  <c r="AC281" i="2"/>
  <c r="CE188" i="2"/>
  <c r="AK122" i="2"/>
  <c r="AJ123" i="2"/>
  <c r="AK106" i="2"/>
  <c r="AK107" i="2"/>
  <c r="AK108" i="2"/>
  <c r="AK120" i="2"/>
  <c r="AK119" i="2"/>
  <c r="AK121" i="2"/>
  <c r="AK109" i="2"/>
  <c r="AK111" i="2"/>
  <c r="AK113" i="2"/>
  <c r="AK117" i="2"/>
  <c r="AK110" i="2"/>
  <c r="AK116" i="2"/>
  <c r="AK118" i="2"/>
  <c r="AK112" i="2"/>
  <c r="AK115" i="2"/>
  <c r="BP62" i="2"/>
  <c r="BQ62" i="2" s="1"/>
  <c r="BJ62" i="2"/>
  <c r="BK62" i="2" s="1"/>
  <c r="O62" i="2"/>
  <c r="AX287" i="2"/>
  <c r="AY287" i="2" s="1"/>
  <c r="BJ287" i="2"/>
  <c r="BK287" i="2" s="1"/>
  <c r="BP287" i="2"/>
  <c r="BQ287" i="2" s="1"/>
  <c r="BD287" i="2"/>
  <c r="BE287" i="2" s="1"/>
  <c r="O287" i="2"/>
  <c r="BP284" i="2"/>
  <c r="BQ284" i="2" s="1"/>
  <c r="AX274" i="2"/>
  <c r="AY274" i="2" s="1"/>
  <c r="I274" i="2"/>
  <c r="AA280" i="2"/>
  <c r="AA276" i="2"/>
  <c r="AA275" i="2"/>
  <c r="AA284" i="2"/>
  <c r="AX275" i="2"/>
  <c r="AY275" i="2" s="1"/>
  <c r="BJ275" i="2"/>
  <c r="BK275" i="2" s="1"/>
  <c r="BP275" i="2"/>
  <c r="BQ275" i="2" s="1"/>
  <c r="O275" i="2"/>
  <c r="O274" i="2"/>
  <c r="BD275" i="2"/>
  <c r="BE275" i="2" s="1"/>
  <c r="BP286" i="2"/>
  <c r="BQ286" i="2" s="1"/>
  <c r="G261" i="2"/>
  <c r="S287" i="2"/>
  <c r="R291" i="2"/>
  <c r="S289" i="2"/>
  <c r="S290" i="2"/>
  <c r="S285" i="2"/>
  <c r="S281" i="2"/>
  <c r="S279" i="2"/>
  <c r="S277" i="2"/>
  <c r="S275" i="2"/>
  <c r="S283" i="2"/>
  <c r="CL185" i="2"/>
  <c r="Z264" i="2"/>
  <c r="AA264" i="2" s="1"/>
  <c r="G260" i="2"/>
  <c r="AF240" i="2"/>
  <c r="AG240" i="2" s="1"/>
  <c r="BP276" i="2"/>
  <c r="BQ276" i="2" s="1"/>
  <c r="AU206" i="2"/>
  <c r="AT218" i="2"/>
  <c r="AR206" i="2"/>
  <c r="AS206" i="2" s="1"/>
  <c r="AM257" i="2"/>
  <c r="AO239" i="2"/>
  <c r="AM261" i="2"/>
  <c r="H240" i="2"/>
  <c r="I240" i="2" s="1"/>
  <c r="AO234" i="2"/>
  <c r="AL234" i="2"/>
  <c r="AM234" i="2" s="1"/>
  <c r="AO230" i="2"/>
  <c r="AQ206" i="2"/>
  <c r="AP218" i="2"/>
  <c r="AE193" i="2"/>
  <c r="AL210" i="2"/>
  <c r="AM210" i="2" s="1"/>
  <c r="AI218" i="2"/>
  <c r="AI217" i="2"/>
  <c r="AI213" i="2"/>
  <c r="AI209" i="2"/>
  <c r="CI180" i="2"/>
  <c r="AG211" i="2"/>
  <c r="I361" i="2"/>
  <c r="AG210" i="2"/>
  <c r="AS209" i="2"/>
  <c r="AN194" i="2"/>
  <c r="AO182" i="2"/>
  <c r="AL182" i="2"/>
  <c r="AM182" i="2" s="1"/>
  <c r="T186" i="2"/>
  <c r="U186" i="2" s="1"/>
  <c r="AF359" i="2"/>
  <c r="AG359" i="2" s="1"/>
  <c r="AR168" i="2"/>
  <c r="AS168" i="2" s="1"/>
  <c r="AJ170" i="2"/>
  <c r="AK158" i="2" s="1"/>
  <c r="AA346" i="2"/>
  <c r="AJ360" i="2"/>
  <c r="BH258" i="2"/>
  <c r="BI258" i="2" s="1"/>
  <c r="BN258" i="2"/>
  <c r="BO258" i="2" s="1"/>
  <c r="AV258" i="2"/>
  <c r="AW258" i="2" s="1"/>
  <c r="BB258" i="2"/>
  <c r="BC258" i="2" s="1"/>
  <c r="AP170" i="2"/>
  <c r="AQ158" i="2"/>
  <c r="H350" i="2"/>
  <c r="I350" i="2" s="1"/>
  <c r="AK162" i="2"/>
  <c r="AP354" i="2"/>
  <c r="BP211" i="2"/>
  <c r="BQ211" i="2" s="1"/>
  <c r="O211" i="2"/>
  <c r="BJ211" i="2"/>
  <c r="BK211" i="2" s="1"/>
  <c r="AX211" i="2"/>
  <c r="AY211" i="2" s="1"/>
  <c r="BD211" i="2"/>
  <c r="BE211" i="2" s="1"/>
  <c r="BJ190" i="2"/>
  <c r="BK190" i="2" s="1"/>
  <c r="BD190" i="2"/>
  <c r="BE190" i="2" s="1"/>
  <c r="O190" i="2"/>
  <c r="AX190" i="2"/>
  <c r="AY190" i="2" s="1"/>
  <c r="BP190" i="2"/>
  <c r="BQ190" i="2" s="1"/>
  <c r="U167" i="2"/>
  <c r="AA353" i="2"/>
  <c r="X170" i="2"/>
  <c r="Y158" i="2"/>
  <c r="BB264" i="2"/>
  <c r="BC264" i="2" s="1"/>
  <c r="BH264" i="2"/>
  <c r="BI264" i="2" s="1"/>
  <c r="BN264" i="2"/>
  <c r="BO264" i="2" s="1"/>
  <c r="AV264" i="2"/>
  <c r="AW264" i="2" s="1"/>
  <c r="Y162" i="2"/>
  <c r="AD170" i="2"/>
  <c r="AE158" i="2"/>
  <c r="Z168" i="2"/>
  <c r="AA168" i="2" s="1"/>
  <c r="O202" i="2"/>
  <c r="BJ202" i="2"/>
  <c r="BK202" i="2" s="1"/>
  <c r="AX202" i="2"/>
  <c r="AY202" i="2" s="1"/>
  <c r="BP202" i="2"/>
  <c r="BQ202" i="2" s="1"/>
  <c r="BD202" i="2"/>
  <c r="BE202" i="2" s="1"/>
  <c r="AL138" i="2"/>
  <c r="AM138" i="2" s="1"/>
  <c r="AS159" i="2"/>
  <c r="BN359" i="2"/>
  <c r="BO359" i="2" s="1"/>
  <c r="AV359" i="2"/>
  <c r="AW359" i="2" s="1"/>
  <c r="BB359" i="2"/>
  <c r="BC359" i="2" s="1"/>
  <c r="BH359" i="2"/>
  <c r="BI359" i="2" s="1"/>
  <c r="P360" i="2"/>
  <c r="BR355" i="2"/>
  <c r="BS355" i="2" s="1"/>
  <c r="AZ355" i="2"/>
  <c r="BA355" i="2" s="1"/>
  <c r="N355" i="2"/>
  <c r="BL355" i="2"/>
  <c r="BM355" i="2" s="1"/>
  <c r="BF355" i="2"/>
  <c r="BG355" i="2" s="1"/>
  <c r="AL144" i="2"/>
  <c r="AM144" i="2" s="1"/>
  <c r="AR120" i="2"/>
  <c r="AS120" i="2" s="1"/>
  <c r="AX185" i="2"/>
  <c r="AY185" i="2" s="1"/>
  <c r="O185" i="2"/>
  <c r="BP185" i="2"/>
  <c r="BQ185" i="2" s="1"/>
  <c r="BD185" i="2"/>
  <c r="BE185" i="2" s="1"/>
  <c r="BJ185" i="2"/>
  <c r="BK185" i="2" s="1"/>
  <c r="AN354" i="2"/>
  <c r="AL351" i="2"/>
  <c r="AM351" i="2" s="1"/>
  <c r="P122" i="2"/>
  <c r="BF110" i="2"/>
  <c r="BG110" i="2" s="1"/>
  <c r="BR110" i="2"/>
  <c r="BS110" i="2" s="1"/>
  <c r="AZ110" i="2"/>
  <c r="BA110" i="2" s="1"/>
  <c r="N110" i="2"/>
  <c r="BL110" i="2"/>
  <c r="BM110" i="2" s="1"/>
  <c r="AM130" i="2"/>
  <c r="AX95" i="2"/>
  <c r="AY95" i="2" s="1"/>
  <c r="BD95" i="2"/>
  <c r="BE95" i="2" s="1"/>
  <c r="O95" i="2"/>
  <c r="BJ95" i="2"/>
  <c r="BK95" i="2" s="1"/>
  <c r="BP95" i="2"/>
  <c r="BQ95" i="2" s="1"/>
  <c r="R98" i="2"/>
  <c r="AA143" i="2"/>
  <c r="AS164" i="2"/>
  <c r="U97" i="2"/>
  <c r="AA145" i="2"/>
  <c r="BJ111" i="2"/>
  <c r="BK111" i="2" s="1"/>
  <c r="O111" i="2"/>
  <c r="BP111" i="2"/>
  <c r="BQ111" i="2" s="1"/>
  <c r="BD111" i="2"/>
  <c r="BE111" i="2" s="1"/>
  <c r="AX111" i="2"/>
  <c r="AY111" i="2" s="1"/>
  <c r="AV361" i="2"/>
  <c r="AW361" i="2" s="1"/>
  <c r="BH361" i="2"/>
  <c r="BI361" i="2" s="1"/>
  <c r="BN361" i="2"/>
  <c r="BO361" i="2" s="1"/>
  <c r="BB361" i="2"/>
  <c r="BC361" i="2" s="1"/>
  <c r="BP107" i="2"/>
  <c r="BQ107" i="2" s="1"/>
  <c r="AL313" i="2"/>
  <c r="BR337" i="2"/>
  <c r="BS337" i="2" s="1"/>
  <c r="N337" i="2"/>
  <c r="AZ337" i="2"/>
  <c r="BA337" i="2" s="1"/>
  <c r="BL337" i="2"/>
  <c r="BM337" i="2" s="1"/>
  <c r="BF337" i="2"/>
  <c r="BG337" i="2" s="1"/>
  <c r="X122" i="2"/>
  <c r="BJ159" i="2"/>
  <c r="BK159" i="2" s="1"/>
  <c r="O159" i="2"/>
  <c r="AX159" i="2"/>
  <c r="AY159" i="2" s="1"/>
  <c r="BD159" i="2"/>
  <c r="BE159" i="2" s="1"/>
  <c r="BP159" i="2"/>
  <c r="BQ159" i="2" s="1"/>
  <c r="U92" i="2"/>
  <c r="AH122" i="2"/>
  <c r="AI110" i="2" s="1"/>
  <c r="AF110" i="2"/>
  <c r="AG110" i="2" s="1"/>
  <c r="BP141" i="2"/>
  <c r="BQ141" i="2" s="1"/>
  <c r="AX141" i="2"/>
  <c r="AY141" i="2" s="1"/>
  <c r="O141" i="2"/>
  <c r="BJ141" i="2"/>
  <c r="BK141" i="2" s="1"/>
  <c r="BD141" i="2"/>
  <c r="BE141" i="2" s="1"/>
  <c r="Q134" i="2"/>
  <c r="P146" i="2"/>
  <c r="BR134" i="2"/>
  <c r="BS134" i="2" s="1"/>
  <c r="N134" i="2"/>
  <c r="BF134" i="2"/>
  <c r="BG134" i="2" s="1"/>
  <c r="AZ134" i="2"/>
  <c r="BA134" i="2" s="1"/>
  <c r="BL134" i="2"/>
  <c r="BM134" i="2" s="1"/>
  <c r="AF337" i="2"/>
  <c r="AR311" i="2"/>
  <c r="T383" i="2"/>
  <c r="H333" i="2"/>
  <c r="Z380" i="2"/>
  <c r="AD336" i="2"/>
  <c r="AS82" i="2"/>
  <c r="Z66" i="2"/>
  <c r="AA66" i="2" s="1"/>
  <c r="AA39" i="2"/>
  <c r="L50" i="2"/>
  <c r="BH38" i="2"/>
  <c r="BI38" i="2" s="1"/>
  <c r="BB38" i="2"/>
  <c r="BC38" i="2" s="1"/>
  <c r="BN38" i="2"/>
  <c r="BO38" i="2" s="1"/>
  <c r="AV38" i="2"/>
  <c r="AW38" i="2" s="1"/>
  <c r="BR381" i="2"/>
  <c r="BS381" i="2" s="1"/>
  <c r="N381" i="2"/>
  <c r="AZ381" i="2"/>
  <c r="BA381" i="2" s="1"/>
  <c r="BL381" i="2"/>
  <c r="BM381" i="2" s="1"/>
  <c r="BF381" i="2"/>
  <c r="BG381" i="2" s="1"/>
  <c r="AB384" i="2"/>
  <c r="Z24" i="2"/>
  <c r="AA24" i="2" s="1"/>
  <c r="AM17" i="2"/>
  <c r="AV304" i="2"/>
  <c r="AW304" i="2" s="1"/>
  <c r="BB304" i="2"/>
  <c r="BC304" i="2" s="1"/>
  <c r="BN304" i="2"/>
  <c r="BO304" i="2" s="1"/>
  <c r="BH304" i="2"/>
  <c r="BI304" i="2" s="1"/>
  <c r="O15" i="2"/>
  <c r="BP15" i="2"/>
  <c r="BQ15" i="2" s="1"/>
  <c r="AX15" i="2"/>
  <c r="AY15" i="2" s="1"/>
  <c r="BD15" i="2"/>
  <c r="BE15" i="2" s="1"/>
  <c r="BJ15" i="2"/>
  <c r="BK15" i="2" s="1"/>
  <c r="AF325" i="2"/>
  <c r="H373" i="2"/>
  <c r="Z372" i="2"/>
  <c r="AR371" i="2"/>
  <c r="BJ11" i="2"/>
  <c r="BK11" i="2" s="1"/>
  <c r="O11" i="2"/>
  <c r="BP11" i="2"/>
  <c r="BQ11" i="2" s="1"/>
  <c r="BD11" i="2"/>
  <c r="BE11" i="2" s="1"/>
  <c r="AX11" i="2"/>
  <c r="AY11" i="2" s="1"/>
  <c r="AL370" i="2"/>
  <c r="AB26" i="2"/>
  <c r="AC24" i="2" s="1"/>
  <c r="Z334" i="2"/>
  <c r="AL380" i="2"/>
  <c r="AJ336" i="2"/>
  <c r="P378" i="2"/>
  <c r="BL18" i="2"/>
  <c r="BM18" i="2" s="1"/>
  <c r="AZ18" i="2"/>
  <c r="BA18" i="2" s="1"/>
  <c r="N18" i="2"/>
  <c r="BR18" i="2"/>
  <c r="BS18" i="2" s="1"/>
  <c r="BF18" i="2"/>
  <c r="BG18" i="2" s="1"/>
  <c r="BB322" i="2"/>
  <c r="BC322" i="2" s="1"/>
  <c r="L326" i="2"/>
  <c r="BN322" i="2"/>
  <c r="BO322" i="2" s="1"/>
  <c r="BH322" i="2"/>
  <c r="BI322" i="2" s="1"/>
  <c r="AV322" i="2"/>
  <c r="AW322" i="2" s="1"/>
  <c r="BR72" i="2"/>
  <c r="BS72" i="2" s="1"/>
  <c r="N72" i="2"/>
  <c r="AZ72" i="2"/>
  <c r="BA72" i="2" s="1"/>
  <c r="Q72" i="2"/>
  <c r="BL72" i="2"/>
  <c r="BM72" i="2" s="1"/>
  <c r="BF72" i="2"/>
  <c r="BG72" i="2" s="1"/>
  <c r="BP65" i="2"/>
  <c r="BQ65" i="2" s="1"/>
  <c r="AE38" i="2"/>
  <c r="AD50" i="2"/>
  <c r="T313" i="2"/>
  <c r="BB385" i="2"/>
  <c r="BC385" i="2" s="1"/>
  <c r="BN385" i="2"/>
  <c r="BO385" i="2" s="1"/>
  <c r="AV385" i="2"/>
  <c r="AW385" i="2" s="1"/>
  <c r="BH385" i="2"/>
  <c r="BI385" i="2" s="1"/>
  <c r="AR310" i="2"/>
  <c r="H308" i="2"/>
  <c r="P336" i="2"/>
  <c r="AZ331" i="2"/>
  <c r="BA331" i="2" s="1"/>
  <c r="BF331" i="2"/>
  <c r="BG331" i="2" s="1"/>
  <c r="N331" i="2"/>
  <c r="BR331" i="2"/>
  <c r="BS331" i="2" s="1"/>
  <c r="BL331" i="2"/>
  <c r="BM331" i="2" s="1"/>
  <c r="AR304" i="2"/>
  <c r="H376" i="2"/>
  <c r="AV375" i="2"/>
  <c r="AW375" i="2" s="1"/>
  <c r="BB375" i="2"/>
  <c r="BC375" i="2" s="1"/>
  <c r="BN375" i="2"/>
  <c r="BO375" i="2" s="1"/>
  <c r="BH375" i="2"/>
  <c r="BI375" i="2" s="1"/>
  <c r="H300" i="2"/>
  <c r="Z299" i="2"/>
  <c r="AA299" i="2" s="1"/>
  <c r="AR370" i="2"/>
  <c r="F302" i="2"/>
  <c r="AZ371" i="2"/>
  <c r="BA371" i="2" s="1"/>
  <c r="BF371" i="2"/>
  <c r="BG371" i="2" s="1"/>
  <c r="BL371" i="2"/>
  <c r="BM371" i="2" s="1"/>
  <c r="N371" i="2"/>
  <c r="BR371" i="2"/>
  <c r="BS371" i="2" s="1"/>
  <c r="BH42" i="2"/>
  <c r="BI42" i="2" s="1"/>
  <c r="BB42" i="2"/>
  <c r="BC42" i="2" s="1"/>
  <c r="BN42" i="2"/>
  <c r="BO42" i="2" s="1"/>
  <c r="M42" i="2"/>
  <c r="AV42" i="2"/>
  <c r="AW42" i="2" s="1"/>
  <c r="X312" i="2"/>
  <c r="Z373" i="2"/>
  <c r="AS64" i="2"/>
  <c r="AA36" i="2"/>
  <c r="V378" i="2"/>
  <c r="T18" i="2"/>
  <c r="U18" i="2" s="1"/>
  <c r="AR375" i="2"/>
  <c r="T325" i="2"/>
  <c r="BF324" i="2"/>
  <c r="BG324" i="2" s="1"/>
  <c r="BL324" i="2"/>
  <c r="BM324" i="2" s="1"/>
  <c r="BR324" i="2"/>
  <c r="BS324" i="2" s="1"/>
  <c r="N324" i="2"/>
  <c r="AZ324" i="2"/>
  <c r="BA324" i="2" s="1"/>
  <c r="AF299" i="2"/>
  <c r="AG299" i="2" s="1"/>
  <c r="AX69" i="2"/>
  <c r="AY69" i="2" s="1"/>
  <c r="BD20" i="2"/>
  <c r="BE20" i="2" s="1"/>
  <c r="L384" i="2"/>
  <c r="BN24" i="2"/>
  <c r="BO24" i="2" s="1"/>
  <c r="BH24" i="2"/>
  <c r="BI24" i="2" s="1"/>
  <c r="BB24" i="2"/>
  <c r="BC24" i="2" s="1"/>
  <c r="AV24" i="2"/>
  <c r="AW24" i="2" s="1"/>
  <c r="N376" i="2"/>
  <c r="BR376" i="2"/>
  <c r="BS376" i="2" s="1"/>
  <c r="BF376" i="2"/>
  <c r="BG376" i="2" s="1"/>
  <c r="AZ376" i="2"/>
  <c r="BA376" i="2" s="1"/>
  <c r="BL376" i="2"/>
  <c r="BM376" i="2" s="1"/>
  <c r="O12" i="2"/>
  <c r="AH302" i="2"/>
  <c r="AF298" i="2"/>
  <c r="AG298" i="2" s="1"/>
  <c r="AH306" i="2"/>
  <c r="AF303" i="2"/>
  <c r="AG303" i="2" s="1"/>
  <c r="AS84" i="2"/>
  <c r="BJ82" i="2"/>
  <c r="BK82" i="2" s="1"/>
  <c r="AX82" i="2"/>
  <c r="AY82" i="2" s="1"/>
  <c r="BD82" i="2"/>
  <c r="BE82" i="2" s="1"/>
  <c r="O82" i="2"/>
  <c r="BP82" i="2"/>
  <c r="BQ82" i="2" s="1"/>
  <c r="AM69" i="2"/>
  <c r="AS62" i="2"/>
  <c r="BD36" i="2"/>
  <c r="BE36" i="2" s="1"/>
  <c r="BP36" i="2"/>
  <c r="BQ36" i="2" s="1"/>
  <c r="AX36" i="2"/>
  <c r="AY36" i="2" s="1"/>
  <c r="BJ36" i="2"/>
  <c r="BK36" i="2" s="1"/>
  <c r="O36" i="2"/>
  <c r="BF383" i="2"/>
  <c r="BG383" i="2" s="1"/>
  <c r="N383" i="2"/>
  <c r="BR383" i="2"/>
  <c r="BS383" i="2" s="1"/>
  <c r="AZ383" i="2"/>
  <c r="BA383" i="2" s="1"/>
  <c r="BL383" i="2"/>
  <c r="BM383" i="2" s="1"/>
  <c r="BP20" i="2"/>
  <c r="BQ20" i="2" s="1"/>
  <c r="H370" i="2"/>
  <c r="AM94" i="2"/>
  <c r="AK62" i="2"/>
  <c r="AJ74" i="2"/>
  <c r="BJ49" i="2"/>
  <c r="BK49" i="2" s="1"/>
  <c r="O49" i="2"/>
  <c r="BD49" i="2"/>
  <c r="BE49" i="2" s="1"/>
  <c r="BP49" i="2"/>
  <c r="BQ49" i="2" s="1"/>
  <c r="AX49" i="2"/>
  <c r="AY49" i="2" s="1"/>
  <c r="BJ45" i="2"/>
  <c r="BK45" i="2" s="1"/>
  <c r="O45" i="2"/>
  <c r="BD45" i="2"/>
  <c r="BE45" i="2" s="1"/>
  <c r="BP45" i="2"/>
  <c r="BQ45" i="2" s="1"/>
  <c r="AX45" i="2"/>
  <c r="AY45" i="2" s="1"/>
  <c r="T42" i="2"/>
  <c r="U42" i="2" s="1"/>
  <c r="AF311" i="2"/>
  <c r="AG311" i="2" s="1"/>
  <c r="BH334" i="2"/>
  <c r="BI334" i="2" s="1"/>
  <c r="AV334" i="2"/>
  <c r="AW334" i="2" s="1"/>
  <c r="BB334" i="2"/>
  <c r="BC334" i="2" s="1"/>
  <c r="BN334" i="2"/>
  <c r="BO334" i="2" s="1"/>
  <c r="T376" i="2"/>
  <c r="AA41" i="2"/>
  <c r="V26" i="2"/>
  <c r="BH48" i="2"/>
  <c r="BI48" i="2" s="1"/>
  <c r="I61" i="2"/>
  <c r="BD46" i="2"/>
  <c r="BE46" i="2" s="1"/>
  <c r="AM16" i="2"/>
  <c r="AL282" i="2"/>
  <c r="AM282" i="2" s="1"/>
  <c r="AF290" i="2"/>
  <c r="AG290" i="2" s="1"/>
  <c r="AI287" i="2"/>
  <c r="AI289" i="2"/>
  <c r="AI285" i="2"/>
  <c r="AI283" i="2"/>
  <c r="AI281" i="2"/>
  <c r="AI290" i="2"/>
  <c r="AI279" i="2"/>
  <c r="AI277" i="2"/>
  <c r="AI276" i="2"/>
  <c r="AI275" i="2"/>
  <c r="CL180" i="2"/>
  <c r="Z254" i="2"/>
  <c r="AA254" i="2" s="1"/>
  <c r="AB266" i="2"/>
  <c r="AD218" i="2"/>
  <c r="Z240" i="2"/>
  <c r="AA240" i="2" s="1"/>
  <c r="AJ242" i="2"/>
  <c r="AK230" i="2"/>
  <c r="Z216" i="2"/>
  <c r="AA216" i="2" s="1"/>
  <c r="AL230" i="2"/>
  <c r="AM230" i="2" s="1"/>
  <c r="AQ210" i="2"/>
  <c r="T192" i="2"/>
  <c r="U192" i="2" s="1"/>
  <c r="X194" i="2"/>
  <c r="Y182" i="2" s="1"/>
  <c r="AR355" i="2"/>
  <c r="AS355" i="2" s="1"/>
  <c r="AT360" i="2"/>
  <c r="AB170" i="2"/>
  <c r="Z158" i="2"/>
  <c r="AA158" i="2" s="1"/>
  <c r="AB362" i="2"/>
  <c r="AC350" i="2" s="1"/>
  <c r="Z350" i="2"/>
  <c r="AA350" i="2" s="1"/>
  <c r="BJ257" i="2"/>
  <c r="BK257" i="2" s="1"/>
  <c r="O257" i="2"/>
  <c r="BP257" i="2"/>
  <c r="BQ257" i="2" s="1"/>
  <c r="AX257" i="2"/>
  <c r="AY257" i="2" s="1"/>
  <c r="BD257" i="2"/>
  <c r="BE257" i="2" s="1"/>
  <c r="BP250" i="2"/>
  <c r="BQ250" i="2" s="1"/>
  <c r="AX250" i="2"/>
  <c r="AY250" i="2" s="1"/>
  <c r="BD250" i="2"/>
  <c r="BE250" i="2" s="1"/>
  <c r="O250" i="2"/>
  <c r="BJ250" i="2"/>
  <c r="BK250" i="2" s="1"/>
  <c r="AX239" i="2"/>
  <c r="AY239" i="2" s="1"/>
  <c r="BD239" i="2"/>
  <c r="BE239" i="2" s="1"/>
  <c r="O239" i="2"/>
  <c r="BJ239" i="2"/>
  <c r="BK239" i="2" s="1"/>
  <c r="BP239" i="2"/>
  <c r="BQ239" i="2" s="1"/>
  <c r="AE162" i="2"/>
  <c r="AP194" i="2"/>
  <c r="AH170" i="2"/>
  <c r="AF158" i="2"/>
  <c r="AG158" i="2" s="1"/>
  <c r="X354" i="2"/>
  <c r="AA164" i="2"/>
  <c r="BP238" i="2"/>
  <c r="BQ238" i="2" s="1"/>
  <c r="AX238" i="2"/>
  <c r="AY238" i="2" s="1"/>
  <c r="BD238" i="2"/>
  <c r="BE238" i="2" s="1"/>
  <c r="O238" i="2"/>
  <c r="BJ238" i="2"/>
  <c r="BK238" i="2" s="1"/>
  <c r="BJ233" i="2"/>
  <c r="BK233" i="2" s="1"/>
  <c r="BP233" i="2"/>
  <c r="BQ233" i="2" s="1"/>
  <c r="AX233" i="2"/>
  <c r="AY233" i="2" s="1"/>
  <c r="O233" i="2"/>
  <c r="BD233" i="2"/>
  <c r="BE233" i="2" s="1"/>
  <c r="AZ234" i="2"/>
  <c r="BA234" i="2" s="1"/>
  <c r="BF234" i="2"/>
  <c r="BG234" i="2" s="1"/>
  <c r="BL234" i="2"/>
  <c r="BM234" i="2" s="1"/>
  <c r="N234" i="2"/>
  <c r="BR234" i="2"/>
  <c r="BS234" i="2" s="1"/>
  <c r="Z182" i="2"/>
  <c r="AA182" i="2" s="1"/>
  <c r="T158" i="2"/>
  <c r="U158" i="2" s="1"/>
  <c r="V170" i="2"/>
  <c r="W158" i="2" s="1"/>
  <c r="BJ227" i="2"/>
  <c r="BK227" i="2" s="1"/>
  <c r="BP227" i="2"/>
  <c r="BQ227" i="2" s="1"/>
  <c r="AX227" i="2"/>
  <c r="AY227" i="2" s="1"/>
  <c r="BD227" i="2"/>
  <c r="BE227" i="2" s="1"/>
  <c r="O227" i="2"/>
  <c r="BP215" i="2"/>
  <c r="BQ215" i="2" s="1"/>
  <c r="AX215" i="2"/>
  <c r="AY215" i="2" s="1"/>
  <c r="O215" i="2"/>
  <c r="BJ215" i="2"/>
  <c r="BK215" i="2" s="1"/>
  <c r="BD215" i="2"/>
  <c r="BE215" i="2" s="1"/>
  <c r="BP121" i="2"/>
  <c r="BQ121" i="2" s="1"/>
  <c r="BD121" i="2"/>
  <c r="BE121" i="2" s="1"/>
  <c r="BJ121" i="2"/>
  <c r="BK121" i="2" s="1"/>
  <c r="O121" i="2"/>
  <c r="AX121" i="2"/>
  <c r="AY121" i="2" s="1"/>
  <c r="Z355" i="2"/>
  <c r="AA355" i="2" s="1"/>
  <c r="AB360" i="2"/>
  <c r="BF359" i="2"/>
  <c r="BG359" i="2" s="1"/>
  <c r="BL359" i="2"/>
  <c r="BM359" i="2" s="1"/>
  <c r="AZ359" i="2"/>
  <c r="BA359" i="2" s="1"/>
  <c r="BR359" i="2"/>
  <c r="BS359" i="2" s="1"/>
  <c r="N359" i="2"/>
  <c r="AX155" i="2"/>
  <c r="AY155" i="2" s="1"/>
  <c r="BD155" i="2"/>
  <c r="BE155" i="2" s="1"/>
  <c r="O155" i="2"/>
  <c r="BJ155" i="2"/>
  <c r="BK155" i="2" s="1"/>
  <c r="BP155" i="2"/>
  <c r="BQ155" i="2" s="1"/>
  <c r="AF356" i="2"/>
  <c r="AG356" i="2" s="1"/>
  <c r="BN357" i="2"/>
  <c r="BO357" i="2" s="1"/>
  <c r="AV357" i="2"/>
  <c r="AW357" i="2" s="1"/>
  <c r="BH357" i="2"/>
  <c r="BI357" i="2" s="1"/>
  <c r="BB357" i="2"/>
  <c r="BC357" i="2" s="1"/>
  <c r="H168" i="2"/>
  <c r="I168" i="2" s="1"/>
  <c r="BP113" i="2"/>
  <c r="BQ113" i="2" s="1"/>
  <c r="BJ113" i="2"/>
  <c r="BK113" i="2" s="1"/>
  <c r="BD113" i="2"/>
  <c r="BE113" i="2" s="1"/>
  <c r="O113" i="2"/>
  <c r="AX113" i="2"/>
  <c r="AY113" i="2" s="1"/>
  <c r="AN122" i="2"/>
  <c r="AL110" i="2"/>
  <c r="AM110" i="2" s="1"/>
  <c r="P194" i="2"/>
  <c r="BL182" i="2"/>
  <c r="BM182" i="2" s="1"/>
  <c r="Q182" i="2"/>
  <c r="BR182" i="2"/>
  <c r="BS182" i="2" s="1"/>
  <c r="AZ182" i="2"/>
  <c r="BA182" i="2" s="1"/>
  <c r="N182" i="2"/>
  <c r="BF182" i="2"/>
  <c r="BG182" i="2" s="1"/>
  <c r="J98" i="2"/>
  <c r="H86" i="2"/>
  <c r="I86" i="2" s="1"/>
  <c r="L242" i="2"/>
  <c r="AV230" i="2"/>
  <c r="AW230" i="2" s="1"/>
  <c r="BB230" i="2"/>
  <c r="BC230" i="2" s="1"/>
  <c r="M230" i="2"/>
  <c r="BH230" i="2"/>
  <c r="BI230" i="2" s="1"/>
  <c r="BN230" i="2"/>
  <c r="BO230" i="2" s="1"/>
  <c r="Z114" i="2"/>
  <c r="AA114" i="2" s="1"/>
  <c r="BP169" i="2"/>
  <c r="BQ169" i="2" s="1"/>
  <c r="AX169" i="2"/>
  <c r="AY169" i="2" s="1"/>
  <c r="O169" i="2"/>
  <c r="BJ169" i="2"/>
  <c r="BK169" i="2" s="1"/>
  <c r="BD169" i="2"/>
  <c r="BE169" i="2" s="1"/>
  <c r="BR96" i="2"/>
  <c r="BS96" i="2" s="1"/>
  <c r="N96" i="2"/>
  <c r="AZ96" i="2"/>
  <c r="BA96" i="2" s="1"/>
  <c r="BF96" i="2"/>
  <c r="BG96" i="2" s="1"/>
  <c r="BL96" i="2"/>
  <c r="BM96" i="2" s="1"/>
  <c r="AV353" i="2"/>
  <c r="AW353" i="2" s="1"/>
  <c r="BH353" i="2"/>
  <c r="BI353" i="2" s="1"/>
  <c r="BN353" i="2"/>
  <c r="BO353" i="2" s="1"/>
  <c r="BB353" i="2"/>
  <c r="BC353" i="2" s="1"/>
  <c r="BN348" i="2"/>
  <c r="BO348" i="2" s="1"/>
  <c r="BB348" i="2"/>
  <c r="BC348" i="2" s="1"/>
  <c r="AV348" i="2"/>
  <c r="AW348" i="2" s="1"/>
  <c r="BH348" i="2"/>
  <c r="BI348" i="2" s="1"/>
  <c r="AM143" i="2"/>
  <c r="BN192" i="2"/>
  <c r="BO192" i="2" s="1"/>
  <c r="BH192" i="2"/>
  <c r="BI192" i="2" s="1"/>
  <c r="AV192" i="2"/>
  <c r="AW192" i="2" s="1"/>
  <c r="BB192" i="2"/>
  <c r="BC192" i="2" s="1"/>
  <c r="Q144" i="2"/>
  <c r="BL144" i="2"/>
  <c r="BM144" i="2" s="1"/>
  <c r="BR144" i="2"/>
  <c r="BS144" i="2" s="1"/>
  <c r="N144" i="2"/>
  <c r="BF144" i="2"/>
  <c r="BG144" i="2" s="1"/>
  <c r="AZ144" i="2"/>
  <c r="BA144" i="2" s="1"/>
  <c r="AL337" i="2"/>
  <c r="BR385" i="2"/>
  <c r="BS385" i="2" s="1"/>
  <c r="N385" i="2"/>
  <c r="BF385" i="2"/>
  <c r="BG385" i="2" s="1"/>
  <c r="AZ385" i="2"/>
  <c r="BA385" i="2" s="1"/>
  <c r="BL385" i="2"/>
  <c r="BM385" i="2" s="1"/>
  <c r="AV144" i="2"/>
  <c r="AW144" i="2" s="1"/>
  <c r="BB144" i="2"/>
  <c r="BC144" i="2" s="1"/>
  <c r="BN144" i="2"/>
  <c r="BO144" i="2" s="1"/>
  <c r="BH144" i="2"/>
  <c r="BI144" i="2" s="1"/>
  <c r="BJ132" i="2"/>
  <c r="BK132" i="2" s="1"/>
  <c r="AX132" i="2"/>
  <c r="AY132" i="2" s="1"/>
  <c r="BP132" i="2"/>
  <c r="BQ132" i="2" s="1"/>
  <c r="O132" i="2"/>
  <c r="BD132" i="2"/>
  <c r="BE132" i="2" s="1"/>
  <c r="AL86" i="2"/>
  <c r="AM86" i="2" s="1"/>
  <c r="AN98" i="2"/>
  <c r="AO86" i="2"/>
  <c r="AF385" i="2"/>
  <c r="AR335" i="2"/>
  <c r="AF309" i="2"/>
  <c r="AG309" i="2" s="1"/>
  <c r="H381" i="2"/>
  <c r="AV308" i="2"/>
  <c r="AW308" i="2" s="1"/>
  <c r="BB308" i="2"/>
  <c r="BC308" i="2" s="1"/>
  <c r="BH308" i="2"/>
  <c r="BI308" i="2" s="1"/>
  <c r="BN308" i="2"/>
  <c r="BO308" i="2" s="1"/>
  <c r="AG59" i="2"/>
  <c r="AG69" i="2"/>
  <c r="Z42" i="2"/>
  <c r="AA42" i="2" s="1"/>
  <c r="H310" i="2"/>
  <c r="Z307" i="2"/>
  <c r="AA307" i="2" s="1"/>
  <c r="AB312" i="2"/>
  <c r="AL304" i="2"/>
  <c r="BH328" i="2"/>
  <c r="BI328" i="2" s="1"/>
  <c r="AV328" i="2"/>
  <c r="AW328" i="2" s="1"/>
  <c r="BB328" i="2"/>
  <c r="BC328" i="2" s="1"/>
  <c r="BN328" i="2"/>
  <c r="BO328" i="2" s="1"/>
  <c r="AH374" i="2"/>
  <c r="AI14" i="2"/>
  <c r="AF14" i="2"/>
  <c r="AG14" i="2" s="1"/>
  <c r="AH26" i="2"/>
  <c r="AF373" i="2"/>
  <c r="BB311" i="2"/>
  <c r="BC311" i="2" s="1"/>
  <c r="BH311" i="2"/>
  <c r="BI311" i="2" s="1"/>
  <c r="BN311" i="2"/>
  <c r="BO311" i="2" s="1"/>
  <c r="AV311" i="2"/>
  <c r="AW311" i="2" s="1"/>
  <c r="Z382" i="2"/>
  <c r="AN306" i="2"/>
  <c r="AL303" i="2"/>
  <c r="AP374" i="2"/>
  <c r="AP26" i="2"/>
  <c r="L302" i="2"/>
  <c r="BH298" i="2"/>
  <c r="BI298" i="2" s="1"/>
  <c r="AV298" i="2"/>
  <c r="AW298" i="2" s="1"/>
  <c r="BN298" i="2"/>
  <c r="BO298" i="2" s="1"/>
  <c r="BB298" i="2"/>
  <c r="BC298" i="2" s="1"/>
  <c r="H307" i="2"/>
  <c r="J312" i="2"/>
  <c r="V74" i="2"/>
  <c r="W62" i="2"/>
  <c r="T62" i="2"/>
  <c r="U62" i="2" s="1"/>
  <c r="T337" i="2"/>
  <c r="P384" i="2"/>
  <c r="BF24" i="2"/>
  <c r="BG24" i="2" s="1"/>
  <c r="AZ24" i="2"/>
  <c r="BA24" i="2" s="1"/>
  <c r="BR24" i="2"/>
  <c r="BS24" i="2" s="1"/>
  <c r="N24" i="2"/>
  <c r="BL24" i="2"/>
  <c r="BM24" i="2" s="1"/>
  <c r="AR334" i="2"/>
  <c r="H332" i="2"/>
  <c r="BL379" i="2"/>
  <c r="BM379" i="2" s="1"/>
  <c r="BR379" i="2"/>
  <c r="BS379" i="2" s="1"/>
  <c r="AZ379" i="2"/>
  <c r="BA379" i="2" s="1"/>
  <c r="N379" i="2"/>
  <c r="BF379" i="2"/>
  <c r="BG379" i="2" s="1"/>
  <c r="AR328" i="2"/>
  <c r="F374" i="2"/>
  <c r="F26" i="2"/>
  <c r="G14" i="2" s="1"/>
  <c r="H324" i="2"/>
  <c r="Z323" i="2"/>
  <c r="AA323" i="2" s="1"/>
  <c r="AD302" i="2"/>
  <c r="F326" i="2"/>
  <c r="J374" i="2"/>
  <c r="H14" i="2"/>
  <c r="I14" i="2" s="1"/>
  <c r="J26" i="2"/>
  <c r="K14" i="2" s="1"/>
  <c r="AG61" i="2"/>
  <c r="H311" i="2"/>
  <c r="X336" i="2"/>
  <c r="BR305" i="2"/>
  <c r="BS305" i="2" s="1"/>
  <c r="N305" i="2"/>
  <c r="AZ305" i="2"/>
  <c r="BA305" i="2" s="1"/>
  <c r="BL305" i="2"/>
  <c r="BM305" i="2" s="1"/>
  <c r="BF305" i="2"/>
  <c r="BG305" i="2" s="1"/>
  <c r="BB301" i="2"/>
  <c r="BC301" i="2" s="1"/>
  <c r="BH301" i="2"/>
  <c r="BI301" i="2" s="1"/>
  <c r="BN301" i="2"/>
  <c r="BO301" i="2" s="1"/>
  <c r="AV301" i="2"/>
  <c r="AW301" i="2" s="1"/>
  <c r="BB86" i="2"/>
  <c r="BC86" i="2" s="1"/>
  <c r="M86" i="2"/>
  <c r="L98" i="2"/>
  <c r="BH86" i="2"/>
  <c r="BI86" i="2" s="1"/>
  <c r="BN86" i="2"/>
  <c r="BO86" i="2" s="1"/>
  <c r="AV86" i="2"/>
  <c r="AW86" i="2" s="1"/>
  <c r="I73" i="2"/>
  <c r="AG64" i="2"/>
  <c r="AF310" i="2"/>
  <c r="AG310" i="2" s="1"/>
  <c r="AB306" i="2"/>
  <c r="Z303" i="2"/>
  <c r="AA303" i="2" s="1"/>
  <c r="AR301" i="2"/>
  <c r="T373" i="2"/>
  <c r="AL300" i="2"/>
  <c r="BF372" i="2"/>
  <c r="BG372" i="2" s="1"/>
  <c r="BL372" i="2"/>
  <c r="BM372" i="2" s="1"/>
  <c r="BR372" i="2"/>
  <c r="BS372" i="2" s="1"/>
  <c r="N372" i="2"/>
  <c r="AZ372" i="2"/>
  <c r="BA372" i="2" s="1"/>
  <c r="AF371" i="2"/>
  <c r="Z322" i="2"/>
  <c r="AA322" i="2" s="1"/>
  <c r="AB326" i="2"/>
  <c r="Q138" i="2"/>
  <c r="BL138" i="2"/>
  <c r="BM138" i="2" s="1"/>
  <c r="BR138" i="2"/>
  <c r="BS138" i="2" s="1"/>
  <c r="N138" i="2"/>
  <c r="BF138" i="2"/>
  <c r="BG138" i="2" s="1"/>
  <c r="AZ138" i="2"/>
  <c r="BA138" i="2" s="1"/>
  <c r="BN307" i="2"/>
  <c r="BO307" i="2" s="1"/>
  <c r="L312" i="2"/>
  <c r="AV307" i="2"/>
  <c r="AW307" i="2" s="1"/>
  <c r="BB307" i="2"/>
  <c r="BC307" i="2" s="1"/>
  <c r="BH307" i="2"/>
  <c r="BI307" i="2" s="1"/>
  <c r="R306" i="2"/>
  <c r="BF303" i="2"/>
  <c r="BG303" i="2" s="1"/>
  <c r="BL303" i="2"/>
  <c r="BM303" i="2" s="1"/>
  <c r="P306" i="2"/>
  <c r="AZ303" i="2"/>
  <c r="BA303" i="2" s="1"/>
  <c r="BR303" i="2"/>
  <c r="BS303" i="2" s="1"/>
  <c r="N303" i="2"/>
  <c r="AH326" i="2"/>
  <c r="AF322" i="2"/>
  <c r="AF327" i="2"/>
  <c r="AH330" i="2"/>
  <c r="AD74" i="2"/>
  <c r="AE62" i="2"/>
  <c r="V384" i="2"/>
  <c r="W24" i="2"/>
  <c r="T24" i="2"/>
  <c r="U24" i="2" s="1"/>
  <c r="Z309" i="2"/>
  <c r="AA309" i="2" s="1"/>
  <c r="O20" i="2"/>
  <c r="AF335" i="2"/>
  <c r="BH382" i="2"/>
  <c r="BI382" i="2" s="1"/>
  <c r="AV382" i="2"/>
  <c r="AW382" i="2" s="1"/>
  <c r="BB382" i="2"/>
  <c r="BC382" i="2" s="1"/>
  <c r="BN382" i="2"/>
  <c r="BO382" i="2" s="1"/>
  <c r="V374" i="2"/>
  <c r="CC186" i="2"/>
  <c r="Y71" i="2"/>
  <c r="X75" i="2"/>
  <c r="Y69" i="2"/>
  <c r="Y70" i="2"/>
  <c r="Y73" i="2"/>
  <c r="Y67" i="2"/>
  <c r="Y74" i="2"/>
  <c r="Y61" i="2"/>
  <c r="Y59" i="2"/>
  <c r="Y58" i="2"/>
  <c r="AA62" i="2"/>
  <c r="BB48" i="2"/>
  <c r="BC48" i="2" s="1"/>
  <c r="Y65" i="2"/>
  <c r="AG60" i="2"/>
  <c r="AC282" i="2"/>
  <c r="Z282" i="2"/>
  <c r="AA282" i="2" s="1"/>
  <c r="AX279" i="2"/>
  <c r="AY279" i="2" s="1"/>
  <c r="BJ279" i="2"/>
  <c r="BK279" i="2" s="1"/>
  <c r="BD279" i="2"/>
  <c r="BE279" i="2" s="1"/>
  <c r="O279" i="2"/>
  <c r="BP279" i="2"/>
  <c r="BQ279" i="2" s="1"/>
  <c r="BH282" i="2"/>
  <c r="BI282" i="2" s="1"/>
  <c r="AV282" i="2"/>
  <c r="AW282" i="2" s="1"/>
  <c r="BN282" i="2"/>
  <c r="BO282" i="2" s="1"/>
  <c r="BB282" i="2"/>
  <c r="BC282" i="2" s="1"/>
  <c r="M282" i="2"/>
  <c r="AF264" i="2"/>
  <c r="AG264" i="2" s="1"/>
  <c r="AL258" i="2"/>
  <c r="AM258" i="2" s="1"/>
  <c r="H264" i="2"/>
  <c r="I264" i="2" s="1"/>
  <c r="BD276" i="2"/>
  <c r="BE276" i="2" s="1"/>
  <c r="V218" i="2"/>
  <c r="T206" i="2"/>
  <c r="U206" i="2" s="1"/>
  <c r="AA259" i="2"/>
  <c r="F267" i="2"/>
  <c r="G266" i="2"/>
  <c r="G257" i="2"/>
  <c r="G253" i="2"/>
  <c r="G255" i="2"/>
  <c r="G263" i="2"/>
  <c r="CK183" i="2"/>
  <c r="AM254" i="2"/>
  <c r="Z288" i="2"/>
  <c r="AA288" i="2" s="1"/>
  <c r="AC288" i="2"/>
  <c r="T264" i="2"/>
  <c r="U264" i="2" s="1"/>
  <c r="AO235" i="2"/>
  <c r="AO242" i="2"/>
  <c r="AO238" i="2"/>
  <c r="AO241" i="2"/>
  <c r="AL242" i="2"/>
  <c r="AM242" i="2" s="1"/>
  <c r="AO232" i="2"/>
  <c r="AO228" i="2"/>
  <c r="AO226" i="2"/>
  <c r="AO231" i="2"/>
  <c r="AO227" i="2"/>
  <c r="AO236" i="2"/>
  <c r="CJ181" i="2"/>
  <c r="H192" i="2"/>
  <c r="I192" i="2" s="1"/>
  <c r="K218" i="2"/>
  <c r="K217" i="2"/>
  <c r="K213" i="2"/>
  <c r="K211" i="2"/>
  <c r="K209" i="2"/>
  <c r="CI176" i="2"/>
  <c r="H186" i="2"/>
  <c r="I186" i="2" s="1"/>
  <c r="AC354" i="2"/>
  <c r="Z354" i="2"/>
  <c r="AA354" i="2" s="1"/>
  <c r="BJ237" i="2"/>
  <c r="BK237" i="2" s="1"/>
  <c r="BP237" i="2"/>
  <c r="BQ237" i="2" s="1"/>
  <c r="AX237" i="2"/>
  <c r="AY237" i="2" s="1"/>
  <c r="O237" i="2"/>
  <c r="BD237" i="2"/>
  <c r="BE237" i="2" s="1"/>
  <c r="BL240" i="2"/>
  <c r="BM240" i="2" s="1"/>
  <c r="BR240" i="2"/>
  <c r="BS240" i="2" s="1"/>
  <c r="N240" i="2"/>
  <c r="AZ240" i="2"/>
  <c r="BA240" i="2" s="1"/>
  <c r="BF240" i="2"/>
  <c r="BG240" i="2" s="1"/>
  <c r="AX229" i="2"/>
  <c r="AY229" i="2" s="1"/>
  <c r="BD229" i="2"/>
  <c r="BE229" i="2" s="1"/>
  <c r="O229" i="2"/>
  <c r="BJ229" i="2"/>
  <c r="BK229" i="2" s="1"/>
  <c r="BP229" i="2"/>
  <c r="BQ229" i="2" s="1"/>
  <c r="BD226" i="2"/>
  <c r="BE226" i="2" s="1"/>
  <c r="O226" i="2"/>
  <c r="BJ226" i="2"/>
  <c r="BK226" i="2" s="1"/>
  <c r="BP226" i="2"/>
  <c r="BQ226" i="2" s="1"/>
  <c r="AX226" i="2"/>
  <c r="AY226" i="2" s="1"/>
  <c r="O214" i="2"/>
  <c r="BJ214" i="2"/>
  <c r="BK214" i="2" s="1"/>
  <c r="BP214" i="2"/>
  <c r="BQ214" i="2" s="1"/>
  <c r="BD214" i="2"/>
  <c r="BE214" i="2" s="1"/>
  <c r="AX214" i="2"/>
  <c r="AY214" i="2" s="1"/>
  <c r="R170" i="2"/>
  <c r="AF350" i="2"/>
  <c r="AG350" i="2" s="1"/>
  <c r="BF216" i="2"/>
  <c r="BG216" i="2" s="1"/>
  <c r="BL216" i="2"/>
  <c r="BM216" i="2" s="1"/>
  <c r="AZ216" i="2"/>
  <c r="BA216" i="2" s="1"/>
  <c r="N216" i="2"/>
  <c r="BR216" i="2"/>
  <c r="BS216" i="2" s="1"/>
  <c r="BD193" i="2"/>
  <c r="BE193" i="2" s="1"/>
  <c r="O193" i="2"/>
  <c r="BJ193" i="2"/>
  <c r="BK193" i="2" s="1"/>
  <c r="AX193" i="2"/>
  <c r="AY193" i="2" s="1"/>
  <c r="BP193" i="2"/>
  <c r="BQ193" i="2" s="1"/>
  <c r="T168" i="2"/>
  <c r="U168" i="2" s="1"/>
  <c r="W168" i="2"/>
  <c r="O256" i="2"/>
  <c r="BJ256" i="2"/>
  <c r="BK256" i="2" s="1"/>
  <c r="BP256" i="2"/>
  <c r="BQ256" i="2" s="1"/>
  <c r="AX256" i="2"/>
  <c r="AY256" i="2" s="1"/>
  <c r="BD256" i="2"/>
  <c r="BE256" i="2" s="1"/>
  <c r="BD236" i="2"/>
  <c r="BE236" i="2" s="1"/>
  <c r="O236" i="2"/>
  <c r="BJ236" i="2"/>
  <c r="BK236" i="2" s="1"/>
  <c r="BP236" i="2"/>
  <c r="BQ236" i="2" s="1"/>
  <c r="AX236" i="2"/>
  <c r="AY236" i="2" s="1"/>
  <c r="BP228" i="2"/>
  <c r="BQ228" i="2" s="1"/>
  <c r="AX228" i="2"/>
  <c r="AY228" i="2" s="1"/>
  <c r="BD228" i="2"/>
  <c r="BE228" i="2" s="1"/>
  <c r="BJ228" i="2"/>
  <c r="BK228" i="2" s="1"/>
  <c r="O228" i="2"/>
  <c r="U358" i="2"/>
  <c r="F170" i="2"/>
  <c r="G158" i="2" s="1"/>
  <c r="U346" i="2"/>
  <c r="O261" i="2"/>
  <c r="BJ261" i="2"/>
  <c r="BK261" i="2" s="1"/>
  <c r="AX261" i="2"/>
  <c r="AY261" i="2" s="1"/>
  <c r="BD261" i="2"/>
  <c r="BE261" i="2" s="1"/>
  <c r="BP261" i="2"/>
  <c r="BQ261" i="2" s="1"/>
  <c r="BD209" i="2"/>
  <c r="BE209" i="2" s="1"/>
  <c r="AX209" i="2"/>
  <c r="AY209" i="2" s="1"/>
  <c r="BJ209" i="2"/>
  <c r="BK209" i="2" s="1"/>
  <c r="O209" i="2"/>
  <c r="BP209" i="2"/>
  <c r="BQ209" i="2" s="1"/>
  <c r="AF120" i="2"/>
  <c r="AG120" i="2" s="1"/>
  <c r="AI120" i="2"/>
  <c r="BJ94" i="2"/>
  <c r="BK94" i="2" s="1"/>
  <c r="BP94" i="2"/>
  <c r="BQ94" i="2" s="1"/>
  <c r="AX94" i="2"/>
  <c r="AY94" i="2" s="1"/>
  <c r="BD94" i="2"/>
  <c r="BE94" i="2" s="1"/>
  <c r="O94" i="2"/>
  <c r="BD112" i="2"/>
  <c r="BE112" i="2" s="1"/>
  <c r="AX112" i="2"/>
  <c r="AY112" i="2" s="1"/>
  <c r="BP112" i="2"/>
  <c r="BQ112" i="2" s="1"/>
  <c r="O112" i="2"/>
  <c r="BJ112" i="2"/>
  <c r="BK112" i="2" s="1"/>
  <c r="Y114" i="2"/>
  <c r="O106" i="2"/>
  <c r="BJ106" i="2"/>
  <c r="BK106" i="2" s="1"/>
  <c r="BP106" i="2"/>
  <c r="BQ106" i="2" s="1"/>
  <c r="BD106" i="2"/>
  <c r="BE106" i="2" s="1"/>
  <c r="AX106" i="2"/>
  <c r="AY106" i="2" s="1"/>
  <c r="BR168" i="2"/>
  <c r="BS168" i="2" s="1"/>
  <c r="N168" i="2"/>
  <c r="AZ168" i="2"/>
  <c r="BA168" i="2" s="1"/>
  <c r="BL168" i="2"/>
  <c r="BM168" i="2" s="1"/>
  <c r="BF168" i="2"/>
  <c r="BG168" i="2" s="1"/>
  <c r="AA162" i="2"/>
  <c r="Y144" i="2"/>
  <c r="BL186" i="2"/>
  <c r="BM186" i="2" s="1"/>
  <c r="BR186" i="2"/>
  <c r="BS186" i="2" s="1"/>
  <c r="N186" i="2"/>
  <c r="BF186" i="2"/>
  <c r="BG186" i="2" s="1"/>
  <c r="AZ186" i="2"/>
  <c r="BA186" i="2" s="1"/>
  <c r="Q186" i="2"/>
  <c r="BB168" i="2"/>
  <c r="BC168" i="2" s="1"/>
  <c r="BH168" i="2"/>
  <c r="BI168" i="2" s="1"/>
  <c r="BN168" i="2"/>
  <c r="BO168" i="2" s="1"/>
  <c r="AV168" i="2"/>
  <c r="AW168" i="2" s="1"/>
  <c r="BP179" i="2"/>
  <c r="BQ179" i="2" s="1"/>
  <c r="O179" i="2"/>
  <c r="BD179" i="2"/>
  <c r="BE179" i="2" s="1"/>
  <c r="BJ179" i="2"/>
  <c r="BK179" i="2" s="1"/>
  <c r="AX179" i="2"/>
  <c r="AY179" i="2" s="1"/>
  <c r="AM165" i="2"/>
  <c r="AE168" i="2"/>
  <c r="AA132" i="2"/>
  <c r="AL90" i="2"/>
  <c r="AM90" i="2" s="1"/>
  <c r="AO90" i="2"/>
  <c r="U88" i="2"/>
  <c r="AL385" i="2"/>
  <c r="AX166" i="2"/>
  <c r="AY166" i="2" s="1"/>
  <c r="BP166" i="2"/>
  <c r="BQ166" i="2" s="1"/>
  <c r="BD166" i="2"/>
  <c r="BE166" i="2" s="1"/>
  <c r="O166" i="2"/>
  <c r="BJ166" i="2"/>
  <c r="BK166" i="2" s="1"/>
  <c r="AD98" i="2"/>
  <c r="AE86" i="2"/>
  <c r="AS94" i="2"/>
  <c r="X146" i="2"/>
  <c r="Y138" i="2" s="1"/>
  <c r="X98" i="2"/>
  <c r="Y86" i="2" s="1"/>
  <c r="BJ109" i="2"/>
  <c r="BK109" i="2" s="1"/>
  <c r="AX109" i="2"/>
  <c r="AY109" i="2" s="1"/>
  <c r="BP109" i="2"/>
  <c r="BQ109" i="2" s="1"/>
  <c r="BD109" i="2"/>
  <c r="BE109" i="2" s="1"/>
  <c r="O109" i="2"/>
  <c r="BJ130" i="2"/>
  <c r="BK130" i="2" s="1"/>
  <c r="AX130" i="2"/>
  <c r="AY130" i="2" s="1"/>
  <c r="BP130" i="2"/>
  <c r="BQ130" i="2" s="1"/>
  <c r="O130" i="2"/>
  <c r="BD130" i="2"/>
  <c r="BE130" i="2" s="1"/>
  <c r="AR383" i="2"/>
  <c r="AF333" i="2"/>
  <c r="BH332" i="2"/>
  <c r="BI332" i="2" s="1"/>
  <c r="BN332" i="2"/>
  <c r="BO332" i="2" s="1"/>
  <c r="BB332" i="2"/>
  <c r="BC332" i="2" s="1"/>
  <c r="AV332" i="2"/>
  <c r="AW332" i="2" s="1"/>
  <c r="V312" i="2"/>
  <c r="T307" i="2"/>
  <c r="BJ164" i="2"/>
  <c r="BK164" i="2" s="1"/>
  <c r="AX164" i="2"/>
  <c r="AY164" i="2" s="1"/>
  <c r="BP164" i="2"/>
  <c r="BQ164" i="2" s="1"/>
  <c r="BD164" i="2"/>
  <c r="BE164" i="2" s="1"/>
  <c r="O164" i="2"/>
  <c r="F98" i="2"/>
  <c r="G86" i="2" s="1"/>
  <c r="AF42" i="2"/>
  <c r="AG42" i="2" s="1"/>
  <c r="H334" i="2"/>
  <c r="Z331" i="2"/>
  <c r="AA331" i="2" s="1"/>
  <c r="AB336" i="2"/>
  <c r="Z305" i="2"/>
  <c r="AA305" i="2" s="1"/>
  <c r="AL328" i="2"/>
  <c r="BB376" i="2"/>
  <c r="BC376" i="2" s="1"/>
  <c r="BN376" i="2"/>
  <c r="BO376" i="2" s="1"/>
  <c r="AV376" i="2"/>
  <c r="AW376" i="2" s="1"/>
  <c r="BH376" i="2"/>
  <c r="BI376" i="2" s="1"/>
  <c r="P374" i="2"/>
  <c r="P26" i="2"/>
  <c r="BR14" i="2"/>
  <c r="BS14" i="2" s="1"/>
  <c r="AZ14" i="2"/>
  <c r="BA14" i="2" s="1"/>
  <c r="N14" i="2"/>
  <c r="BF14" i="2"/>
  <c r="BG14" i="2" s="1"/>
  <c r="BL14" i="2"/>
  <c r="BM14" i="2" s="1"/>
  <c r="Q14" i="2"/>
  <c r="AV300" i="2"/>
  <c r="AW300" i="2" s="1"/>
  <c r="BB300" i="2"/>
  <c r="BC300" i="2" s="1"/>
  <c r="BN300" i="2"/>
  <c r="BO300" i="2" s="1"/>
  <c r="BH300" i="2"/>
  <c r="BI300" i="2" s="1"/>
  <c r="X302" i="2"/>
  <c r="AG63" i="2"/>
  <c r="AS59" i="2"/>
  <c r="AS63" i="2"/>
  <c r="BJ35" i="2"/>
  <c r="BK35" i="2" s="1"/>
  <c r="BD25" i="2"/>
  <c r="BE25" i="2" s="1"/>
  <c r="AX25" i="2"/>
  <c r="AY25" i="2" s="1"/>
  <c r="O25" i="2"/>
  <c r="BP25" i="2"/>
  <c r="BQ25" i="2" s="1"/>
  <c r="BJ25" i="2"/>
  <c r="BK25" i="2" s="1"/>
  <c r="BN335" i="2"/>
  <c r="BO335" i="2" s="1"/>
  <c r="AV335" i="2"/>
  <c r="AW335" i="2" s="1"/>
  <c r="BH335" i="2"/>
  <c r="BI335" i="2" s="1"/>
  <c r="BB335" i="2"/>
  <c r="BC335" i="2" s="1"/>
  <c r="R384" i="2"/>
  <c r="AR305" i="2"/>
  <c r="AN330" i="2"/>
  <c r="AL327" i="2"/>
  <c r="BB370" i="2"/>
  <c r="BC370" i="2" s="1"/>
  <c r="BH370" i="2"/>
  <c r="BI370" i="2" s="1"/>
  <c r="BN370" i="2"/>
  <c r="BO370" i="2" s="1"/>
  <c r="AV370" i="2"/>
  <c r="AW370" i="2" s="1"/>
  <c r="J336" i="2"/>
  <c r="H331" i="2"/>
  <c r="AG71" i="2"/>
  <c r="T385" i="2"/>
  <c r="AR382" i="2"/>
  <c r="H380" i="2"/>
  <c r="X378" i="2"/>
  <c r="AR376" i="2"/>
  <c r="BR301" i="2"/>
  <c r="BS301" i="2" s="1"/>
  <c r="N301" i="2"/>
  <c r="AZ301" i="2"/>
  <c r="BA301" i="2" s="1"/>
  <c r="BL301" i="2"/>
  <c r="BM301" i="2" s="1"/>
  <c r="BF301" i="2"/>
  <c r="BG301" i="2" s="1"/>
  <c r="AF300" i="2"/>
  <c r="AG300" i="2" s="1"/>
  <c r="H372" i="2"/>
  <c r="Z371" i="2"/>
  <c r="AD326" i="2"/>
  <c r="U82" i="2"/>
  <c r="AZ42" i="2"/>
  <c r="BA42" i="2" s="1"/>
  <c r="Q42" i="2"/>
  <c r="BR42" i="2"/>
  <c r="BS42" i="2" s="1"/>
  <c r="BF42" i="2"/>
  <c r="BG42" i="2" s="1"/>
  <c r="N42" i="2"/>
  <c r="BL42" i="2"/>
  <c r="BM42" i="2" s="1"/>
  <c r="AZ38" i="2"/>
  <c r="BA38" i="2" s="1"/>
  <c r="Q38" i="2"/>
  <c r="BR38" i="2"/>
  <c r="BS38" i="2" s="1"/>
  <c r="BF38" i="2"/>
  <c r="BG38" i="2" s="1"/>
  <c r="P50" i="2"/>
  <c r="N38" i="2"/>
  <c r="BL38" i="2"/>
  <c r="BM38" i="2" s="1"/>
  <c r="H335" i="2"/>
  <c r="BB309" i="2"/>
  <c r="BC309" i="2" s="1"/>
  <c r="BH309" i="2"/>
  <c r="BI309" i="2" s="1"/>
  <c r="BN309" i="2"/>
  <c r="BO309" i="2" s="1"/>
  <c r="AV309" i="2"/>
  <c r="AW309" i="2" s="1"/>
  <c r="BF329" i="2"/>
  <c r="BG329" i="2" s="1"/>
  <c r="BR329" i="2"/>
  <c r="BS329" i="2" s="1"/>
  <c r="N329" i="2"/>
  <c r="AZ329" i="2"/>
  <c r="BA329" i="2" s="1"/>
  <c r="BL329" i="2"/>
  <c r="BM329" i="2" s="1"/>
  <c r="AN374" i="2"/>
  <c r="AN26" i="2"/>
  <c r="AO14" i="2"/>
  <c r="AL14" i="2"/>
  <c r="AM14" i="2" s="1"/>
  <c r="R374" i="2"/>
  <c r="R26" i="2"/>
  <c r="AV325" i="2"/>
  <c r="AW325" i="2" s="1"/>
  <c r="BN325" i="2"/>
  <c r="BO325" i="2" s="1"/>
  <c r="BB325" i="2"/>
  <c r="BC325" i="2" s="1"/>
  <c r="BH325" i="2"/>
  <c r="BI325" i="2" s="1"/>
  <c r="R378" i="2"/>
  <c r="AM85" i="2"/>
  <c r="I60" i="2"/>
  <c r="AL42" i="2"/>
  <c r="AM42" i="2" s="1"/>
  <c r="Z311" i="2"/>
  <c r="AA311" i="2" s="1"/>
  <c r="AF334" i="2"/>
  <c r="AR308" i="2"/>
  <c r="AB330" i="2"/>
  <c r="Z327" i="2"/>
  <c r="AA327" i="2" s="1"/>
  <c r="AR325" i="2"/>
  <c r="AX13" i="2"/>
  <c r="AY13" i="2" s="1"/>
  <c r="BD13" i="2"/>
  <c r="BE13" i="2" s="1"/>
  <c r="O13" i="2"/>
  <c r="BJ13" i="2"/>
  <c r="BK13" i="2" s="1"/>
  <c r="BP13" i="2"/>
  <c r="BQ13" i="2" s="1"/>
  <c r="AL324" i="2"/>
  <c r="AB302" i="2"/>
  <c r="Z298" i="2"/>
  <c r="AA298" i="2" s="1"/>
  <c r="AG72" i="2"/>
  <c r="R74" i="2"/>
  <c r="S72" i="2" s="1"/>
  <c r="AA25" i="2"/>
  <c r="BD22" i="2"/>
  <c r="BE22" i="2" s="1"/>
  <c r="BP22" i="2"/>
  <c r="BQ22" i="2" s="1"/>
  <c r="O22" i="2"/>
  <c r="BJ22" i="2"/>
  <c r="BK22" i="2" s="1"/>
  <c r="AX22" i="2"/>
  <c r="AY22" i="2" s="1"/>
  <c r="AA20" i="2"/>
  <c r="AV331" i="2"/>
  <c r="AW331" i="2" s="1"/>
  <c r="L336" i="2"/>
  <c r="BN331" i="2"/>
  <c r="BO331" i="2" s="1"/>
  <c r="BB331" i="2"/>
  <c r="BC331" i="2" s="1"/>
  <c r="BH331" i="2"/>
  <c r="BI331" i="2" s="1"/>
  <c r="AF304" i="2"/>
  <c r="AG304" i="2" s="1"/>
  <c r="R330" i="2"/>
  <c r="P330" i="2"/>
  <c r="BL327" i="2"/>
  <c r="BM327" i="2" s="1"/>
  <c r="BF327" i="2"/>
  <c r="BG327" i="2" s="1"/>
  <c r="BR327" i="2"/>
  <c r="BS327" i="2" s="1"/>
  <c r="AZ327" i="2"/>
  <c r="BA327" i="2" s="1"/>
  <c r="N327" i="2"/>
  <c r="AF370" i="2"/>
  <c r="AF375" i="2"/>
  <c r="T310" i="2"/>
  <c r="Z333" i="2"/>
  <c r="AA333" i="2" s="1"/>
  <c r="AM19" i="2"/>
  <c r="T305" i="2"/>
  <c r="AG73" i="2"/>
  <c r="BJ41" i="2"/>
  <c r="BK41" i="2" s="1"/>
  <c r="O41" i="2"/>
  <c r="BD41" i="2"/>
  <c r="BE41" i="2" s="1"/>
  <c r="BP41" i="2"/>
  <c r="BQ41" i="2" s="1"/>
  <c r="AX41" i="2"/>
  <c r="AY41" i="2" s="1"/>
  <c r="AF383" i="2"/>
  <c r="AR309" i="2"/>
  <c r="X306" i="2"/>
  <c r="AA40" i="2"/>
  <c r="AB74" i="2"/>
  <c r="BL74" i="2" s="1"/>
  <c r="BM74" i="2" s="1"/>
  <c r="BN48" i="2"/>
  <c r="BO48" i="2" s="1"/>
  <c r="AD374" i="2"/>
  <c r="AA23" i="2"/>
  <c r="AA49" i="2"/>
  <c r="AM10" i="2"/>
  <c r="BL288" i="2"/>
  <c r="BM288" i="2" s="1"/>
  <c r="AZ288" i="2"/>
  <c r="BA288" i="2" s="1"/>
  <c r="BR288" i="2"/>
  <c r="BS288" i="2" s="1"/>
  <c r="BF288" i="2"/>
  <c r="BG288" i="2" s="1"/>
  <c r="N288" i="2"/>
  <c r="X290" i="2"/>
  <c r="Y278" i="2" s="1"/>
  <c r="AI288" i="2"/>
  <c r="AV288" i="2"/>
  <c r="AW288" i="2" s="1"/>
  <c r="BH288" i="2"/>
  <c r="BI288" i="2" s="1"/>
  <c r="BN288" i="2"/>
  <c r="BO288" i="2" s="1"/>
  <c r="M288" i="2"/>
  <c r="BB288" i="2"/>
  <c r="BC288" i="2" s="1"/>
  <c r="AM263" i="2"/>
  <c r="AI280" i="2"/>
  <c r="H288" i="2"/>
  <c r="I288" i="2" s="1"/>
  <c r="AJ290" i="2"/>
  <c r="AK282" i="2" s="1"/>
  <c r="AF258" i="2"/>
  <c r="AG258" i="2" s="1"/>
  <c r="T258" i="2"/>
  <c r="U258" i="2" s="1"/>
  <c r="G256" i="2"/>
  <c r="AR278" i="2"/>
  <c r="AS278" i="2" s="1"/>
  <c r="AT290" i="2"/>
  <c r="R266" i="2"/>
  <c r="S258" i="2" s="1"/>
  <c r="T240" i="2"/>
  <c r="U240" i="2" s="1"/>
  <c r="AA262" i="2"/>
  <c r="F218" i="2"/>
  <c r="AA256" i="2"/>
  <c r="AT242" i="2"/>
  <c r="AU230" i="2" s="1"/>
  <c r="AR230" i="2"/>
  <c r="AS230" i="2" s="1"/>
  <c r="G258" i="2"/>
  <c r="AO237" i="2"/>
  <c r="AM260" i="2"/>
  <c r="AT266" i="2"/>
  <c r="AU254" i="2"/>
  <c r="AR254" i="2"/>
  <c r="AS254" i="2" s="1"/>
  <c r="AN266" i="2"/>
  <c r="AA255" i="2"/>
  <c r="AU192" i="2"/>
  <c r="AR192" i="2"/>
  <c r="AS192" i="2" s="1"/>
  <c r="K204" i="2"/>
  <c r="AL206" i="2"/>
  <c r="AM206" i="2" s="1"/>
  <c r="AN218" i="2"/>
  <c r="K215" i="2"/>
  <c r="K206" i="2"/>
  <c r="Y186" i="2"/>
  <c r="AS191" i="2"/>
  <c r="AS188" i="2"/>
  <c r="AS183" i="2"/>
  <c r="AS179" i="2"/>
  <c r="AS181" i="2"/>
  <c r="AS178" i="2"/>
  <c r="V194" i="2"/>
  <c r="W182" i="2" s="1"/>
  <c r="T182" i="2"/>
  <c r="U182" i="2" s="1"/>
  <c r="T361" i="2"/>
  <c r="U361" i="2" s="1"/>
  <c r="AA165" i="2"/>
  <c r="AA163" i="2"/>
  <c r="BJ232" i="2"/>
  <c r="BK232" i="2" s="1"/>
  <c r="BP232" i="2"/>
  <c r="BQ232" i="2" s="1"/>
  <c r="AX232" i="2"/>
  <c r="AY232" i="2" s="1"/>
  <c r="BD232" i="2"/>
  <c r="BE232" i="2" s="1"/>
  <c r="O232" i="2"/>
  <c r="O260" i="2"/>
  <c r="AX260" i="2"/>
  <c r="AY260" i="2" s="1"/>
  <c r="BP260" i="2"/>
  <c r="BQ260" i="2" s="1"/>
  <c r="BD260" i="2"/>
  <c r="BE260" i="2" s="1"/>
  <c r="BJ260" i="2"/>
  <c r="BK260" i="2" s="1"/>
  <c r="BN254" i="2"/>
  <c r="BO254" i="2" s="1"/>
  <c r="AV254" i="2"/>
  <c r="AW254" i="2" s="1"/>
  <c r="L266" i="2"/>
  <c r="BB254" i="2"/>
  <c r="BC254" i="2" s="1"/>
  <c r="BH254" i="2"/>
  <c r="BI254" i="2" s="1"/>
  <c r="G190" i="2"/>
  <c r="CH183" i="2"/>
  <c r="F195" i="2"/>
  <c r="G194" i="2"/>
  <c r="G189" i="2"/>
  <c r="G187" i="2"/>
  <c r="G185" i="2"/>
  <c r="G181" i="2"/>
  <c r="G186" i="2"/>
  <c r="G184" i="2"/>
  <c r="G183" i="2"/>
  <c r="G179" i="2"/>
  <c r="G178" i="2"/>
  <c r="J170" i="2"/>
  <c r="H158" i="2"/>
  <c r="I158" i="2" s="1"/>
  <c r="U348" i="2"/>
  <c r="T357" i="2"/>
  <c r="U357" i="2" s="1"/>
  <c r="AL352" i="2"/>
  <c r="AM352" i="2" s="1"/>
  <c r="BD259" i="2"/>
  <c r="BE259" i="2" s="1"/>
  <c r="BJ259" i="2"/>
  <c r="BK259" i="2" s="1"/>
  <c r="O259" i="2"/>
  <c r="BP259" i="2"/>
  <c r="BQ259" i="2" s="1"/>
  <c r="AX259" i="2"/>
  <c r="AY259" i="2" s="1"/>
  <c r="AE186" i="2"/>
  <c r="AM357" i="2"/>
  <c r="V360" i="2"/>
  <c r="T355" i="2"/>
  <c r="U355" i="2" s="1"/>
  <c r="I353" i="2"/>
  <c r="AA348" i="2"/>
  <c r="O253" i="2"/>
  <c r="BJ253" i="2"/>
  <c r="BK253" i="2" s="1"/>
  <c r="BP253" i="2"/>
  <c r="BQ253" i="2" s="1"/>
  <c r="AX253" i="2"/>
  <c r="AY253" i="2" s="1"/>
  <c r="BD253" i="2"/>
  <c r="BE253" i="2" s="1"/>
  <c r="BN216" i="2"/>
  <c r="BO216" i="2" s="1"/>
  <c r="AV216" i="2"/>
  <c r="AW216" i="2" s="1"/>
  <c r="BH216" i="2"/>
  <c r="BI216" i="2" s="1"/>
  <c r="BB216" i="2"/>
  <c r="BC216" i="2" s="1"/>
  <c r="AA161" i="2"/>
  <c r="I352" i="2"/>
  <c r="AM349" i="2"/>
  <c r="AA156" i="2"/>
  <c r="U163" i="2"/>
  <c r="U155" i="2"/>
  <c r="BP115" i="2"/>
  <c r="BQ115" i="2" s="1"/>
  <c r="BD115" i="2"/>
  <c r="BE115" i="2" s="1"/>
  <c r="BJ115" i="2"/>
  <c r="BK115" i="2" s="1"/>
  <c r="O115" i="2"/>
  <c r="AX115" i="2"/>
  <c r="AY115" i="2" s="1"/>
  <c r="J194" i="2"/>
  <c r="K192" i="2" s="1"/>
  <c r="R360" i="2"/>
  <c r="BP207" i="2"/>
  <c r="BQ207" i="2" s="1"/>
  <c r="BJ207" i="2"/>
  <c r="BK207" i="2" s="1"/>
  <c r="O207" i="2"/>
  <c r="BD207" i="2"/>
  <c r="BE207" i="2" s="1"/>
  <c r="AX207" i="2"/>
  <c r="AY207" i="2" s="1"/>
  <c r="BP191" i="2"/>
  <c r="BQ191" i="2" s="1"/>
  <c r="BJ191" i="2"/>
  <c r="BK191" i="2" s="1"/>
  <c r="AX191" i="2"/>
  <c r="AY191" i="2" s="1"/>
  <c r="BD191" i="2"/>
  <c r="BE191" i="2" s="1"/>
  <c r="O191" i="2"/>
  <c r="BJ92" i="2"/>
  <c r="BK92" i="2" s="1"/>
  <c r="BP92" i="2"/>
  <c r="BQ92" i="2" s="1"/>
  <c r="AX92" i="2"/>
  <c r="AY92" i="2" s="1"/>
  <c r="BD92" i="2"/>
  <c r="BE92" i="2" s="1"/>
  <c r="O92" i="2"/>
  <c r="AC138" i="2"/>
  <c r="Z138" i="2"/>
  <c r="AA138" i="2" s="1"/>
  <c r="BF352" i="2"/>
  <c r="BG352" i="2" s="1"/>
  <c r="BR352" i="2"/>
  <c r="BS352" i="2" s="1"/>
  <c r="AZ352" i="2"/>
  <c r="BA352" i="2" s="1"/>
  <c r="N352" i="2"/>
  <c r="BL352" i="2"/>
  <c r="BM352" i="2" s="1"/>
  <c r="BJ157" i="2"/>
  <c r="BK157" i="2" s="1"/>
  <c r="BP157" i="2"/>
  <c r="BQ157" i="2" s="1"/>
  <c r="AX157" i="2"/>
  <c r="AY157" i="2" s="1"/>
  <c r="BD157" i="2"/>
  <c r="BE157" i="2" s="1"/>
  <c r="O157" i="2"/>
  <c r="BD140" i="2"/>
  <c r="BE140" i="2" s="1"/>
  <c r="BJ140" i="2"/>
  <c r="BK140" i="2" s="1"/>
  <c r="AX140" i="2"/>
  <c r="AY140" i="2" s="1"/>
  <c r="O140" i="2"/>
  <c r="BP140" i="2"/>
  <c r="BQ140" i="2" s="1"/>
  <c r="U159" i="2"/>
  <c r="AA140" i="2"/>
  <c r="BN352" i="2"/>
  <c r="BO352" i="2" s="1"/>
  <c r="BB352" i="2"/>
  <c r="BC352" i="2" s="1"/>
  <c r="BH352" i="2"/>
  <c r="BI352" i="2" s="1"/>
  <c r="AV352" i="2"/>
  <c r="AW352" i="2" s="1"/>
  <c r="AV349" i="2"/>
  <c r="AW349" i="2" s="1"/>
  <c r="BH349" i="2"/>
  <c r="BI349" i="2" s="1"/>
  <c r="BN349" i="2"/>
  <c r="BO349" i="2" s="1"/>
  <c r="BB349" i="2"/>
  <c r="BC349" i="2" s="1"/>
  <c r="BD178" i="2"/>
  <c r="BE178" i="2" s="1"/>
  <c r="BJ178" i="2"/>
  <c r="BK178" i="2" s="1"/>
  <c r="O178" i="2"/>
  <c r="BP178" i="2"/>
  <c r="BQ178" i="2" s="1"/>
  <c r="AX178" i="2"/>
  <c r="AY178" i="2" s="1"/>
  <c r="AX91" i="2"/>
  <c r="AY91" i="2" s="1"/>
  <c r="BD91" i="2"/>
  <c r="BE91" i="2" s="1"/>
  <c r="O91" i="2"/>
  <c r="BJ91" i="2"/>
  <c r="BK91" i="2" s="1"/>
  <c r="BP91" i="2"/>
  <c r="BQ91" i="2" s="1"/>
  <c r="Y168" i="2"/>
  <c r="AM141" i="2"/>
  <c r="AD360" i="2"/>
  <c r="AA135" i="2"/>
  <c r="W146" i="2"/>
  <c r="W142" i="2"/>
  <c r="CF178" i="2"/>
  <c r="W132" i="2"/>
  <c r="W138" i="2"/>
  <c r="W136" i="2"/>
  <c r="W140" i="2"/>
  <c r="W130" i="2"/>
  <c r="AO114" i="2"/>
  <c r="AL114" i="2"/>
  <c r="AM114" i="2" s="1"/>
  <c r="AS95" i="2"/>
  <c r="U91" i="2"/>
  <c r="Y90" i="2"/>
  <c r="AS87" i="2"/>
  <c r="H120" i="2"/>
  <c r="I120" i="2" s="1"/>
  <c r="BL114" i="2"/>
  <c r="BM114" i="2" s="1"/>
  <c r="AZ114" i="2"/>
  <c r="BA114" i="2" s="1"/>
  <c r="BF114" i="2"/>
  <c r="BG114" i="2" s="1"/>
  <c r="Q114" i="2"/>
  <c r="BR114" i="2"/>
  <c r="BS114" i="2" s="1"/>
  <c r="N114" i="2"/>
  <c r="BD107" i="2"/>
  <c r="BE107" i="2" s="1"/>
  <c r="BD156" i="2"/>
  <c r="BE156" i="2" s="1"/>
  <c r="O156" i="2"/>
  <c r="BJ156" i="2"/>
  <c r="BK156" i="2" s="1"/>
  <c r="BP156" i="2"/>
  <c r="BQ156" i="2" s="1"/>
  <c r="AX156" i="2"/>
  <c r="AY156" i="2" s="1"/>
  <c r="AA95" i="2"/>
  <c r="U90" i="2"/>
  <c r="AS111" i="2"/>
  <c r="AC86" i="2"/>
  <c r="AB98" i="2"/>
  <c r="Z86" i="2"/>
  <c r="AA86" i="2" s="1"/>
  <c r="AA82" i="2"/>
  <c r="AL72" i="2"/>
  <c r="AM72" i="2" s="1"/>
  <c r="AA97" i="2"/>
  <c r="N346" i="2"/>
  <c r="BF346" i="2"/>
  <c r="BG346" i="2" s="1"/>
  <c r="P350" i="2"/>
  <c r="AZ346" i="2"/>
  <c r="BA346" i="2" s="1"/>
  <c r="BR346" i="2"/>
  <c r="BS346" i="2" s="1"/>
  <c r="BL346" i="2"/>
  <c r="BM346" i="2" s="1"/>
  <c r="W134" i="2"/>
  <c r="AZ310" i="2"/>
  <c r="BA310" i="2" s="1"/>
  <c r="BF310" i="2"/>
  <c r="BG310" i="2" s="1"/>
  <c r="BL310" i="2"/>
  <c r="BM310" i="2" s="1"/>
  <c r="N310" i="2"/>
  <c r="BR310" i="2"/>
  <c r="BS310" i="2" s="1"/>
  <c r="AF381" i="2"/>
  <c r="AV380" i="2"/>
  <c r="AW380" i="2" s="1"/>
  <c r="BN380" i="2"/>
  <c r="BO380" i="2" s="1"/>
  <c r="BB380" i="2"/>
  <c r="BC380" i="2" s="1"/>
  <c r="BH380" i="2"/>
  <c r="BI380" i="2" s="1"/>
  <c r="V336" i="2"/>
  <c r="T331" i="2"/>
  <c r="H382" i="2"/>
  <c r="Z379" i="2"/>
  <c r="Z329" i="2"/>
  <c r="AA329" i="2" s="1"/>
  <c r="AL376" i="2"/>
  <c r="BN324" i="2"/>
  <c r="BO324" i="2" s="1"/>
  <c r="AV324" i="2"/>
  <c r="AW324" i="2" s="1"/>
  <c r="BB324" i="2"/>
  <c r="BC324" i="2" s="1"/>
  <c r="BH324" i="2"/>
  <c r="BI324" i="2" s="1"/>
  <c r="X326" i="2"/>
  <c r="AE48" i="2"/>
  <c r="AD384" i="2"/>
  <c r="AE24" i="2"/>
  <c r="BN383" i="2"/>
  <c r="BO383" i="2" s="1"/>
  <c r="BH383" i="2"/>
  <c r="BI383" i="2" s="1"/>
  <c r="BB383" i="2"/>
  <c r="BC383" i="2" s="1"/>
  <c r="AV383" i="2"/>
  <c r="AW383" i="2" s="1"/>
  <c r="R312" i="2"/>
  <c r="AR329" i="2"/>
  <c r="AL375" i="2"/>
  <c r="AL305" i="2"/>
  <c r="H379" i="2"/>
  <c r="W66" i="2"/>
  <c r="T66" i="2"/>
  <c r="U66" i="2" s="1"/>
  <c r="AE42" i="2"/>
  <c r="AM23" i="2"/>
  <c r="F378" i="2"/>
  <c r="H378" i="2" s="1"/>
  <c r="G18" i="2"/>
  <c r="Z304" i="2"/>
  <c r="AA304" i="2" s="1"/>
  <c r="AD306" i="2"/>
  <c r="BF325" i="2"/>
  <c r="BG325" i="2" s="1"/>
  <c r="N325" i="2"/>
  <c r="BL325" i="2"/>
  <c r="BM325" i="2" s="1"/>
  <c r="AZ325" i="2"/>
  <c r="BA325" i="2" s="1"/>
  <c r="BR325" i="2"/>
  <c r="BS325" i="2" s="1"/>
  <c r="AF324" i="2"/>
  <c r="BN299" i="2"/>
  <c r="BO299" i="2" s="1"/>
  <c r="BH299" i="2"/>
  <c r="BI299" i="2" s="1"/>
  <c r="BB299" i="2"/>
  <c r="BC299" i="2" s="1"/>
  <c r="AV299" i="2"/>
  <c r="AW299" i="2" s="1"/>
  <c r="AL299" i="2"/>
  <c r="AM299" i="2" s="1"/>
  <c r="H383" i="2"/>
  <c r="BB333" i="2"/>
  <c r="BC333" i="2" s="1"/>
  <c r="BN333" i="2"/>
  <c r="BO333" i="2" s="1"/>
  <c r="BH333" i="2"/>
  <c r="BI333" i="2" s="1"/>
  <c r="AV333" i="2"/>
  <c r="AW333" i="2" s="1"/>
  <c r="AH384" i="2"/>
  <c r="AF24" i="2"/>
  <c r="AG24" i="2" s="1"/>
  <c r="AI24" i="2"/>
  <c r="BR377" i="2"/>
  <c r="BS377" i="2" s="1"/>
  <c r="N377" i="2"/>
  <c r="BL377" i="2"/>
  <c r="BM377" i="2" s="1"/>
  <c r="BF377" i="2"/>
  <c r="BG377" i="2" s="1"/>
  <c r="AZ377" i="2"/>
  <c r="BA377" i="2" s="1"/>
  <c r="BB305" i="2"/>
  <c r="BC305" i="2" s="1"/>
  <c r="BH305" i="2"/>
  <c r="BI305" i="2" s="1"/>
  <c r="BN305" i="2"/>
  <c r="BO305" i="2" s="1"/>
  <c r="AV305" i="2"/>
  <c r="AW305" i="2" s="1"/>
  <c r="BN373" i="2"/>
  <c r="BO373" i="2" s="1"/>
  <c r="BB373" i="2"/>
  <c r="BC373" i="2" s="1"/>
  <c r="BH373" i="2"/>
  <c r="BI373" i="2" s="1"/>
  <c r="AV373" i="2"/>
  <c r="AW373" i="2" s="1"/>
  <c r="T300" i="2"/>
  <c r="Z335" i="2"/>
  <c r="AA335" i="2" s="1"/>
  <c r="AF382" i="2"/>
  <c r="AR332" i="2"/>
  <c r="BP16" i="2"/>
  <c r="BQ16" i="2" s="1"/>
  <c r="AS16" i="2"/>
  <c r="Z375" i="2"/>
  <c r="AR373" i="2"/>
  <c r="AL372" i="2"/>
  <c r="Z370" i="2"/>
  <c r="AP384" i="2"/>
  <c r="AQ24" i="2"/>
  <c r="BN379" i="2"/>
  <c r="BO379" i="2" s="1"/>
  <c r="BH379" i="2"/>
  <c r="BI379" i="2" s="1"/>
  <c r="BB379" i="2"/>
  <c r="BC379" i="2" s="1"/>
  <c r="AV379" i="2"/>
  <c r="AW379" i="2" s="1"/>
  <c r="AF328" i="2"/>
  <c r="BL375" i="2"/>
  <c r="BM375" i="2" s="1"/>
  <c r="BR375" i="2"/>
  <c r="BS375" i="2" s="1"/>
  <c r="BF375" i="2"/>
  <c r="BG375" i="2" s="1"/>
  <c r="AZ375" i="2"/>
  <c r="BA375" i="2" s="1"/>
  <c r="N375" i="2"/>
  <c r="AM63" i="2"/>
  <c r="AM61" i="2"/>
  <c r="BD40" i="2"/>
  <c r="BE40" i="2" s="1"/>
  <c r="BP40" i="2"/>
  <c r="BQ40" i="2" s="1"/>
  <c r="AX40" i="2"/>
  <c r="AY40" i="2" s="1"/>
  <c r="BJ40" i="2"/>
  <c r="BK40" i="2" s="1"/>
  <c r="O40" i="2"/>
  <c r="AX34" i="2"/>
  <c r="AY34" i="2" s="1"/>
  <c r="BJ23" i="2"/>
  <c r="BK23" i="2" s="1"/>
  <c r="AX23" i="2"/>
  <c r="AY23" i="2" s="1"/>
  <c r="BP23" i="2"/>
  <c r="BQ23" i="2" s="1"/>
  <c r="BD23" i="2"/>
  <c r="BE23" i="2" s="1"/>
  <c r="O23" i="2"/>
  <c r="T334" i="2"/>
  <c r="Z381" i="2"/>
  <c r="T329" i="2"/>
  <c r="AS70" i="2"/>
  <c r="AG65" i="2"/>
  <c r="AR48" i="2"/>
  <c r="AS48" i="2" s="1"/>
  <c r="AG44" i="2"/>
  <c r="AR333" i="2"/>
  <c r="X330" i="2"/>
  <c r="AA45" i="2"/>
  <c r="AA19" i="2"/>
  <c r="BP46" i="2"/>
  <c r="BQ46" i="2" s="1"/>
  <c r="AI282" i="2"/>
  <c r="AF282" i="2"/>
  <c r="AG282" i="2" s="1"/>
  <c r="BD274" i="2"/>
  <c r="BE274" i="2" s="1"/>
  <c r="Y288" i="2"/>
  <c r="AZ282" i="2"/>
  <c r="BA282" i="2" s="1"/>
  <c r="BL282" i="2"/>
  <c r="BM282" i="2" s="1"/>
  <c r="BF282" i="2"/>
  <c r="BG282" i="2" s="1"/>
  <c r="BR282" i="2"/>
  <c r="BS282" i="2" s="1"/>
  <c r="N282" i="2"/>
  <c r="BP280" i="2"/>
  <c r="BQ280" i="2" s="1"/>
  <c r="AA285" i="2"/>
  <c r="BJ277" i="2"/>
  <c r="BK277" i="2" s="1"/>
  <c r="AX277" i="2"/>
  <c r="AY277" i="2" s="1"/>
  <c r="BP277" i="2"/>
  <c r="BQ277" i="2" s="1"/>
  <c r="BD277" i="2"/>
  <c r="BE277" i="2" s="1"/>
  <c r="O277" i="2"/>
  <c r="AA274" i="2"/>
  <c r="V290" i="2"/>
  <c r="W278" i="2" s="1"/>
  <c r="T278" i="2"/>
  <c r="U278" i="2" s="1"/>
  <c r="AM255" i="2"/>
  <c r="AM262" i="2"/>
  <c r="AA286" i="2"/>
  <c r="J266" i="2"/>
  <c r="K264" i="2" s="1"/>
  <c r="K254" i="2"/>
  <c r="H254" i="2"/>
  <c r="I254" i="2" s="1"/>
  <c r="G251" i="2"/>
  <c r="AI254" i="2"/>
  <c r="AH266" i="2"/>
  <c r="AF254" i="2"/>
  <c r="AG254" i="2" s="1"/>
  <c r="AA263" i="2"/>
  <c r="AM256" i="2"/>
  <c r="AJ266" i="2"/>
  <c r="G250" i="2"/>
  <c r="H282" i="2"/>
  <c r="I282" i="2" s="1"/>
  <c r="AD266" i="2"/>
  <c r="AE254" i="2" s="1"/>
  <c r="AD242" i="2"/>
  <c r="S280" i="2"/>
  <c r="AH242" i="2"/>
  <c r="AI240" i="2" s="1"/>
  <c r="AF230" i="2"/>
  <c r="AG230" i="2" s="1"/>
  <c r="AI230" i="2"/>
  <c r="AM250" i="2"/>
  <c r="AO240" i="2"/>
  <c r="R242" i="2"/>
  <c r="AB218" i="2"/>
  <c r="AC206" i="2" s="1"/>
  <c r="Z206" i="2"/>
  <c r="AA206" i="2" s="1"/>
  <c r="AS214" i="2"/>
  <c r="AR186" i="2"/>
  <c r="AS186" i="2" s="1"/>
  <c r="AU186" i="2"/>
  <c r="AS204" i="2"/>
  <c r="AS190" i="2"/>
  <c r="Y206" i="2"/>
  <c r="AS185" i="2"/>
  <c r="G180" i="2"/>
  <c r="AL168" i="2"/>
  <c r="AM168" i="2" s="1"/>
  <c r="G168" i="2"/>
  <c r="R354" i="2"/>
  <c r="P266" i="2"/>
  <c r="BF254" i="2"/>
  <c r="BG254" i="2" s="1"/>
  <c r="BL254" i="2"/>
  <c r="BM254" i="2" s="1"/>
  <c r="Q254" i="2"/>
  <c r="BR254" i="2"/>
  <c r="BS254" i="2" s="1"/>
  <c r="AZ254" i="2"/>
  <c r="BA254" i="2" s="1"/>
  <c r="N254" i="2"/>
  <c r="AJ194" i="2"/>
  <c r="AK182" i="2" s="1"/>
  <c r="U164" i="2"/>
  <c r="AM361" i="2"/>
  <c r="AG346" i="2"/>
  <c r="U352" i="2"/>
  <c r="AR162" i="2"/>
  <c r="AS162" i="2" s="1"/>
  <c r="AA157" i="2"/>
  <c r="U156" i="2"/>
  <c r="AM346" i="2"/>
  <c r="Z186" i="2"/>
  <c r="AA186" i="2" s="1"/>
  <c r="AS169" i="2"/>
  <c r="AS346" i="2"/>
  <c r="T350" i="2"/>
  <c r="U350" i="2" s="1"/>
  <c r="BP117" i="2"/>
  <c r="BQ117" i="2" s="1"/>
  <c r="BD117" i="2"/>
  <c r="BE117" i="2" s="1"/>
  <c r="BJ117" i="2"/>
  <c r="BK117" i="2" s="1"/>
  <c r="AX117" i="2"/>
  <c r="AY117" i="2" s="1"/>
  <c r="O117" i="2"/>
  <c r="AA169" i="2"/>
  <c r="AR357" i="2"/>
  <c r="AS357" i="2" s="1"/>
  <c r="BP265" i="2"/>
  <c r="BQ265" i="2" s="1"/>
  <c r="AX265" i="2"/>
  <c r="AY265" i="2" s="1"/>
  <c r="BD265" i="2"/>
  <c r="BE265" i="2" s="1"/>
  <c r="O265" i="2"/>
  <c r="BJ265" i="2"/>
  <c r="BK265" i="2" s="1"/>
  <c r="AP146" i="2"/>
  <c r="BR206" i="2"/>
  <c r="BS206" i="2" s="1"/>
  <c r="N206" i="2"/>
  <c r="P218" i="2"/>
  <c r="Q216" i="2" s="1"/>
  <c r="BL206" i="2"/>
  <c r="BM206" i="2" s="1"/>
  <c r="BF206" i="2"/>
  <c r="BG206" i="2" s="1"/>
  <c r="AZ206" i="2"/>
  <c r="BA206" i="2" s="1"/>
  <c r="BP189" i="2"/>
  <c r="BQ189" i="2" s="1"/>
  <c r="O189" i="2"/>
  <c r="BJ189" i="2"/>
  <c r="BK189" i="2" s="1"/>
  <c r="AX189" i="2"/>
  <c r="AY189" i="2" s="1"/>
  <c r="BD189" i="2"/>
  <c r="BE189" i="2" s="1"/>
  <c r="AE120" i="2"/>
  <c r="BJ88" i="2"/>
  <c r="BK88" i="2" s="1"/>
  <c r="BP88" i="2"/>
  <c r="BQ88" i="2" s="1"/>
  <c r="AX88" i="2"/>
  <c r="AY88" i="2" s="1"/>
  <c r="BD88" i="2"/>
  <c r="BE88" i="2" s="1"/>
  <c r="O88" i="2"/>
  <c r="BP165" i="2"/>
  <c r="BQ165" i="2" s="1"/>
  <c r="O165" i="2"/>
  <c r="BD165" i="2"/>
  <c r="BE165" i="2" s="1"/>
  <c r="BJ165" i="2"/>
  <c r="BK165" i="2" s="1"/>
  <c r="AX165" i="2"/>
  <c r="AY165" i="2" s="1"/>
  <c r="AC96" i="2"/>
  <c r="Z96" i="2"/>
  <c r="AA96" i="2" s="1"/>
  <c r="BN355" i="2"/>
  <c r="BO355" i="2" s="1"/>
  <c r="AV355" i="2"/>
  <c r="AW355" i="2" s="1"/>
  <c r="L360" i="2"/>
  <c r="BB355" i="2"/>
  <c r="BC355" i="2" s="1"/>
  <c r="BH355" i="2"/>
  <c r="BI355" i="2" s="1"/>
  <c r="BN347" i="2"/>
  <c r="BO347" i="2" s="1"/>
  <c r="AV347" i="2"/>
  <c r="AW347" i="2" s="1"/>
  <c r="BB347" i="2"/>
  <c r="BC347" i="2" s="1"/>
  <c r="BH347" i="2"/>
  <c r="BI347" i="2" s="1"/>
  <c r="AM163" i="2"/>
  <c r="AA133" i="2"/>
  <c r="BJ116" i="2"/>
  <c r="BK116" i="2" s="1"/>
  <c r="BN186" i="2"/>
  <c r="BO186" i="2" s="1"/>
  <c r="AV186" i="2"/>
  <c r="AW186" i="2" s="1"/>
  <c r="BB186" i="2"/>
  <c r="BC186" i="2" s="1"/>
  <c r="BH186" i="2"/>
  <c r="BI186" i="2" s="1"/>
  <c r="BD71" i="2"/>
  <c r="BE71" i="2" s="1"/>
  <c r="BJ71" i="2"/>
  <c r="BK71" i="2" s="1"/>
  <c r="BP71" i="2"/>
  <c r="BQ71" i="2" s="1"/>
  <c r="AX71" i="2"/>
  <c r="AY71" i="2" s="1"/>
  <c r="O71" i="2"/>
  <c r="J360" i="2"/>
  <c r="H355" i="2"/>
  <c r="I355" i="2" s="1"/>
  <c r="AK144" i="2"/>
  <c r="BJ181" i="2"/>
  <c r="BK181" i="2" s="1"/>
  <c r="BP181" i="2"/>
  <c r="BQ181" i="2" s="1"/>
  <c r="AX181" i="2"/>
  <c r="AY181" i="2" s="1"/>
  <c r="O181" i="2"/>
  <c r="BD181" i="2"/>
  <c r="BE181" i="2" s="1"/>
  <c r="AX97" i="2"/>
  <c r="AY97" i="2" s="1"/>
  <c r="BD97" i="2"/>
  <c r="BE97" i="2" s="1"/>
  <c r="O97" i="2"/>
  <c r="BJ97" i="2"/>
  <c r="BK97" i="2" s="1"/>
  <c r="BP97" i="2"/>
  <c r="BQ97" i="2" s="1"/>
  <c r="AM133" i="2"/>
  <c r="AM160" i="2"/>
  <c r="BD213" i="2"/>
  <c r="BE213" i="2" s="1"/>
  <c r="O213" i="2"/>
  <c r="AX213" i="2"/>
  <c r="AY213" i="2" s="1"/>
  <c r="BP213" i="2"/>
  <c r="BQ213" i="2" s="1"/>
  <c r="BJ213" i="2"/>
  <c r="BK213" i="2" s="1"/>
  <c r="U95" i="2"/>
  <c r="BN162" i="2"/>
  <c r="BO162" i="2" s="1"/>
  <c r="BH162" i="2"/>
  <c r="BI162" i="2" s="1"/>
  <c r="AV162" i="2"/>
  <c r="AW162" i="2" s="1"/>
  <c r="BB162" i="2"/>
  <c r="BC162" i="2" s="1"/>
  <c r="BR90" i="2"/>
  <c r="BS90" i="2" s="1"/>
  <c r="N90" i="2"/>
  <c r="AZ90" i="2"/>
  <c r="BA90" i="2" s="1"/>
  <c r="BF90" i="2"/>
  <c r="BG90" i="2" s="1"/>
  <c r="BL90" i="2"/>
  <c r="BM90" i="2" s="1"/>
  <c r="Q90" i="2"/>
  <c r="U87" i="2"/>
  <c r="U160" i="2"/>
  <c r="CF183" i="2"/>
  <c r="G146" i="2"/>
  <c r="G142" i="2"/>
  <c r="F147" i="2"/>
  <c r="G132" i="2"/>
  <c r="G136" i="2"/>
  <c r="G140" i="2"/>
  <c r="G134" i="2"/>
  <c r="G130" i="2"/>
  <c r="BP145" i="2"/>
  <c r="BQ145" i="2" s="1"/>
  <c r="AX145" i="2"/>
  <c r="AY145" i="2" s="1"/>
  <c r="O145" i="2"/>
  <c r="BJ145" i="2"/>
  <c r="BK145" i="2" s="1"/>
  <c r="BD145" i="2"/>
  <c r="BE145" i="2" s="1"/>
  <c r="BP139" i="2"/>
  <c r="BQ139" i="2" s="1"/>
  <c r="AX139" i="2"/>
  <c r="AY139" i="2" s="1"/>
  <c r="O139" i="2"/>
  <c r="BJ139" i="2"/>
  <c r="BK139" i="2" s="1"/>
  <c r="BD139" i="2"/>
  <c r="BE139" i="2" s="1"/>
  <c r="BJ59" i="2"/>
  <c r="BK59" i="2" s="1"/>
  <c r="BD59" i="2"/>
  <c r="BE59" i="2" s="1"/>
  <c r="O59" i="2"/>
  <c r="BP59" i="2"/>
  <c r="BQ59" i="2" s="1"/>
  <c r="AX59" i="2"/>
  <c r="AY59" i="2" s="1"/>
  <c r="O64" i="2"/>
  <c r="BJ118" i="2"/>
  <c r="BK118" i="2" s="1"/>
  <c r="AT98" i="2"/>
  <c r="AR86" i="2"/>
  <c r="AS86" i="2" s="1"/>
  <c r="AU86" i="2"/>
  <c r="AX133" i="2"/>
  <c r="AY133" i="2" s="1"/>
  <c r="O133" i="2"/>
  <c r="BJ133" i="2"/>
  <c r="BK133" i="2" s="1"/>
  <c r="BP133" i="2"/>
  <c r="BQ133" i="2" s="1"/>
  <c r="BD133" i="2"/>
  <c r="BE133" i="2" s="1"/>
  <c r="BJ108" i="2"/>
  <c r="BK108" i="2" s="1"/>
  <c r="P98" i="2"/>
  <c r="Q96" i="2" s="1"/>
  <c r="AQ114" i="2"/>
  <c r="F122" i="2"/>
  <c r="G120" i="2" s="1"/>
  <c r="AG70" i="2"/>
  <c r="G138" i="2"/>
  <c r="BP154" i="2"/>
  <c r="BQ154" i="2" s="1"/>
  <c r="AX154" i="2"/>
  <c r="AY154" i="2" s="1"/>
  <c r="BD154" i="2"/>
  <c r="BE154" i="2" s="1"/>
  <c r="BJ154" i="2"/>
  <c r="BK154" i="2" s="1"/>
  <c r="O154" i="2"/>
  <c r="AV138" i="2"/>
  <c r="AW138" i="2" s="1"/>
  <c r="BB138" i="2"/>
  <c r="BC138" i="2" s="1"/>
  <c r="BN138" i="2"/>
  <c r="BO138" i="2" s="1"/>
  <c r="BH138" i="2"/>
  <c r="BI138" i="2" s="1"/>
  <c r="AZ334" i="2"/>
  <c r="BA334" i="2" s="1"/>
  <c r="BL334" i="2"/>
  <c r="BM334" i="2" s="1"/>
  <c r="N334" i="2"/>
  <c r="BF334" i="2"/>
  <c r="BG334" i="2" s="1"/>
  <c r="BR334" i="2"/>
  <c r="BS334" i="2" s="1"/>
  <c r="AT312" i="2"/>
  <c r="AR307" i="2"/>
  <c r="T379" i="2"/>
  <c r="BL356" i="2"/>
  <c r="BM356" i="2" s="1"/>
  <c r="BR356" i="2"/>
  <c r="BS356" i="2" s="1"/>
  <c r="AZ356" i="2"/>
  <c r="BA356" i="2" s="1"/>
  <c r="N356" i="2"/>
  <c r="BF356" i="2"/>
  <c r="BG356" i="2" s="1"/>
  <c r="AS58" i="2"/>
  <c r="AR38" i="2"/>
  <c r="AS38" i="2" s="1"/>
  <c r="AT50" i="2"/>
  <c r="AU48" i="2" s="1"/>
  <c r="Z377" i="2"/>
  <c r="AP306" i="2"/>
  <c r="BN372" i="2"/>
  <c r="BO372" i="2" s="1"/>
  <c r="AV372" i="2"/>
  <c r="AW372" i="2" s="1"/>
  <c r="BB372" i="2"/>
  <c r="BC372" i="2" s="1"/>
  <c r="BH372" i="2"/>
  <c r="BI372" i="2" s="1"/>
  <c r="AF66" i="2"/>
  <c r="AG66" i="2" s="1"/>
  <c r="AI66" i="2"/>
  <c r="AH74" i="2"/>
  <c r="AI62" i="2"/>
  <c r="AF62" i="2"/>
  <c r="AG62" i="2" s="1"/>
  <c r="F384" i="2"/>
  <c r="G24" i="2"/>
  <c r="R336" i="2"/>
  <c r="AR377" i="2"/>
  <c r="AL329" i="2"/>
  <c r="L74" i="2"/>
  <c r="M72" i="2" s="1"/>
  <c r="BN62" i="2"/>
  <c r="BO62" i="2" s="1"/>
  <c r="BB62" i="2"/>
  <c r="BC62" i="2" s="1"/>
  <c r="AV62" i="2"/>
  <c r="AW62" i="2" s="1"/>
  <c r="BH62" i="2"/>
  <c r="BI62" i="2" s="1"/>
  <c r="S42" i="2"/>
  <c r="BD34" i="2"/>
  <c r="BE34" i="2" s="1"/>
  <c r="BJ19" i="2"/>
  <c r="BK19" i="2" s="1"/>
  <c r="BP19" i="2"/>
  <c r="BQ19" i="2" s="1"/>
  <c r="BD19" i="2"/>
  <c r="BE19" i="2" s="1"/>
  <c r="O19" i="2"/>
  <c r="AX19" i="2"/>
  <c r="AY19" i="2" s="1"/>
  <c r="Z328" i="2"/>
  <c r="AA328" i="2" s="1"/>
  <c r="AD330" i="2"/>
  <c r="AL301" i="2"/>
  <c r="AM301" i="2" s="1"/>
  <c r="BL373" i="2"/>
  <c r="BM373" i="2" s="1"/>
  <c r="AZ373" i="2"/>
  <c r="BA373" i="2" s="1"/>
  <c r="N373" i="2"/>
  <c r="BR373" i="2"/>
  <c r="BS373" i="2" s="1"/>
  <c r="BF373" i="2"/>
  <c r="BG373" i="2" s="1"/>
  <c r="AF372" i="2"/>
  <c r="BH323" i="2"/>
  <c r="BI323" i="2" s="1"/>
  <c r="AV323" i="2"/>
  <c r="AW323" i="2" s="1"/>
  <c r="BB323" i="2"/>
  <c r="BC323" i="2" s="1"/>
  <c r="BN323" i="2"/>
  <c r="BO323" i="2" s="1"/>
  <c r="T298" i="2"/>
  <c r="V302" i="2"/>
  <c r="AL323" i="2"/>
  <c r="AM323" i="2" s="1"/>
  <c r="BB72" i="2"/>
  <c r="BC72" i="2" s="1"/>
  <c r="BH72" i="2"/>
  <c r="BI72" i="2" s="1"/>
  <c r="AV72" i="2"/>
  <c r="AW72" i="2" s="1"/>
  <c r="BN72" i="2"/>
  <c r="BO72" i="2" s="1"/>
  <c r="BB381" i="2"/>
  <c r="BC381" i="2" s="1"/>
  <c r="BN381" i="2"/>
  <c r="BO381" i="2" s="1"/>
  <c r="BH381" i="2"/>
  <c r="BI381" i="2" s="1"/>
  <c r="AV381" i="2"/>
  <c r="AW381" i="2" s="1"/>
  <c r="AH312" i="2"/>
  <c r="AF307" i="2"/>
  <c r="AG307" i="2" s="1"/>
  <c r="BN329" i="2"/>
  <c r="BO329" i="2" s="1"/>
  <c r="BB329" i="2"/>
  <c r="BC329" i="2" s="1"/>
  <c r="BH329" i="2"/>
  <c r="BI329" i="2" s="1"/>
  <c r="AV329" i="2"/>
  <c r="AW329" i="2" s="1"/>
  <c r="T324" i="2"/>
  <c r="U324" i="2" s="1"/>
  <c r="F306" i="2"/>
  <c r="AA84" i="2"/>
  <c r="U59" i="2"/>
  <c r="U73" i="2"/>
  <c r="Z383" i="2"/>
  <c r="AL309" i="2"/>
  <c r="AR380" i="2"/>
  <c r="AA16" i="2"/>
  <c r="J306" i="2"/>
  <c r="H303" i="2"/>
  <c r="R302" i="2"/>
  <c r="BP135" i="2"/>
  <c r="BQ135" i="2" s="1"/>
  <c r="AX135" i="2"/>
  <c r="AY135" i="2" s="1"/>
  <c r="O135" i="2"/>
  <c r="BJ135" i="2"/>
  <c r="BK135" i="2" s="1"/>
  <c r="BD135" i="2"/>
  <c r="BE135" i="2" s="1"/>
  <c r="AX131" i="2"/>
  <c r="AY131" i="2" s="1"/>
  <c r="O131" i="2"/>
  <c r="BJ131" i="2"/>
  <c r="BK131" i="2" s="1"/>
  <c r="BD131" i="2"/>
  <c r="BE131" i="2" s="1"/>
  <c r="BP131" i="2"/>
  <c r="BQ131" i="2" s="1"/>
  <c r="T72" i="2"/>
  <c r="U72" i="2" s="1"/>
  <c r="Z313" i="2"/>
  <c r="AA313" i="2" s="1"/>
  <c r="BL308" i="2"/>
  <c r="BM308" i="2" s="1"/>
  <c r="BR308" i="2"/>
  <c r="BS308" i="2" s="1"/>
  <c r="N308" i="2"/>
  <c r="AZ308" i="2"/>
  <c r="BA308" i="2" s="1"/>
  <c r="BF308" i="2"/>
  <c r="BG308" i="2" s="1"/>
  <c r="AP312" i="2"/>
  <c r="L378" i="2"/>
  <c r="BB18" i="2"/>
  <c r="BC18" i="2" s="1"/>
  <c r="BH18" i="2"/>
  <c r="BI18" i="2" s="1"/>
  <c r="AV18" i="2"/>
  <c r="AW18" i="2" s="1"/>
  <c r="BN18" i="2"/>
  <c r="BO18" i="2" s="1"/>
  <c r="AF376" i="2"/>
  <c r="AT374" i="2"/>
  <c r="AT26" i="2"/>
  <c r="AR14" i="2"/>
  <c r="AS14" i="2" s="1"/>
  <c r="AU14" i="2"/>
  <c r="U94" i="2"/>
  <c r="AL66" i="2"/>
  <c r="AM66" i="2" s="1"/>
  <c r="AA59" i="2"/>
  <c r="AA68" i="2"/>
  <c r="AG39" i="2"/>
  <c r="BP34" i="2"/>
  <c r="BQ34" i="2" s="1"/>
  <c r="T382" i="2"/>
  <c r="AN312" i="2"/>
  <c r="AL307" i="2"/>
  <c r="T377" i="2"/>
  <c r="AX70" i="2"/>
  <c r="AY70" i="2" s="1"/>
  <c r="BD70" i="2"/>
  <c r="BE70" i="2" s="1"/>
  <c r="BP70" i="2"/>
  <c r="BQ70" i="2" s="1"/>
  <c r="BJ70" i="2"/>
  <c r="BK70" i="2" s="1"/>
  <c r="O70" i="2"/>
  <c r="I63" i="2"/>
  <c r="BJ37" i="2"/>
  <c r="BK37" i="2" s="1"/>
  <c r="O37" i="2"/>
  <c r="BD37" i="2"/>
  <c r="BE37" i="2" s="1"/>
  <c r="BP37" i="2"/>
  <c r="BQ37" i="2" s="1"/>
  <c r="AX37" i="2"/>
  <c r="AY37" i="2" s="1"/>
  <c r="AR381" i="2"/>
  <c r="AM13" i="2"/>
  <c r="AA44" i="2"/>
  <c r="F74" i="2"/>
  <c r="AA17" i="2"/>
  <c r="X384" i="2"/>
  <c r="AA37" i="2"/>
  <c r="AA10" i="2"/>
  <c r="AP50" i="2"/>
  <c r="BP17" i="2"/>
  <c r="BQ17" i="2" s="1"/>
  <c r="AA14" i="2"/>
  <c r="BJ289" i="2"/>
  <c r="BK289" i="2" s="1"/>
  <c r="AX289" i="2"/>
  <c r="AY289" i="2" s="1"/>
  <c r="BP289" i="2"/>
  <c r="BQ289" i="2" s="1"/>
  <c r="BD289" i="2"/>
  <c r="BE289" i="2" s="1"/>
  <c r="O289" i="2"/>
  <c r="AR288" i="2"/>
  <c r="AS288" i="2" s="1"/>
  <c r="AU288" i="2"/>
  <c r="T282" i="2"/>
  <c r="U282" i="2" s="1"/>
  <c r="W282" i="2"/>
  <c r="AR282" i="2"/>
  <c r="AS282" i="2" s="1"/>
  <c r="AU282" i="2"/>
  <c r="J290" i="2"/>
  <c r="T288" i="2"/>
  <c r="U288" i="2" s="1"/>
  <c r="W288" i="2"/>
  <c r="BJ281" i="2"/>
  <c r="BK281" i="2" s="1"/>
  <c r="AX281" i="2"/>
  <c r="AY281" i="2" s="1"/>
  <c r="BP281" i="2"/>
  <c r="BQ281" i="2" s="1"/>
  <c r="BD281" i="2"/>
  <c r="BE281" i="2" s="1"/>
  <c r="O281" i="2"/>
  <c r="AM275" i="2"/>
  <c r="AM286" i="2"/>
  <c r="AM285" i="2"/>
  <c r="O280" i="2"/>
  <c r="AM283" i="2"/>
  <c r="O286" i="2"/>
  <c r="AE282" i="2"/>
  <c r="G288" i="2"/>
  <c r="S288" i="2"/>
  <c r="K258" i="2"/>
  <c r="H258" i="2"/>
  <c r="I258" i="2" s="1"/>
  <c r="AA261" i="2"/>
  <c r="AM253" i="2"/>
  <c r="V242" i="2"/>
  <c r="W230" i="2" s="1"/>
  <c r="T230" i="2"/>
  <c r="U230" i="2" s="1"/>
  <c r="AA250" i="2"/>
  <c r="AK240" i="2"/>
  <c r="J242" i="2"/>
  <c r="H230" i="2"/>
  <c r="I230" i="2" s="1"/>
  <c r="Z192" i="2"/>
  <c r="AA192" i="2" s="1"/>
  <c r="AC192" i="2"/>
  <c r="AU216" i="2"/>
  <c r="AR216" i="2"/>
  <c r="AS216" i="2" s="1"/>
  <c r="K216" i="2"/>
  <c r="H216" i="2"/>
  <c r="I216" i="2" s="1"/>
  <c r="V266" i="2"/>
  <c r="W258" i="2" s="1"/>
  <c r="T254" i="2"/>
  <c r="U254" i="2" s="1"/>
  <c r="W254" i="2"/>
  <c r="K205" i="2"/>
  <c r="G193" i="2"/>
  <c r="AO216" i="2"/>
  <c r="AL216" i="2"/>
  <c r="AM216" i="2" s="1"/>
  <c r="S218" i="2"/>
  <c r="S217" i="2"/>
  <c r="S213" i="2"/>
  <c r="S209" i="2"/>
  <c r="S205" i="2"/>
  <c r="S203" i="2"/>
  <c r="R219" i="2"/>
  <c r="S211" i="2"/>
  <c r="S202" i="2"/>
  <c r="CI185" i="2"/>
  <c r="G191" i="2"/>
  <c r="G188" i="2"/>
  <c r="X219" i="2"/>
  <c r="Y218" i="2"/>
  <c r="Y214" i="2"/>
  <c r="Y202" i="2"/>
  <c r="Y208" i="2"/>
  <c r="Y207" i="2"/>
  <c r="CI186" i="2"/>
  <c r="AL186" i="2"/>
  <c r="AM186" i="2" s="1"/>
  <c r="AO186" i="2"/>
  <c r="F360" i="2"/>
  <c r="AR354" i="2"/>
  <c r="AS354" i="2" s="1"/>
  <c r="I351" i="2"/>
  <c r="N258" i="2"/>
  <c r="BF258" i="2"/>
  <c r="BG258" i="2" s="1"/>
  <c r="BL258" i="2"/>
  <c r="BM258" i="2" s="1"/>
  <c r="Q258" i="2"/>
  <c r="BR258" i="2"/>
  <c r="BS258" i="2" s="1"/>
  <c r="AZ258" i="2"/>
  <c r="BA258" i="2" s="1"/>
  <c r="BD252" i="2"/>
  <c r="BE252" i="2" s="1"/>
  <c r="O252" i="2"/>
  <c r="BJ252" i="2"/>
  <c r="BK252" i="2" s="1"/>
  <c r="BP252" i="2"/>
  <c r="BQ252" i="2" s="1"/>
  <c r="AX252" i="2"/>
  <c r="AY252" i="2" s="1"/>
  <c r="AX235" i="2"/>
  <c r="AY235" i="2" s="1"/>
  <c r="BD235" i="2"/>
  <c r="BE235" i="2" s="1"/>
  <c r="BJ235" i="2"/>
  <c r="BK235" i="2" s="1"/>
  <c r="BP235" i="2"/>
  <c r="BQ235" i="2" s="1"/>
  <c r="O235" i="2"/>
  <c r="P242" i="2"/>
  <c r="Q234" i="2" s="1"/>
  <c r="BL230" i="2"/>
  <c r="BM230" i="2" s="1"/>
  <c r="BR230" i="2"/>
  <c r="BS230" i="2" s="1"/>
  <c r="N230" i="2"/>
  <c r="AZ230" i="2"/>
  <c r="BA230" i="2" s="1"/>
  <c r="BF230" i="2"/>
  <c r="BG230" i="2" s="1"/>
  <c r="Q230" i="2"/>
  <c r="AA166" i="2"/>
  <c r="T353" i="2"/>
  <c r="U353" i="2" s="1"/>
  <c r="BD263" i="2"/>
  <c r="BE263" i="2" s="1"/>
  <c r="BJ263" i="2"/>
  <c r="BK263" i="2" s="1"/>
  <c r="BP263" i="2"/>
  <c r="BQ263" i="2" s="1"/>
  <c r="AX263" i="2"/>
  <c r="AY263" i="2" s="1"/>
  <c r="O263" i="2"/>
  <c r="AA349" i="2"/>
  <c r="BP203" i="2"/>
  <c r="BQ203" i="2" s="1"/>
  <c r="BD203" i="2"/>
  <c r="BE203" i="2" s="1"/>
  <c r="O203" i="2"/>
  <c r="BJ203" i="2"/>
  <c r="BK203" i="2" s="1"/>
  <c r="AX203" i="2"/>
  <c r="AY203" i="2" s="1"/>
  <c r="H162" i="2"/>
  <c r="I162" i="2" s="1"/>
  <c r="AR361" i="2"/>
  <c r="AS361" i="2" s="1"/>
  <c r="S168" i="2"/>
  <c r="AS352" i="2"/>
  <c r="BP119" i="2"/>
  <c r="BQ119" i="2" s="1"/>
  <c r="BD119" i="2"/>
  <c r="BE119" i="2" s="1"/>
  <c r="BJ119" i="2"/>
  <c r="BK119" i="2" s="1"/>
  <c r="O119" i="2"/>
  <c r="AX119" i="2"/>
  <c r="AY119" i="2" s="1"/>
  <c r="AF353" i="2"/>
  <c r="AG353" i="2" s="1"/>
  <c r="AI134" i="2"/>
  <c r="AH146" i="2"/>
  <c r="AF134" i="2"/>
  <c r="AG134" i="2" s="1"/>
  <c r="AX212" i="2"/>
  <c r="AY212" i="2" s="1"/>
  <c r="BP212" i="2"/>
  <c r="BQ212" i="2" s="1"/>
  <c r="O212" i="2"/>
  <c r="BJ212" i="2"/>
  <c r="BK212" i="2" s="1"/>
  <c r="BD212" i="2"/>
  <c r="BE212" i="2" s="1"/>
  <c r="BR210" i="2"/>
  <c r="BS210" i="2" s="1"/>
  <c r="N210" i="2"/>
  <c r="BL210" i="2"/>
  <c r="BM210" i="2" s="1"/>
  <c r="BF210" i="2"/>
  <c r="BG210" i="2" s="1"/>
  <c r="AZ210" i="2"/>
  <c r="BA210" i="2" s="1"/>
  <c r="AX204" i="2"/>
  <c r="AY204" i="2" s="1"/>
  <c r="BJ204" i="2"/>
  <c r="BK204" i="2" s="1"/>
  <c r="BP204" i="2"/>
  <c r="BQ204" i="2" s="1"/>
  <c r="BD204" i="2"/>
  <c r="BE204" i="2" s="1"/>
  <c r="O204" i="2"/>
  <c r="AO134" i="2"/>
  <c r="AN146" i="2"/>
  <c r="AO144" i="2" s="1"/>
  <c r="AL134" i="2"/>
  <c r="AM134" i="2" s="1"/>
  <c r="BD163" i="2"/>
  <c r="BE163" i="2" s="1"/>
  <c r="BP163" i="2"/>
  <c r="BQ163" i="2" s="1"/>
  <c r="O163" i="2"/>
  <c r="BJ163" i="2"/>
  <c r="BK163" i="2" s="1"/>
  <c r="AX163" i="2"/>
  <c r="AY163" i="2" s="1"/>
  <c r="BL349" i="2"/>
  <c r="BM349" i="2" s="1"/>
  <c r="AZ349" i="2"/>
  <c r="BA349" i="2" s="1"/>
  <c r="BR349" i="2"/>
  <c r="BS349" i="2" s="1"/>
  <c r="BF349" i="2"/>
  <c r="BG349" i="2" s="1"/>
  <c r="N349" i="2"/>
  <c r="T162" i="2"/>
  <c r="U162" i="2" s="1"/>
  <c r="W162" i="2"/>
  <c r="S120" i="2"/>
  <c r="BD183" i="2"/>
  <c r="BE183" i="2" s="1"/>
  <c r="AX183" i="2"/>
  <c r="AY183" i="2" s="1"/>
  <c r="BP183" i="2"/>
  <c r="BQ183" i="2" s="1"/>
  <c r="BJ183" i="2"/>
  <c r="BK183" i="2" s="1"/>
  <c r="O183" i="2"/>
  <c r="BB96" i="2"/>
  <c r="BC96" i="2" s="1"/>
  <c r="M96" i="2"/>
  <c r="BH96" i="2"/>
  <c r="BI96" i="2" s="1"/>
  <c r="BN96" i="2"/>
  <c r="BO96" i="2" s="1"/>
  <c r="AV96" i="2"/>
  <c r="AW96" i="2" s="1"/>
  <c r="AM159" i="2"/>
  <c r="AM137" i="2"/>
  <c r="AV240" i="2"/>
  <c r="AW240" i="2" s="1"/>
  <c r="BB240" i="2"/>
  <c r="BC240" i="2" s="1"/>
  <c r="M240" i="2"/>
  <c r="BH240" i="2"/>
  <c r="BI240" i="2" s="1"/>
  <c r="BN240" i="2"/>
  <c r="BO240" i="2" s="1"/>
  <c r="AX93" i="2"/>
  <c r="AY93" i="2" s="1"/>
  <c r="BD93" i="2"/>
  <c r="BE93" i="2" s="1"/>
  <c r="O93" i="2"/>
  <c r="BJ93" i="2"/>
  <c r="BK93" i="2" s="1"/>
  <c r="BP93" i="2"/>
  <c r="BQ93" i="2" s="1"/>
  <c r="AX87" i="2"/>
  <c r="AY87" i="2" s="1"/>
  <c r="BD87" i="2"/>
  <c r="BE87" i="2" s="1"/>
  <c r="O87" i="2"/>
  <c r="BJ87" i="2"/>
  <c r="BK87" i="2" s="1"/>
  <c r="BP87" i="2"/>
  <c r="BQ87" i="2" s="1"/>
  <c r="Z144" i="2"/>
  <c r="AA144" i="2" s="1"/>
  <c r="AM156" i="2"/>
  <c r="L122" i="2"/>
  <c r="BN110" i="2"/>
  <c r="BO110" i="2" s="1"/>
  <c r="BH110" i="2"/>
  <c r="BI110" i="2" s="1"/>
  <c r="BB110" i="2"/>
  <c r="BC110" i="2" s="1"/>
  <c r="AV110" i="2"/>
  <c r="AW110" i="2" s="1"/>
  <c r="BF192" i="2"/>
  <c r="BG192" i="2" s="1"/>
  <c r="Q192" i="2"/>
  <c r="BR192" i="2"/>
  <c r="BS192" i="2" s="1"/>
  <c r="N192" i="2"/>
  <c r="BL192" i="2"/>
  <c r="BM192" i="2" s="1"/>
  <c r="AZ192" i="2"/>
  <c r="BA192" i="2" s="1"/>
  <c r="BP184" i="2"/>
  <c r="BQ184" i="2" s="1"/>
  <c r="BJ184" i="2"/>
  <c r="BK184" i="2" s="1"/>
  <c r="BD184" i="2"/>
  <c r="BE184" i="2" s="1"/>
  <c r="AX184" i="2"/>
  <c r="AY184" i="2" s="1"/>
  <c r="O184" i="2"/>
  <c r="BH358" i="2"/>
  <c r="BI358" i="2" s="1"/>
  <c r="BN358" i="2"/>
  <c r="BO358" i="2" s="1"/>
  <c r="AV358" i="2"/>
  <c r="AW358" i="2" s="1"/>
  <c r="BB358" i="2"/>
  <c r="BC358" i="2" s="1"/>
  <c r="BH351" i="2"/>
  <c r="BI351" i="2" s="1"/>
  <c r="AV351" i="2"/>
  <c r="AW351" i="2" s="1"/>
  <c r="L354" i="2"/>
  <c r="BN351" i="2"/>
  <c r="BO351" i="2" s="1"/>
  <c r="BB351" i="2"/>
  <c r="BC351" i="2" s="1"/>
  <c r="L170" i="2"/>
  <c r="BH158" i="2"/>
  <c r="BI158" i="2" s="1"/>
  <c r="BN158" i="2"/>
  <c r="BO158" i="2" s="1"/>
  <c r="AV158" i="2"/>
  <c r="AW158" i="2" s="1"/>
  <c r="BB158" i="2"/>
  <c r="BC158" i="2" s="1"/>
  <c r="AA154" i="2"/>
  <c r="G133" i="2"/>
  <c r="AS121" i="2"/>
  <c r="AS108" i="2"/>
  <c r="AA93" i="2"/>
  <c r="AX85" i="2"/>
  <c r="AY85" i="2" s="1"/>
  <c r="O85" i="2"/>
  <c r="BJ85" i="2"/>
  <c r="BK85" i="2" s="1"/>
  <c r="BP85" i="2"/>
  <c r="BQ85" i="2" s="1"/>
  <c r="BD85" i="2"/>
  <c r="BE85" i="2" s="1"/>
  <c r="BP137" i="2"/>
  <c r="BQ137" i="2" s="1"/>
  <c r="AX137" i="2"/>
  <c r="AY137" i="2" s="1"/>
  <c r="O137" i="2"/>
  <c r="BJ137" i="2"/>
  <c r="BK137" i="2" s="1"/>
  <c r="BD137" i="2"/>
  <c r="BE137" i="2" s="1"/>
  <c r="AC72" i="2"/>
  <c r="Z72" i="2"/>
  <c r="AA72" i="2" s="1"/>
  <c r="AS92" i="2"/>
  <c r="AA87" i="2"/>
  <c r="AZ351" i="2"/>
  <c r="BA351" i="2" s="1"/>
  <c r="P354" i="2"/>
  <c r="BL351" i="2"/>
  <c r="BM351" i="2" s="1"/>
  <c r="N351" i="2"/>
  <c r="BR351" i="2"/>
  <c r="BS351" i="2" s="1"/>
  <c r="BF351" i="2"/>
  <c r="BG351" i="2" s="1"/>
  <c r="AX83" i="2"/>
  <c r="AY83" i="2" s="1"/>
  <c r="O83" i="2"/>
  <c r="BJ83" i="2"/>
  <c r="BK83" i="2" s="1"/>
  <c r="BP83" i="2"/>
  <c r="BQ83" i="2" s="1"/>
  <c r="BD83" i="2"/>
  <c r="BE83" i="2" s="1"/>
  <c r="U114" i="2"/>
  <c r="R122" i="2"/>
  <c r="S110" i="2"/>
  <c r="AR90" i="2"/>
  <c r="AS90" i="2" s="1"/>
  <c r="V98" i="2"/>
  <c r="W86" i="2"/>
  <c r="T86" i="2"/>
  <c r="U86" i="2" s="1"/>
  <c r="H72" i="2"/>
  <c r="I72" i="2" s="1"/>
  <c r="H313" i="2"/>
  <c r="AL310" i="2"/>
  <c r="AM310" i="2" s="1"/>
  <c r="AZ382" i="2"/>
  <c r="BA382" i="2" s="1"/>
  <c r="BL382" i="2"/>
  <c r="BM382" i="2" s="1"/>
  <c r="N382" i="2"/>
  <c r="BF382" i="2"/>
  <c r="BG382" i="2" s="1"/>
  <c r="BR382" i="2"/>
  <c r="BS382" i="2" s="1"/>
  <c r="AT336" i="2"/>
  <c r="AR331" i="2"/>
  <c r="F312" i="2"/>
  <c r="J122" i="2"/>
  <c r="H110" i="2"/>
  <c r="I110" i="2" s="1"/>
  <c r="K110" i="2"/>
  <c r="BB134" i="2"/>
  <c r="BC134" i="2" s="1"/>
  <c r="BN134" i="2"/>
  <c r="BO134" i="2" s="1"/>
  <c r="L146" i="2"/>
  <c r="M138" i="2" s="1"/>
  <c r="BH134" i="2"/>
  <c r="BI134" i="2" s="1"/>
  <c r="AV134" i="2"/>
  <c r="AW134" i="2" s="1"/>
  <c r="S48" i="2"/>
  <c r="AH50" i="2"/>
  <c r="AI42" i="2" s="1"/>
  <c r="AF38" i="2"/>
  <c r="AG38" i="2" s="1"/>
  <c r="AI38" i="2"/>
  <c r="T308" i="2"/>
  <c r="U308" i="2" s="1"/>
  <c r="AJ378" i="2"/>
  <c r="AK18" i="2"/>
  <c r="H305" i="2"/>
  <c r="AP330" i="2"/>
  <c r="T299" i="2"/>
  <c r="U299" i="2" s="1"/>
  <c r="AZ298" i="2"/>
  <c r="BA298" i="2" s="1"/>
  <c r="BF298" i="2"/>
  <c r="BG298" i="2" s="1"/>
  <c r="BR298" i="2"/>
  <c r="BS298" i="2" s="1"/>
  <c r="P302" i="2"/>
  <c r="BL298" i="2"/>
  <c r="BM298" i="2" s="1"/>
  <c r="N298" i="2"/>
  <c r="J74" i="2"/>
  <c r="K72" i="2" s="1"/>
  <c r="H62" i="2"/>
  <c r="I62" i="2" s="1"/>
  <c r="F50" i="2"/>
  <c r="V306" i="2"/>
  <c r="T303" i="2"/>
  <c r="U303" i="2" s="1"/>
  <c r="AL377" i="2"/>
  <c r="BJ84" i="2"/>
  <c r="BK84" i="2" s="1"/>
  <c r="AX84" i="2"/>
  <c r="AY84" i="2" s="1"/>
  <c r="BD84" i="2"/>
  <c r="BE84" i="2" s="1"/>
  <c r="O84" i="2"/>
  <c r="BP84" i="2"/>
  <c r="BQ84" i="2" s="1"/>
  <c r="AS69" i="2"/>
  <c r="AK42" i="2"/>
  <c r="AL311" i="2"/>
  <c r="AM311" i="2" s="1"/>
  <c r="AX21" i="2"/>
  <c r="AY21" i="2" s="1"/>
  <c r="O21" i="2"/>
  <c r="BD21" i="2"/>
  <c r="BE21" i="2" s="1"/>
  <c r="BJ21" i="2"/>
  <c r="BK21" i="2" s="1"/>
  <c r="BP21" i="2"/>
  <c r="BQ21" i="2" s="1"/>
  <c r="Z376" i="2"/>
  <c r="AL325" i="2"/>
  <c r="AM325" i="2" s="1"/>
  <c r="BH371" i="2"/>
  <c r="BI371" i="2" s="1"/>
  <c r="BN371" i="2"/>
  <c r="BO371" i="2" s="1"/>
  <c r="AV371" i="2"/>
  <c r="AW371" i="2" s="1"/>
  <c r="BB371" i="2"/>
  <c r="BC371" i="2" s="1"/>
  <c r="V326" i="2"/>
  <c r="T322" i="2"/>
  <c r="AL371" i="2"/>
  <c r="AB378" i="2"/>
  <c r="BJ63" i="2"/>
  <c r="BK63" i="2" s="1"/>
  <c r="BD63" i="2"/>
  <c r="BE63" i="2" s="1"/>
  <c r="O63" i="2"/>
  <c r="BP63" i="2"/>
  <c r="BQ63" i="2" s="1"/>
  <c r="AX63" i="2"/>
  <c r="AY63" i="2" s="1"/>
  <c r="T309" i="2"/>
  <c r="U309" i="2" s="1"/>
  <c r="AH336" i="2"/>
  <c r="AF331" i="2"/>
  <c r="AF305" i="2"/>
  <c r="AG305" i="2" s="1"/>
  <c r="BH377" i="2"/>
  <c r="BI377" i="2" s="1"/>
  <c r="BN377" i="2"/>
  <c r="BO377" i="2" s="1"/>
  <c r="AV377" i="2"/>
  <c r="AW377" i="2" s="1"/>
  <c r="BB377" i="2"/>
  <c r="BC377" i="2" s="1"/>
  <c r="AR300" i="2"/>
  <c r="T372" i="2"/>
  <c r="F330" i="2"/>
  <c r="AN74" i="2"/>
  <c r="AO72" i="2" s="1"/>
  <c r="AA46" i="2"/>
  <c r="AL333" i="2"/>
  <c r="AM333" i="2" s="1"/>
  <c r="J330" i="2"/>
  <c r="H327" i="2"/>
  <c r="H323" i="2"/>
  <c r="I323" i="2" s="1"/>
  <c r="R326" i="2"/>
  <c r="BJ69" i="2"/>
  <c r="BK69" i="2" s="1"/>
  <c r="H48" i="2"/>
  <c r="I48" i="2" s="1"/>
  <c r="Z337" i="2"/>
  <c r="AA337" i="2" s="1"/>
  <c r="BR332" i="2"/>
  <c r="BS332" i="2" s="1"/>
  <c r="N332" i="2"/>
  <c r="BL332" i="2"/>
  <c r="BM332" i="2" s="1"/>
  <c r="AZ332" i="2"/>
  <c r="BA332" i="2" s="1"/>
  <c r="BF332" i="2"/>
  <c r="BG332" i="2" s="1"/>
  <c r="AP336" i="2"/>
  <c r="AS71" i="2"/>
  <c r="BJ68" i="2"/>
  <c r="BK68" i="2" s="1"/>
  <c r="BP68" i="2"/>
  <c r="BQ68" i="2" s="1"/>
  <c r="BD68" i="2"/>
  <c r="BE68" i="2" s="1"/>
  <c r="AX68" i="2"/>
  <c r="AY68" i="2" s="1"/>
  <c r="O68" i="2"/>
  <c r="AF308" i="2"/>
  <c r="AG308" i="2" s="1"/>
  <c r="AN336" i="2"/>
  <c r="AL331" i="2"/>
  <c r="AM331" i="2" s="1"/>
  <c r="BF62" i="2"/>
  <c r="BG62" i="2" s="1"/>
  <c r="AG40" i="2"/>
  <c r="AR313" i="2"/>
  <c r="AA60" i="2"/>
  <c r="AV66" i="2"/>
  <c r="AW66" i="2" s="1"/>
  <c r="AR42" i="2"/>
  <c r="AS42" i="2" s="1"/>
  <c r="BP12" i="2"/>
  <c r="BQ12" i="2" s="1"/>
  <c r="O17" i="2"/>
  <c r="G282" i="2"/>
  <c r="AU264" i="2"/>
  <c r="AR264" i="2"/>
  <c r="AS264" i="2" s="1"/>
  <c r="AP266" i="2"/>
  <c r="AQ264" i="2" s="1"/>
  <c r="F242" i="2"/>
  <c r="G230" i="2"/>
  <c r="AL264" i="2"/>
  <c r="AM264" i="2" s="1"/>
  <c r="AO264" i="2"/>
  <c r="AO192" i="2"/>
  <c r="AL192" i="2"/>
  <c r="AM192" i="2" s="1"/>
  <c r="AK210" i="2"/>
  <c r="R194" i="2"/>
  <c r="S192" i="2" s="1"/>
  <c r="S182" i="2"/>
  <c r="AF206" i="2"/>
  <c r="AG206" i="2" s="1"/>
  <c r="AE191" i="2"/>
  <c r="AE188" i="2"/>
  <c r="AE194" i="2"/>
  <c r="AE189" i="2"/>
  <c r="AE190" i="2"/>
  <c r="CH187" i="2"/>
  <c r="AD195" i="2"/>
  <c r="AE187" i="2"/>
  <c r="AE179" i="2"/>
  <c r="AE181" i="2"/>
  <c r="AE180" i="2"/>
  <c r="AE184" i="2"/>
  <c r="AE183" i="2"/>
  <c r="AE178" i="2"/>
  <c r="AO356" i="2"/>
  <c r="AL356" i="2"/>
  <c r="AM356" i="2" s="1"/>
  <c r="H354" i="2"/>
  <c r="I354" i="2" s="1"/>
  <c r="AJ362" i="2"/>
  <c r="AK354" i="2" s="1"/>
  <c r="BD255" i="2"/>
  <c r="BE255" i="2" s="1"/>
  <c r="BJ255" i="2"/>
  <c r="BK255" i="2" s="1"/>
  <c r="O255" i="2"/>
  <c r="BP255" i="2"/>
  <c r="BQ255" i="2" s="1"/>
  <c r="AX255" i="2"/>
  <c r="AY255" i="2" s="1"/>
  <c r="BB210" i="2"/>
  <c r="BC210" i="2" s="1"/>
  <c r="AV210" i="2"/>
  <c r="AW210" i="2" s="1"/>
  <c r="BN210" i="2"/>
  <c r="BO210" i="2" s="1"/>
  <c r="BH210" i="2"/>
  <c r="BI210" i="2" s="1"/>
  <c r="BB206" i="2"/>
  <c r="BC206" i="2" s="1"/>
  <c r="L218" i="2"/>
  <c r="AV206" i="2"/>
  <c r="AW206" i="2" s="1"/>
  <c r="M206" i="2"/>
  <c r="BN206" i="2"/>
  <c r="BO206" i="2" s="1"/>
  <c r="BH206" i="2"/>
  <c r="BI206" i="2" s="1"/>
  <c r="AC358" i="2"/>
  <c r="Z358" i="2"/>
  <c r="AA358" i="2" s="1"/>
  <c r="AA159" i="2"/>
  <c r="AH360" i="2"/>
  <c r="AF355" i="2"/>
  <c r="AG355" i="2" s="1"/>
  <c r="R362" i="2"/>
  <c r="S350" i="2" s="1"/>
  <c r="AS182" i="2"/>
  <c r="BR264" i="2"/>
  <c r="BS264" i="2" s="1"/>
  <c r="N264" i="2"/>
  <c r="AZ264" i="2"/>
  <c r="BA264" i="2" s="1"/>
  <c r="BF264" i="2"/>
  <c r="BG264" i="2" s="1"/>
  <c r="Q264" i="2"/>
  <c r="BL264" i="2"/>
  <c r="BM264" i="2" s="1"/>
  <c r="AX208" i="2"/>
  <c r="AY208" i="2" s="1"/>
  <c r="BP208" i="2"/>
  <c r="BQ208" i="2" s="1"/>
  <c r="BJ208" i="2"/>
  <c r="BK208" i="2" s="1"/>
  <c r="O208" i="2"/>
  <c r="BD208" i="2"/>
  <c r="BE208" i="2" s="1"/>
  <c r="BP188" i="2"/>
  <c r="BQ188" i="2" s="1"/>
  <c r="BJ188" i="2"/>
  <c r="BK188" i="2" s="1"/>
  <c r="AX188" i="2"/>
  <c r="AY188" i="2" s="1"/>
  <c r="BD188" i="2"/>
  <c r="BE188" i="2" s="1"/>
  <c r="O188" i="2"/>
  <c r="AL350" i="2"/>
  <c r="AM350" i="2" s="1"/>
  <c r="AN362" i="2"/>
  <c r="AO350" i="2"/>
  <c r="AX251" i="2"/>
  <c r="AY251" i="2" s="1"/>
  <c r="BD251" i="2"/>
  <c r="BE251" i="2" s="1"/>
  <c r="O251" i="2"/>
  <c r="BJ251" i="2"/>
  <c r="BK251" i="2" s="1"/>
  <c r="BP251" i="2"/>
  <c r="BQ251" i="2" s="1"/>
  <c r="AD354" i="2"/>
  <c r="I348" i="2"/>
  <c r="AT362" i="2"/>
  <c r="AR350" i="2"/>
  <c r="AS350" i="2" s="1"/>
  <c r="F362" i="2"/>
  <c r="G350" i="2" s="1"/>
  <c r="G357" i="2"/>
  <c r="R146" i="2"/>
  <c r="T134" i="2"/>
  <c r="U134" i="2" s="1"/>
  <c r="BD167" i="2"/>
  <c r="BE167" i="2" s="1"/>
  <c r="BJ167" i="2"/>
  <c r="BK167" i="2" s="1"/>
  <c r="BP167" i="2"/>
  <c r="BQ167" i="2" s="1"/>
  <c r="AX167" i="2"/>
  <c r="AY167" i="2" s="1"/>
  <c r="O167" i="2"/>
  <c r="AF162" i="2"/>
  <c r="AG162" i="2" s="1"/>
  <c r="BD217" i="2"/>
  <c r="BE217" i="2" s="1"/>
  <c r="O217" i="2"/>
  <c r="BJ217" i="2"/>
  <c r="BK217" i="2" s="1"/>
  <c r="AX217" i="2"/>
  <c r="AY217" i="2" s="1"/>
  <c r="BP217" i="2"/>
  <c r="BQ217" i="2" s="1"/>
  <c r="BR357" i="2"/>
  <c r="BS357" i="2" s="1"/>
  <c r="AZ357" i="2"/>
  <c r="BA357" i="2" s="1"/>
  <c r="BF357" i="2"/>
  <c r="BG357" i="2" s="1"/>
  <c r="BL357" i="2"/>
  <c r="BM357" i="2" s="1"/>
  <c r="N357" i="2"/>
  <c r="BL347" i="2"/>
  <c r="BM347" i="2" s="1"/>
  <c r="N347" i="2"/>
  <c r="BF347" i="2"/>
  <c r="BG347" i="2" s="1"/>
  <c r="AZ347" i="2"/>
  <c r="BA347" i="2" s="1"/>
  <c r="BR347" i="2"/>
  <c r="BS347" i="2" s="1"/>
  <c r="BD142" i="2"/>
  <c r="BE142" i="2" s="1"/>
  <c r="O142" i="2"/>
  <c r="BJ142" i="2"/>
  <c r="BK142" i="2" s="1"/>
  <c r="AX142" i="2"/>
  <c r="AY142" i="2" s="1"/>
  <c r="BP142" i="2"/>
  <c r="BQ142" i="2" s="1"/>
  <c r="T351" i="2"/>
  <c r="U351" i="2" s="1"/>
  <c r="V354" i="2"/>
  <c r="V362" i="2" s="1"/>
  <c r="AC90" i="2"/>
  <c r="Z90" i="2"/>
  <c r="AA90" i="2" s="1"/>
  <c r="T120" i="2"/>
  <c r="U120" i="2" s="1"/>
  <c r="W120" i="2"/>
  <c r="BD136" i="2"/>
  <c r="BE136" i="2" s="1"/>
  <c r="BJ136" i="2"/>
  <c r="BK136" i="2" s="1"/>
  <c r="AX136" i="2"/>
  <c r="AY136" i="2" s="1"/>
  <c r="BP136" i="2"/>
  <c r="BQ136" i="2" s="1"/>
  <c r="O136" i="2"/>
  <c r="U161" i="2"/>
  <c r="BH234" i="2"/>
  <c r="BI234" i="2" s="1"/>
  <c r="BN234" i="2"/>
  <c r="BO234" i="2" s="1"/>
  <c r="AV234" i="2"/>
  <c r="AW234" i="2" s="1"/>
  <c r="M234" i="2"/>
  <c r="BB234" i="2"/>
  <c r="BC234" i="2" s="1"/>
  <c r="AP98" i="2"/>
  <c r="BJ180" i="2"/>
  <c r="BK180" i="2" s="1"/>
  <c r="O180" i="2"/>
  <c r="BP180" i="2"/>
  <c r="BQ180" i="2" s="1"/>
  <c r="AX180" i="2"/>
  <c r="AY180" i="2" s="1"/>
  <c r="BD180" i="2"/>
  <c r="BE180" i="2" s="1"/>
  <c r="BB356" i="2"/>
  <c r="BC356" i="2" s="1"/>
  <c r="BH356" i="2"/>
  <c r="BI356" i="2" s="1"/>
  <c r="AV356" i="2"/>
  <c r="AW356" i="2" s="1"/>
  <c r="BN356" i="2"/>
  <c r="BO356" i="2" s="1"/>
  <c r="BN346" i="2"/>
  <c r="BO346" i="2" s="1"/>
  <c r="AV346" i="2"/>
  <c r="AW346" i="2" s="1"/>
  <c r="BB346" i="2"/>
  <c r="BC346" i="2" s="1"/>
  <c r="L350" i="2"/>
  <c r="BH346" i="2"/>
  <c r="BI346" i="2" s="1"/>
  <c r="AR134" i="2"/>
  <c r="AS134" i="2" s="1"/>
  <c r="AM132" i="2"/>
  <c r="BL348" i="2"/>
  <c r="BM348" i="2" s="1"/>
  <c r="AZ348" i="2"/>
  <c r="BA348" i="2" s="1"/>
  <c r="BF348" i="2"/>
  <c r="BG348" i="2" s="1"/>
  <c r="BR348" i="2"/>
  <c r="BS348" i="2" s="1"/>
  <c r="N348" i="2"/>
  <c r="AT122" i="2"/>
  <c r="AU120" i="2" s="1"/>
  <c r="AU110" i="2"/>
  <c r="AR110" i="2"/>
  <c r="AS110" i="2" s="1"/>
  <c r="AZ86" i="2"/>
  <c r="BA86" i="2" s="1"/>
  <c r="AP122" i="2"/>
  <c r="AQ110" i="2" s="1"/>
  <c r="AR96" i="2"/>
  <c r="AS96" i="2" s="1"/>
  <c r="BP143" i="2"/>
  <c r="BQ143" i="2" s="1"/>
  <c r="AX143" i="2"/>
  <c r="AY143" i="2" s="1"/>
  <c r="O143" i="2"/>
  <c r="BJ143" i="2"/>
  <c r="BK143" i="2" s="1"/>
  <c r="BD143" i="2"/>
  <c r="BE143" i="2" s="1"/>
  <c r="L194" i="2"/>
  <c r="BB182" i="2"/>
  <c r="BC182" i="2" s="1"/>
  <c r="BH182" i="2"/>
  <c r="BI182" i="2" s="1"/>
  <c r="M182" i="2"/>
  <c r="BN182" i="2"/>
  <c r="BO182" i="2" s="1"/>
  <c r="AV182" i="2"/>
  <c r="AW182" i="2" s="1"/>
  <c r="H337" i="2"/>
  <c r="T311" i="2"/>
  <c r="U311" i="2" s="1"/>
  <c r="AL334" i="2"/>
  <c r="AM334" i="2" s="1"/>
  <c r="Z308" i="2"/>
  <c r="AA308" i="2" s="1"/>
  <c r="AR379" i="2"/>
  <c r="F336" i="2"/>
  <c r="G48" i="2"/>
  <c r="BR309" i="2"/>
  <c r="BS309" i="2" s="1"/>
  <c r="N309" i="2"/>
  <c r="AZ309" i="2"/>
  <c r="BA309" i="2" s="1"/>
  <c r="BF309" i="2"/>
  <c r="BG309" i="2" s="1"/>
  <c r="BL309" i="2"/>
  <c r="BM309" i="2" s="1"/>
  <c r="T332" i="2"/>
  <c r="U332" i="2" s="1"/>
  <c r="H329" i="2"/>
  <c r="H301" i="2"/>
  <c r="Z300" i="2"/>
  <c r="AA300" i="2" s="1"/>
  <c r="AR299" i="2"/>
  <c r="AS299" i="2" s="1"/>
  <c r="T323" i="2"/>
  <c r="U323" i="2" s="1"/>
  <c r="AN302" i="2"/>
  <c r="AL298" i="2"/>
  <c r="AM298" i="2" s="1"/>
  <c r="BR322" i="2"/>
  <c r="BS322" i="2" s="1"/>
  <c r="N322" i="2"/>
  <c r="BF322" i="2"/>
  <c r="BG322" i="2" s="1"/>
  <c r="P326" i="2"/>
  <c r="BL322" i="2"/>
  <c r="BM322" i="2" s="1"/>
  <c r="AZ322" i="2"/>
  <c r="BA322" i="2" s="1"/>
  <c r="BD58" i="2"/>
  <c r="BE58" i="2" s="1"/>
  <c r="AX58" i="2"/>
  <c r="AY58" i="2" s="1"/>
  <c r="O58" i="2"/>
  <c r="BP58" i="2"/>
  <c r="BQ58" i="2" s="1"/>
  <c r="BJ58" i="2"/>
  <c r="BK58" i="2" s="1"/>
  <c r="AM22" i="2"/>
  <c r="AL308" i="2"/>
  <c r="AM308" i="2" s="1"/>
  <c r="AJ384" i="2"/>
  <c r="AK24" i="2"/>
  <c r="V330" i="2"/>
  <c r="T327" i="2"/>
  <c r="U327" i="2" s="1"/>
  <c r="AP302" i="2"/>
  <c r="O65" i="2"/>
  <c r="S66" i="2"/>
  <c r="BH313" i="2"/>
  <c r="BI313" i="2" s="1"/>
  <c r="BN313" i="2"/>
  <c r="BO313" i="2" s="1"/>
  <c r="BB313" i="2"/>
  <c r="BC313" i="2" s="1"/>
  <c r="AV313" i="2"/>
  <c r="AW313" i="2" s="1"/>
  <c r="AL335" i="2"/>
  <c r="AM335" i="2" s="1"/>
  <c r="BD16" i="2"/>
  <c r="BE16" i="2" s="1"/>
  <c r="H304" i="2"/>
  <c r="L306" i="2"/>
  <c r="BN303" i="2"/>
  <c r="BO303" i="2" s="1"/>
  <c r="AV303" i="2"/>
  <c r="AW303" i="2" s="1"/>
  <c r="BH303" i="2"/>
  <c r="BI303" i="2" s="1"/>
  <c r="BB303" i="2"/>
  <c r="BC303" i="2" s="1"/>
  <c r="AL373" i="2"/>
  <c r="AR298" i="2"/>
  <c r="AS298" i="2" s="1"/>
  <c r="AT302" i="2"/>
  <c r="T370" i="2"/>
  <c r="AJ326" i="2"/>
  <c r="BF299" i="2"/>
  <c r="BG299" i="2" s="1"/>
  <c r="BL299" i="2"/>
  <c r="BM299" i="2" s="1"/>
  <c r="BR299" i="2"/>
  <c r="BS299" i="2" s="1"/>
  <c r="N299" i="2"/>
  <c r="AZ299" i="2"/>
  <c r="BA299" i="2" s="1"/>
  <c r="AS88" i="2"/>
  <c r="I59" i="2"/>
  <c r="I65" i="2"/>
  <c r="Y48" i="2"/>
  <c r="AN384" i="2"/>
  <c r="AO24" i="2"/>
  <c r="AL24" i="2"/>
  <c r="AM24" i="2" s="1"/>
  <c r="T333" i="2"/>
  <c r="U333" i="2" s="1"/>
  <c r="AF379" i="2"/>
  <c r="AF329" i="2"/>
  <c r="AM15" i="2"/>
  <c r="Z301" i="2"/>
  <c r="AA301" i="2" s="1"/>
  <c r="AR324" i="2"/>
  <c r="AM82" i="2"/>
  <c r="I58" i="2"/>
  <c r="AN50" i="2"/>
  <c r="AL38" i="2"/>
  <c r="AM38" i="2" s="1"/>
  <c r="AL381" i="2"/>
  <c r="AR303" i="2"/>
  <c r="AS303" i="2" s="1"/>
  <c r="AT306" i="2"/>
  <c r="H375" i="2"/>
  <c r="H299" i="2"/>
  <c r="I299" i="2" s="1"/>
  <c r="BD69" i="2"/>
  <c r="BE69" i="2" s="1"/>
  <c r="Z385" i="2"/>
  <c r="BL380" i="2"/>
  <c r="BM380" i="2" s="1"/>
  <c r="AZ380" i="2"/>
  <c r="BA380" i="2" s="1"/>
  <c r="N380" i="2"/>
  <c r="BR380" i="2"/>
  <c r="BS380" i="2" s="1"/>
  <c r="BF380" i="2"/>
  <c r="BG380" i="2" s="1"/>
  <c r="BL304" i="2"/>
  <c r="BM304" i="2" s="1"/>
  <c r="BR304" i="2"/>
  <c r="BS304" i="2" s="1"/>
  <c r="N304" i="2"/>
  <c r="BF304" i="2"/>
  <c r="BG304" i="2" s="1"/>
  <c r="AZ304" i="2"/>
  <c r="BA304" i="2" s="1"/>
  <c r="AJ306" i="2"/>
  <c r="U96" i="2"/>
  <c r="AM58" i="2"/>
  <c r="AI48" i="2"/>
  <c r="AF48" i="2"/>
  <c r="AG48" i="2" s="1"/>
  <c r="BD44" i="2"/>
  <c r="BE44" i="2" s="1"/>
  <c r="BP44" i="2"/>
  <c r="BQ44" i="2" s="1"/>
  <c r="AX44" i="2"/>
  <c r="AY44" i="2" s="1"/>
  <c r="BJ44" i="2"/>
  <c r="BK44" i="2" s="1"/>
  <c r="O44" i="2"/>
  <c r="BR311" i="2"/>
  <c r="BS311" i="2" s="1"/>
  <c r="AZ311" i="2"/>
  <c r="BA311" i="2" s="1"/>
  <c r="BF311" i="2"/>
  <c r="BG311" i="2" s="1"/>
  <c r="N311" i="2"/>
  <c r="BL311" i="2"/>
  <c r="BM311" i="2" s="1"/>
  <c r="AF332" i="2"/>
  <c r="AL379" i="2"/>
  <c r="J302" i="2"/>
  <c r="H298" i="2"/>
  <c r="I298" i="2" s="1"/>
  <c r="O161" i="2"/>
  <c r="BP161" i="2"/>
  <c r="BQ161" i="2" s="1"/>
  <c r="AX161" i="2"/>
  <c r="AY161" i="2" s="1"/>
  <c r="BD161" i="2"/>
  <c r="BE161" i="2" s="1"/>
  <c r="BJ161" i="2"/>
  <c r="BK161" i="2" s="1"/>
  <c r="CB178" i="2"/>
  <c r="W50" i="2"/>
  <c r="T50" i="2"/>
  <c r="U50" i="2" s="1"/>
  <c r="W49" i="2"/>
  <c r="W45" i="2"/>
  <c r="W41" i="2"/>
  <c r="W37" i="2"/>
  <c r="W44" i="2"/>
  <c r="W40" i="2"/>
  <c r="W36" i="2"/>
  <c r="AX47" i="2"/>
  <c r="AY47" i="2" s="1"/>
  <c r="AR337" i="2"/>
  <c r="AS337" i="2" s="1"/>
  <c r="T304" i="2"/>
  <c r="U304" i="2" s="1"/>
  <c r="AA12" i="2"/>
  <c r="T14" i="2"/>
  <c r="U14" i="2" s="1"/>
  <c r="BN66" i="2"/>
  <c r="BO66" i="2" s="1"/>
  <c r="AM21" i="2"/>
  <c r="AG49" i="2"/>
  <c r="AP378" i="2"/>
  <c r="Y66" i="2"/>
  <c r="AA34" i="2"/>
  <c r="AG45" i="2"/>
  <c r="X26" i="2"/>
  <c r="Y18" i="2" s="1"/>
  <c r="P290" i="2"/>
  <c r="AZ278" i="2"/>
  <c r="BA278" i="2" s="1"/>
  <c r="BL278" i="2"/>
  <c r="BM278" i="2" s="1"/>
  <c r="N278" i="2"/>
  <c r="BF278" i="2"/>
  <c r="BG278" i="2" s="1"/>
  <c r="BR278" i="2"/>
  <c r="BS278" i="2" s="1"/>
  <c r="Q278" i="2"/>
  <c r="AX283" i="2"/>
  <c r="AY283" i="2" s="1"/>
  <c r="BJ283" i="2"/>
  <c r="BK283" i="2" s="1"/>
  <c r="BD283" i="2"/>
  <c r="BE283" i="2" s="1"/>
  <c r="O283" i="2"/>
  <c r="BP283" i="2"/>
  <c r="BQ283" i="2" s="1"/>
  <c r="AI284" i="2"/>
  <c r="AN290" i="2"/>
  <c r="AO282" i="2" s="1"/>
  <c r="Y282" i="2"/>
  <c r="AL288" i="2"/>
  <c r="AM288" i="2" s="1"/>
  <c r="AO288" i="2"/>
  <c r="BJ285" i="2"/>
  <c r="BK285" i="2" s="1"/>
  <c r="AX285" i="2"/>
  <c r="AY285" i="2" s="1"/>
  <c r="BD285" i="2"/>
  <c r="BE285" i="2" s="1"/>
  <c r="BP285" i="2"/>
  <c r="BQ285" i="2" s="1"/>
  <c r="O285" i="2"/>
  <c r="AX286" i="2"/>
  <c r="AY286" i="2" s="1"/>
  <c r="AD291" i="2"/>
  <c r="AE290" i="2"/>
  <c r="AE287" i="2"/>
  <c r="AE289" i="2"/>
  <c r="AE277" i="2"/>
  <c r="AE275" i="2"/>
  <c r="AE286" i="2"/>
  <c r="AE285" i="2"/>
  <c r="AE283" i="2"/>
  <c r="AE279" i="2"/>
  <c r="AE281" i="2"/>
  <c r="AE274" i="2"/>
  <c r="CL187" i="2"/>
  <c r="AQ290" i="2"/>
  <c r="AQ287" i="2"/>
  <c r="AQ289" i="2"/>
  <c r="AQ285" i="2"/>
  <c r="AP291" i="2"/>
  <c r="AQ277" i="2"/>
  <c r="AQ275" i="2"/>
  <c r="AQ283" i="2"/>
  <c r="AQ281" i="2"/>
  <c r="AQ280" i="2"/>
  <c r="AQ279" i="2"/>
  <c r="CL189" i="2"/>
  <c r="BH278" i="2"/>
  <c r="BI278" i="2" s="1"/>
  <c r="X266" i="2"/>
  <c r="Y254" i="2" s="1"/>
  <c r="AA260" i="2"/>
  <c r="AA252" i="2"/>
  <c r="AA258" i="2"/>
  <c r="AM259" i="2"/>
  <c r="G252" i="2"/>
  <c r="AO233" i="2"/>
  <c r="X242" i="2"/>
  <c r="Y240" i="2" s="1"/>
  <c r="AM252" i="2"/>
  <c r="K214" i="2"/>
  <c r="K207" i="2"/>
  <c r="K202" i="2"/>
  <c r="W216" i="2"/>
  <c r="T216" i="2"/>
  <c r="U216" i="2" s="1"/>
  <c r="AB242" i="2"/>
  <c r="AC240" i="2" s="1"/>
  <c r="AG212" i="2"/>
  <c r="AG208" i="2"/>
  <c r="AG203" i="2"/>
  <c r="AG215" i="2"/>
  <c r="AI206" i="2"/>
  <c r="AS213" i="2"/>
  <c r="AH194" i="2"/>
  <c r="AI182" i="2"/>
  <c r="AF182" i="2"/>
  <c r="AG182" i="2" s="1"/>
  <c r="AI210" i="2"/>
  <c r="AK186" i="2"/>
  <c r="AK168" i="2"/>
  <c r="AG352" i="2"/>
  <c r="AH354" i="2"/>
  <c r="AH362" i="2" s="1"/>
  <c r="AF351" i="2"/>
  <c r="AG351" i="2" s="1"/>
  <c r="I346" i="2"/>
  <c r="H359" i="2"/>
  <c r="I359" i="2" s="1"/>
  <c r="AP360" i="2"/>
  <c r="AQ162" i="2"/>
  <c r="BD205" i="2"/>
  <c r="BE205" i="2" s="1"/>
  <c r="BP205" i="2"/>
  <c r="BQ205" i="2" s="1"/>
  <c r="O205" i="2"/>
  <c r="BJ205" i="2"/>
  <c r="BK205" i="2" s="1"/>
  <c r="AX205" i="2"/>
  <c r="AY205" i="2" s="1"/>
  <c r="AU353" i="2"/>
  <c r="AR353" i="2"/>
  <c r="AS353" i="2" s="1"/>
  <c r="AO158" i="2"/>
  <c r="AL158" i="2"/>
  <c r="AM158" i="2" s="1"/>
  <c r="AN170" i="2"/>
  <c r="I349" i="2"/>
  <c r="BJ241" i="2"/>
  <c r="BK241" i="2" s="1"/>
  <c r="BP241" i="2"/>
  <c r="BQ241" i="2" s="1"/>
  <c r="AX241" i="2"/>
  <c r="AY241" i="2" s="1"/>
  <c r="BD241" i="2"/>
  <c r="BE241" i="2" s="1"/>
  <c r="O241" i="2"/>
  <c r="BJ231" i="2"/>
  <c r="BK231" i="2" s="1"/>
  <c r="BP231" i="2"/>
  <c r="BQ231" i="2" s="1"/>
  <c r="AX231" i="2"/>
  <c r="AY231" i="2" s="1"/>
  <c r="BD231" i="2"/>
  <c r="BE231" i="2" s="1"/>
  <c r="O231" i="2"/>
  <c r="AV120" i="2"/>
  <c r="AW120" i="2" s="1"/>
  <c r="M120" i="2"/>
  <c r="BH120" i="2"/>
  <c r="BI120" i="2" s="1"/>
  <c r="BN120" i="2"/>
  <c r="BO120" i="2" s="1"/>
  <c r="BB120" i="2"/>
  <c r="BC120" i="2" s="1"/>
  <c r="AA359" i="2"/>
  <c r="AA167" i="2"/>
  <c r="AR158" i="2"/>
  <c r="AS158" i="2" s="1"/>
  <c r="AT170" i="2"/>
  <c r="AU158" i="2" s="1"/>
  <c r="AS155" i="2"/>
  <c r="AS161" i="2"/>
  <c r="AM154" i="2"/>
  <c r="AX262" i="2"/>
  <c r="AY262" i="2" s="1"/>
  <c r="BD262" i="2"/>
  <c r="BE262" i="2" s="1"/>
  <c r="O262" i="2"/>
  <c r="BJ262" i="2"/>
  <c r="BK262" i="2" s="1"/>
  <c r="BP262" i="2"/>
  <c r="BQ262" i="2" s="1"/>
  <c r="AL358" i="2"/>
  <c r="AM358" i="2" s="1"/>
  <c r="J146" i="2"/>
  <c r="H134" i="2"/>
  <c r="I134" i="2" s="1"/>
  <c r="AS163" i="2"/>
  <c r="BJ160" i="2"/>
  <c r="BK160" i="2" s="1"/>
  <c r="O160" i="2"/>
  <c r="BP160" i="2"/>
  <c r="BQ160" i="2" s="1"/>
  <c r="AX160" i="2"/>
  <c r="AY160" i="2" s="1"/>
  <c r="BD160" i="2"/>
  <c r="BE160" i="2" s="1"/>
  <c r="AK114" i="2"/>
  <c r="BB90" i="2"/>
  <c r="BC90" i="2" s="1"/>
  <c r="M90" i="2"/>
  <c r="BH90" i="2"/>
  <c r="BI90" i="2" s="1"/>
  <c r="BN90" i="2"/>
  <c r="BO90" i="2" s="1"/>
  <c r="AV90" i="2"/>
  <c r="AW90" i="2" s="1"/>
  <c r="AL162" i="2"/>
  <c r="AM162" i="2" s="1"/>
  <c r="AO162" i="2"/>
  <c r="AQ120" i="2"/>
  <c r="H114" i="2"/>
  <c r="I114" i="2" s="1"/>
  <c r="K114" i="2"/>
  <c r="BD67" i="2"/>
  <c r="BE67" i="2" s="1"/>
  <c r="BJ67" i="2"/>
  <c r="BK67" i="2" s="1"/>
  <c r="O67" i="2"/>
  <c r="AX67" i="2"/>
  <c r="AY67" i="2" s="1"/>
  <c r="BP67" i="2"/>
  <c r="BQ67" i="2" s="1"/>
  <c r="S162" i="2"/>
  <c r="AX89" i="2"/>
  <c r="AY89" i="2" s="1"/>
  <c r="BD89" i="2"/>
  <c r="BE89" i="2" s="1"/>
  <c r="O89" i="2"/>
  <c r="BJ89" i="2"/>
  <c r="BK89" i="2" s="1"/>
  <c r="BP89" i="2"/>
  <c r="BQ89" i="2" s="1"/>
  <c r="AI86" i="2"/>
  <c r="AH98" i="2"/>
  <c r="AF86" i="2"/>
  <c r="AG86" i="2" s="1"/>
  <c r="W144" i="2"/>
  <c r="W133" i="2"/>
  <c r="BP187" i="2"/>
  <c r="BQ187" i="2" s="1"/>
  <c r="AX187" i="2"/>
  <c r="AY187" i="2" s="1"/>
  <c r="BD187" i="2"/>
  <c r="BE187" i="2" s="1"/>
  <c r="O187" i="2"/>
  <c r="BJ187" i="2"/>
  <c r="BK187" i="2" s="1"/>
  <c r="BL361" i="2"/>
  <c r="BM361" i="2" s="1"/>
  <c r="AZ361" i="2"/>
  <c r="BA361" i="2" s="1"/>
  <c r="BR361" i="2"/>
  <c r="BS361" i="2" s="1"/>
  <c r="BF361" i="2"/>
  <c r="BG361" i="2" s="1"/>
  <c r="N361" i="2"/>
  <c r="AS97" i="2"/>
  <c r="AL96" i="2"/>
  <c r="AM96" i="2" s="1"/>
  <c r="AO96" i="2"/>
  <c r="U93" i="2"/>
  <c r="U89" i="2"/>
  <c r="AB122" i="2"/>
  <c r="AZ313" i="2"/>
  <c r="BA313" i="2" s="1"/>
  <c r="BF313" i="2"/>
  <c r="BG313" i="2" s="1"/>
  <c r="N313" i="2"/>
  <c r="BR313" i="2"/>
  <c r="BS313" i="2" s="1"/>
  <c r="BL313" i="2"/>
  <c r="BM313" i="2" s="1"/>
  <c r="BR358" i="2"/>
  <c r="BS358" i="2" s="1"/>
  <c r="N358" i="2"/>
  <c r="BF358" i="2"/>
  <c r="BG358" i="2" s="1"/>
  <c r="BL358" i="2"/>
  <c r="BM358" i="2" s="1"/>
  <c r="AZ358" i="2"/>
  <c r="BA358" i="2" s="1"/>
  <c r="BF162" i="2"/>
  <c r="BG162" i="2" s="1"/>
  <c r="BR162" i="2"/>
  <c r="BS162" i="2" s="1"/>
  <c r="BL162" i="2"/>
  <c r="BM162" i="2" s="1"/>
  <c r="AZ162" i="2"/>
  <c r="BA162" i="2" s="1"/>
  <c r="N162" i="2"/>
  <c r="BJ86" i="2"/>
  <c r="BK86" i="2" s="1"/>
  <c r="BP86" i="2"/>
  <c r="BQ86" i="2" s="1"/>
  <c r="AX86" i="2"/>
  <c r="AY86" i="2" s="1"/>
  <c r="BD86" i="2"/>
  <c r="BE86" i="2" s="1"/>
  <c r="O86" i="2"/>
  <c r="AS114" i="2"/>
  <c r="V122" i="2"/>
  <c r="W110" i="2" s="1"/>
  <c r="T110" i="2"/>
  <c r="U110" i="2" s="1"/>
  <c r="U84" i="2"/>
  <c r="BP73" i="2"/>
  <c r="BQ73" i="2" s="1"/>
  <c r="AX73" i="2"/>
  <c r="AY73" i="2" s="1"/>
  <c r="O73" i="2"/>
  <c r="BJ73" i="2"/>
  <c r="BK73" i="2" s="1"/>
  <c r="BD73" i="2"/>
  <c r="BE73" i="2" s="1"/>
  <c r="AG67" i="2"/>
  <c r="U109" i="2"/>
  <c r="AZ158" i="2"/>
  <c r="BA158" i="2" s="1"/>
  <c r="BF158" i="2"/>
  <c r="BG158" i="2" s="1"/>
  <c r="BL158" i="2"/>
  <c r="BM158" i="2" s="1"/>
  <c r="P170" i="2"/>
  <c r="Q168" i="2" s="1"/>
  <c r="BR158" i="2"/>
  <c r="BS158" i="2" s="1"/>
  <c r="N158" i="2"/>
  <c r="U65" i="2"/>
  <c r="BD65" i="2"/>
  <c r="BE65" i="2" s="1"/>
  <c r="AF313" i="2"/>
  <c r="AG313" i="2" s="1"/>
  <c r="H385" i="2"/>
  <c r="T335" i="2"/>
  <c r="U335" i="2" s="1"/>
  <c r="AL382" i="2"/>
  <c r="H309" i="2"/>
  <c r="I309" i="2" s="1"/>
  <c r="Z332" i="2"/>
  <c r="AA332" i="2" s="1"/>
  <c r="AD312" i="2"/>
  <c r="AA43" i="2"/>
  <c r="BR333" i="2"/>
  <c r="BS333" i="2" s="1"/>
  <c r="AZ333" i="2"/>
  <c r="BA333" i="2" s="1"/>
  <c r="BL333" i="2"/>
  <c r="BM333" i="2" s="1"/>
  <c r="BF333" i="2"/>
  <c r="BG333" i="2" s="1"/>
  <c r="N333" i="2"/>
  <c r="T380" i="2"/>
  <c r="H377" i="2"/>
  <c r="AF301" i="2"/>
  <c r="AG301" i="2" s="1"/>
  <c r="H325" i="2"/>
  <c r="Z324" i="2"/>
  <c r="AA324" i="2" s="1"/>
  <c r="AR323" i="2"/>
  <c r="AS323" i="2" s="1"/>
  <c r="T371" i="2"/>
  <c r="AL322" i="2"/>
  <c r="AM322" i="2" s="1"/>
  <c r="AN326" i="2"/>
  <c r="BR370" i="2"/>
  <c r="BS370" i="2" s="1"/>
  <c r="N370" i="2"/>
  <c r="AZ370" i="2"/>
  <c r="BA370" i="2" s="1"/>
  <c r="BF370" i="2"/>
  <c r="BG370" i="2" s="1"/>
  <c r="BL370" i="2"/>
  <c r="BM370" i="2" s="1"/>
  <c r="AS73" i="2"/>
  <c r="AR66" i="2"/>
  <c r="AS66" i="2" s="1"/>
  <c r="BL48" i="2"/>
  <c r="BM48" i="2" s="1"/>
  <c r="BR48" i="2"/>
  <c r="BS48" i="2" s="1"/>
  <c r="Q48" i="2"/>
  <c r="AZ48" i="2"/>
  <c r="BA48" i="2" s="1"/>
  <c r="N48" i="2"/>
  <c r="BF48" i="2"/>
  <c r="BG48" i="2" s="1"/>
  <c r="Z310" i="2"/>
  <c r="AA310" i="2" s="1"/>
  <c r="AL332" i="2"/>
  <c r="AM332" i="2" s="1"/>
  <c r="AJ312" i="2"/>
  <c r="AH378" i="2"/>
  <c r="AI18" i="2"/>
  <c r="AF18" i="2"/>
  <c r="AG18" i="2" s="1"/>
  <c r="T375" i="2"/>
  <c r="AP326" i="2"/>
  <c r="AA85" i="2"/>
  <c r="AX39" i="2"/>
  <c r="AY39" i="2" s="1"/>
  <c r="O39" i="2"/>
  <c r="BJ39" i="2"/>
  <c r="BK39" i="2" s="1"/>
  <c r="BP39" i="2"/>
  <c r="BQ39" i="2" s="1"/>
  <c r="BD39" i="2"/>
  <c r="BE39" i="2" s="1"/>
  <c r="BB337" i="2"/>
  <c r="BC337" i="2" s="1"/>
  <c r="BH337" i="2"/>
  <c r="BI337" i="2" s="1"/>
  <c r="BN337" i="2"/>
  <c r="BO337" i="2" s="1"/>
  <c r="AV337" i="2"/>
  <c r="AW337" i="2" s="1"/>
  <c r="AL383" i="2"/>
  <c r="AM20" i="2"/>
  <c r="BF307" i="2"/>
  <c r="BG307" i="2" s="1"/>
  <c r="BL307" i="2"/>
  <c r="BM307" i="2" s="1"/>
  <c r="BR307" i="2"/>
  <c r="BS307" i="2" s="1"/>
  <c r="N307" i="2"/>
  <c r="P312" i="2"/>
  <c r="AZ307" i="2"/>
  <c r="BA307" i="2" s="1"/>
  <c r="H328" i="2"/>
  <c r="I328" i="2" s="1"/>
  <c r="L330" i="2"/>
  <c r="AV327" i="2"/>
  <c r="AW327" i="2" s="1"/>
  <c r="BN327" i="2"/>
  <c r="BO327" i="2" s="1"/>
  <c r="BB327" i="2"/>
  <c r="BC327" i="2" s="1"/>
  <c r="BH327" i="2"/>
  <c r="BI327" i="2" s="1"/>
  <c r="AT326" i="2"/>
  <c r="AR322" i="2"/>
  <c r="AS322" i="2" s="1"/>
  <c r="BD10" i="2"/>
  <c r="BE10" i="2" s="1"/>
  <c r="O10" i="2"/>
  <c r="BJ10" i="2"/>
  <c r="BK10" i="2" s="1"/>
  <c r="AX10" i="2"/>
  <c r="AY10" i="2" s="1"/>
  <c r="BP10" i="2"/>
  <c r="BQ10" i="2" s="1"/>
  <c r="AJ302" i="2"/>
  <c r="AZ323" i="2"/>
  <c r="BA323" i="2" s="1"/>
  <c r="BL323" i="2"/>
  <c r="BM323" i="2" s="1"/>
  <c r="BF323" i="2"/>
  <c r="BG323" i="2" s="1"/>
  <c r="N323" i="2"/>
  <c r="BR323" i="2"/>
  <c r="BS323" i="2" s="1"/>
  <c r="AS68" i="2"/>
  <c r="BF66" i="2"/>
  <c r="BG66" i="2" s="1"/>
  <c r="BL66" i="2"/>
  <c r="BM66" i="2" s="1"/>
  <c r="BR66" i="2"/>
  <c r="BS66" i="2" s="1"/>
  <c r="AZ66" i="2"/>
  <c r="BA66" i="2" s="1"/>
  <c r="N66" i="2"/>
  <c r="Q66" i="2"/>
  <c r="T381" i="2"/>
  <c r="AF377" i="2"/>
  <c r="AA15" i="2"/>
  <c r="Z325" i="2"/>
  <c r="AA325" i="2" s="1"/>
  <c r="AR372" i="2"/>
  <c r="AJ98" i="2"/>
  <c r="BD61" i="2"/>
  <c r="BE61" i="2" s="1"/>
  <c r="AN378" i="2"/>
  <c r="AL18" i="2"/>
  <c r="AM18" i="2" s="1"/>
  <c r="AO18" i="2"/>
  <c r="AT330" i="2"/>
  <c r="AR327" i="2"/>
  <c r="AS327" i="2" s="1"/>
  <c r="L374" i="2"/>
  <c r="BH14" i="2"/>
  <c r="BI14" i="2" s="1"/>
  <c r="L26" i="2"/>
  <c r="M14" i="2" s="1"/>
  <c r="BN14" i="2"/>
  <c r="BO14" i="2" s="1"/>
  <c r="AV14" i="2"/>
  <c r="AW14" i="2" s="1"/>
  <c r="BB14" i="2"/>
  <c r="BC14" i="2" s="1"/>
  <c r="T301" i="2"/>
  <c r="U301" i="2" s="1"/>
  <c r="BD12" i="2"/>
  <c r="BE12" i="2" s="1"/>
  <c r="BL300" i="2"/>
  <c r="BM300" i="2" s="1"/>
  <c r="BR300" i="2"/>
  <c r="BS300" i="2" s="1"/>
  <c r="N300" i="2"/>
  <c r="BF300" i="2"/>
  <c r="BG300" i="2" s="1"/>
  <c r="AZ300" i="2"/>
  <c r="BA300" i="2" s="1"/>
  <c r="AF323" i="2"/>
  <c r="AG323" i="2" s="1"/>
  <c r="H371" i="2"/>
  <c r="O69" i="2"/>
  <c r="AA47" i="2"/>
  <c r="AB50" i="2"/>
  <c r="AC38" i="2"/>
  <c r="Z38" i="2"/>
  <c r="AA38" i="2" s="1"/>
  <c r="AZ328" i="2"/>
  <c r="BA328" i="2" s="1"/>
  <c r="BL328" i="2"/>
  <c r="BM328" i="2" s="1"/>
  <c r="BR328" i="2"/>
  <c r="BS328" i="2" s="1"/>
  <c r="N328" i="2"/>
  <c r="BF328" i="2"/>
  <c r="BG328" i="2" s="1"/>
  <c r="AJ330" i="2"/>
  <c r="O16" i="2"/>
  <c r="AS67" i="2"/>
  <c r="H66" i="2"/>
  <c r="I66" i="2" s="1"/>
  <c r="K66" i="2"/>
  <c r="BP60" i="2"/>
  <c r="BQ60" i="2" s="1"/>
  <c r="BJ60" i="2"/>
  <c r="BK60" i="2" s="1"/>
  <c r="BD60" i="2"/>
  <c r="BE60" i="2" s="1"/>
  <c r="AX60" i="2"/>
  <c r="AY60" i="2" s="1"/>
  <c r="O60" i="2"/>
  <c r="BJ47" i="2"/>
  <c r="BK47" i="2" s="1"/>
  <c r="AG43" i="2"/>
  <c r="AM25" i="2"/>
  <c r="BF335" i="2"/>
  <c r="BG335" i="2" s="1"/>
  <c r="BR335" i="2"/>
  <c r="BS335" i="2" s="1"/>
  <c r="N335" i="2"/>
  <c r="BL335" i="2"/>
  <c r="BM335" i="2" s="1"/>
  <c r="AZ335" i="2"/>
  <c r="BA335" i="2" s="1"/>
  <c r="AA21" i="2"/>
  <c r="AF380" i="2"/>
  <c r="J326" i="2"/>
  <c r="H322" i="2"/>
  <c r="BL353" i="2"/>
  <c r="BM353" i="2" s="1"/>
  <c r="AZ353" i="2"/>
  <c r="BA353" i="2" s="1"/>
  <c r="BF353" i="2"/>
  <c r="BG353" i="2" s="1"/>
  <c r="BR353" i="2"/>
  <c r="BS353" i="2" s="1"/>
  <c r="N353" i="2"/>
  <c r="AP74" i="2"/>
  <c r="AQ66" i="2" s="1"/>
  <c r="J50" i="2"/>
  <c r="AG46" i="2"/>
  <c r="AG36" i="2"/>
  <c r="AR385" i="2"/>
  <c r="AT384" i="2"/>
  <c r="AU24" i="2"/>
  <c r="AR24" i="2"/>
  <c r="AS24" i="2" s="1"/>
  <c r="BH310" i="2"/>
  <c r="BI310" i="2" s="1"/>
  <c r="BN310" i="2"/>
  <c r="BO310" i="2" s="1"/>
  <c r="AV310" i="2"/>
  <c r="AW310" i="2" s="1"/>
  <c r="BB310" i="2"/>
  <c r="BC310" i="2" s="1"/>
  <c r="T328" i="2"/>
  <c r="U328" i="2" s="1"/>
  <c r="AS60" i="2"/>
  <c r="Z48" i="2"/>
  <c r="AA48" i="2" s="1"/>
  <c r="AM12" i="2"/>
  <c r="AA61" i="2"/>
  <c r="X374" i="2"/>
  <c r="K288" i="4" l="1"/>
  <c r="K234" i="4"/>
  <c r="K210" i="4"/>
  <c r="AX264" i="4"/>
  <c r="AY264" i="4" s="1"/>
  <c r="AZ242" i="4"/>
  <c r="BA242" i="4" s="1"/>
  <c r="K158" i="4"/>
  <c r="K134" i="4"/>
  <c r="K120" i="4"/>
  <c r="K96" i="4"/>
  <c r="K72" i="4"/>
  <c r="K43" i="4"/>
  <c r="K42" i="4"/>
  <c r="K38" i="4"/>
  <c r="K36" i="4"/>
  <c r="K48" i="4"/>
  <c r="K39" i="4"/>
  <c r="K41" i="4"/>
  <c r="K44" i="4"/>
  <c r="K40" i="4"/>
  <c r="K45" i="4"/>
  <c r="K37" i="4"/>
  <c r="K49" i="4"/>
  <c r="K35" i="4"/>
  <c r="K50" i="4"/>
  <c r="K34" i="4"/>
  <c r="K47" i="4"/>
  <c r="G59" i="4"/>
  <c r="G73" i="4"/>
  <c r="G71" i="4"/>
  <c r="G70" i="4"/>
  <c r="G68" i="4"/>
  <c r="G67" i="4"/>
  <c r="G256" i="4"/>
  <c r="G263" i="4"/>
  <c r="I358" i="4"/>
  <c r="I348" i="4"/>
  <c r="I352" i="4"/>
  <c r="I355" i="4"/>
  <c r="I349" i="4"/>
  <c r="I356" i="4"/>
  <c r="I353" i="4"/>
  <c r="AX353" i="4"/>
  <c r="AY353" i="4" s="1"/>
  <c r="G259" i="4"/>
  <c r="G250" i="4"/>
  <c r="G257" i="4"/>
  <c r="G261" i="4"/>
  <c r="G260" i="4"/>
  <c r="G262" i="4"/>
  <c r="G266" i="4"/>
  <c r="CK183" i="4"/>
  <c r="F267" i="4"/>
  <c r="G251" i="4"/>
  <c r="G253" i="4"/>
  <c r="G255" i="4"/>
  <c r="AS327" i="4"/>
  <c r="AS322" i="4"/>
  <c r="V362" i="4"/>
  <c r="W356" i="4" s="1"/>
  <c r="AS346" i="4"/>
  <c r="AA332" i="4"/>
  <c r="AA334" i="4"/>
  <c r="AS353" i="4"/>
  <c r="AA322" i="4"/>
  <c r="G264" i="4"/>
  <c r="G258" i="4"/>
  <c r="G265" i="4"/>
  <c r="G252" i="4"/>
  <c r="I346" i="4"/>
  <c r="I361" i="4"/>
  <c r="G192" i="4"/>
  <c r="G186" i="4"/>
  <c r="H194" i="4"/>
  <c r="I194" i="4" s="1"/>
  <c r="I359" i="4"/>
  <c r="I357" i="4"/>
  <c r="I351" i="4"/>
  <c r="G168" i="4"/>
  <c r="G144" i="4"/>
  <c r="D17" i="5"/>
  <c r="D36" i="5"/>
  <c r="W110" i="4"/>
  <c r="M24" i="4"/>
  <c r="W48" i="4"/>
  <c r="I311" i="4"/>
  <c r="M264" i="4"/>
  <c r="U308" i="4"/>
  <c r="M14" i="4"/>
  <c r="Q110" i="4"/>
  <c r="Q62" i="4"/>
  <c r="Q114" i="4"/>
  <c r="U333" i="4"/>
  <c r="CB176" i="4"/>
  <c r="Q66" i="4"/>
  <c r="M144" i="4"/>
  <c r="K46" i="4"/>
  <c r="I304" i="4"/>
  <c r="I298" i="4"/>
  <c r="I308" i="4"/>
  <c r="I322" i="4"/>
  <c r="I300" i="4"/>
  <c r="W362" i="4"/>
  <c r="W361" i="4"/>
  <c r="W358" i="4"/>
  <c r="W352" i="4"/>
  <c r="W351" i="4"/>
  <c r="W355" i="4"/>
  <c r="W348" i="4"/>
  <c r="W359" i="4"/>
  <c r="W346" i="4"/>
  <c r="W347" i="4"/>
  <c r="W350" i="4"/>
  <c r="W357" i="4"/>
  <c r="W353" i="4"/>
  <c r="T306" i="4"/>
  <c r="U306" i="4" s="1"/>
  <c r="J338" i="4"/>
  <c r="K326" i="4" s="1"/>
  <c r="H326" i="4"/>
  <c r="I326" i="4" s="1"/>
  <c r="CD183" i="4"/>
  <c r="G98" i="4"/>
  <c r="G97" i="4"/>
  <c r="G93" i="4"/>
  <c r="G89" i="4"/>
  <c r="G85" i="4"/>
  <c r="F99" i="4"/>
  <c r="G92" i="4"/>
  <c r="G84" i="4"/>
  <c r="G88" i="4"/>
  <c r="G87" i="4"/>
  <c r="G95" i="4"/>
  <c r="G91" i="4"/>
  <c r="G83" i="4"/>
  <c r="G82" i="4"/>
  <c r="G94" i="4"/>
  <c r="BD114" i="4"/>
  <c r="BE114" i="4" s="1"/>
  <c r="BJ114" i="4"/>
  <c r="BK114" i="4" s="1"/>
  <c r="AX114" i="4"/>
  <c r="AY114" i="4" s="1"/>
  <c r="BP114" i="4"/>
  <c r="BQ114" i="4" s="1"/>
  <c r="O114" i="4"/>
  <c r="BP182" i="4"/>
  <c r="BQ182" i="4" s="1"/>
  <c r="AX182" i="4"/>
  <c r="AY182" i="4" s="1"/>
  <c r="BD182" i="4"/>
  <c r="BE182" i="4" s="1"/>
  <c r="O182" i="4"/>
  <c r="BJ182" i="4"/>
  <c r="BK182" i="4" s="1"/>
  <c r="AB314" i="4"/>
  <c r="Z302" i="4"/>
  <c r="AA302" i="4" s="1"/>
  <c r="CC184" i="4"/>
  <c r="BB74" i="4"/>
  <c r="BC74" i="4" s="1"/>
  <c r="BH74" i="4"/>
  <c r="BI74" i="4" s="1"/>
  <c r="L75" i="4"/>
  <c r="AV74" i="4"/>
  <c r="AW74" i="4" s="1"/>
  <c r="M70" i="4"/>
  <c r="M68" i="4"/>
  <c r="M58" i="4"/>
  <c r="BN74" i="4"/>
  <c r="BO74" i="4" s="1"/>
  <c r="M71" i="4"/>
  <c r="M74" i="4"/>
  <c r="M65" i="4"/>
  <c r="M67" i="4"/>
  <c r="M66" i="4"/>
  <c r="M60" i="4"/>
  <c r="M64" i="4"/>
  <c r="M61" i="4"/>
  <c r="M73" i="4"/>
  <c r="M63" i="4"/>
  <c r="M59" i="4"/>
  <c r="M69" i="4"/>
  <c r="O90" i="4"/>
  <c r="BP90" i="4"/>
  <c r="BQ90" i="4" s="1"/>
  <c r="AX90" i="4"/>
  <c r="AY90" i="4" s="1"/>
  <c r="BJ90" i="4"/>
  <c r="BK90" i="4" s="1"/>
  <c r="BD90" i="4"/>
  <c r="BE90" i="4" s="1"/>
  <c r="CF186" i="4"/>
  <c r="X147" i="4"/>
  <c r="Y146" i="4"/>
  <c r="Y132" i="4"/>
  <c r="Y142" i="4"/>
  <c r="Y141" i="4"/>
  <c r="Y137" i="4"/>
  <c r="Y133" i="4"/>
  <c r="Y139" i="4"/>
  <c r="Y145" i="4"/>
  <c r="Y140" i="4"/>
  <c r="Y131" i="4"/>
  <c r="Y144" i="4"/>
  <c r="Y135" i="4"/>
  <c r="Y143" i="4"/>
  <c r="Y136" i="4"/>
  <c r="Y130" i="4"/>
  <c r="K278" i="4"/>
  <c r="AR374" i="4"/>
  <c r="CB181" i="4"/>
  <c r="AL50" i="4"/>
  <c r="AM50" i="4" s="1"/>
  <c r="AO49" i="4"/>
  <c r="AO41" i="4"/>
  <c r="AO50" i="4"/>
  <c r="AO44" i="4"/>
  <c r="AO46" i="4"/>
  <c r="AO34" i="4"/>
  <c r="AO35" i="4"/>
  <c r="AO37" i="4"/>
  <c r="AO39" i="4"/>
  <c r="AO43" i="4"/>
  <c r="AO47" i="4"/>
  <c r="AO38" i="4"/>
  <c r="AO40" i="4"/>
  <c r="AO36" i="4"/>
  <c r="AO45" i="4"/>
  <c r="CB189" i="4"/>
  <c r="AP51" i="4"/>
  <c r="AQ50" i="4"/>
  <c r="AQ40" i="4"/>
  <c r="AQ36" i="4"/>
  <c r="AQ45" i="4"/>
  <c r="AQ43" i="4"/>
  <c r="AQ34" i="4"/>
  <c r="AQ39" i="4"/>
  <c r="AQ49" i="4"/>
  <c r="AQ37" i="4"/>
  <c r="AQ47" i="4"/>
  <c r="AQ42" i="4"/>
  <c r="AQ46" i="4"/>
  <c r="AQ41" i="4"/>
  <c r="AQ44" i="4"/>
  <c r="AQ35" i="4"/>
  <c r="AQ66" i="4"/>
  <c r="CC186" i="4"/>
  <c r="X75" i="4"/>
  <c r="Y74" i="4"/>
  <c r="Y73" i="4"/>
  <c r="Y64" i="4"/>
  <c r="Y60" i="4"/>
  <c r="Y69" i="4"/>
  <c r="Y63" i="4"/>
  <c r="Y59" i="4"/>
  <c r="Y68" i="4"/>
  <c r="Y61" i="4"/>
  <c r="Y58" i="4"/>
  <c r="Y67" i="4"/>
  <c r="Y65" i="4"/>
  <c r="Y70" i="4"/>
  <c r="Y71" i="4"/>
  <c r="M110" i="4"/>
  <c r="BL170" i="4"/>
  <c r="BM170" i="4" s="1"/>
  <c r="CG177" i="4"/>
  <c r="BR170" i="4"/>
  <c r="BS170" i="4" s="1"/>
  <c r="N170" i="4"/>
  <c r="BF170" i="4"/>
  <c r="BG170" i="4" s="1"/>
  <c r="Q167" i="4"/>
  <c r="Q163" i="4"/>
  <c r="Q159" i="4"/>
  <c r="Q170" i="4"/>
  <c r="Q160" i="4"/>
  <c r="Q156" i="4"/>
  <c r="AZ170" i="4"/>
  <c r="BA170" i="4" s="1"/>
  <c r="Q155" i="4"/>
  <c r="Q154" i="4"/>
  <c r="Q161" i="4"/>
  <c r="Q165" i="4"/>
  <c r="Q169" i="4"/>
  <c r="Q164" i="4"/>
  <c r="Q166" i="4"/>
  <c r="Q157" i="4"/>
  <c r="BF354" i="4"/>
  <c r="BG354" i="4" s="1"/>
  <c r="U356" i="4"/>
  <c r="H218" i="4"/>
  <c r="I218" i="4" s="1"/>
  <c r="K215" i="4"/>
  <c r="K218" i="4"/>
  <c r="K205" i="4"/>
  <c r="K202" i="4"/>
  <c r="CI176" i="4"/>
  <c r="K208" i="4"/>
  <c r="K203" i="4"/>
  <c r="K207" i="4"/>
  <c r="K212" i="4"/>
  <c r="K217" i="4"/>
  <c r="K211" i="4"/>
  <c r="K214" i="4"/>
  <c r="K209" i="4"/>
  <c r="K213" i="4"/>
  <c r="K204" i="4"/>
  <c r="S290" i="4"/>
  <c r="R291" i="4"/>
  <c r="S289" i="4"/>
  <c r="S280" i="4"/>
  <c r="S274" i="4"/>
  <c r="S283" i="4"/>
  <c r="S281" i="4"/>
  <c r="S275" i="4"/>
  <c r="CL185" i="4"/>
  <c r="S288" i="4"/>
  <c r="S276" i="4"/>
  <c r="S284" i="4"/>
  <c r="S285" i="4"/>
  <c r="S277" i="4"/>
  <c r="S279" i="4"/>
  <c r="S287" i="4"/>
  <c r="S286" i="4"/>
  <c r="I309" i="4"/>
  <c r="AG334" i="4"/>
  <c r="T374" i="4"/>
  <c r="BP337" i="4"/>
  <c r="BQ337" i="4" s="1"/>
  <c r="O337" i="4"/>
  <c r="BD337" i="4"/>
  <c r="BE337" i="4" s="1"/>
  <c r="BJ337" i="4"/>
  <c r="BK337" i="4" s="1"/>
  <c r="AX337" i="4"/>
  <c r="AY337" i="4" s="1"/>
  <c r="AA301" i="4"/>
  <c r="AG300" i="4"/>
  <c r="CC185" i="4"/>
  <c r="S74" i="4"/>
  <c r="R75" i="4"/>
  <c r="S71" i="4"/>
  <c r="S59" i="4"/>
  <c r="S67" i="4"/>
  <c r="S63" i="4"/>
  <c r="S66" i="4"/>
  <c r="S60" i="4"/>
  <c r="S64" i="4"/>
  <c r="S73" i="4"/>
  <c r="S61" i="4"/>
  <c r="S68" i="4"/>
  <c r="S69" i="4"/>
  <c r="S58" i="4"/>
  <c r="S65" i="4"/>
  <c r="S70" i="4"/>
  <c r="AE138" i="4"/>
  <c r="U348" i="4"/>
  <c r="BD186" i="4"/>
  <c r="BE186" i="4" s="1"/>
  <c r="CC187" i="4"/>
  <c r="AD75" i="4"/>
  <c r="AE74" i="4"/>
  <c r="AE73" i="4"/>
  <c r="AE70" i="4"/>
  <c r="AE69" i="4"/>
  <c r="AE67" i="4"/>
  <c r="AE64" i="4"/>
  <c r="AE61" i="4"/>
  <c r="AE59" i="4"/>
  <c r="AE63" i="4"/>
  <c r="AE71" i="4"/>
  <c r="AE58" i="4"/>
  <c r="AE68" i="4"/>
  <c r="AE60" i="4"/>
  <c r="AE66" i="4"/>
  <c r="AE65" i="4"/>
  <c r="AE72" i="4"/>
  <c r="AT338" i="4"/>
  <c r="AU326" i="4" s="1"/>
  <c r="AR326" i="4"/>
  <c r="AS326" i="4" s="1"/>
  <c r="AA300" i="4"/>
  <c r="L338" i="4"/>
  <c r="BH326" i="4"/>
  <c r="BI326" i="4" s="1"/>
  <c r="AV326" i="4"/>
  <c r="AW326" i="4" s="1"/>
  <c r="BN326" i="4"/>
  <c r="BO326" i="4" s="1"/>
  <c r="BB326" i="4"/>
  <c r="BC326" i="4" s="1"/>
  <c r="H330" i="4"/>
  <c r="I330" i="4" s="1"/>
  <c r="CD181" i="4"/>
  <c r="AO92" i="4"/>
  <c r="AO88" i="4"/>
  <c r="AO84" i="4"/>
  <c r="AO98" i="4"/>
  <c r="AO87" i="4"/>
  <c r="AO94" i="4"/>
  <c r="AO83" i="4"/>
  <c r="AO95" i="4"/>
  <c r="AO91" i="4"/>
  <c r="AL98" i="4"/>
  <c r="AM98" i="4" s="1"/>
  <c r="AO82" i="4"/>
  <c r="AO97" i="4"/>
  <c r="AO85" i="4"/>
  <c r="AO89" i="4"/>
  <c r="AO93" i="4"/>
  <c r="AO96" i="4"/>
  <c r="H146" i="4"/>
  <c r="I146" i="4" s="1"/>
  <c r="CF176" i="4"/>
  <c r="K141" i="4"/>
  <c r="K146" i="4"/>
  <c r="K145" i="4"/>
  <c r="K137" i="4"/>
  <c r="K133" i="4"/>
  <c r="K135" i="4"/>
  <c r="K136" i="4"/>
  <c r="K140" i="4"/>
  <c r="K142" i="4"/>
  <c r="K132" i="4"/>
  <c r="K139" i="4"/>
  <c r="K131" i="4"/>
  <c r="K138" i="4"/>
  <c r="K130" i="4"/>
  <c r="K143" i="4"/>
  <c r="AQ168" i="4"/>
  <c r="K266" i="4"/>
  <c r="K260" i="4"/>
  <c r="H266" i="4"/>
  <c r="I266" i="4" s="1"/>
  <c r="K259" i="4"/>
  <c r="K256" i="4"/>
  <c r="K257" i="4"/>
  <c r="K261" i="4"/>
  <c r="K263" i="4"/>
  <c r="K253" i="4"/>
  <c r="CK176" i="4"/>
  <c r="K265" i="4"/>
  <c r="K251" i="4"/>
  <c r="K255" i="4"/>
  <c r="K258" i="4"/>
  <c r="K250" i="4"/>
  <c r="K262" i="4"/>
  <c r="K252" i="4"/>
  <c r="BR266" i="4"/>
  <c r="BS266" i="4" s="1"/>
  <c r="N266" i="4"/>
  <c r="BL266" i="4"/>
  <c r="BM266" i="4" s="1"/>
  <c r="AZ266" i="4"/>
  <c r="BA266" i="4" s="1"/>
  <c r="Q261" i="4"/>
  <c r="Q262" i="4"/>
  <c r="Q257" i="4"/>
  <c r="BF266" i="4"/>
  <c r="BG266" i="4" s="1"/>
  <c r="Q266" i="4"/>
  <c r="Q265" i="4"/>
  <c r="Q256" i="4"/>
  <c r="Q250" i="4"/>
  <c r="Q260" i="4"/>
  <c r="CK177" i="4"/>
  <c r="Q252" i="4"/>
  <c r="Q253" i="4"/>
  <c r="Q259" i="4"/>
  <c r="Q251" i="4"/>
  <c r="Q264" i="4"/>
  <c r="Q263" i="4"/>
  <c r="Q255" i="4"/>
  <c r="AK263" i="4"/>
  <c r="AJ267" i="4"/>
  <c r="AK266" i="4"/>
  <c r="AK259" i="4"/>
  <c r="AK260" i="4"/>
  <c r="AK252" i="4"/>
  <c r="AK262" i="4"/>
  <c r="CK188" i="4"/>
  <c r="AK251" i="4"/>
  <c r="AK257" i="4"/>
  <c r="AK265" i="4"/>
  <c r="AK250" i="4"/>
  <c r="AK253" i="4"/>
  <c r="AK261" i="4"/>
  <c r="AK264" i="4"/>
  <c r="AK255" i="4"/>
  <c r="AK256" i="4"/>
  <c r="I328" i="4"/>
  <c r="AR302" i="4"/>
  <c r="AS302" i="4" s="1"/>
  <c r="AT314" i="4"/>
  <c r="AU302" i="4" s="1"/>
  <c r="BD370" i="4"/>
  <c r="BE370" i="4" s="1"/>
  <c r="BJ370" i="4"/>
  <c r="BK370" i="4" s="1"/>
  <c r="BP370" i="4"/>
  <c r="BQ370" i="4" s="1"/>
  <c r="AX370" i="4"/>
  <c r="AY370" i="4" s="1"/>
  <c r="I329" i="4"/>
  <c r="G96" i="4"/>
  <c r="K66" i="4"/>
  <c r="BJ356" i="4"/>
  <c r="BK356" i="4" s="1"/>
  <c r="AX356" i="4"/>
  <c r="AY356" i="4" s="1"/>
  <c r="O356" i="4"/>
  <c r="BP356" i="4"/>
  <c r="BQ356" i="4" s="1"/>
  <c r="BD356" i="4"/>
  <c r="BE356" i="4" s="1"/>
  <c r="CF183" i="4"/>
  <c r="F147" i="4"/>
  <c r="G140" i="4"/>
  <c r="G143" i="4"/>
  <c r="G142" i="4"/>
  <c r="G146" i="4"/>
  <c r="G133" i="4"/>
  <c r="G135" i="4"/>
  <c r="G139" i="4"/>
  <c r="G141" i="4"/>
  <c r="G136" i="4"/>
  <c r="G130" i="4"/>
  <c r="G132" i="4"/>
  <c r="G131" i="4"/>
  <c r="G145" i="4"/>
  <c r="G137" i="4"/>
  <c r="F219" i="4"/>
  <c r="G217" i="4"/>
  <c r="G213" i="4"/>
  <c r="G218" i="4"/>
  <c r="G207" i="4"/>
  <c r="G214" i="4"/>
  <c r="G204" i="4"/>
  <c r="G208" i="4"/>
  <c r="CI183" i="4"/>
  <c r="G212" i="4"/>
  <c r="G209" i="4"/>
  <c r="G205" i="4"/>
  <c r="G210" i="4"/>
  <c r="G203" i="4"/>
  <c r="G211" i="4"/>
  <c r="G215" i="4"/>
  <c r="G202" i="4"/>
  <c r="G216" i="4"/>
  <c r="BD162" i="4"/>
  <c r="BE162" i="4" s="1"/>
  <c r="O162" i="4"/>
  <c r="BJ162" i="4"/>
  <c r="BK162" i="4" s="1"/>
  <c r="AX162" i="4"/>
  <c r="AY162" i="4" s="1"/>
  <c r="BP162" i="4"/>
  <c r="BQ162" i="4" s="1"/>
  <c r="U298" i="4"/>
  <c r="AA304" i="4"/>
  <c r="AU336" i="4"/>
  <c r="AR336" i="4"/>
  <c r="AS336" i="4" s="1"/>
  <c r="AS304" i="4"/>
  <c r="U325" i="4"/>
  <c r="J362" i="4"/>
  <c r="K350" i="4" s="1"/>
  <c r="H350" i="4"/>
  <c r="I350" i="4" s="1"/>
  <c r="AK168" i="4"/>
  <c r="U357" i="4"/>
  <c r="AS359" i="4"/>
  <c r="BD192" i="4"/>
  <c r="BE192" i="4" s="1"/>
  <c r="BN98" i="4"/>
  <c r="BO98" i="4" s="1"/>
  <c r="AX381" i="4"/>
  <c r="AY381" i="4" s="1"/>
  <c r="BD381" i="4"/>
  <c r="BE381" i="4" s="1"/>
  <c r="BP381" i="4"/>
  <c r="BQ381" i="4" s="1"/>
  <c r="BJ381" i="4"/>
  <c r="BK381" i="4" s="1"/>
  <c r="AZ306" i="4"/>
  <c r="BA306" i="4" s="1"/>
  <c r="BR306" i="4"/>
  <c r="BS306" i="4" s="1"/>
  <c r="N306" i="4"/>
  <c r="BF306" i="4"/>
  <c r="BG306" i="4" s="1"/>
  <c r="BL306" i="4"/>
  <c r="BM306" i="4" s="1"/>
  <c r="L386" i="4"/>
  <c r="CA184" i="4"/>
  <c r="L27" i="4"/>
  <c r="BH26" i="4"/>
  <c r="BI26" i="4" s="1"/>
  <c r="M26" i="4"/>
  <c r="M21" i="4"/>
  <c r="M10" i="4"/>
  <c r="AV26" i="4"/>
  <c r="AW26" i="4" s="1"/>
  <c r="M25" i="4"/>
  <c r="M17" i="4"/>
  <c r="M13" i="4"/>
  <c r="BN26" i="4"/>
  <c r="BO26" i="4" s="1"/>
  <c r="M16" i="4"/>
  <c r="M12" i="4"/>
  <c r="BB26" i="4"/>
  <c r="BC26" i="4" s="1"/>
  <c r="M22" i="4"/>
  <c r="M15" i="4"/>
  <c r="M20" i="4"/>
  <c r="M11" i="4"/>
  <c r="M23" i="4"/>
  <c r="M19" i="4"/>
  <c r="AI72" i="4"/>
  <c r="G86" i="4"/>
  <c r="O346" i="4"/>
  <c r="AX346" i="4"/>
  <c r="AY346" i="4" s="1"/>
  <c r="BD346" i="4"/>
  <c r="BE346" i="4" s="1"/>
  <c r="BP346" i="4"/>
  <c r="BQ346" i="4" s="1"/>
  <c r="BJ346" i="4"/>
  <c r="BK346" i="4" s="1"/>
  <c r="R362" i="4"/>
  <c r="S350" i="4" s="1"/>
  <c r="BL146" i="4"/>
  <c r="BM146" i="4" s="1"/>
  <c r="CF177" i="4"/>
  <c r="BR146" i="4"/>
  <c r="BS146" i="4" s="1"/>
  <c r="N146" i="4"/>
  <c r="Q143" i="4"/>
  <c r="Q132" i="4"/>
  <c r="Q142" i="4"/>
  <c r="Q141" i="4"/>
  <c r="Q137" i="4"/>
  <c r="BF146" i="4"/>
  <c r="BG146" i="4" s="1"/>
  <c r="Q145" i="4"/>
  <c r="Q133" i="4"/>
  <c r="Q146" i="4"/>
  <c r="Q135" i="4"/>
  <c r="AZ146" i="4"/>
  <c r="BA146" i="4" s="1"/>
  <c r="Q140" i="4"/>
  <c r="Q130" i="4"/>
  <c r="Q136" i="4"/>
  <c r="Q139" i="4"/>
  <c r="Q131" i="4"/>
  <c r="BD333" i="4"/>
  <c r="BE333" i="4" s="1"/>
  <c r="O333" i="4"/>
  <c r="BJ333" i="4"/>
  <c r="BK333" i="4" s="1"/>
  <c r="AX333" i="4"/>
  <c r="AY333" i="4" s="1"/>
  <c r="BP333" i="4"/>
  <c r="BQ333" i="4" s="1"/>
  <c r="BD310" i="4"/>
  <c r="BE310" i="4" s="1"/>
  <c r="BJ310" i="4"/>
  <c r="BK310" i="4" s="1"/>
  <c r="O310" i="4"/>
  <c r="BP310" i="4"/>
  <c r="BQ310" i="4" s="1"/>
  <c r="AX310" i="4"/>
  <c r="AY310" i="4" s="1"/>
  <c r="CE182" i="4"/>
  <c r="AU122" i="4"/>
  <c r="AR122" i="4"/>
  <c r="AS122" i="4" s="1"/>
  <c r="AU119" i="4"/>
  <c r="AU115" i="4"/>
  <c r="AU111" i="4"/>
  <c r="AU107" i="4"/>
  <c r="AU106" i="4"/>
  <c r="AU118" i="4"/>
  <c r="AU117" i="4"/>
  <c r="AU108" i="4"/>
  <c r="AU112" i="4"/>
  <c r="AU113" i="4"/>
  <c r="AU120" i="4"/>
  <c r="AU116" i="4"/>
  <c r="AU121" i="4"/>
  <c r="AU109" i="4"/>
  <c r="BJ352" i="4"/>
  <c r="BK352" i="4" s="1"/>
  <c r="AX352" i="4"/>
  <c r="AY352" i="4" s="1"/>
  <c r="O352" i="4"/>
  <c r="BD352" i="4"/>
  <c r="BE352" i="4" s="1"/>
  <c r="BP352" i="4"/>
  <c r="BQ352" i="4" s="1"/>
  <c r="Y194" i="4"/>
  <c r="CH186" i="4"/>
  <c r="Y191" i="4"/>
  <c r="Y188" i="4"/>
  <c r="Y189" i="4"/>
  <c r="Y179" i="4"/>
  <c r="X195" i="4"/>
  <c r="Y193" i="4"/>
  <c r="Y185" i="4"/>
  <c r="Y184" i="4"/>
  <c r="Y190" i="4"/>
  <c r="Y192" i="4"/>
  <c r="Y180" i="4"/>
  <c r="Y181" i="4"/>
  <c r="Y178" i="4"/>
  <c r="Y187" i="4"/>
  <c r="Y183" i="4"/>
  <c r="Y186" i="4"/>
  <c r="AE286" i="4"/>
  <c r="AE290" i="4"/>
  <c r="AD291" i="4"/>
  <c r="AE285" i="4"/>
  <c r="AE283" i="4"/>
  <c r="AE277" i="4"/>
  <c r="CL187" i="4"/>
  <c r="AE279" i="4"/>
  <c r="AE281" i="4"/>
  <c r="AE276" i="4"/>
  <c r="AE274" i="4"/>
  <c r="AE287" i="4"/>
  <c r="AE280" i="4"/>
  <c r="AE284" i="4"/>
  <c r="AE275" i="4"/>
  <c r="AE289" i="4"/>
  <c r="T330" i="4"/>
  <c r="U330" i="4" s="1"/>
  <c r="W62" i="4"/>
  <c r="AG328" i="4"/>
  <c r="AG331" i="4"/>
  <c r="I324" i="4"/>
  <c r="AQ38" i="4"/>
  <c r="AA325" i="4"/>
  <c r="Y62" i="4"/>
  <c r="U349" i="4"/>
  <c r="U352" i="4"/>
  <c r="O359" i="4"/>
  <c r="U361" i="4"/>
  <c r="Z242" i="4"/>
  <c r="AA242" i="4" s="1"/>
  <c r="AC242" i="4"/>
  <c r="AC237" i="4"/>
  <c r="AC241" i="4"/>
  <c r="AC238" i="4"/>
  <c r="AC232" i="4"/>
  <c r="AC236" i="4"/>
  <c r="AC229" i="4"/>
  <c r="AC227" i="4"/>
  <c r="CJ179" i="4"/>
  <c r="AC226" i="4"/>
  <c r="AC228" i="4"/>
  <c r="AC239" i="4"/>
  <c r="AC240" i="4"/>
  <c r="AC231" i="4"/>
  <c r="AC233" i="4"/>
  <c r="AC235" i="4"/>
  <c r="S278" i="4"/>
  <c r="O288" i="4"/>
  <c r="BJ288" i="4"/>
  <c r="BK288" i="4" s="1"/>
  <c r="BP288" i="4"/>
  <c r="BQ288" i="4" s="1"/>
  <c r="AX288" i="4"/>
  <c r="AY288" i="4" s="1"/>
  <c r="BD288" i="4"/>
  <c r="BE288" i="4" s="1"/>
  <c r="I337" i="4"/>
  <c r="U305" i="4"/>
  <c r="CD176" i="4"/>
  <c r="K95" i="4"/>
  <c r="K91" i="4"/>
  <c r="K87" i="4"/>
  <c r="K83" i="4"/>
  <c r="K97" i="4"/>
  <c r="K98" i="4"/>
  <c r="K94" i="4"/>
  <c r="H98" i="4"/>
  <c r="I98" i="4" s="1"/>
  <c r="K82" i="4"/>
  <c r="K89" i="4"/>
  <c r="K86" i="4"/>
  <c r="K85" i="4"/>
  <c r="K88" i="4"/>
  <c r="K84" i="4"/>
  <c r="K93" i="4"/>
  <c r="K92" i="4"/>
  <c r="O355" i="4"/>
  <c r="M206" i="4"/>
  <c r="Q206" i="4"/>
  <c r="BP298" i="4"/>
  <c r="BQ298" i="4" s="1"/>
  <c r="BD298" i="4"/>
  <c r="BE298" i="4" s="1"/>
  <c r="O298" i="4"/>
  <c r="AX298" i="4"/>
  <c r="AY298" i="4" s="1"/>
  <c r="BJ298" i="4"/>
  <c r="BK298" i="4" s="1"/>
  <c r="I313" i="4"/>
  <c r="AA329" i="4"/>
  <c r="BH378" i="4"/>
  <c r="BI378" i="4" s="1"/>
  <c r="AV378" i="4"/>
  <c r="AW378" i="4" s="1"/>
  <c r="M378" i="4"/>
  <c r="BN378" i="4"/>
  <c r="BO378" i="4" s="1"/>
  <c r="BB378" i="4"/>
  <c r="BC378" i="4" s="1"/>
  <c r="I310" i="4"/>
  <c r="K90" i="4"/>
  <c r="CE176" i="4"/>
  <c r="H122" i="4"/>
  <c r="I122" i="4" s="1"/>
  <c r="K117" i="4"/>
  <c r="K113" i="4"/>
  <c r="K122" i="4"/>
  <c r="K109" i="4"/>
  <c r="K108" i="4"/>
  <c r="K121" i="4"/>
  <c r="K116" i="4"/>
  <c r="K112" i="4"/>
  <c r="K115" i="4"/>
  <c r="K106" i="4"/>
  <c r="K107" i="4"/>
  <c r="K114" i="4"/>
  <c r="K118" i="4"/>
  <c r="K111" i="4"/>
  <c r="K119" i="4"/>
  <c r="AC144" i="4"/>
  <c r="AL354" i="4"/>
  <c r="AM354" i="4" s="1"/>
  <c r="T194" i="4"/>
  <c r="U194" i="4" s="1"/>
  <c r="W194" i="4"/>
  <c r="W187" i="4"/>
  <c r="W193" i="4"/>
  <c r="CH178" i="4"/>
  <c r="W190" i="4"/>
  <c r="W183" i="4"/>
  <c r="W180" i="4"/>
  <c r="W179" i="4"/>
  <c r="W191" i="4"/>
  <c r="W185" i="4"/>
  <c r="W178" i="4"/>
  <c r="W188" i="4"/>
  <c r="W181" i="4"/>
  <c r="W189" i="4"/>
  <c r="W184" i="4"/>
  <c r="K254" i="4"/>
  <c r="BP278" i="4"/>
  <c r="BQ278" i="4" s="1"/>
  <c r="BD278" i="4"/>
  <c r="BE278" i="4" s="1"/>
  <c r="O278" i="4"/>
  <c r="BJ278" i="4"/>
  <c r="BK278" i="4" s="1"/>
  <c r="AX278" i="4"/>
  <c r="AY278" i="4" s="1"/>
  <c r="AF266" i="4"/>
  <c r="AG266" i="4" s="1"/>
  <c r="AI260" i="4"/>
  <c r="AI261" i="4"/>
  <c r="AI256" i="4"/>
  <c r="AI266" i="4"/>
  <c r="AI259" i="4"/>
  <c r="AI253" i="4"/>
  <c r="CK180" i="4"/>
  <c r="AI251" i="4"/>
  <c r="AI255" i="4"/>
  <c r="AI265" i="4"/>
  <c r="AI252" i="4"/>
  <c r="AI263" i="4"/>
  <c r="AI250" i="4"/>
  <c r="AI262" i="4"/>
  <c r="AI257" i="4"/>
  <c r="Z330" i="4"/>
  <c r="AA330" i="4" s="1"/>
  <c r="AA305" i="4"/>
  <c r="AM333" i="4"/>
  <c r="U313" i="4"/>
  <c r="BJ42" i="4"/>
  <c r="BK42" i="4" s="1"/>
  <c r="AX42" i="4"/>
  <c r="AY42" i="4" s="1"/>
  <c r="BD42" i="4"/>
  <c r="BE42" i="4" s="1"/>
  <c r="O42" i="4"/>
  <c r="BP42" i="4"/>
  <c r="BQ42" i="4" s="1"/>
  <c r="AD195" i="4"/>
  <c r="CH187" i="4"/>
  <c r="AE187" i="4"/>
  <c r="AE194" i="4"/>
  <c r="AE193" i="4"/>
  <c r="AE190" i="4"/>
  <c r="AE183" i="4"/>
  <c r="AE180" i="4"/>
  <c r="AE181" i="4"/>
  <c r="AE189" i="4"/>
  <c r="AE191" i="4"/>
  <c r="AE178" i="4"/>
  <c r="AE179" i="4"/>
  <c r="AE185" i="4"/>
  <c r="AE188" i="4"/>
  <c r="AE184" i="4"/>
  <c r="AT362" i="4"/>
  <c r="AU350" i="4" s="1"/>
  <c r="AR350" i="4"/>
  <c r="AS350" i="4" s="1"/>
  <c r="O353" i="4"/>
  <c r="AE186" i="4"/>
  <c r="BJ258" i="4"/>
  <c r="BK258" i="4" s="1"/>
  <c r="BP258" i="4"/>
  <c r="BQ258" i="4" s="1"/>
  <c r="AX258" i="4"/>
  <c r="AY258" i="4" s="1"/>
  <c r="O258" i="4"/>
  <c r="BD258" i="4"/>
  <c r="BE258" i="4" s="1"/>
  <c r="BR336" i="4"/>
  <c r="BS336" i="4" s="1"/>
  <c r="BF336" i="4"/>
  <c r="BG336" i="4" s="1"/>
  <c r="N336" i="4"/>
  <c r="BL336" i="4"/>
  <c r="BM336" i="4" s="1"/>
  <c r="AZ336" i="4"/>
  <c r="BA336" i="4" s="1"/>
  <c r="AA313" i="4"/>
  <c r="AS334" i="4"/>
  <c r="AS335" i="4"/>
  <c r="BD372" i="4"/>
  <c r="BE372" i="4" s="1"/>
  <c r="BJ372" i="4"/>
  <c r="BK372" i="4" s="1"/>
  <c r="BP372" i="4"/>
  <c r="BQ372" i="4" s="1"/>
  <c r="AX372" i="4"/>
  <c r="AY372" i="4" s="1"/>
  <c r="AQ162" i="4"/>
  <c r="Y238" i="4"/>
  <c r="Y232" i="4"/>
  <c r="X243" i="4"/>
  <c r="Y236" i="4"/>
  <c r="Y242" i="4"/>
  <c r="Y235" i="4"/>
  <c r="Y239" i="4"/>
  <c r="Y227" i="4"/>
  <c r="Y229" i="4"/>
  <c r="CJ186" i="4"/>
  <c r="Y228" i="4"/>
  <c r="Y241" i="4"/>
  <c r="Y226" i="4"/>
  <c r="Y240" i="4"/>
  <c r="Y233" i="4"/>
  <c r="Y237" i="4"/>
  <c r="Y231" i="4"/>
  <c r="AI90" i="4"/>
  <c r="H170" i="4"/>
  <c r="I170" i="4" s="1"/>
  <c r="K170" i="4"/>
  <c r="CG176" i="4"/>
  <c r="K166" i="4"/>
  <c r="K167" i="4"/>
  <c r="K159" i="4"/>
  <c r="K155" i="4"/>
  <c r="K154" i="4"/>
  <c r="K161" i="4"/>
  <c r="K156" i="4"/>
  <c r="K165" i="4"/>
  <c r="K160" i="4"/>
  <c r="K157" i="4"/>
  <c r="K163" i="4"/>
  <c r="K169" i="4"/>
  <c r="K164" i="4"/>
  <c r="O357" i="4"/>
  <c r="BB242" i="4"/>
  <c r="BC242" i="4" s="1"/>
  <c r="BH242" i="4"/>
  <c r="BI242" i="4" s="1"/>
  <c r="BN242" i="4"/>
  <c r="BO242" i="4" s="1"/>
  <c r="M242" i="4"/>
  <c r="M238" i="4"/>
  <c r="M241" i="4"/>
  <c r="L243" i="4"/>
  <c r="AV242" i="4"/>
  <c r="AW242" i="4" s="1"/>
  <c r="M236" i="4"/>
  <c r="M237" i="4"/>
  <c r="M229" i="4"/>
  <c r="M227" i="4"/>
  <c r="CJ184" i="4"/>
  <c r="M239" i="4"/>
  <c r="M228" i="4"/>
  <c r="M233" i="4"/>
  <c r="M232" i="4"/>
  <c r="M231" i="4"/>
  <c r="M226" i="4"/>
  <c r="M235" i="4"/>
  <c r="BH98" i="4"/>
  <c r="BI98" i="4" s="1"/>
  <c r="F362" i="4"/>
  <c r="G350" i="4" s="1"/>
  <c r="BJ334" i="4"/>
  <c r="BK334" i="4" s="1"/>
  <c r="BP334" i="4"/>
  <c r="BQ334" i="4" s="1"/>
  <c r="AX334" i="4"/>
  <c r="AY334" i="4" s="1"/>
  <c r="BD334" i="4"/>
  <c r="BE334" i="4" s="1"/>
  <c r="O334" i="4"/>
  <c r="K62" i="4"/>
  <c r="BD264" i="4"/>
  <c r="BE264" i="4" s="1"/>
  <c r="X338" i="4"/>
  <c r="AN386" i="4"/>
  <c r="CA181" i="4"/>
  <c r="AO26" i="4"/>
  <c r="AL26" i="4"/>
  <c r="AM26" i="4" s="1"/>
  <c r="AO23" i="4"/>
  <c r="AO19" i="4"/>
  <c r="AO16" i="4"/>
  <c r="AO12" i="4"/>
  <c r="AO15" i="4"/>
  <c r="AO11" i="4"/>
  <c r="AO20" i="4"/>
  <c r="AO10" i="4"/>
  <c r="AO18" i="4"/>
  <c r="AO24" i="4"/>
  <c r="AO22" i="4"/>
  <c r="AO21" i="4"/>
  <c r="AO13" i="4"/>
  <c r="AO17" i="4"/>
  <c r="AO25" i="4"/>
  <c r="J314" i="4"/>
  <c r="K302" i="4" s="1"/>
  <c r="H302" i="4"/>
  <c r="I302" i="4" s="1"/>
  <c r="AB386" i="4"/>
  <c r="CA179" i="4"/>
  <c r="Z26" i="4"/>
  <c r="AA26" i="4" s="1"/>
  <c r="AC10" i="4"/>
  <c r="AC22" i="4"/>
  <c r="AC17" i="4"/>
  <c r="AC13" i="4"/>
  <c r="AC21" i="4"/>
  <c r="AC16" i="4"/>
  <c r="AC12" i="4"/>
  <c r="AC26" i="4"/>
  <c r="AC15" i="4"/>
  <c r="AC24" i="4"/>
  <c r="AC25" i="4"/>
  <c r="AC19" i="4"/>
  <c r="AC20" i="4"/>
  <c r="AC11" i="4"/>
  <c r="AC23" i="4"/>
  <c r="BJ66" i="4"/>
  <c r="BK66" i="4" s="1"/>
  <c r="AX66" i="4"/>
  <c r="AY66" i="4" s="1"/>
  <c r="BD66" i="4"/>
  <c r="BE66" i="4" s="1"/>
  <c r="O66" i="4"/>
  <c r="BP66" i="4"/>
  <c r="BQ66" i="4" s="1"/>
  <c r="BD110" i="4"/>
  <c r="BE110" i="4" s="1"/>
  <c r="BJ110" i="4"/>
  <c r="BK110" i="4" s="1"/>
  <c r="AX110" i="4"/>
  <c r="AY110" i="4" s="1"/>
  <c r="BP110" i="4"/>
  <c r="BQ110" i="4" s="1"/>
  <c r="O110" i="4"/>
  <c r="O62" i="4"/>
  <c r="BP62" i="4"/>
  <c r="BQ62" i="4" s="1"/>
  <c r="AX62" i="4"/>
  <c r="AY62" i="4" s="1"/>
  <c r="BJ62" i="4"/>
  <c r="BK62" i="4" s="1"/>
  <c r="BD62" i="4"/>
  <c r="BE62" i="4" s="1"/>
  <c r="S86" i="4"/>
  <c r="H360" i="4"/>
  <c r="I360" i="4" s="1"/>
  <c r="O234" i="4"/>
  <c r="BD234" i="4"/>
  <c r="BE234" i="4" s="1"/>
  <c r="AX234" i="4"/>
  <c r="AY234" i="4" s="1"/>
  <c r="BP234" i="4"/>
  <c r="BQ234" i="4" s="1"/>
  <c r="BJ234" i="4"/>
  <c r="BK234" i="4" s="1"/>
  <c r="BD282" i="4"/>
  <c r="BE282" i="4" s="1"/>
  <c r="AX282" i="4"/>
  <c r="AY282" i="4" s="1"/>
  <c r="BP282" i="4"/>
  <c r="BQ282" i="4" s="1"/>
  <c r="O282" i="4"/>
  <c r="BJ282" i="4"/>
  <c r="BK282" i="4" s="1"/>
  <c r="O307" i="4"/>
  <c r="AX307" i="4"/>
  <c r="AY307" i="4" s="1"/>
  <c r="BP307" i="4"/>
  <c r="BQ307" i="4" s="1"/>
  <c r="BJ307" i="4"/>
  <c r="BK307" i="4" s="1"/>
  <c r="BD307" i="4"/>
  <c r="BE307" i="4" s="1"/>
  <c r="CC178" i="4"/>
  <c r="T74" i="4"/>
  <c r="U74" i="4" s="1"/>
  <c r="W70" i="4"/>
  <c r="W69" i="4"/>
  <c r="W74" i="4"/>
  <c r="W64" i="4"/>
  <c r="W60" i="4"/>
  <c r="W73" i="4"/>
  <c r="W65" i="4"/>
  <c r="W61" i="4"/>
  <c r="W63" i="4"/>
  <c r="W59" i="4"/>
  <c r="W68" i="4"/>
  <c r="W58" i="4"/>
  <c r="W67" i="4"/>
  <c r="W71" i="4"/>
  <c r="BR378" i="4"/>
  <c r="BS378" i="4" s="1"/>
  <c r="BF378" i="4"/>
  <c r="BG378" i="4" s="1"/>
  <c r="N378" i="4"/>
  <c r="BL378" i="4"/>
  <c r="BM378" i="4" s="1"/>
  <c r="AZ378" i="4"/>
  <c r="BA378" i="4" s="1"/>
  <c r="AF336" i="4"/>
  <c r="AG336" i="4" s="1"/>
  <c r="BB336" i="4"/>
  <c r="BC336" i="4" s="1"/>
  <c r="M336" i="4"/>
  <c r="BH336" i="4"/>
  <c r="BI336" i="4" s="1"/>
  <c r="AV336" i="4"/>
  <c r="AW336" i="4" s="1"/>
  <c r="BN336" i="4"/>
  <c r="BO336" i="4" s="1"/>
  <c r="BP360" i="4"/>
  <c r="BQ360" i="4" s="1"/>
  <c r="O360" i="4"/>
  <c r="BJ360" i="4"/>
  <c r="BK360" i="4" s="1"/>
  <c r="BB354" i="4"/>
  <c r="BC354" i="4" s="1"/>
  <c r="AA324" i="4"/>
  <c r="BJ377" i="4"/>
  <c r="BK377" i="4" s="1"/>
  <c r="AX377" i="4"/>
  <c r="AY377" i="4" s="1"/>
  <c r="BP377" i="4"/>
  <c r="BQ377" i="4" s="1"/>
  <c r="BD377" i="4"/>
  <c r="BE377" i="4" s="1"/>
  <c r="Y336" i="4"/>
  <c r="BP24" i="4"/>
  <c r="BQ24" i="4" s="1"/>
  <c r="O24" i="4"/>
  <c r="BD24" i="4"/>
  <c r="BE24" i="4" s="1"/>
  <c r="BJ24" i="4"/>
  <c r="BK24" i="4" s="1"/>
  <c r="AX24" i="4"/>
  <c r="AY24" i="4" s="1"/>
  <c r="W66" i="4"/>
  <c r="CC182" i="4"/>
  <c r="AR74" i="4"/>
  <c r="AS74" i="4" s="1"/>
  <c r="AU70" i="4"/>
  <c r="AU69" i="4"/>
  <c r="AU73" i="4"/>
  <c r="AU74" i="4"/>
  <c r="AU64" i="4"/>
  <c r="AU60" i="4"/>
  <c r="AU65" i="4"/>
  <c r="AU61" i="4"/>
  <c r="AU67" i="4"/>
  <c r="AU58" i="4"/>
  <c r="AU63" i="4"/>
  <c r="AU59" i="4"/>
  <c r="AU66" i="4"/>
  <c r="AU71" i="4"/>
  <c r="AU68" i="4"/>
  <c r="S72" i="4"/>
  <c r="BP144" i="4"/>
  <c r="BQ144" i="4" s="1"/>
  <c r="AX144" i="4"/>
  <c r="AY144" i="4" s="1"/>
  <c r="BJ144" i="4"/>
  <c r="BK144" i="4" s="1"/>
  <c r="O144" i="4"/>
  <c r="BD144" i="4"/>
  <c r="BE144" i="4" s="1"/>
  <c r="L219" i="4"/>
  <c r="AV218" i="4"/>
  <c r="AW218" i="4" s="1"/>
  <c r="M218" i="4"/>
  <c r="M214" i="4"/>
  <c r="BH218" i="4"/>
  <c r="BI218" i="4" s="1"/>
  <c r="M215" i="4"/>
  <c r="BB218" i="4"/>
  <c r="BC218" i="4" s="1"/>
  <c r="BN218" i="4"/>
  <c r="BO218" i="4" s="1"/>
  <c r="M212" i="4"/>
  <c r="M204" i="4"/>
  <c r="M217" i="4"/>
  <c r="M213" i="4"/>
  <c r="M205" i="4"/>
  <c r="M211" i="4"/>
  <c r="M207" i="4"/>
  <c r="CI184" i="4"/>
  <c r="M202" i="4"/>
  <c r="M203" i="4"/>
  <c r="M209" i="4"/>
  <c r="M208" i="4"/>
  <c r="AQ290" i="4"/>
  <c r="AP291" i="4"/>
  <c r="AQ289" i="4"/>
  <c r="AQ275" i="4"/>
  <c r="AQ277" i="4"/>
  <c r="AQ274" i="4"/>
  <c r="AQ280" i="4"/>
  <c r="CL189" i="4"/>
  <c r="AQ286" i="4"/>
  <c r="AQ281" i="4"/>
  <c r="AQ287" i="4"/>
  <c r="AQ284" i="4"/>
  <c r="AQ276" i="4"/>
  <c r="AQ278" i="4"/>
  <c r="AQ283" i="4"/>
  <c r="AQ285" i="4"/>
  <c r="AQ279" i="4"/>
  <c r="M330" i="4"/>
  <c r="BB330" i="4"/>
  <c r="BC330" i="4" s="1"/>
  <c r="BH330" i="4"/>
  <c r="BI330" i="4" s="1"/>
  <c r="AV330" i="4"/>
  <c r="AW330" i="4" s="1"/>
  <c r="BN330" i="4"/>
  <c r="BO330" i="4" s="1"/>
  <c r="I301" i="4"/>
  <c r="AF306" i="4"/>
  <c r="AG306" i="4" s="1"/>
  <c r="AG308" i="4"/>
  <c r="R267" i="4"/>
  <c r="S266" i="4"/>
  <c r="S260" i="4"/>
  <c r="S261" i="4"/>
  <c r="S263" i="4"/>
  <c r="S253" i="4"/>
  <c r="S259" i="4"/>
  <c r="S256" i="4"/>
  <c r="CK185" i="4"/>
  <c r="S257" i="4"/>
  <c r="S252" i="4"/>
  <c r="S255" i="4"/>
  <c r="S265" i="4"/>
  <c r="S250" i="4"/>
  <c r="S251" i="4"/>
  <c r="S262" i="4"/>
  <c r="AZ374" i="4"/>
  <c r="BA374" i="4" s="1"/>
  <c r="BL374" i="4"/>
  <c r="BM374" i="4" s="1"/>
  <c r="N374" i="4"/>
  <c r="BF374" i="4"/>
  <c r="BG374" i="4" s="1"/>
  <c r="BR374" i="4"/>
  <c r="BS374" i="4" s="1"/>
  <c r="O325" i="4"/>
  <c r="BJ325" i="4"/>
  <c r="BK325" i="4" s="1"/>
  <c r="AX325" i="4"/>
  <c r="AY325" i="4" s="1"/>
  <c r="BP325" i="4"/>
  <c r="BQ325" i="4" s="1"/>
  <c r="BD325" i="4"/>
  <c r="BE325" i="4" s="1"/>
  <c r="BN306" i="4"/>
  <c r="BO306" i="4" s="1"/>
  <c r="AV306" i="4"/>
  <c r="AW306" i="4" s="1"/>
  <c r="BB306" i="4"/>
  <c r="BC306" i="4" s="1"/>
  <c r="BH306" i="4"/>
  <c r="BI306" i="4" s="1"/>
  <c r="AA327" i="4"/>
  <c r="H312" i="4"/>
  <c r="I312" i="4" s="1"/>
  <c r="AS325" i="4"/>
  <c r="S96" i="4"/>
  <c r="AN362" i="4"/>
  <c r="AO350" i="4" s="1"/>
  <c r="AL350" i="4"/>
  <c r="AM350" i="4" s="1"/>
  <c r="AE288" i="4"/>
  <c r="U307" i="4"/>
  <c r="Y66" i="4"/>
  <c r="I305" i="4"/>
  <c r="AA303" i="4"/>
  <c r="O323" i="4"/>
  <c r="BP323" i="4"/>
  <c r="BQ323" i="4" s="1"/>
  <c r="BD323" i="4"/>
  <c r="BE323" i="4" s="1"/>
  <c r="BJ323" i="4"/>
  <c r="BK323" i="4" s="1"/>
  <c r="AX323" i="4"/>
  <c r="AY323" i="4" s="1"/>
  <c r="BD311" i="4"/>
  <c r="BE311" i="4" s="1"/>
  <c r="BJ311" i="4"/>
  <c r="BK311" i="4" s="1"/>
  <c r="O311" i="4"/>
  <c r="AX311" i="4"/>
  <c r="AY311" i="4" s="1"/>
  <c r="BP311" i="4"/>
  <c r="BQ311" i="4" s="1"/>
  <c r="AX332" i="4"/>
  <c r="AY332" i="4" s="1"/>
  <c r="BD332" i="4"/>
  <c r="BE332" i="4" s="1"/>
  <c r="O332" i="4"/>
  <c r="BP332" i="4"/>
  <c r="BQ332" i="4" s="1"/>
  <c r="BJ332" i="4"/>
  <c r="BK332" i="4" s="1"/>
  <c r="AS301" i="4"/>
  <c r="CG186" i="4"/>
  <c r="Y167" i="4"/>
  <c r="Y163" i="4"/>
  <c r="Y159" i="4"/>
  <c r="Y170" i="4"/>
  <c r="X171" i="4"/>
  <c r="Y164" i="4"/>
  <c r="Y157" i="4"/>
  <c r="Y166" i="4"/>
  <c r="Y156" i="4"/>
  <c r="Y161" i="4"/>
  <c r="Y160" i="4"/>
  <c r="Y165" i="4"/>
  <c r="Y154" i="4"/>
  <c r="Y155" i="4"/>
  <c r="Y169" i="4"/>
  <c r="AU217" i="4"/>
  <c r="AU213" i="4"/>
  <c r="AR218" i="4"/>
  <c r="AS218" i="4" s="1"/>
  <c r="AU218" i="4"/>
  <c r="AU211" i="4"/>
  <c r="AU207" i="4"/>
  <c r="AU202" i="4"/>
  <c r="AU212" i="4"/>
  <c r="AU203" i="4"/>
  <c r="CI182" i="4"/>
  <c r="AU215" i="4"/>
  <c r="AU206" i="4"/>
  <c r="AU204" i="4"/>
  <c r="AU205" i="4"/>
  <c r="AU208" i="4"/>
  <c r="AU209" i="4"/>
  <c r="AU214" i="4"/>
  <c r="AL170" i="4"/>
  <c r="AM170" i="4" s="1"/>
  <c r="CG181" i="4"/>
  <c r="AO167" i="4"/>
  <c r="AO163" i="4"/>
  <c r="AO159" i="4"/>
  <c r="AO170" i="4"/>
  <c r="AO155" i="4"/>
  <c r="AO164" i="4"/>
  <c r="AO160" i="4"/>
  <c r="AO157" i="4"/>
  <c r="AO166" i="4"/>
  <c r="AO156" i="4"/>
  <c r="AO161" i="4"/>
  <c r="AO165" i="4"/>
  <c r="AO154" i="4"/>
  <c r="AO169" i="4"/>
  <c r="T350" i="4"/>
  <c r="U350" i="4" s="1"/>
  <c r="CB184" i="4"/>
  <c r="AV50" i="4"/>
  <c r="AW50" i="4" s="1"/>
  <c r="BB50" i="4"/>
  <c r="BC50" i="4" s="1"/>
  <c r="L51" i="4"/>
  <c r="BH50" i="4"/>
  <c r="BI50" i="4" s="1"/>
  <c r="M46" i="4"/>
  <c r="BN50" i="4"/>
  <c r="BO50" i="4" s="1"/>
  <c r="M50" i="4"/>
  <c r="M47" i="4"/>
  <c r="M40" i="4"/>
  <c r="M43" i="4"/>
  <c r="M35" i="4"/>
  <c r="M44" i="4"/>
  <c r="M34" i="4"/>
  <c r="M36" i="4"/>
  <c r="M41" i="4"/>
  <c r="M37" i="4"/>
  <c r="M45" i="4"/>
  <c r="M38" i="4"/>
  <c r="M39" i="4"/>
  <c r="M49" i="4"/>
  <c r="M374" i="4"/>
  <c r="BH374" i="4"/>
  <c r="BI374" i="4" s="1"/>
  <c r="BB374" i="4"/>
  <c r="BC374" i="4" s="1"/>
  <c r="AV374" i="4"/>
  <c r="AW374" i="4" s="1"/>
  <c r="BN374" i="4"/>
  <c r="BO374" i="4" s="1"/>
  <c r="AL374" i="4"/>
  <c r="AO374" i="4"/>
  <c r="U38" i="4"/>
  <c r="BD38" i="4"/>
  <c r="BE38" i="4" s="1"/>
  <c r="AP338" i="4"/>
  <c r="AQ326" i="4" s="1"/>
  <c r="J386" i="4"/>
  <c r="K378" i="4" s="1"/>
  <c r="CA176" i="4"/>
  <c r="K22" i="4"/>
  <c r="K15" i="4"/>
  <c r="K11" i="4"/>
  <c r="K26" i="4"/>
  <c r="K19" i="4"/>
  <c r="K10" i="4"/>
  <c r="H26" i="4"/>
  <c r="I26" i="4" s="1"/>
  <c r="K17" i="4"/>
  <c r="K13" i="4"/>
  <c r="K24" i="4"/>
  <c r="K20" i="4"/>
  <c r="K21" i="4"/>
  <c r="K18" i="4"/>
  <c r="K12" i="4"/>
  <c r="K16" i="4"/>
  <c r="K25" i="4"/>
  <c r="K23" i="4"/>
  <c r="AC374" i="4"/>
  <c r="Z374" i="4"/>
  <c r="X314" i="4"/>
  <c r="Y312" i="4" s="1"/>
  <c r="AG301" i="4"/>
  <c r="BP385" i="4"/>
  <c r="BQ385" i="4" s="1"/>
  <c r="AX385" i="4"/>
  <c r="AY385" i="4" s="1"/>
  <c r="BD385" i="4"/>
  <c r="BE385" i="4" s="1"/>
  <c r="BJ385" i="4"/>
  <c r="BK385" i="4" s="1"/>
  <c r="R386" i="4"/>
  <c r="CA185" i="4"/>
  <c r="S23" i="4"/>
  <c r="S15" i="4"/>
  <c r="S11" i="4"/>
  <c r="R27" i="4"/>
  <c r="S22" i="4"/>
  <c r="S10" i="4"/>
  <c r="S26" i="4"/>
  <c r="S17" i="4"/>
  <c r="S13" i="4"/>
  <c r="S25" i="4"/>
  <c r="S21" i="4"/>
  <c r="S18" i="4"/>
  <c r="S24" i="4"/>
  <c r="S12" i="4"/>
  <c r="S16" i="4"/>
  <c r="S20" i="4"/>
  <c r="S19" i="4"/>
  <c r="AA310" i="4"/>
  <c r="CC181" i="4"/>
  <c r="AL74" i="4"/>
  <c r="AM74" i="4" s="1"/>
  <c r="AO74" i="4"/>
  <c r="AO73" i="4"/>
  <c r="AO68" i="4"/>
  <c r="AO65" i="4"/>
  <c r="AO63" i="4"/>
  <c r="AO59" i="4"/>
  <c r="AO69" i="4"/>
  <c r="AO64" i="4"/>
  <c r="AO60" i="4"/>
  <c r="AO58" i="4"/>
  <c r="AO71" i="4"/>
  <c r="AO70" i="4"/>
  <c r="AO66" i="4"/>
  <c r="AO61" i="4"/>
  <c r="AO67" i="4"/>
  <c r="G24" i="4"/>
  <c r="CE184" i="4"/>
  <c r="AV122" i="4"/>
  <c r="AW122" i="4" s="1"/>
  <c r="BB122" i="4"/>
  <c r="BC122" i="4" s="1"/>
  <c r="M122" i="4"/>
  <c r="BH122" i="4"/>
  <c r="BI122" i="4" s="1"/>
  <c r="M121" i="4"/>
  <c r="M116" i="4"/>
  <c r="M112" i="4"/>
  <c r="L123" i="4"/>
  <c r="BN122" i="4"/>
  <c r="BO122" i="4" s="1"/>
  <c r="M108" i="4"/>
  <c r="M107" i="4"/>
  <c r="M111" i="4"/>
  <c r="M115" i="4"/>
  <c r="M119" i="4"/>
  <c r="M109" i="4"/>
  <c r="M117" i="4"/>
  <c r="M114" i="4"/>
  <c r="M113" i="4"/>
  <c r="M118" i="4"/>
  <c r="M106" i="4"/>
  <c r="W266" i="4"/>
  <c r="T266" i="4"/>
  <c r="U266" i="4" s="1"/>
  <c r="W265" i="4"/>
  <c r="W262" i="4"/>
  <c r="W261" i="4"/>
  <c r="W259" i="4"/>
  <c r="W257" i="4"/>
  <c r="W251" i="4"/>
  <c r="CK178" i="4"/>
  <c r="W263" i="4"/>
  <c r="W250" i="4"/>
  <c r="W253" i="4"/>
  <c r="W256" i="4"/>
  <c r="W255" i="4"/>
  <c r="W252" i="4"/>
  <c r="W260" i="4"/>
  <c r="AI290" i="4"/>
  <c r="AF290" i="4"/>
  <c r="AG290" i="4" s="1"/>
  <c r="AI284" i="4"/>
  <c r="AI283" i="4"/>
  <c r="AI289" i="4"/>
  <c r="AI277" i="4"/>
  <c r="AI281" i="4"/>
  <c r="AI274" i="4"/>
  <c r="CL180" i="4"/>
  <c r="AI280" i="4"/>
  <c r="AI287" i="4"/>
  <c r="AI285" i="4"/>
  <c r="AI288" i="4"/>
  <c r="AI276" i="4"/>
  <c r="AI279" i="4"/>
  <c r="AI286" i="4"/>
  <c r="AI275" i="4"/>
  <c r="O335" i="4"/>
  <c r="BP335" i="4"/>
  <c r="BQ335" i="4" s="1"/>
  <c r="AX335" i="4"/>
  <c r="AY335" i="4" s="1"/>
  <c r="BD335" i="4"/>
  <c r="BE335" i="4" s="1"/>
  <c r="BJ335" i="4"/>
  <c r="BK335" i="4" s="1"/>
  <c r="AG307" i="4"/>
  <c r="AH386" i="4"/>
  <c r="CA180" i="4"/>
  <c r="AI15" i="4"/>
  <c r="AI11" i="4"/>
  <c r="AI26" i="4"/>
  <c r="AI10" i="4"/>
  <c r="AF26" i="4"/>
  <c r="AG26" i="4" s="1"/>
  <c r="AI23" i="4"/>
  <c r="AI17" i="4"/>
  <c r="AI13" i="4"/>
  <c r="AI19" i="4"/>
  <c r="AI18" i="4"/>
  <c r="AI25" i="4"/>
  <c r="AI16" i="4"/>
  <c r="AI12" i="4"/>
  <c r="AI22" i="4"/>
  <c r="AI20" i="4"/>
  <c r="AI24" i="4"/>
  <c r="AI21" i="4"/>
  <c r="AL312" i="4"/>
  <c r="AM312" i="4" s="1"/>
  <c r="I334" i="4"/>
  <c r="CD182" i="4"/>
  <c r="AU98" i="4"/>
  <c r="AU97" i="4"/>
  <c r="AU93" i="4"/>
  <c r="AU89" i="4"/>
  <c r="AU85" i="4"/>
  <c r="AR98" i="4"/>
  <c r="AS98" i="4" s="1"/>
  <c r="AU92" i="4"/>
  <c r="AU84" i="4"/>
  <c r="AU88" i="4"/>
  <c r="AU87" i="4"/>
  <c r="AU82" i="4"/>
  <c r="AU91" i="4"/>
  <c r="AU95" i="4"/>
  <c r="AU90" i="4"/>
  <c r="AU94" i="4"/>
  <c r="AU83" i="4"/>
  <c r="AX355" i="4"/>
  <c r="AY355" i="4" s="1"/>
  <c r="G194" i="4"/>
  <c r="G187" i="4"/>
  <c r="F195" i="4"/>
  <c r="G193" i="4"/>
  <c r="G190" i="4"/>
  <c r="CH183" i="4"/>
  <c r="G183" i="4"/>
  <c r="G180" i="4"/>
  <c r="G179" i="4"/>
  <c r="G184" i="4"/>
  <c r="G178" i="4"/>
  <c r="G189" i="4"/>
  <c r="G188" i="4"/>
  <c r="G181" i="4"/>
  <c r="G185" i="4"/>
  <c r="G191" i="4"/>
  <c r="O361" i="4"/>
  <c r="Q218" i="4"/>
  <c r="BL218" i="4"/>
  <c r="BM218" i="4" s="1"/>
  <c r="Q212" i="4"/>
  <c r="AZ218" i="4"/>
  <c r="BA218" i="4" s="1"/>
  <c r="BF218" i="4"/>
  <c r="BG218" i="4" s="1"/>
  <c r="BR218" i="4"/>
  <c r="BS218" i="4" s="1"/>
  <c r="Q211" i="4"/>
  <c r="Q202" i="4"/>
  <c r="N218" i="4"/>
  <c r="Q203" i="4"/>
  <c r="Q213" i="4"/>
  <c r="Q205" i="4"/>
  <c r="Q217" i="4"/>
  <c r="Q209" i="4"/>
  <c r="CI177" i="4"/>
  <c r="Q208" i="4"/>
  <c r="Q214" i="4"/>
  <c r="Q207" i="4"/>
  <c r="Q215" i="4"/>
  <c r="Q204" i="4"/>
  <c r="Q210" i="4"/>
  <c r="AL266" i="4"/>
  <c r="AM266" i="4" s="1"/>
  <c r="AO266" i="4"/>
  <c r="AO265" i="4"/>
  <c r="AO261" i="4"/>
  <c r="AO257" i="4"/>
  <c r="AO262" i="4"/>
  <c r="AO256" i="4"/>
  <c r="AO260" i="4"/>
  <c r="AO250" i="4"/>
  <c r="CK181" i="4"/>
  <c r="AO251" i="4"/>
  <c r="AO263" i="4"/>
  <c r="AO252" i="4"/>
  <c r="AO259" i="4"/>
  <c r="AO264" i="4"/>
  <c r="AO253" i="4"/>
  <c r="AO255" i="4"/>
  <c r="I335" i="4"/>
  <c r="AZ302" i="4"/>
  <c r="BA302" i="4" s="1"/>
  <c r="BF302" i="4"/>
  <c r="BG302" i="4" s="1"/>
  <c r="P314" i="4"/>
  <c r="Q306" i="4" s="1"/>
  <c r="BR302" i="4"/>
  <c r="BS302" i="4" s="1"/>
  <c r="BL302" i="4"/>
  <c r="BM302" i="4" s="1"/>
  <c r="N302" i="4"/>
  <c r="BJ373" i="4"/>
  <c r="BK373" i="4" s="1"/>
  <c r="BP373" i="4"/>
  <c r="BQ373" i="4" s="1"/>
  <c r="AX373" i="4"/>
  <c r="AY373" i="4" s="1"/>
  <c r="BD373" i="4"/>
  <c r="BE373" i="4" s="1"/>
  <c r="O329" i="4"/>
  <c r="BD329" i="4"/>
  <c r="BE329" i="4" s="1"/>
  <c r="BJ329" i="4"/>
  <c r="BK329" i="4" s="1"/>
  <c r="AX329" i="4"/>
  <c r="AY329" i="4" s="1"/>
  <c r="BP329" i="4"/>
  <c r="BQ329" i="4" s="1"/>
  <c r="R314" i="4"/>
  <c r="S302" i="4" s="1"/>
  <c r="AP386" i="4"/>
  <c r="CA189" i="4"/>
  <c r="AQ22" i="4"/>
  <c r="AQ15" i="4"/>
  <c r="AQ11" i="4"/>
  <c r="AQ10" i="4"/>
  <c r="AQ17" i="4"/>
  <c r="AQ13" i="4"/>
  <c r="AQ26" i="4"/>
  <c r="AP27" i="4"/>
  <c r="AQ16" i="4"/>
  <c r="AQ20" i="4"/>
  <c r="AQ25" i="4"/>
  <c r="AQ12" i="4"/>
  <c r="AQ23" i="4"/>
  <c r="AQ21" i="4"/>
  <c r="AQ19" i="4"/>
  <c r="AQ18" i="4"/>
  <c r="I331" i="4"/>
  <c r="AG303" i="4"/>
  <c r="AG333" i="4"/>
  <c r="AE347" i="4"/>
  <c r="AI189" i="4"/>
  <c r="AI190" i="4"/>
  <c r="AF194" i="4"/>
  <c r="AG194" i="4" s="1"/>
  <c r="AI187" i="4"/>
  <c r="AI194" i="4"/>
  <c r="AI181" i="4"/>
  <c r="CH180" i="4"/>
  <c r="AI178" i="4"/>
  <c r="AI179" i="4"/>
  <c r="AI184" i="4"/>
  <c r="AI193" i="4"/>
  <c r="AI191" i="4"/>
  <c r="AI180" i="4"/>
  <c r="AI188" i="4"/>
  <c r="AI182" i="4"/>
  <c r="AI192" i="4"/>
  <c r="AI185" i="4"/>
  <c r="AI183" i="4"/>
  <c r="BP14" i="4"/>
  <c r="BQ14" i="4" s="1"/>
  <c r="BJ14" i="4"/>
  <c r="BK14" i="4" s="1"/>
  <c r="AX14" i="4"/>
  <c r="AY14" i="4" s="1"/>
  <c r="BD14" i="4"/>
  <c r="BE14" i="4" s="1"/>
  <c r="O14" i="4"/>
  <c r="BP379" i="4"/>
  <c r="BQ379" i="4" s="1"/>
  <c r="BD379" i="4"/>
  <c r="BE379" i="4" s="1"/>
  <c r="AX379" i="4"/>
  <c r="AY379" i="4" s="1"/>
  <c r="BJ379" i="4"/>
  <c r="BK379" i="4" s="1"/>
  <c r="AA337" i="4"/>
  <c r="AR330" i="4"/>
  <c r="AS330" i="4" s="1"/>
  <c r="AU330" i="4"/>
  <c r="AG305" i="4"/>
  <c r="I307" i="4"/>
  <c r="H354" i="4"/>
  <c r="I354" i="4" s="1"/>
  <c r="G170" i="4"/>
  <c r="G164" i="4"/>
  <c r="G160" i="4"/>
  <c r="CG183" i="4"/>
  <c r="F171" i="4"/>
  <c r="G161" i="4"/>
  <c r="G169" i="4"/>
  <c r="G157" i="4"/>
  <c r="G165" i="4"/>
  <c r="G155" i="4"/>
  <c r="G159" i="4"/>
  <c r="G167" i="4"/>
  <c r="G154" i="4"/>
  <c r="G163" i="4"/>
  <c r="G166" i="4"/>
  <c r="G156" i="4"/>
  <c r="Q162" i="4"/>
  <c r="AC263" i="4"/>
  <c r="AC266" i="4"/>
  <c r="AC259" i="4"/>
  <c r="AC262" i="4"/>
  <c r="AC265" i="4"/>
  <c r="AC256" i="4"/>
  <c r="AC252" i="4"/>
  <c r="AC260" i="4"/>
  <c r="Z266" i="4"/>
  <c r="AA266" i="4" s="1"/>
  <c r="CK179" i="4"/>
  <c r="AC261" i="4"/>
  <c r="AC264" i="4"/>
  <c r="AC257" i="4"/>
  <c r="AC250" i="4"/>
  <c r="AC253" i="4"/>
  <c r="AC251" i="4"/>
  <c r="AC255" i="4"/>
  <c r="AU287" i="4"/>
  <c r="AU286" i="4"/>
  <c r="AU290" i="4"/>
  <c r="AR290" i="4"/>
  <c r="AS290" i="4" s="1"/>
  <c r="AU277" i="4"/>
  <c r="AU289" i="4"/>
  <c r="CL182" i="4"/>
  <c r="AU279" i="4"/>
  <c r="AU282" i="4"/>
  <c r="AU280" i="4"/>
  <c r="AU284" i="4"/>
  <c r="AU275" i="4"/>
  <c r="AU285" i="4"/>
  <c r="AU276" i="4"/>
  <c r="AU283" i="4"/>
  <c r="AU274" i="4"/>
  <c r="AU281" i="4"/>
  <c r="BL330" i="4"/>
  <c r="BM330" i="4" s="1"/>
  <c r="AZ330" i="4"/>
  <c r="BA330" i="4" s="1"/>
  <c r="BR330" i="4"/>
  <c r="BS330" i="4" s="1"/>
  <c r="BF330" i="4"/>
  <c r="BG330" i="4" s="1"/>
  <c r="N330" i="4"/>
  <c r="AC306" i="4"/>
  <c r="Z306" i="4"/>
  <c r="AA306" i="4" s="1"/>
  <c r="AL330" i="4"/>
  <c r="AM330" i="4" s="1"/>
  <c r="I332" i="4"/>
  <c r="I333" i="4"/>
  <c r="AC18" i="4"/>
  <c r="AO72" i="4"/>
  <c r="K216" i="4"/>
  <c r="CG187" i="4"/>
  <c r="AE170" i="4"/>
  <c r="AD171" i="4"/>
  <c r="AE164" i="4"/>
  <c r="AE160" i="4"/>
  <c r="AE156" i="4"/>
  <c r="AE165" i="4"/>
  <c r="AE169" i="4"/>
  <c r="AE166" i="4"/>
  <c r="AE161" i="4"/>
  <c r="AE157" i="4"/>
  <c r="AE159" i="4"/>
  <c r="AE167" i="4"/>
  <c r="AE155" i="4"/>
  <c r="AE154" i="4"/>
  <c r="AE163" i="4"/>
  <c r="G242" i="4"/>
  <c r="G237" i="4"/>
  <c r="G236" i="4"/>
  <c r="F243" i="4"/>
  <c r="G241" i="4"/>
  <c r="G228" i="4"/>
  <c r="G226" i="4"/>
  <c r="G232" i="4"/>
  <c r="CJ183" i="4"/>
  <c r="G235" i="4"/>
  <c r="G233" i="4"/>
  <c r="G231" i="4"/>
  <c r="G238" i="4"/>
  <c r="G230" i="4"/>
  <c r="G229" i="4"/>
  <c r="G227" i="4"/>
  <c r="G239" i="4"/>
  <c r="AX210" i="4"/>
  <c r="AY210" i="4" s="1"/>
  <c r="W290" i="4"/>
  <c r="T290" i="4"/>
  <c r="U290" i="4" s="1"/>
  <c r="W279" i="4"/>
  <c r="W275" i="4"/>
  <c r="W287" i="4"/>
  <c r="W281" i="4"/>
  <c r="CL178" i="4"/>
  <c r="W283" i="4"/>
  <c r="W280" i="4"/>
  <c r="W277" i="4"/>
  <c r="W289" i="4"/>
  <c r="W286" i="4"/>
  <c r="W285" i="4"/>
  <c r="W284" i="4"/>
  <c r="W276" i="4"/>
  <c r="W274" i="4"/>
  <c r="CD178" i="4"/>
  <c r="W98" i="4"/>
  <c r="W97" i="4"/>
  <c r="W93" i="4"/>
  <c r="W89" i="4"/>
  <c r="W85" i="4"/>
  <c r="T98" i="4"/>
  <c r="U98" i="4" s="1"/>
  <c r="W92" i="4"/>
  <c r="W84" i="4"/>
  <c r="W88" i="4"/>
  <c r="W87" i="4"/>
  <c r="W91" i="4"/>
  <c r="W82" i="4"/>
  <c r="W94" i="4"/>
  <c r="W86" i="4"/>
  <c r="W95" i="4"/>
  <c r="W83" i="4"/>
  <c r="W90" i="4"/>
  <c r="H50" i="4"/>
  <c r="I50" i="4" s="1"/>
  <c r="AX230" i="4"/>
  <c r="AY230" i="4" s="1"/>
  <c r="BJ230" i="4"/>
  <c r="BK230" i="4" s="1"/>
  <c r="BD230" i="4"/>
  <c r="BE230" i="4" s="1"/>
  <c r="BP230" i="4"/>
  <c r="BQ230" i="4" s="1"/>
  <c r="O230" i="4"/>
  <c r="BP48" i="4"/>
  <c r="BQ48" i="4" s="1"/>
  <c r="AX48" i="4"/>
  <c r="AY48" i="4" s="1"/>
  <c r="O48" i="4"/>
  <c r="BJ48" i="4"/>
  <c r="BK48" i="4" s="1"/>
  <c r="BD48" i="4"/>
  <c r="BE48" i="4" s="1"/>
  <c r="H378" i="4"/>
  <c r="Z336" i="4"/>
  <c r="AA336" i="4" s="1"/>
  <c r="CB185" i="4"/>
  <c r="S50" i="4"/>
  <c r="S43" i="4"/>
  <c r="S47" i="4"/>
  <c r="S40" i="4"/>
  <c r="S34" i="4"/>
  <c r="S49" i="4"/>
  <c r="S41" i="4"/>
  <c r="S37" i="4"/>
  <c r="R51" i="4"/>
  <c r="S36" i="4"/>
  <c r="S46" i="4"/>
  <c r="S45" i="4"/>
  <c r="S39" i="4"/>
  <c r="S44" i="4"/>
  <c r="S42" i="4"/>
  <c r="S35" i="4"/>
  <c r="S306" i="4"/>
  <c r="CC180" i="4"/>
  <c r="AI74" i="4"/>
  <c r="AF74" i="4"/>
  <c r="AG74" i="4" s="1"/>
  <c r="AI71" i="4"/>
  <c r="AI63" i="4"/>
  <c r="AI59" i="4"/>
  <c r="AI67" i="4"/>
  <c r="AI68" i="4"/>
  <c r="AI65" i="4"/>
  <c r="AI61" i="4"/>
  <c r="AI58" i="4"/>
  <c r="AI69" i="4"/>
  <c r="AI73" i="4"/>
  <c r="AI60" i="4"/>
  <c r="AI70" i="4"/>
  <c r="AI64" i="4"/>
  <c r="CC176" i="4"/>
  <c r="K74" i="4"/>
  <c r="K71" i="4"/>
  <c r="H74" i="4"/>
  <c r="I74" i="4" s="1"/>
  <c r="K68" i="4"/>
  <c r="K67" i="4"/>
  <c r="K58" i="4"/>
  <c r="K63" i="4"/>
  <c r="K59" i="4"/>
  <c r="K60" i="4"/>
  <c r="K73" i="4"/>
  <c r="K61" i="4"/>
  <c r="K70" i="4"/>
  <c r="K69" i="4"/>
  <c r="K65" i="4"/>
  <c r="K64" i="4"/>
  <c r="P362" i="4"/>
  <c r="Q350" i="4" s="1"/>
  <c r="BF350" i="4"/>
  <c r="BG350" i="4" s="1"/>
  <c r="BL350" i="4"/>
  <c r="BM350" i="4" s="1"/>
  <c r="AZ350" i="4"/>
  <c r="BA350" i="4" s="1"/>
  <c r="N350" i="4"/>
  <c r="BR350" i="4"/>
  <c r="BS350" i="4" s="1"/>
  <c r="AU170" i="4"/>
  <c r="CG182" i="4"/>
  <c r="AU164" i="4"/>
  <c r="AU160" i="4"/>
  <c r="AU156" i="4"/>
  <c r="AR170" i="4"/>
  <c r="AS170" i="4" s="1"/>
  <c r="AU165" i="4"/>
  <c r="AU169" i="4"/>
  <c r="AU161" i="4"/>
  <c r="AU166" i="4"/>
  <c r="AU157" i="4"/>
  <c r="AU159" i="4"/>
  <c r="AU167" i="4"/>
  <c r="AU163" i="4"/>
  <c r="AU154" i="4"/>
  <c r="AU155" i="4"/>
  <c r="CB178" i="4"/>
  <c r="W47" i="4"/>
  <c r="W41" i="4"/>
  <c r="W39" i="4"/>
  <c r="W46" i="4"/>
  <c r="W34" i="4"/>
  <c r="W37" i="4"/>
  <c r="W35" i="4"/>
  <c r="W50" i="4"/>
  <c r="T50" i="4"/>
  <c r="U50" i="4" s="1"/>
  <c r="W43" i="4"/>
  <c r="W45" i="4"/>
  <c r="W44" i="4"/>
  <c r="W49" i="4"/>
  <c r="W40" i="4"/>
  <c r="W42" i="4"/>
  <c r="W36" i="4"/>
  <c r="BB384" i="4"/>
  <c r="BC384" i="4" s="1"/>
  <c r="M384" i="4"/>
  <c r="BH384" i="4"/>
  <c r="BI384" i="4" s="1"/>
  <c r="AV384" i="4"/>
  <c r="AW384" i="4" s="1"/>
  <c r="BN384" i="4"/>
  <c r="BO384" i="4" s="1"/>
  <c r="AC146" i="4"/>
  <c r="Z146" i="4"/>
  <c r="AA146" i="4" s="1"/>
  <c r="AC139" i="4"/>
  <c r="AC135" i="4"/>
  <c r="AC131" i="4"/>
  <c r="AC143" i="4"/>
  <c r="CF179" i="4"/>
  <c r="AC137" i="4"/>
  <c r="AC141" i="4"/>
  <c r="AC136" i="4"/>
  <c r="AC130" i="4"/>
  <c r="AC138" i="4"/>
  <c r="AC133" i="4"/>
  <c r="AC132" i="4"/>
  <c r="AC145" i="4"/>
  <c r="AC142" i="4"/>
  <c r="AC140" i="4"/>
  <c r="CD185" i="4"/>
  <c r="S95" i="4"/>
  <c r="S91" i="4"/>
  <c r="S87" i="4"/>
  <c r="S83" i="4"/>
  <c r="R99" i="4"/>
  <c r="S94" i="4"/>
  <c r="S98" i="4"/>
  <c r="S89" i="4"/>
  <c r="S82" i="4"/>
  <c r="S84" i="4"/>
  <c r="S97" i="4"/>
  <c r="S93" i="4"/>
  <c r="S92" i="4"/>
  <c r="S88" i="4"/>
  <c r="S85" i="4"/>
  <c r="CF184" i="4"/>
  <c r="AV146" i="4"/>
  <c r="AW146" i="4" s="1"/>
  <c r="BB146" i="4"/>
  <c r="BC146" i="4" s="1"/>
  <c r="M146" i="4"/>
  <c r="M139" i="4"/>
  <c r="M135" i="4"/>
  <c r="BH146" i="4"/>
  <c r="BI146" i="4" s="1"/>
  <c r="L147" i="4"/>
  <c r="M143" i="4"/>
  <c r="BN146" i="4"/>
  <c r="BO146" i="4" s="1"/>
  <c r="M145" i="4"/>
  <c r="M132" i="4"/>
  <c r="M142" i="4"/>
  <c r="M137" i="4"/>
  <c r="M141" i="4"/>
  <c r="M130" i="4"/>
  <c r="M140" i="4"/>
  <c r="M133" i="4"/>
  <c r="M131" i="4"/>
  <c r="M136" i="4"/>
  <c r="AR312" i="4"/>
  <c r="AS312" i="4" s="1"/>
  <c r="AU312" i="4"/>
  <c r="AR384" i="4"/>
  <c r="AG311" i="4"/>
  <c r="AP314" i="4"/>
  <c r="AQ302" i="4" s="1"/>
  <c r="S14" i="4"/>
  <c r="AX72" i="4"/>
  <c r="AY72" i="4" s="1"/>
  <c r="BD72" i="4"/>
  <c r="BE72" i="4" s="1"/>
  <c r="O72" i="4"/>
  <c r="BJ72" i="4"/>
  <c r="BK72" i="4" s="1"/>
  <c r="BP72" i="4"/>
  <c r="BQ72" i="4" s="1"/>
  <c r="BD158" i="4"/>
  <c r="BE158" i="4" s="1"/>
  <c r="O158" i="4"/>
  <c r="BJ158" i="4"/>
  <c r="BK158" i="4" s="1"/>
  <c r="AX158" i="4"/>
  <c r="AY158" i="4" s="1"/>
  <c r="BP158" i="4"/>
  <c r="BQ158" i="4" s="1"/>
  <c r="AO191" i="4"/>
  <c r="AO188" i="4"/>
  <c r="AO194" i="4"/>
  <c r="AO189" i="4"/>
  <c r="AO179" i="4"/>
  <c r="AO185" i="4"/>
  <c r="CH181" i="4"/>
  <c r="AL194" i="4"/>
  <c r="AM194" i="4" s="1"/>
  <c r="AO193" i="4"/>
  <c r="AO184" i="4"/>
  <c r="AO186" i="4"/>
  <c r="AO190" i="4"/>
  <c r="AO192" i="4"/>
  <c r="AO178" i="4"/>
  <c r="AO180" i="4"/>
  <c r="AO187" i="4"/>
  <c r="AO181" i="4"/>
  <c r="AO183" i="4"/>
  <c r="Y266" i="4"/>
  <c r="X267" i="4"/>
  <c r="Y261" i="4"/>
  <c r="Y256" i="4"/>
  <c r="Y265" i="4"/>
  <c r="Y257" i="4"/>
  <c r="Y260" i="4"/>
  <c r="Y262" i="4"/>
  <c r="Y250" i="4"/>
  <c r="CK186" i="4"/>
  <c r="Y252" i="4"/>
  <c r="Y258" i="4"/>
  <c r="Y251" i="4"/>
  <c r="Y259" i="4"/>
  <c r="Y263" i="4"/>
  <c r="Y255" i="4"/>
  <c r="Y253" i="4"/>
  <c r="G289" i="4"/>
  <c r="G290" i="4"/>
  <c r="F291" i="4"/>
  <c r="G286" i="4"/>
  <c r="G283" i="4"/>
  <c r="G277" i="4"/>
  <c r="G275" i="4"/>
  <c r="CL183" i="4"/>
  <c r="G288" i="4"/>
  <c r="G287" i="4"/>
  <c r="G274" i="4"/>
  <c r="G279" i="4"/>
  <c r="G281" i="4"/>
  <c r="G280" i="4"/>
  <c r="G276" i="4"/>
  <c r="G284" i="4"/>
  <c r="G285" i="4"/>
  <c r="AI278" i="4"/>
  <c r="AO290" i="4"/>
  <c r="AL290" i="4"/>
  <c r="AM290" i="4" s="1"/>
  <c r="AO275" i="4"/>
  <c r="AO281" i="4"/>
  <c r="AO280" i="4"/>
  <c r="CL181" i="4"/>
  <c r="AO276" i="4"/>
  <c r="AO284" i="4"/>
  <c r="AO286" i="4"/>
  <c r="AO287" i="4"/>
  <c r="AO285" i="4"/>
  <c r="AO279" i="4"/>
  <c r="AO274" i="4"/>
  <c r="AO289" i="4"/>
  <c r="AO277" i="4"/>
  <c r="AO283" i="4"/>
  <c r="AF312" i="4"/>
  <c r="AG312" i="4" s="1"/>
  <c r="AL384" i="4"/>
  <c r="AO384" i="4"/>
  <c r="I325" i="4"/>
  <c r="AI14" i="4"/>
  <c r="O328" i="4"/>
  <c r="BP328" i="4"/>
  <c r="BQ328" i="4" s="1"/>
  <c r="BD328" i="4"/>
  <c r="BE328" i="4" s="1"/>
  <c r="BJ328" i="4"/>
  <c r="BK328" i="4" s="1"/>
  <c r="AX328" i="4"/>
  <c r="AY328" i="4" s="1"/>
  <c r="CD186" i="4"/>
  <c r="Y92" i="4"/>
  <c r="Y88" i="4"/>
  <c r="Y84" i="4"/>
  <c r="X99" i="4"/>
  <c r="Y83" i="4"/>
  <c r="Y98" i="4"/>
  <c r="Y87" i="4"/>
  <c r="Y94" i="4"/>
  <c r="Y95" i="4"/>
  <c r="Y91" i="4"/>
  <c r="Y90" i="4"/>
  <c r="Y82" i="4"/>
  <c r="Y85" i="4"/>
  <c r="Y93" i="4"/>
  <c r="Y96" i="4"/>
  <c r="Y89" i="4"/>
  <c r="Y97" i="4"/>
  <c r="Q144" i="4"/>
  <c r="S215" i="4"/>
  <c r="R219" i="4"/>
  <c r="S211" i="4"/>
  <c r="S218" i="4"/>
  <c r="S212" i="4"/>
  <c r="S214" i="4"/>
  <c r="S202" i="4"/>
  <c r="S208" i="4"/>
  <c r="CI185" i="4"/>
  <c r="S209" i="4"/>
  <c r="S205" i="4"/>
  <c r="S207" i="4"/>
  <c r="S217" i="4"/>
  <c r="S206" i="4"/>
  <c r="S204" i="4"/>
  <c r="S203" i="4"/>
  <c r="S213" i="4"/>
  <c r="BH290" i="4"/>
  <c r="BI290" i="4" s="1"/>
  <c r="M286" i="4"/>
  <c r="M290" i="4"/>
  <c r="BN290" i="4"/>
  <c r="BO290" i="4" s="1"/>
  <c r="AV290" i="4"/>
  <c r="AW290" i="4" s="1"/>
  <c r="L291" i="4"/>
  <c r="M279" i="4"/>
  <c r="M283" i="4"/>
  <c r="M274" i="4"/>
  <c r="BB290" i="4"/>
  <c r="BC290" i="4" s="1"/>
  <c r="CL184" i="4"/>
  <c r="M276" i="4"/>
  <c r="M288" i="4"/>
  <c r="M287" i="4"/>
  <c r="M280" i="4"/>
  <c r="M277" i="4"/>
  <c r="M284" i="4"/>
  <c r="M285" i="4"/>
  <c r="M278" i="4"/>
  <c r="M289" i="4"/>
  <c r="M281" i="4"/>
  <c r="M275" i="4"/>
  <c r="AD386" i="4"/>
  <c r="CA187" i="4"/>
  <c r="AE26" i="4"/>
  <c r="AD27" i="4"/>
  <c r="AE17" i="4"/>
  <c r="AE13" i="4"/>
  <c r="AE21" i="4"/>
  <c r="AE16" i="4"/>
  <c r="AE12" i="4"/>
  <c r="AE25" i="4"/>
  <c r="AE20" i="4"/>
  <c r="AE15" i="4"/>
  <c r="AE11" i="4"/>
  <c r="AE19" i="4"/>
  <c r="AE22" i="4"/>
  <c r="AE24" i="4"/>
  <c r="AE10" i="4"/>
  <c r="AE18" i="4"/>
  <c r="AE23" i="4"/>
  <c r="AQ14" i="4"/>
  <c r="H336" i="4"/>
  <c r="I336" i="4" s="1"/>
  <c r="AA311" i="4"/>
  <c r="AX96" i="4"/>
  <c r="AY96" i="4" s="1"/>
  <c r="AJ362" i="4"/>
  <c r="AK350" i="4" s="1"/>
  <c r="AC362" i="4"/>
  <c r="AC351" i="4"/>
  <c r="AC346" i="4"/>
  <c r="AC358" i="4"/>
  <c r="AC355" i="4"/>
  <c r="AC352" i="4"/>
  <c r="AC356" i="4"/>
  <c r="AC347" i="4"/>
  <c r="AC357" i="4"/>
  <c r="AC361" i="4"/>
  <c r="AC349" i="4"/>
  <c r="AC353" i="4"/>
  <c r="AC348" i="4"/>
  <c r="AC359" i="4"/>
  <c r="AI186" i="4"/>
  <c r="AO218" i="4"/>
  <c r="AO212" i="4"/>
  <c r="AL218" i="4"/>
  <c r="AM218" i="4" s="1"/>
  <c r="AO215" i="4"/>
  <c r="AO217" i="4"/>
  <c r="AO205" i="4"/>
  <c r="AO202" i="4"/>
  <c r="CI181" i="4"/>
  <c r="AO213" i="4"/>
  <c r="AO211" i="4"/>
  <c r="AO209" i="4"/>
  <c r="AO204" i="4"/>
  <c r="AO203" i="4"/>
  <c r="AO214" i="4"/>
  <c r="AO207" i="4"/>
  <c r="AO216" i="4"/>
  <c r="AO208" i="4"/>
  <c r="AX240" i="4"/>
  <c r="AY240" i="4" s="1"/>
  <c r="BD240" i="4"/>
  <c r="BE240" i="4" s="1"/>
  <c r="BJ240" i="4"/>
  <c r="BK240" i="4" s="1"/>
  <c r="BP240" i="4"/>
  <c r="BQ240" i="4" s="1"/>
  <c r="O240" i="4"/>
  <c r="P386" i="4"/>
  <c r="CA177" i="4"/>
  <c r="Q26" i="4"/>
  <c r="AZ26" i="4"/>
  <c r="BA26" i="4" s="1"/>
  <c r="BL26" i="4"/>
  <c r="BM26" i="4" s="1"/>
  <c r="Q16" i="4"/>
  <c r="Q12" i="4"/>
  <c r="Q23" i="4"/>
  <c r="Q15" i="4"/>
  <c r="Q11" i="4"/>
  <c r="N26" i="4"/>
  <c r="BR26" i="4"/>
  <c r="BS26" i="4" s="1"/>
  <c r="BF26" i="4"/>
  <c r="BG26" i="4" s="1"/>
  <c r="Q10" i="4"/>
  <c r="Q19" i="4"/>
  <c r="Q13" i="4"/>
  <c r="Q17" i="4"/>
  <c r="Q22" i="4"/>
  <c r="Q21" i="4"/>
  <c r="Q20" i="4"/>
  <c r="Q25" i="4"/>
  <c r="Q18" i="4"/>
  <c r="AN314" i="4"/>
  <c r="AO302" i="4" s="1"/>
  <c r="AL302" i="4"/>
  <c r="AM302" i="4" s="1"/>
  <c r="O305" i="4"/>
  <c r="BP305" i="4"/>
  <c r="BQ305" i="4" s="1"/>
  <c r="AX305" i="4"/>
  <c r="AY305" i="4" s="1"/>
  <c r="BD305" i="4"/>
  <c r="BE305" i="4" s="1"/>
  <c r="BJ305" i="4"/>
  <c r="BK305" i="4" s="1"/>
  <c r="L314" i="4"/>
  <c r="M312" i="4" s="1"/>
  <c r="BH302" i="4"/>
  <c r="BI302" i="4" s="1"/>
  <c r="BN302" i="4"/>
  <c r="BO302" i="4" s="1"/>
  <c r="BB302" i="4"/>
  <c r="BC302" i="4" s="1"/>
  <c r="AV302" i="4"/>
  <c r="AW302" i="4" s="1"/>
  <c r="I303" i="4"/>
  <c r="S90" i="4"/>
  <c r="CE187" i="4"/>
  <c r="AE122" i="4"/>
  <c r="AD123" i="4"/>
  <c r="AE119" i="4"/>
  <c r="AE115" i="4"/>
  <c r="AE111" i="4"/>
  <c r="AE107" i="4"/>
  <c r="AE106" i="4"/>
  <c r="AE118" i="4"/>
  <c r="AE112" i="4"/>
  <c r="AE116" i="4"/>
  <c r="AE121" i="4"/>
  <c r="AE113" i="4"/>
  <c r="AE108" i="4"/>
  <c r="AE109" i="4"/>
  <c r="AE117" i="4"/>
  <c r="AF146" i="4"/>
  <c r="AG146" i="4" s="1"/>
  <c r="CF180" i="4"/>
  <c r="AI132" i="4"/>
  <c r="AI146" i="4"/>
  <c r="AI141" i="4"/>
  <c r="AI139" i="4"/>
  <c r="AI133" i="4"/>
  <c r="AI145" i="4"/>
  <c r="AI140" i="4"/>
  <c r="AI144" i="4"/>
  <c r="AI136" i="4"/>
  <c r="AI130" i="4"/>
  <c r="AI131" i="4"/>
  <c r="AI143" i="4"/>
  <c r="AI135" i="4"/>
  <c r="AI142" i="4"/>
  <c r="AI137" i="4"/>
  <c r="W217" i="4"/>
  <c r="W213" i="4"/>
  <c r="T218" i="4"/>
  <c r="U218" i="4" s="1"/>
  <c r="W218" i="4"/>
  <c r="W208" i="4"/>
  <c r="W212" i="4"/>
  <c r="CI178" i="4"/>
  <c r="W202" i="4"/>
  <c r="W214" i="4"/>
  <c r="W209" i="4"/>
  <c r="W207" i="4"/>
  <c r="W203" i="4"/>
  <c r="W211" i="4"/>
  <c r="W204" i="4"/>
  <c r="W205" i="4"/>
  <c r="W215" i="4"/>
  <c r="T242" i="4"/>
  <c r="U242" i="4" s="1"/>
  <c r="W242" i="4"/>
  <c r="W233" i="4"/>
  <c r="W241" i="4"/>
  <c r="W237" i="4"/>
  <c r="W235" i="4"/>
  <c r="W231" i="4"/>
  <c r="W226" i="4"/>
  <c r="W228" i="4"/>
  <c r="CJ178" i="4"/>
  <c r="W232" i="4"/>
  <c r="W230" i="4"/>
  <c r="W227" i="4"/>
  <c r="W236" i="4"/>
  <c r="W229" i="4"/>
  <c r="W239" i="4"/>
  <c r="W238" i="4"/>
  <c r="G282" i="4"/>
  <c r="AX327" i="4"/>
  <c r="AY327" i="4" s="1"/>
  <c r="O327" i="4"/>
  <c r="BP327" i="4"/>
  <c r="BQ327" i="4" s="1"/>
  <c r="BD327" i="4"/>
  <c r="BE327" i="4" s="1"/>
  <c r="BJ327" i="4"/>
  <c r="BK327" i="4" s="1"/>
  <c r="T312" i="4"/>
  <c r="U312" i="4" s="1"/>
  <c r="AG322" i="4"/>
  <c r="AM327" i="4"/>
  <c r="Z378" i="4"/>
  <c r="AC378" i="4"/>
  <c r="AO42" i="4"/>
  <c r="CE185" i="4"/>
  <c r="S122" i="4"/>
  <c r="S117" i="4"/>
  <c r="S113" i="4"/>
  <c r="R123" i="4"/>
  <c r="S116" i="4"/>
  <c r="S112" i="4"/>
  <c r="S109" i="4"/>
  <c r="S108" i="4"/>
  <c r="S121" i="4"/>
  <c r="S107" i="4"/>
  <c r="S115" i="4"/>
  <c r="S114" i="4"/>
  <c r="S118" i="4"/>
  <c r="S119" i="4"/>
  <c r="S106" i="4"/>
  <c r="S111" i="4"/>
  <c r="S110" i="4"/>
  <c r="BJ138" i="4"/>
  <c r="BK138" i="4" s="1"/>
  <c r="O138" i="4"/>
  <c r="BP138" i="4"/>
  <c r="BQ138" i="4" s="1"/>
  <c r="AX138" i="4"/>
  <c r="AY138" i="4" s="1"/>
  <c r="BD138" i="4"/>
  <c r="BE138" i="4" s="1"/>
  <c r="W210" i="4"/>
  <c r="W170" i="4"/>
  <c r="CG178" i="4"/>
  <c r="W164" i="4"/>
  <c r="W160" i="4"/>
  <c r="W156" i="4"/>
  <c r="W161" i="4"/>
  <c r="T170" i="4"/>
  <c r="U170" i="4" s="1"/>
  <c r="W165" i="4"/>
  <c r="W157" i="4"/>
  <c r="W169" i="4"/>
  <c r="W159" i="4"/>
  <c r="W167" i="4"/>
  <c r="W155" i="4"/>
  <c r="W154" i="4"/>
  <c r="W163" i="4"/>
  <c r="W166" i="4"/>
  <c r="AC234" i="4"/>
  <c r="CF178" i="4"/>
  <c r="W140" i="4"/>
  <c r="W131" i="4"/>
  <c r="W146" i="4"/>
  <c r="T146" i="4"/>
  <c r="U146" i="4" s="1"/>
  <c r="W143" i="4"/>
  <c r="W142" i="4"/>
  <c r="W139" i="4"/>
  <c r="W137" i="4"/>
  <c r="W135" i="4"/>
  <c r="W141" i="4"/>
  <c r="W145" i="4"/>
  <c r="W130" i="4"/>
  <c r="W144" i="4"/>
  <c r="W132" i="4"/>
  <c r="W133" i="4"/>
  <c r="W136" i="4"/>
  <c r="G240" i="4"/>
  <c r="BP210" i="4"/>
  <c r="BQ210" i="4" s="1"/>
  <c r="W96" i="4"/>
  <c r="W288" i="4"/>
  <c r="AR50" i="4"/>
  <c r="AS50" i="4" s="1"/>
  <c r="M48" i="4"/>
  <c r="AV98" i="4"/>
  <c r="AW98" i="4" s="1"/>
  <c r="AO168" i="4"/>
  <c r="AI378" i="4"/>
  <c r="AF378" i="4"/>
  <c r="X386" i="4"/>
  <c r="Y384" i="4" s="1"/>
  <c r="CA186" i="4"/>
  <c r="Y26" i="4"/>
  <c r="Y20" i="4"/>
  <c r="Y16" i="4"/>
  <c r="Y12" i="4"/>
  <c r="X27" i="4"/>
  <c r="Y15" i="4"/>
  <c r="Y11" i="4"/>
  <c r="Y23" i="4"/>
  <c r="Y10" i="4"/>
  <c r="Y19" i="4"/>
  <c r="Y13" i="4"/>
  <c r="Y25" i="4"/>
  <c r="Y21" i="4"/>
  <c r="Y17" i="4"/>
  <c r="Y18" i="4"/>
  <c r="Y24" i="4"/>
  <c r="Y22" i="4"/>
  <c r="BJ303" i="4"/>
  <c r="BK303" i="4" s="1"/>
  <c r="AX303" i="4"/>
  <c r="AY303" i="4" s="1"/>
  <c r="BP303" i="4"/>
  <c r="BQ303" i="4" s="1"/>
  <c r="O303" i="4"/>
  <c r="BD303" i="4"/>
  <c r="BE303" i="4" s="1"/>
  <c r="CG188" i="4"/>
  <c r="AJ171" i="4"/>
  <c r="AK170" i="4"/>
  <c r="AK169" i="4"/>
  <c r="AK165" i="4"/>
  <c r="AK161" i="4"/>
  <c r="AK157" i="4"/>
  <c r="AK166" i="4"/>
  <c r="AK162" i="4"/>
  <c r="AK155" i="4"/>
  <c r="AK164" i="4"/>
  <c r="AK159" i="4"/>
  <c r="AK167" i="4"/>
  <c r="AK156" i="4"/>
  <c r="AK154" i="4"/>
  <c r="AK163" i="4"/>
  <c r="AK160" i="4"/>
  <c r="CG189" i="4"/>
  <c r="AP171" i="4"/>
  <c r="AQ170" i="4"/>
  <c r="AQ166" i="4"/>
  <c r="AQ155" i="4"/>
  <c r="AQ167" i="4"/>
  <c r="AQ159" i="4"/>
  <c r="AQ163" i="4"/>
  <c r="AQ160" i="4"/>
  <c r="AQ157" i="4"/>
  <c r="AQ169" i="4"/>
  <c r="AQ164" i="4"/>
  <c r="AQ161" i="4"/>
  <c r="AQ154" i="4"/>
  <c r="AQ156" i="4"/>
  <c r="AQ165" i="4"/>
  <c r="H374" i="4"/>
  <c r="Z312" i="4"/>
  <c r="AA312" i="4" s="1"/>
  <c r="AC312" i="4"/>
  <c r="AL242" i="4"/>
  <c r="AM242" i="4" s="1"/>
  <c r="AO239" i="4"/>
  <c r="AO242" i="4"/>
  <c r="AO236" i="4"/>
  <c r="AO229" i="4"/>
  <c r="AO227" i="4"/>
  <c r="AO238" i="4"/>
  <c r="AO231" i="4"/>
  <c r="CJ181" i="4"/>
  <c r="AO235" i="4"/>
  <c r="AO226" i="4"/>
  <c r="AO228" i="4"/>
  <c r="AO232" i="4"/>
  <c r="AO233" i="4"/>
  <c r="AO241" i="4"/>
  <c r="AO237" i="4"/>
  <c r="AG298" i="4"/>
  <c r="AA308" i="4"/>
  <c r="O309" i="4"/>
  <c r="BP309" i="4"/>
  <c r="BQ309" i="4" s="1"/>
  <c r="AX309" i="4"/>
  <c r="AY309" i="4" s="1"/>
  <c r="BD309" i="4"/>
  <c r="BE309" i="4" s="1"/>
  <c r="BJ309" i="4"/>
  <c r="BK309" i="4" s="1"/>
  <c r="S374" i="4"/>
  <c r="BD376" i="4"/>
  <c r="BE376" i="4" s="1"/>
  <c r="BJ376" i="4"/>
  <c r="BK376" i="4" s="1"/>
  <c r="BP376" i="4"/>
  <c r="BQ376" i="4" s="1"/>
  <c r="AX376" i="4"/>
  <c r="AY376" i="4" s="1"/>
  <c r="L362" i="4"/>
  <c r="BN350" i="4"/>
  <c r="BO350" i="4" s="1"/>
  <c r="AV350" i="4"/>
  <c r="AW350" i="4" s="1"/>
  <c r="BH350" i="4"/>
  <c r="BI350" i="4" s="1"/>
  <c r="BB350" i="4"/>
  <c r="BC350" i="4" s="1"/>
  <c r="AO234" i="4"/>
  <c r="F386" i="4"/>
  <c r="G374" i="4" s="1"/>
  <c r="CA183" i="4"/>
  <c r="G26" i="4"/>
  <c r="G17" i="4"/>
  <c r="G13" i="4"/>
  <c r="G16" i="4"/>
  <c r="G12" i="4"/>
  <c r="F27" i="4"/>
  <c r="G21" i="4"/>
  <c r="G15" i="4"/>
  <c r="G11" i="4"/>
  <c r="G10" i="4"/>
  <c r="G18" i="4"/>
  <c r="G19" i="4"/>
  <c r="G25" i="4"/>
  <c r="G22" i="4"/>
  <c r="G23" i="4"/>
  <c r="G20" i="4"/>
  <c r="AG304" i="4"/>
  <c r="R338" i="4"/>
  <c r="S326" i="4" s="1"/>
  <c r="AI374" i="4"/>
  <c r="AF374" i="4"/>
  <c r="AG332" i="4"/>
  <c r="CD177" i="4"/>
  <c r="Q92" i="4"/>
  <c r="Q88" i="4"/>
  <c r="Q84" i="4"/>
  <c r="AZ98" i="4"/>
  <c r="BA98" i="4" s="1"/>
  <c r="BF98" i="4"/>
  <c r="BG98" i="4" s="1"/>
  <c r="N98" i="4"/>
  <c r="Q98" i="4"/>
  <c r="Q87" i="4"/>
  <c r="BL98" i="4"/>
  <c r="BM98" i="4" s="1"/>
  <c r="BR98" i="4"/>
  <c r="BS98" i="4" s="1"/>
  <c r="Q83" i="4"/>
  <c r="Q94" i="4"/>
  <c r="Q95" i="4"/>
  <c r="Q91" i="4"/>
  <c r="Q96" i="4"/>
  <c r="Q82" i="4"/>
  <c r="Q85" i="4"/>
  <c r="Q93" i="4"/>
  <c r="Q97" i="4"/>
  <c r="Q89" i="4"/>
  <c r="AI66" i="4"/>
  <c r="AH362" i="4"/>
  <c r="AI350" i="4" s="1"/>
  <c r="AF350" i="4"/>
  <c r="AG350" i="4" s="1"/>
  <c r="CG179" i="4"/>
  <c r="AC170" i="4"/>
  <c r="Z170" i="4"/>
  <c r="AA170" i="4" s="1"/>
  <c r="AC169" i="4"/>
  <c r="AC165" i="4"/>
  <c r="AC161" i="4"/>
  <c r="AC157" i="4"/>
  <c r="AC166" i="4"/>
  <c r="AC155" i="4"/>
  <c r="AC164" i="4"/>
  <c r="AC159" i="4"/>
  <c r="AC167" i="4"/>
  <c r="AC156" i="4"/>
  <c r="AC158" i="4"/>
  <c r="AC163" i="4"/>
  <c r="AC154" i="4"/>
  <c r="AC160" i="4"/>
  <c r="AC162" i="4"/>
  <c r="BP348" i="4"/>
  <c r="BQ348" i="4" s="1"/>
  <c r="AX348" i="4"/>
  <c r="AY348" i="4" s="1"/>
  <c r="BD348" i="4"/>
  <c r="BE348" i="4" s="1"/>
  <c r="O348" i="4"/>
  <c r="BJ348" i="4"/>
  <c r="BK348" i="4" s="1"/>
  <c r="AX186" i="4"/>
  <c r="AY186" i="4" s="1"/>
  <c r="AG329" i="4"/>
  <c r="AQ374" i="4"/>
  <c r="AD314" i="4"/>
  <c r="CB183" i="4"/>
  <c r="F51" i="4"/>
  <c r="G47" i="4"/>
  <c r="G49" i="4"/>
  <c r="G35" i="4"/>
  <c r="G50" i="4"/>
  <c r="G46" i="4"/>
  <c r="G45" i="4"/>
  <c r="G37" i="4"/>
  <c r="G41" i="4"/>
  <c r="G34" i="4"/>
  <c r="G39" i="4"/>
  <c r="G48" i="4"/>
  <c r="G42" i="4"/>
  <c r="G36" i="4"/>
  <c r="G43" i="4"/>
  <c r="G44" i="4"/>
  <c r="G40" i="4"/>
  <c r="AJ314" i="4"/>
  <c r="AA38" i="4"/>
  <c r="BJ38" i="4"/>
  <c r="BK38" i="4" s="1"/>
  <c r="CD180" i="4"/>
  <c r="AI95" i="4"/>
  <c r="AI91" i="4"/>
  <c r="AI87" i="4"/>
  <c r="AI83" i="4"/>
  <c r="AI97" i="4"/>
  <c r="AI94" i="4"/>
  <c r="AI82" i="4"/>
  <c r="AF98" i="4"/>
  <c r="AG98" i="4" s="1"/>
  <c r="AI89" i="4"/>
  <c r="AI98" i="4"/>
  <c r="AI84" i="4"/>
  <c r="AI93" i="4"/>
  <c r="AI88" i="4"/>
  <c r="AI85" i="4"/>
  <c r="AI92" i="4"/>
  <c r="BP96" i="4"/>
  <c r="BQ96" i="4" s="1"/>
  <c r="AF170" i="4"/>
  <c r="AG170" i="4" s="1"/>
  <c r="AI170" i="4"/>
  <c r="AI166" i="4"/>
  <c r="AI155" i="4"/>
  <c r="AI167" i="4"/>
  <c r="CG180" i="4"/>
  <c r="AI169" i="4"/>
  <c r="AI164" i="4"/>
  <c r="AI163" i="4"/>
  <c r="AI161" i="4"/>
  <c r="AI156" i="4"/>
  <c r="AI165" i="4"/>
  <c r="AI154" i="4"/>
  <c r="AI159" i="4"/>
  <c r="AI160" i="4"/>
  <c r="AI157" i="4"/>
  <c r="AJ147" i="4"/>
  <c r="AK146" i="4"/>
  <c r="CF188" i="4"/>
  <c r="AK139" i="4"/>
  <c r="AK133" i="4"/>
  <c r="AK135" i="4"/>
  <c r="AK131" i="4"/>
  <c r="AK143" i="4"/>
  <c r="AK142" i="4"/>
  <c r="AK136" i="4"/>
  <c r="AK137" i="4"/>
  <c r="AK140" i="4"/>
  <c r="AK141" i="4"/>
  <c r="AK130" i="4"/>
  <c r="AK138" i="4"/>
  <c r="AK132" i="4"/>
  <c r="AK145" i="4"/>
  <c r="AQ194" i="4"/>
  <c r="AQ189" i="4"/>
  <c r="AQ190" i="4"/>
  <c r="AP195" i="4"/>
  <c r="CH189" i="4"/>
  <c r="AQ187" i="4"/>
  <c r="AQ181" i="4"/>
  <c r="AQ192" i="4"/>
  <c r="AQ178" i="4"/>
  <c r="AQ179" i="4"/>
  <c r="AQ193" i="4"/>
  <c r="AQ183" i="4"/>
  <c r="AQ184" i="4"/>
  <c r="AQ185" i="4"/>
  <c r="AQ188" i="4"/>
  <c r="AQ182" i="4"/>
  <c r="AQ191" i="4"/>
  <c r="AQ180" i="4"/>
  <c r="W354" i="4"/>
  <c r="T354" i="4"/>
  <c r="U354" i="4" s="1"/>
  <c r="BJ254" i="4"/>
  <c r="BK254" i="4" s="1"/>
  <c r="AX254" i="4"/>
  <c r="AY254" i="4" s="1"/>
  <c r="BP254" i="4"/>
  <c r="BQ254" i="4" s="1"/>
  <c r="BD254" i="4"/>
  <c r="BE254" i="4" s="1"/>
  <c r="O254" i="4"/>
  <c r="N290" i="4"/>
  <c r="BF290" i="4"/>
  <c r="BG290" i="4" s="1"/>
  <c r="BL290" i="4"/>
  <c r="BM290" i="4" s="1"/>
  <c r="BR290" i="4"/>
  <c r="BS290" i="4" s="1"/>
  <c r="AZ290" i="4"/>
  <c r="BA290" i="4" s="1"/>
  <c r="Q289" i="4"/>
  <c r="Q290" i="4"/>
  <c r="Q281" i="4"/>
  <c r="Q284" i="4"/>
  <c r="Q275" i="4"/>
  <c r="CL177" i="4"/>
  <c r="Q286" i="4"/>
  <c r="Q287" i="4"/>
  <c r="Q280" i="4"/>
  <c r="Q283" i="4"/>
  <c r="Q277" i="4"/>
  <c r="Q274" i="4"/>
  <c r="Q276" i="4"/>
  <c r="Q285" i="4"/>
  <c r="Q279" i="4"/>
  <c r="BD300" i="4"/>
  <c r="BE300" i="4" s="1"/>
  <c r="BJ300" i="4"/>
  <c r="BK300" i="4" s="1"/>
  <c r="O300" i="4"/>
  <c r="AX300" i="4"/>
  <c r="AY300" i="4" s="1"/>
  <c r="BP300" i="4"/>
  <c r="BQ300" i="4" s="1"/>
  <c r="S378" i="4"/>
  <c r="AO48" i="4"/>
  <c r="H306" i="4"/>
  <c r="I306" i="4" s="1"/>
  <c r="AX120" i="4"/>
  <c r="AY120" i="4" s="1"/>
  <c r="BD120" i="4"/>
  <c r="BE120" i="4" s="1"/>
  <c r="BP120" i="4"/>
  <c r="BQ120" i="4" s="1"/>
  <c r="O120" i="4"/>
  <c r="BJ120" i="4"/>
  <c r="BK120" i="4" s="1"/>
  <c r="AI162" i="4"/>
  <c r="CG184" i="4"/>
  <c r="AV170" i="4"/>
  <c r="AW170" i="4" s="1"/>
  <c r="BB170" i="4"/>
  <c r="BC170" i="4" s="1"/>
  <c r="M170" i="4"/>
  <c r="L171" i="4"/>
  <c r="BN170" i="4"/>
  <c r="BO170" i="4" s="1"/>
  <c r="M169" i="4"/>
  <c r="M165" i="4"/>
  <c r="M161" i="4"/>
  <c r="M157" i="4"/>
  <c r="M166" i="4"/>
  <c r="BH170" i="4"/>
  <c r="BI170" i="4" s="1"/>
  <c r="M154" i="4"/>
  <c r="M155" i="4"/>
  <c r="M164" i="4"/>
  <c r="M162" i="4"/>
  <c r="M156" i="4"/>
  <c r="M159" i="4"/>
  <c r="M167" i="4"/>
  <c r="M163" i="4"/>
  <c r="M160" i="4"/>
  <c r="Q168" i="4"/>
  <c r="AQ186" i="4"/>
  <c r="U351" i="4"/>
  <c r="AE265" i="4"/>
  <c r="AE262" i="4"/>
  <c r="AE261" i="4"/>
  <c r="AD267" i="4"/>
  <c r="AE266" i="4"/>
  <c r="AE257" i="4"/>
  <c r="AE251" i="4"/>
  <c r="AE255" i="4"/>
  <c r="AE259" i="4"/>
  <c r="CK187" i="4"/>
  <c r="AE258" i="4"/>
  <c r="AE256" i="4"/>
  <c r="AE252" i="4"/>
  <c r="AE260" i="4"/>
  <c r="AE264" i="4"/>
  <c r="AE263" i="4"/>
  <c r="AE250" i="4"/>
  <c r="AE253" i="4"/>
  <c r="AS332" i="4"/>
  <c r="O301" i="4"/>
  <c r="BJ301" i="4"/>
  <c r="BK301" i="4" s="1"/>
  <c r="BP301" i="4"/>
  <c r="BQ301" i="4" s="1"/>
  <c r="BD301" i="4"/>
  <c r="BE301" i="4" s="1"/>
  <c r="AX301" i="4"/>
  <c r="AY301" i="4" s="1"/>
  <c r="BP322" i="4"/>
  <c r="BQ322" i="4" s="1"/>
  <c r="O322" i="4"/>
  <c r="BD322" i="4"/>
  <c r="BE322" i="4" s="1"/>
  <c r="AX322" i="4"/>
  <c r="AY322" i="4" s="1"/>
  <c r="BJ322" i="4"/>
  <c r="BK322" i="4" s="1"/>
  <c r="AU306" i="4"/>
  <c r="AR306" i="4"/>
  <c r="AS306" i="4" s="1"/>
  <c r="AH338" i="4"/>
  <c r="AI336" i="4" s="1"/>
  <c r="AI326" i="4"/>
  <c r="AF326" i="4"/>
  <c r="AG326" i="4" s="1"/>
  <c r="AQ330" i="4"/>
  <c r="AQ48" i="4"/>
  <c r="AL146" i="4"/>
  <c r="AM146" i="4" s="1"/>
  <c r="CF181" i="4"/>
  <c r="AO145" i="4"/>
  <c r="AO136" i="4"/>
  <c r="AO132" i="4"/>
  <c r="AO143" i="4"/>
  <c r="AO142" i="4"/>
  <c r="AO141" i="4"/>
  <c r="AO137" i="4"/>
  <c r="AO131" i="4"/>
  <c r="AO146" i="4"/>
  <c r="AO139" i="4"/>
  <c r="AO133" i="4"/>
  <c r="AO130" i="4"/>
  <c r="AO140" i="4"/>
  <c r="AO135" i="4"/>
  <c r="G162" i="4"/>
  <c r="BP349" i="4"/>
  <c r="BQ349" i="4" s="1"/>
  <c r="AX349" i="4"/>
  <c r="AY349" i="4" s="1"/>
  <c r="BD349" i="4"/>
  <c r="BE349" i="4" s="1"/>
  <c r="O349" i="4"/>
  <c r="BJ349" i="4"/>
  <c r="BK349" i="4" s="1"/>
  <c r="BJ210" i="4"/>
  <c r="BK210" i="4" s="1"/>
  <c r="CC188" i="4"/>
  <c r="AK74" i="4"/>
  <c r="AK71" i="4"/>
  <c r="AK67" i="4"/>
  <c r="AJ75" i="4"/>
  <c r="AK58" i="4"/>
  <c r="AK70" i="4"/>
  <c r="AK68" i="4"/>
  <c r="AK63" i="4"/>
  <c r="AK61" i="4"/>
  <c r="AK73" i="4"/>
  <c r="AK59" i="4"/>
  <c r="AK60" i="4"/>
  <c r="AK64" i="4"/>
  <c r="AK69" i="4"/>
  <c r="AK65" i="4"/>
  <c r="CD187" i="4"/>
  <c r="AE98" i="4"/>
  <c r="AE97" i="4"/>
  <c r="AE93" i="4"/>
  <c r="AE89" i="4"/>
  <c r="AE85" i="4"/>
  <c r="AD99" i="4"/>
  <c r="AE92" i="4"/>
  <c r="AE91" i="4"/>
  <c r="AE88" i="4"/>
  <c r="AE87" i="4"/>
  <c r="AE84" i="4"/>
  <c r="AE95" i="4"/>
  <c r="AE83" i="4"/>
  <c r="AE90" i="4"/>
  <c r="AE94" i="4"/>
  <c r="AE82" i="4"/>
  <c r="AC193" i="4"/>
  <c r="AC185" i="4"/>
  <c r="AC189" i="4"/>
  <c r="Z194" i="4"/>
  <c r="AA194" i="4" s="1"/>
  <c r="AC188" i="4"/>
  <c r="AC183" i="4"/>
  <c r="CH179" i="4"/>
  <c r="AC180" i="4"/>
  <c r="AC194" i="4"/>
  <c r="AC191" i="4"/>
  <c r="AC181" i="4"/>
  <c r="AC178" i="4"/>
  <c r="AC190" i="4"/>
  <c r="AC187" i="4"/>
  <c r="AC184" i="4"/>
  <c r="AC182" i="4"/>
  <c r="AC179" i="4"/>
  <c r="AC258" i="4"/>
  <c r="BP18" i="4"/>
  <c r="BQ18" i="4" s="1"/>
  <c r="AX18" i="4"/>
  <c r="AY18" i="4" s="1"/>
  <c r="BJ18" i="4"/>
  <c r="BK18" i="4" s="1"/>
  <c r="BD18" i="4"/>
  <c r="BE18" i="4" s="1"/>
  <c r="O18" i="4"/>
  <c r="Y374" i="4"/>
  <c r="CB177" i="4"/>
  <c r="BL50" i="4"/>
  <c r="BM50" i="4" s="1"/>
  <c r="BR50" i="4"/>
  <c r="BS50" i="4" s="1"/>
  <c r="N50" i="4"/>
  <c r="Q44" i="4"/>
  <c r="Q50" i="4"/>
  <c r="Q34" i="4"/>
  <c r="Q40" i="4"/>
  <c r="BF50" i="4"/>
  <c r="BG50" i="4" s="1"/>
  <c r="AZ50" i="4"/>
  <c r="BA50" i="4" s="1"/>
  <c r="Q49" i="4"/>
  <c r="Q41" i="4"/>
  <c r="Q48" i="4"/>
  <c r="Q43" i="4"/>
  <c r="Q37" i="4"/>
  <c r="Q39" i="4"/>
  <c r="Q35" i="4"/>
  <c r="Q45" i="4"/>
  <c r="Q38" i="4"/>
  <c r="Q46" i="4"/>
  <c r="Q36" i="4"/>
  <c r="Q47" i="4"/>
  <c r="O324" i="4"/>
  <c r="BD324" i="4"/>
  <c r="BE324" i="4" s="1"/>
  <c r="BJ324" i="4"/>
  <c r="BK324" i="4" s="1"/>
  <c r="BP324" i="4"/>
  <c r="BQ324" i="4" s="1"/>
  <c r="AX324" i="4"/>
  <c r="AY324" i="4" s="1"/>
  <c r="W122" i="4"/>
  <c r="CE178" i="4"/>
  <c r="T122" i="4"/>
  <c r="U122" i="4" s="1"/>
  <c r="W119" i="4"/>
  <c r="W115" i="4"/>
  <c r="W111" i="4"/>
  <c r="W118" i="4"/>
  <c r="W107" i="4"/>
  <c r="W106" i="4"/>
  <c r="W112" i="4"/>
  <c r="W109" i="4"/>
  <c r="W113" i="4"/>
  <c r="W116" i="4"/>
  <c r="W117" i="4"/>
  <c r="W120" i="4"/>
  <c r="W121" i="4"/>
  <c r="W108" i="4"/>
  <c r="Q134" i="4"/>
  <c r="BJ242" i="4"/>
  <c r="BK242" i="4" s="1"/>
  <c r="BP242" i="4"/>
  <c r="BQ242" i="4" s="1"/>
  <c r="O242" i="4"/>
  <c r="AZ194" i="4"/>
  <c r="BA194" i="4" s="1"/>
  <c r="BR194" i="4"/>
  <c r="BS194" i="4" s="1"/>
  <c r="Q191" i="4"/>
  <c r="Q188" i="4"/>
  <c r="N194" i="4"/>
  <c r="BF194" i="4"/>
  <c r="BG194" i="4" s="1"/>
  <c r="BL194" i="4"/>
  <c r="BM194" i="4" s="1"/>
  <c r="Q194" i="4"/>
  <c r="CH177" i="4"/>
  <c r="Q193" i="4"/>
  <c r="Q184" i="4"/>
  <c r="Q179" i="4"/>
  <c r="Q185" i="4"/>
  <c r="Q190" i="4"/>
  <c r="Q192" i="4"/>
  <c r="Q178" i="4"/>
  <c r="Q187" i="4"/>
  <c r="Q183" i="4"/>
  <c r="Q181" i="4"/>
  <c r="Q186" i="4"/>
  <c r="Q180" i="4"/>
  <c r="Q189" i="4"/>
  <c r="BB266" i="4"/>
  <c r="BC266" i="4" s="1"/>
  <c r="L267" i="4"/>
  <c r="BH266" i="4"/>
  <c r="BI266" i="4" s="1"/>
  <c r="M266" i="4"/>
  <c r="BN266" i="4"/>
  <c r="BO266" i="4" s="1"/>
  <c r="AV266" i="4"/>
  <c r="AW266" i="4" s="1"/>
  <c r="M263" i="4"/>
  <c r="M265" i="4"/>
  <c r="M259" i="4"/>
  <c r="M262" i="4"/>
  <c r="M260" i="4"/>
  <c r="M255" i="4"/>
  <c r="M252" i="4"/>
  <c r="CK184" i="4"/>
  <c r="M250" i="4"/>
  <c r="M256" i="4"/>
  <c r="M261" i="4"/>
  <c r="M253" i="4"/>
  <c r="M251" i="4"/>
  <c r="M257" i="4"/>
  <c r="F338" i="4"/>
  <c r="G336" i="4" s="1"/>
  <c r="CC189" i="4"/>
  <c r="AP75" i="4"/>
  <c r="AQ74" i="4"/>
  <c r="AQ63" i="4"/>
  <c r="AQ59" i="4"/>
  <c r="AQ67" i="4"/>
  <c r="AQ71" i="4"/>
  <c r="AQ62" i="4"/>
  <c r="AQ58" i="4"/>
  <c r="AQ64" i="4"/>
  <c r="AQ68" i="4"/>
  <c r="AQ60" i="4"/>
  <c r="AQ73" i="4"/>
  <c r="AQ61" i="4"/>
  <c r="AQ69" i="4"/>
  <c r="AQ65" i="4"/>
  <c r="AQ70" i="4"/>
  <c r="CB186" i="4"/>
  <c r="X51" i="4"/>
  <c r="Y50" i="4"/>
  <c r="Y49" i="4"/>
  <c r="Y40" i="4"/>
  <c r="Y46" i="4"/>
  <c r="Y34" i="4"/>
  <c r="Y45" i="4"/>
  <c r="Y37" i="4"/>
  <c r="Y43" i="4"/>
  <c r="Y44" i="4"/>
  <c r="Y47" i="4"/>
  <c r="Y41" i="4"/>
  <c r="Y36" i="4"/>
  <c r="Y39" i="4"/>
  <c r="Y35" i="4"/>
  <c r="CD179" i="4"/>
  <c r="AC98" i="4"/>
  <c r="AC94" i="4"/>
  <c r="AC82" i="4"/>
  <c r="Z98" i="4"/>
  <c r="AA98" i="4" s="1"/>
  <c r="AC89" i="4"/>
  <c r="AC84" i="4"/>
  <c r="AC85" i="4"/>
  <c r="AC92" i="4"/>
  <c r="AC97" i="4"/>
  <c r="AC93" i="4"/>
  <c r="AC87" i="4"/>
  <c r="AC83" i="4"/>
  <c r="AC95" i="4"/>
  <c r="AC91" i="4"/>
  <c r="AC88" i="4"/>
  <c r="AC96" i="4"/>
  <c r="CE177" i="4"/>
  <c r="BL122" i="4"/>
  <c r="BM122" i="4" s="1"/>
  <c r="Q121" i="4"/>
  <c r="BR122" i="4"/>
  <c r="BS122" i="4" s="1"/>
  <c r="N122" i="4"/>
  <c r="AZ122" i="4"/>
  <c r="BA122" i="4" s="1"/>
  <c r="Q118" i="4"/>
  <c r="Q122" i="4"/>
  <c r="BF122" i="4"/>
  <c r="BG122" i="4" s="1"/>
  <c r="Q117" i="4"/>
  <c r="Q113" i="4"/>
  <c r="Q106" i="4"/>
  <c r="Q109" i="4"/>
  <c r="Q115" i="4"/>
  <c r="Q119" i="4"/>
  <c r="Q108" i="4"/>
  <c r="Q111" i="4"/>
  <c r="Q116" i="4"/>
  <c r="Q112" i="4"/>
  <c r="Q107" i="4"/>
  <c r="CC177" i="4"/>
  <c r="BR74" i="4"/>
  <c r="BS74" i="4" s="1"/>
  <c r="N74" i="4"/>
  <c r="AZ74" i="4"/>
  <c r="BA74" i="4" s="1"/>
  <c r="Q74" i="4"/>
  <c r="Q73" i="4"/>
  <c r="BL74" i="4"/>
  <c r="BM74" i="4" s="1"/>
  <c r="BF74" i="4"/>
  <c r="BG74" i="4" s="1"/>
  <c r="Q64" i="4"/>
  <c r="Q60" i="4"/>
  <c r="Q68" i="4"/>
  <c r="Q69" i="4"/>
  <c r="Q65" i="4"/>
  <c r="Q58" i="4"/>
  <c r="Q71" i="4"/>
  <c r="Q67" i="4"/>
  <c r="Q63" i="4"/>
  <c r="Q61" i="4"/>
  <c r="Q59" i="4"/>
  <c r="Q70" i="4"/>
  <c r="CG185" i="4"/>
  <c r="R171" i="4"/>
  <c r="S170" i="4"/>
  <c r="S166" i="4"/>
  <c r="S167" i="4"/>
  <c r="S164" i="4"/>
  <c r="S155" i="4"/>
  <c r="S161" i="4"/>
  <c r="S163" i="4"/>
  <c r="S159" i="4"/>
  <c r="S156" i="4"/>
  <c r="S165" i="4"/>
  <c r="S154" i="4"/>
  <c r="S160" i="4"/>
  <c r="S157" i="4"/>
  <c r="S169" i="4"/>
  <c r="AO230" i="4"/>
  <c r="Q312" i="4"/>
  <c r="BR312" i="4"/>
  <c r="BS312" i="4" s="1"/>
  <c r="AZ312" i="4"/>
  <c r="BA312" i="4" s="1"/>
  <c r="N312" i="4"/>
  <c r="BF312" i="4"/>
  <c r="BG312" i="4" s="1"/>
  <c r="BL312" i="4"/>
  <c r="BM312" i="4" s="1"/>
  <c r="AH314" i="4"/>
  <c r="AI306" i="4" s="1"/>
  <c r="AF302" i="4"/>
  <c r="AG302" i="4" s="1"/>
  <c r="AI302" i="4"/>
  <c r="AT386" i="4"/>
  <c r="AU384" i="4" s="1"/>
  <c r="CA182" i="4"/>
  <c r="AU26" i="4"/>
  <c r="AR26" i="4"/>
  <c r="AS26" i="4" s="1"/>
  <c r="AU25" i="4"/>
  <c r="AU20" i="4"/>
  <c r="AU17" i="4"/>
  <c r="AU13" i="4"/>
  <c r="AU16" i="4"/>
  <c r="AU12" i="4"/>
  <c r="AU15" i="4"/>
  <c r="AU11" i="4"/>
  <c r="AU22" i="4"/>
  <c r="AU23" i="4"/>
  <c r="AU18" i="4"/>
  <c r="AU10" i="4"/>
  <c r="AU19" i="4"/>
  <c r="AU21" i="4"/>
  <c r="Y330" i="4"/>
  <c r="AG313" i="4"/>
  <c r="AJ386" i="4"/>
  <c r="AK384" i="4" s="1"/>
  <c r="CA188" i="4"/>
  <c r="AJ27" i="4"/>
  <c r="AK25" i="4"/>
  <c r="AK10" i="4"/>
  <c r="AK26" i="4"/>
  <c r="AK17" i="4"/>
  <c r="AK13" i="4"/>
  <c r="AK22" i="4"/>
  <c r="AK16" i="4"/>
  <c r="AK12" i="4"/>
  <c r="AK20" i="4"/>
  <c r="AK23" i="4"/>
  <c r="AK15" i="4"/>
  <c r="AK19" i="4"/>
  <c r="AK11" i="4"/>
  <c r="AK21" i="4"/>
  <c r="AL336" i="4"/>
  <c r="AM336" i="4" s="1"/>
  <c r="CC179" i="4"/>
  <c r="Z74" i="4"/>
  <c r="AA74" i="4" s="1"/>
  <c r="AC74" i="4"/>
  <c r="AC68" i="4"/>
  <c r="AC71" i="4"/>
  <c r="AC70" i="4"/>
  <c r="AC58" i="4"/>
  <c r="AC61" i="4"/>
  <c r="AC69" i="4"/>
  <c r="AC73" i="4"/>
  <c r="AC67" i="4"/>
  <c r="AC65" i="4"/>
  <c r="AC63" i="4"/>
  <c r="AC64" i="4"/>
  <c r="AC59" i="4"/>
  <c r="AC60" i="4"/>
  <c r="CD189" i="4"/>
  <c r="AQ95" i="4"/>
  <c r="AQ91" i="4"/>
  <c r="AQ87" i="4"/>
  <c r="AQ83" i="4"/>
  <c r="AP99" i="4"/>
  <c r="AQ98" i="4"/>
  <c r="AQ94" i="4"/>
  <c r="AQ82" i="4"/>
  <c r="AQ89" i="4"/>
  <c r="AQ84" i="4"/>
  <c r="AQ85" i="4"/>
  <c r="AQ93" i="4"/>
  <c r="AQ97" i="4"/>
  <c r="AQ88" i="4"/>
  <c r="AQ92" i="4"/>
  <c r="CF182" i="4"/>
  <c r="AU135" i="4"/>
  <c r="AU140" i="4"/>
  <c r="AU146" i="4"/>
  <c r="AU136" i="4"/>
  <c r="AR146" i="4"/>
  <c r="AS146" i="4" s="1"/>
  <c r="AU143" i="4"/>
  <c r="AU142" i="4"/>
  <c r="AU133" i="4"/>
  <c r="AU137" i="4"/>
  <c r="AU131" i="4"/>
  <c r="AU139" i="4"/>
  <c r="AU132" i="4"/>
  <c r="AU141" i="4"/>
  <c r="AU130" i="4"/>
  <c r="AU145" i="4"/>
  <c r="AE362" i="4"/>
  <c r="AD363" i="4"/>
  <c r="AE357" i="4"/>
  <c r="AE346" i="4"/>
  <c r="AE349" i="4"/>
  <c r="AE361" i="4"/>
  <c r="AE358" i="4"/>
  <c r="AE352" i="4"/>
  <c r="AE356" i="4"/>
  <c r="AE348" i="4"/>
  <c r="AE351" i="4"/>
  <c r="AE355" i="4"/>
  <c r="AE359" i="4"/>
  <c r="K206" i="4"/>
  <c r="AO288" i="4"/>
  <c r="V386" i="4"/>
  <c r="W384" i="4" s="1"/>
  <c r="CA178" i="4"/>
  <c r="BZ178" i="4" s="1"/>
  <c r="W26" i="4"/>
  <c r="T26" i="4"/>
  <c r="U26" i="4" s="1"/>
  <c r="W21" i="4"/>
  <c r="W19" i="4"/>
  <c r="W17" i="4"/>
  <c r="W13" i="4"/>
  <c r="W25" i="4"/>
  <c r="W20" i="4"/>
  <c r="W16" i="4"/>
  <c r="W12" i="4"/>
  <c r="W15" i="4"/>
  <c r="W11" i="4"/>
  <c r="W10" i="4"/>
  <c r="W23" i="4"/>
  <c r="W18" i="4"/>
  <c r="W22" i="4"/>
  <c r="W24" i="4"/>
  <c r="AD338" i="4"/>
  <c r="AE336" i="4" s="1"/>
  <c r="AE326" i="4"/>
  <c r="CB188" i="4"/>
  <c r="AK50" i="4"/>
  <c r="AK47" i="4"/>
  <c r="AK43" i="4"/>
  <c r="AK46" i="4"/>
  <c r="AK39" i="4"/>
  <c r="AJ51" i="4"/>
  <c r="AK40" i="4"/>
  <c r="AK45" i="4"/>
  <c r="AK37" i="4"/>
  <c r="AK36" i="4"/>
  <c r="AK38" i="4"/>
  <c r="AK44" i="4"/>
  <c r="AK41" i="4"/>
  <c r="AK35" i="4"/>
  <c r="AK34" i="4"/>
  <c r="AK49" i="4"/>
  <c r="AK42" i="4"/>
  <c r="AJ338" i="4"/>
  <c r="AK330" i="4" s="1"/>
  <c r="AI330" i="4"/>
  <c r="AF330" i="4"/>
  <c r="AG330" i="4" s="1"/>
  <c r="BB312" i="4"/>
  <c r="BC312" i="4" s="1"/>
  <c r="BH312" i="4"/>
  <c r="BI312" i="4" s="1"/>
  <c r="AV312" i="4"/>
  <c r="AW312" i="4" s="1"/>
  <c r="BN312" i="4"/>
  <c r="BO312" i="4" s="1"/>
  <c r="AA335" i="4"/>
  <c r="BR384" i="4"/>
  <c r="BS384" i="4" s="1"/>
  <c r="AZ384" i="4"/>
  <c r="BA384" i="4" s="1"/>
  <c r="Q384" i="4"/>
  <c r="BL384" i="4"/>
  <c r="BM384" i="4" s="1"/>
  <c r="BF384" i="4"/>
  <c r="BG384" i="4" s="1"/>
  <c r="N384" i="4"/>
  <c r="CB180" i="4"/>
  <c r="AF50" i="4"/>
  <c r="AG50" i="4" s="1"/>
  <c r="AI50" i="4"/>
  <c r="AI44" i="4"/>
  <c r="AI49" i="4"/>
  <c r="AI43" i="4"/>
  <c r="AI41" i="4"/>
  <c r="AI34" i="4"/>
  <c r="AI35" i="4"/>
  <c r="AI40" i="4"/>
  <c r="AI47" i="4"/>
  <c r="AI37" i="4"/>
  <c r="AI38" i="4"/>
  <c r="AI45" i="4"/>
  <c r="AI46" i="4"/>
  <c r="AI39" i="4"/>
  <c r="AI36" i="4"/>
  <c r="O86" i="4"/>
  <c r="BP86" i="4"/>
  <c r="BQ86" i="4" s="1"/>
  <c r="AX86" i="4"/>
  <c r="AY86" i="4" s="1"/>
  <c r="BJ86" i="4"/>
  <c r="BK86" i="4" s="1"/>
  <c r="BD86" i="4"/>
  <c r="BE86" i="4" s="1"/>
  <c r="CE183" i="4"/>
  <c r="F123" i="4"/>
  <c r="G122" i="4"/>
  <c r="G121" i="4"/>
  <c r="G119" i="4"/>
  <c r="G115" i="4"/>
  <c r="G111" i="4"/>
  <c r="G118" i="4"/>
  <c r="G107" i="4"/>
  <c r="G106" i="4"/>
  <c r="G117" i="4"/>
  <c r="G113" i="4"/>
  <c r="G108" i="4"/>
  <c r="G110" i="4"/>
  <c r="G109" i="4"/>
  <c r="G116" i="4"/>
  <c r="G112" i="4"/>
  <c r="S162" i="4"/>
  <c r="BH194" i="4"/>
  <c r="BI194" i="4" s="1"/>
  <c r="M193" i="4"/>
  <c r="M185" i="4"/>
  <c r="M194" i="4"/>
  <c r="L195" i="4"/>
  <c r="M189" i="4"/>
  <c r="BB194" i="4"/>
  <c r="BC194" i="4" s="1"/>
  <c r="M188" i="4"/>
  <c r="M183" i="4"/>
  <c r="AV194" i="4"/>
  <c r="AW194" i="4" s="1"/>
  <c r="M184" i="4"/>
  <c r="BN194" i="4"/>
  <c r="BO194" i="4" s="1"/>
  <c r="CH184" i="4"/>
  <c r="M180" i="4"/>
  <c r="M191" i="4"/>
  <c r="M181" i="4"/>
  <c r="M178" i="4"/>
  <c r="M187" i="4"/>
  <c r="M179" i="4"/>
  <c r="M186" i="4"/>
  <c r="M182" i="4"/>
  <c r="M190" i="4"/>
  <c r="BD206" i="4"/>
  <c r="BE206" i="4" s="1"/>
  <c r="BJ206" i="4"/>
  <c r="BK206" i="4" s="1"/>
  <c r="O206" i="4"/>
  <c r="AX206" i="4"/>
  <c r="AY206" i="4" s="1"/>
  <c r="BP206" i="4"/>
  <c r="BQ206" i="4" s="1"/>
  <c r="AC218" i="4"/>
  <c r="AC214" i="4"/>
  <c r="Z218" i="4"/>
  <c r="AA218" i="4" s="1"/>
  <c r="AC205" i="4"/>
  <c r="AC215" i="4"/>
  <c r="AC207" i="4"/>
  <c r="AC211" i="4"/>
  <c r="CI179" i="4"/>
  <c r="AC203" i="4"/>
  <c r="AC204" i="4"/>
  <c r="AC209" i="4"/>
  <c r="AC213" i="4"/>
  <c r="AC208" i="4"/>
  <c r="AC202" i="4"/>
  <c r="AC217" i="4"/>
  <c r="AC212" i="4"/>
  <c r="AC287" i="4"/>
  <c r="AC286" i="4"/>
  <c r="AC290" i="4"/>
  <c r="Z290" i="4"/>
  <c r="AA290" i="4" s="1"/>
  <c r="AC283" i="4"/>
  <c r="AC274" i="4"/>
  <c r="AC284" i="4"/>
  <c r="CL179" i="4"/>
  <c r="AC280" i="4"/>
  <c r="AC289" i="4"/>
  <c r="AC276" i="4"/>
  <c r="AC279" i="4"/>
  <c r="AC281" i="4"/>
  <c r="AC277" i="4"/>
  <c r="AC285" i="4"/>
  <c r="AC275" i="4"/>
  <c r="BJ308" i="4"/>
  <c r="BK308" i="4" s="1"/>
  <c r="O308" i="4"/>
  <c r="BP308" i="4"/>
  <c r="BQ308" i="4" s="1"/>
  <c r="AX308" i="4"/>
  <c r="AY308" i="4" s="1"/>
  <c r="BD308" i="4"/>
  <c r="BE308" i="4" s="1"/>
  <c r="AG310" i="4"/>
  <c r="AM322" i="4"/>
  <c r="AQ384" i="4"/>
  <c r="AC90" i="4"/>
  <c r="CB179" i="4"/>
  <c r="AC50" i="4"/>
  <c r="AC36" i="4"/>
  <c r="AC35" i="4"/>
  <c r="AC47" i="4"/>
  <c r="AC43" i="4"/>
  <c r="Z50" i="4"/>
  <c r="AA50" i="4" s="1"/>
  <c r="AC44" i="4"/>
  <c r="AC39" i="4"/>
  <c r="AC45" i="4"/>
  <c r="AC46" i="4"/>
  <c r="AC37" i="4"/>
  <c r="AC42" i="4"/>
  <c r="AC41" i="4"/>
  <c r="AC34" i="4"/>
  <c r="AC40" i="4"/>
  <c r="AC49" i="4"/>
  <c r="CE189" i="4"/>
  <c r="AP123" i="4"/>
  <c r="AQ117" i="4"/>
  <c r="AQ113" i="4"/>
  <c r="AQ109" i="4"/>
  <c r="AQ121" i="4"/>
  <c r="AQ108" i="4"/>
  <c r="AQ116" i="4"/>
  <c r="AQ122" i="4"/>
  <c r="AQ112" i="4"/>
  <c r="AQ107" i="4"/>
  <c r="AQ114" i="4"/>
  <c r="AQ119" i="4"/>
  <c r="AQ110" i="4"/>
  <c r="AQ111" i="4"/>
  <c r="AQ106" i="4"/>
  <c r="AQ115" i="4"/>
  <c r="AQ118" i="4"/>
  <c r="X362" i="4"/>
  <c r="Y350" i="4" s="1"/>
  <c r="U355" i="4"/>
  <c r="AJ243" i="4"/>
  <c r="AK237" i="4"/>
  <c r="AK238" i="4"/>
  <c r="AK242" i="4"/>
  <c r="AK241" i="4"/>
  <c r="AK229" i="4"/>
  <c r="CJ188" i="4"/>
  <c r="AK227" i="4"/>
  <c r="AK233" i="4"/>
  <c r="AK232" i="4"/>
  <c r="AK239" i="4"/>
  <c r="AK226" i="4"/>
  <c r="AK236" i="4"/>
  <c r="AK235" i="4"/>
  <c r="AK228" i="4"/>
  <c r="AK231" i="4"/>
  <c r="K242" i="4"/>
  <c r="K238" i="4"/>
  <c r="H242" i="4"/>
  <c r="I242" i="4" s="1"/>
  <c r="K235" i="4"/>
  <c r="K239" i="4"/>
  <c r="K226" i="4"/>
  <c r="K228" i="4"/>
  <c r="CJ176" i="4"/>
  <c r="K227" i="4"/>
  <c r="K229" i="4"/>
  <c r="K230" i="4"/>
  <c r="K236" i="4"/>
  <c r="K237" i="4"/>
  <c r="K241" i="4"/>
  <c r="K231" i="4"/>
  <c r="K232" i="4"/>
  <c r="K233" i="4"/>
  <c r="Q254" i="4"/>
  <c r="AK258" i="4"/>
  <c r="M282" i="4"/>
  <c r="AI384" i="4"/>
  <c r="AF384" i="4"/>
  <c r="AA333" i="4"/>
  <c r="AS328" i="4"/>
  <c r="CE179" i="4"/>
  <c r="AC122" i="4"/>
  <c r="AC116" i="4"/>
  <c r="AC112" i="4"/>
  <c r="Z122" i="4"/>
  <c r="AA122" i="4" s="1"/>
  <c r="AC121" i="4"/>
  <c r="AC119" i="4"/>
  <c r="AC111" i="4"/>
  <c r="AC107" i="4"/>
  <c r="AC108" i="4"/>
  <c r="AC115" i="4"/>
  <c r="AC118" i="4"/>
  <c r="AC109" i="4"/>
  <c r="AC106" i="4"/>
  <c r="AC117" i="4"/>
  <c r="AC113" i="4"/>
  <c r="AI138" i="4"/>
  <c r="M158" i="4"/>
  <c r="AU168" i="4"/>
  <c r="BP168" i="4"/>
  <c r="BQ168" i="4" s="1"/>
  <c r="AX168" i="4"/>
  <c r="AY168" i="4" s="1"/>
  <c r="BD168" i="4"/>
  <c r="BE168" i="4" s="1"/>
  <c r="O168" i="4"/>
  <c r="BJ168" i="4"/>
  <c r="BK168" i="4" s="1"/>
  <c r="AF218" i="4"/>
  <c r="AG218" i="4" s="1"/>
  <c r="AI215" i="4"/>
  <c r="AI211" i="4"/>
  <c r="AI202" i="4"/>
  <c r="AI204" i="4"/>
  <c r="AI212" i="4"/>
  <c r="AI208" i="4"/>
  <c r="CI180" i="4"/>
  <c r="AI218" i="4"/>
  <c r="AI209" i="4"/>
  <c r="AI213" i="4"/>
  <c r="AI203" i="4"/>
  <c r="AI205" i="4"/>
  <c r="AI214" i="4"/>
  <c r="AI217" i="4"/>
  <c r="AI206" i="4"/>
  <c r="AI210" i="4"/>
  <c r="AI207" i="4"/>
  <c r="BD353" i="4"/>
  <c r="BE353" i="4" s="1"/>
  <c r="U359" i="4"/>
  <c r="AU266" i="4"/>
  <c r="AU263" i="4"/>
  <c r="AU262" i="4"/>
  <c r="AR266" i="4"/>
  <c r="AS266" i="4" s="1"/>
  <c r="AU261" i="4"/>
  <c r="AU259" i="4"/>
  <c r="AU258" i="4"/>
  <c r="AU253" i="4"/>
  <c r="AU257" i="4"/>
  <c r="AU251" i="4"/>
  <c r="CK182" i="4"/>
  <c r="AU255" i="4"/>
  <c r="AU265" i="4"/>
  <c r="AU256" i="4"/>
  <c r="AU250" i="4"/>
  <c r="AU252" i="4"/>
  <c r="AU260" i="4"/>
  <c r="AS310" i="4"/>
  <c r="U301" i="4"/>
  <c r="AZ326" i="4"/>
  <c r="BA326" i="4" s="1"/>
  <c r="P338" i="4"/>
  <c r="Q336" i="4" s="1"/>
  <c r="BR326" i="4"/>
  <c r="BS326" i="4" s="1"/>
  <c r="BF326" i="4"/>
  <c r="BG326" i="4" s="1"/>
  <c r="N326" i="4"/>
  <c r="BL326" i="4"/>
  <c r="BM326" i="4" s="1"/>
  <c r="AA309" i="4"/>
  <c r="U300" i="4"/>
  <c r="AM309" i="4"/>
  <c r="AM324" i="4"/>
  <c r="U331" i="4"/>
  <c r="AS337" i="4"/>
  <c r="AR194" i="4"/>
  <c r="AS194" i="4" s="1"/>
  <c r="AU187" i="4"/>
  <c r="AU193" i="4"/>
  <c r="AU190" i="4"/>
  <c r="AU194" i="4"/>
  <c r="CH182" i="4"/>
  <c r="AU183" i="4"/>
  <c r="AU180" i="4"/>
  <c r="AU188" i="4"/>
  <c r="AU192" i="4"/>
  <c r="AU191" i="4"/>
  <c r="AU184" i="4"/>
  <c r="AU189" i="4"/>
  <c r="AU178" i="4"/>
  <c r="AU185" i="4"/>
  <c r="AU179" i="4"/>
  <c r="AU181" i="4"/>
  <c r="AU186" i="4"/>
  <c r="Y168" i="4"/>
  <c r="AS358" i="4"/>
  <c r="W234" i="4"/>
  <c r="AO378" i="4"/>
  <c r="AL378" i="4"/>
  <c r="T384" i="4"/>
  <c r="T378" i="4"/>
  <c r="BJ192" i="4"/>
  <c r="BK192" i="4" s="1"/>
  <c r="BD210" i="4"/>
  <c r="BE210" i="4" s="1"/>
  <c r="AE282" i="4"/>
  <c r="AE86" i="4"/>
  <c r="M230" i="4"/>
  <c r="AV99" i="4"/>
  <c r="BN99" i="4"/>
  <c r="BH99" i="4"/>
  <c r="BB99" i="4"/>
  <c r="CE181" i="4"/>
  <c r="AO121" i="4"/>
  <c r="AL122" i="4"/>
  <c r="AM122" i="4" s="1"/>
  <c r="AO118" i="4"/>
  <c r="AO122" i="4"/>
  <c r="AO117" i="4"/>
  <c r="AO113" i="4"/>
  <c r="AO109" i="4"/>
  <c r="AO106" i="4"/>
  <c r="AO107" i="4"/>
  <c r="AO108" i="4"/>
  <c r="AO119" i="4"/>
  <c r="AO111" i="4"/>
  <c r="AO112" i="4"/>
  <c r="AO115" i="4"/>
  <c r="AO110" i="4"/>
  <c r="AO116" i="4"/>
  <c r="AB338" i="4"/>
  <c r="AC330" i="4" s="1"/>
  <c r="Z326" i="4"/>
  <c r="AA326" i="4" s="1"/>
  <c r="CF187" i="4"/>
  <c r="AD147" i="4"/>
  <c r="AE131" i="4"/>
  <c r="AE140" i="4"/>
  <c r="AE136" i="4"/>
  <c r="AE143" i="4"/>
  <c r="AE142" i="4"/>
  <c r="AE137" i="4"/>
  <c r="AE141" i="4"/>
  <c r="AE139" i="4"/>
  <c r="AE146" i="4"/>
  <c r="AE132" i="4"/>
  <c r="AE144" i="4"/>
  <c r="AE135" i="4"/>
  <c r="AE145" i="4"/>
  <c r="AE133" i="4"/>
  <c r="AE130" i="4"/>
  <c r="BJ134" i="4"/>
  <c r="BK134" i="4" s="1"/>
  <c r="O134" i="4"/>
  <c r="BP134" i="4"/>
  <c r="BQ134" i="4" s="1"/>
  <c r="AX134" i="4"/>
  <c r="AY134" i="4" s="1"/>
  <c r="BD134" i="4"/>
  <c r="BE134" i="4" s="1"/>
  <c r="AG325" i="4"/>
  <c r="AG335" i="4"/>
  <c r="AE384" i="4"/>
  <c r="AA307" i="4"/>
  <c r="AA298" i="4"/>
  <c r="S360" i="4"/>
  <c r="AU162" i="4"/>
  <c r="K290" i="4"/>
  <c r="K287" i="4"/>
  <c r="K284" i="4"/>
  <c r="K276" i="4"/>
  <c r="K274" i="4"/>
  <c r="H290" i="4"/>
  <c r="I290" i="4" s="1"/>
  <c r="K281" i="4"/>
  <c r="K283" i="4"/>
  <c r="CL176" i="4"/>
  <c r="K280" i="4"/>
  <c r="K279" i="4"/>
  <c r="K286" i="4"/>
  <c r="K289" i="4"/>
  <c r="K285" i="4"/>
  <c r="K275" i="4"/>
  <c r="K277" i="4"/>
  <c r="AL306" i="4"/>
  <c r="AM306" i="4" s="1"/>
  <c r="AO306" i="4"/>
  <c r="S330" i="4"/>
  <c r="F314" i="4"/>
  <c r="G306" i="4" s="1"/>
  <c r="AE330" i="4"/>
  <c r="AG324" i="4"/>
  <c r="AK374" i="4"/>
  <c r="CF189" i="4"/>
  <c r="AP147" i="4"/>
  <c r="AQ132" i="4"/>
  <c r="AQ143" i="4"/>
  <c r="AQ142" i="4"/>
  <c r="AQ141" i="4"/>
  <c r="AQ139" i="4"/>
  <c r="AQ133" i="4"/>
  <c r="AQ140" i="4"/>
  <c r="AQ144" i="4"/>
  <c r="AQ136" i="4"/>
  <c r="AQ146" i="4"/>
  <c r="AQ145" i="4"/>
  <c r="AQ130" i="4"/>
  <c r="AQ131" i="4"/>
  <c r="AQ135" i="4"/>
  <c r="AQ137" i="4"/>
  <c r="O354" i="4"/>
  <c r="BP354" i="4"/>
  <c r="BQ354" i="4" s="1"/>
  <c r="BD354" i="4"/>
  <c r="BE354" i="4" s="1"/>
  <c r="BJ354" i="4"/>
  <c r="BK354" i="4" s="1"/>
  <c r="BD382" i="4"/>
  <c r="BE382" i="4" s="1"/>
  <c r="BP382" i="4"/>
  <c r="BQ382" i="4" s="1"/>
  <c r="AX382" i="4"/>
  <c r="AY382" i="4" s="1"/>
  <c r="BJ382" i="4"/>
  <c r="BK382" i="4" s="1"/>
  <c r="AX299" i="4"/>
  <c r="AY299" i="4" s="1"/>
  <c r="BD299" i="4"/>
  <c r="BE299" i="4" s="1"/>
  <c r="O299" i="4"/>
  <c r="BJ299" i="4"/>
  <c r="BK299" i="4" s="1"/>
  <c r="BP299" i="4"/>
  <c r="BQ299" i="4" s="1"/>
  <c r="AK312" i="4"/>
  <c r="Y306" i="4"/>
  <c r="AG327" i="4"/>
  <c r="S48" i="4"/>
  <c r="Q86" i="4"/>
  <c r="O347" i="4"/>
  <c r="BP347" i="4"/>
  <c r="BQ347" i="4" s="1"/>
  <c r="AX347" i="4"/>
  <c r="AY347" i="4" s="1"/>
  <c r="BJ347" i="4"/>
  <c r="BK347" i="4" s="1"/>
  <c r="BD347" i="4"/>
  <c r="BE347" i="4" s="1"/>
  <c r="AQ138" i="4"/>
  <c r="Y264" i="4"/>
  <c r="AO282" i="4"/>
  <c r="AN338" i="4"/>
  <c r="AO326" i="4" s="1"/>
  <c r="AL326" i="4"/>
  <c r="AM326" i="4" s="1"/>
  <c r="O313" i="4"/>
  <c r="BP313" i="4"/>
  <c r="BQ313" i="4" s="1"/>
  <c r="AX313" i="4"/>
  <c r="AY313" i="4" s="1"/>
  <c r="BD313" i="4"/>
  <c r="BE313" i="4" s="1"/>
  <c r="BJ313" i="4"/>
  <c r="BK313" i="4" s="1"/>
  <c r="I327" i="4"/>
  <c r="O304" i="4"/>
  <c r="BD304" i="4"/>
  <c r="BE304" i="4" s="1"/>
  <c r="BJ304" i="4"/>
  <c r="BK304" i="4" s="1"/>
  <c r="AX304" i="4"/>
  <c r="AY304" i="4" s="1"/>
  <c r="BP304" i="4"/>
  <c r="BQ304" i="4" s="1"/>
  <c r="CE188" i="4"/>
  <c r="AJ123" i="4"/>
  <c r="AK122" i="4"/>
  <c r="AK121" i="4"/>
  <c r="AK116" i="4"/>
  <c r="AK112" i="4"/>
  <c r="AK119" i="4"/>
  <c r="AK108" i="4"/>
  <c r="AK107" i="4"/>
  <c r="AK115" i="4"/>
  <c r="AK111" i="4"/>
  <c r="AK117" i="4"/>
  <c r="AK113" i="4"/>
  <c r="AK106" i="4"/>
  <c r="AK109" i="4"/>
  <c r="AK118" i="4"/>
  <c r="AK114" i="4"/>
  <c r="AK120" i="4"/>
  <c r="AI354" i="4"/>
  <c r="AF354" i="4"/>
  <c r="AG354" i="4" s="1"/>
  <c r="O351" i="4"/>
  <c r="AP267" i="4"/>
  <c r="AQ266" i="4"/>
  <c r="AQ260" i="4"/>
  <c r="AQ256" i="4"/>
  <c r="AQ261" i="4"/>
  <c r="AQ255" i="4"/>
  <c r="AQ257" i="4"/>
  <c r="AQ253" i="4"/>
  <c r="AQ259" i="4"/>
  <c r="CK189" i="4"/>
  <c r="AQ263" i="4"/>
  <c r="AQ262" i="4"/>
  <c r="AQ252" i="4"/>
  <c r="AQ265" i="4"/>
  <c r="AQ251" i="4"/>
  <c r="AQ258" i="4"/>
  <c r="AQ250" i="4"/>
  <c r="W258" i="4"/>
  <c r="Q14" i="4"/>
  <c r="V338" i="4"/>
  <c r="W326" i="4" s="1"/>
  <c r="T326" i="4"/>
  <c r="U326" i="4" s="1"/>
  <c r="AA328" i="4"/>
  <c r="AX371" i="4"/>
  <c r="AY371" i="4" s="1"/>
  <c r="BD371" i="4"/>
  <c r="BE371" i="4" s="1"/>
  <c r="BJ371" i="4"/>
  <c r="BK371" i="4" s="1"/>
  <c r="BP371" i="4"/>
  <c r="BQ371" i="4" s="1"/>
  <c r="BJ383" i="4"/>
  <c r="BK383" i="4" s="1"/>
  <c r="BD383" i="4"/>
  <c r="BE383" i="4" s="1"/>
  <c r="BP383" i="4"/>
  <c r="BQ383" i="4" s="1"/>
  <c r="AX383" i="4"/>
  <c r="AY383" i="4" s="1"/>
  <c r="BP380" i="4"/>
  <c r="BQ380" i="4" s="1"/>
  <c r="AX380" i="4"/>
  <c r="AY380" i="4" s="1"/>
  <c r="BJ380" i="4"/>
  <c r="BK380" i="4" s="1"/>
  <c r="BD380" i="4"/>
  <c r="BE380" i="4" s="1"/>
  <c r="AG309" i="4"/>
  <c r="AU72" i="4"/>
  <c r="Q42" i="4"/>
  <c r="G120" i="4"/>
  <c r="AK193" i="4"/>
  <c r="CH188" i="4"/>
  <c r="AK185" i="4"/>
  <c r="AJ195" i="4"/>
  <c r="AK194" i="4"/>
  <c r="AK189" i="4"/>
  <c r="AK183" i="4"/>
  <c r="AK191" i="4"/>
  <c r="AK188" i="4"/>
  <c r="AK180" i="4"/>
  <c r="AK181" i="4"/>
  <c r="AK178" i="4"/>
  <c r="AK187" i="4"/>
  <c r="AK184" i="4"/>
  <c r="AK179" i="4"/>
  <c r="AK190" i="4"/>
  <c r="AK182" i="4"/>
  <c r="AK186" i="4"/>
  <c r="BP216" i="4"/>
  <c r="BQ216" i="4" s="1"/>
  <c r="BD216" i="4"/>
  <c r="BE216" i="4" s="1"/>
  <c r="O216" i="4"/>
  <c r="BJ216" i="4"/>
  <c r="BK216" i="4" s="1"/>
  <c r="AX216" i="4"/>
  <c r="AY216" i="4" s="1"/>
  <c r="K240" i="4"/>
  <c r="AQ282" i="4"/>
  <c r="U309" i="4"/>
  <c r="V314" i="4"/>
  <c r="W312" i="4" s="1"/>
  <c r="T302" i="4"/>
  <c r="U302" i="4" s="1"/>
  <c r="BP331" i="4"/>
  <c r="BQ331" i="4" s="1"/>
  <c r="BJ331" i="4"/>
  <c r="BK331" i="4" s="1"/>
  <c r="BD331" i="4"/>
  <c r="BE331" i="4" s="1"/>
  <c r="AX331" i="4"/>
  <c r="AY331" i="4" s="1"/>
  <c r="O331" i="4"/>
  <c r="AS303" i="4"/>
  <c r="AS331" i="4"/>
  <c r="AX375" i="4"/>
  <c r="AY375" i="4" s="1"/>
  <c r="BD375" i="4"/>
  <c r="BE375" i="4" s="1"/>
  <c r="BP375" i="4"/>
  <c r="BQ375" i="4" s="1"/>
  <c r="BJ375" i="4"/>
  <c r="BK375" i="4" s="1"/>
  <c r="T336" i="4"/>
  <c r="U336" i="4" s="1"/>
  <c r="AI48" i="4"/>
  <c r="M138" i="4"/>
  <c r="S120" i="4"/>
  <c r="G138" i="4"/>
  <c r="AK192" i="4"/>
  <c r="AQ378" i="4"/>
  <c r="T360" i="4"/>
  <c r="U360" i="4" s="1"/>
  <c r="W360" i="4"/>
  <c r="AP362" i="4"/>
  <c r="CE186" i="4"/>
  <c r="Y121" i="4"/>
  <c r="Y118" i="4"/>
  <c r="X123" i="4"/>
  <c r="Y122" i="4"/>
  <c r="Y117" i="4"/>
  <c r="Y113" i="4"/>
  <c r="Y109" i="4"/>
  <c r="Y106" i="4"/>
  <c r="Y115" i="4"/>
  <c r="Y110" i="4"/>
  <c r="Y116" i="4"/>
  <c r="Y107" i="4"/>
  <c r="Y111" i="4"/>
  <c r="Y108" i="4"/>
  <c r="Y119" i="4"/>
  <c r="Y112" i="4"/>
  <c r="AE354" i="4"/>
  <c r="K282" i="4"/>
  <c r="H384" i="4"/>
  <c r="AO90" i="4"/>
  <c r="AI360" i="4"/>
  <c r="AF360" i="4"/>
  <c r="AG360" i="4" s="1"/>
  <c r="AC186" i="4"/>
  <c r="K264" i="4"/>
  <c r="W162" i="4"/>
  <c r="AI362" i="2"/>
  <c r="AI358" i="2"/>
  <c r="AI353" i="2"/>
  <c r="AI361" i="2"/>
  <c r="AI346" i="2"/>
  <c r="AI348" i="2"/>
  <c r="AI349" i="2"/>
  <c r="AI357" i="2"/>
  <c r="AI352" i="2"/>
  <c r="AI347" i="2"/>
  <c r="AI350" i="2"/>
  <c r="AI356" i="2"/>
  <c r="AI351" i="2"/>
  <c r="AI359" i="2"/>
  <c r="AI355" i="2"/>
  <c r="W362" i="2"/>
  <c r="T362" i="2"/>
  <c r="U362" i="2" s="1"/>
  <c r="W349" i="2"/>
  <c r="W352" i="2"/>
  <c r="W346" i="2"/>
  <c r="W358" i="2"/>
  <c r="W348" i="2"/>
  <c r="W356" i="2"/>
  <c r="W347" i="2"/>
  <c r="W359" i="2"/>
  <c r="W350" i="2"/>
  <c r="W355" i="2"/>
  <c r="W353" i="2"/>
  <c r="W357" i="2"/>
  <c r="W361" i="2"/>
  <c r="W351" i="2"/>
  <c r="BP328" i="2"/>
  <c r="BQ328" i="2" s="1"/>
  <c r="BD328" i="2"/>
  <c r="BE328" i="2" s="1"/>
  <c r="BJ328" i="2"/>
  <c r="BK328" i="2" s="1"/>
  <c r="AX328" i="2"/>
  <c r="AY328" i="2" s="1"/>
  <c r="O328" i="2"/>
  <c r="AL378" i="2"/>
  <c r="AT338" i="2"/>
  <c r="AR326" i="2"/>
  <c r="AS326" i="2" s="1"/>
  <c r="H146" i="2"/>
  <c r="I146" i="2" s="1"/>
  <c r="K145" i="2"/>
  <c r="K143" i="2"/>
  <c r="CF176" i="2"/>
  <c r="K146" i="2"/>
  <c r="K139" i="2"/>
  <c r="K137" i="2"/>
  <c r="K131" i="2"/>
  <c r="K141" i="2"/>
  <c r="K133" i="2"/>
  <c r="K135" i="2"/>
  <c r="K142" i="2"/>
  <c r="K140" i="2"/>
  <c r="K136" i="2"/>
  <c r="K130" i="2"/>
  <c r="K138" i="2"/>
  <c r="K132" i="2"/>
  <c r="K144" i="2"/>
  <c r="BD380" i="2"/>
  <c r="BE380" i="2" s="1"/>
  <c r="BJ380" i="2"/>
  <c r="BK380" i="2" s="1"/>
  <c r="AX380" i="2"/>
  <c r="AY380" i="2" s="1"/>
  <c r="BP380" i="2"/>
  <c r="BQ380" i="2" s="1"/>
  <c r="AJ338" i="2"/>
  <c r="AK326" i="2"/>
  <c r="BH306" i="2"/>
  <c r="BI306" i="2" s="1"/>
  <c r="BN306" i="2"/>
  <c r="BO306" i="2" s="1"/>
  <c r="AV306" i="2"/>
  <c r="AW306" i="2" s="1"/>
  <c r="BB306" i="2"/>
  <c r="BC306" i="2" s="1"/>
  <c r="T330" i="2"/>
  <c r="U330" i="2" s="1"/>
  <c r="P338" i="2"/>
  <c r="N326" i="2"/>
  <c r="BL326" i="2"/>
  <c r="BM326" i="2" s="1"/>
  <c r="AZ326" i="2"/>
  <c r="BA326" i="2" s="1"/>
  <c r="BR326" i="2"/>
  <c r="BS326" i="2" s="1"/>
  <c r="BF326" i="2"/>
  <c r="BG326" i="2" s="1"/>
  <c r="BJ348" i="2"/>
  <c r="BK348" i="2" s="1"/>
  <c r="O348" i="2"/>
  <c r="BP348" i="2"/>
  <c r="BQ348" i="2" s="1"/>
  <c r="AX348" i="2"/>
  <c r="AY348" i="2" s="1"/>
  <c r="BD348" i="2"/>
  <c r="BE348" i="2" s="1"/>
  <c r="CD189" i="2"/>
  <c r="AQ98" i="2"/>
  <c r="AP99" i="2"/>
  <c r="AQ85" i="2"/>
  <c r="AQ89" i="2"/>
  <c r="AQ93" i="2"/>
  <c r="AQ94" i="2"/>
  <c r="AQ92" i="2"/>
  <c r="AQ88" i="2"/>
  <c r="AQ83" i="2"/>
  <c r="AQ87" i="2"/>
  <c r="AQ91" i="2"/>
  <c r="AQ95" i="2"/>
  <c r="AQ82" i="2"/>
  <c r="AQ84" i="2"/>
  <c r="AQ97" i="2"/>
  <c r="AU362" i="2"/>
  <c r="AU348" i="2"/>
  <c r="AU356" i="2"/>
  <c r="AU352" i="2"/>
  <c r="AU347" i="2"/>
  <c r="AU346" i="2"/>
  <c r="AU351" i="2"/>
  <c r="AU358" i="2"/>
  <c r="AU349" i="2"/>
  <c r="AU359" i="2"/>
  <c r="O332" i="2"/>
  <c r="AX332" i="2"/>
  <c r="AY332" i="2" s="1"/>
  <c r="BD332" i="2"/>
  <c r="BE332" i="2" s="1"/>
  <c r="BJ332" i="2"/>
  <c r="BK332" i="2" s="1"/>
  <c r="BP332" i="2"/>
  <c r="BQ332" i="2" s="1"/>
  <c r="AG331" i="2"/>
  <c r="V338" i="2"/>
  <c r="T326" i="2"/>
  <c r="U326" i="2" s="1"/>
  <c r="BP298" i="2"/>
  <c r="BQ298" i="2" s="1"/>
  <c r="BJ298" i="2"/>
  <c r="BK298" i="2" s="1"/>
  <c r="BD298" i="2"/>
  <c r="BE298" i="2" s="1"/>
  <c r="O298" i="2"/>
  <c r="AX298" i="2"/>
  <c r="AY298" i="2" s="1"/>
  <c r="N354" i="2"/>
  <c r="BF354" i="2"/>
  <c r="BG354" i="2" s="1"/>
  <c r="BL354" i="2"/>
  <c r="BM354" i="2" s="1"/>
  <c r="AZ354" i="2"/>
  <c r="BA354" i="2" s="1"/>
  <c r="BR354" i="2"/>
  <c r="BS354" i="2" s="1"/>
  <c r="K242" i="2"/>
  <c r="K241" i="2"/>
  <c r="K237" i="2"/>
  <c r="H242" i="2"/>
  <c r="I242" i="2" s="1"/>
  <c r="K239" i="2"/>
  <c r="K235" i="2"/>
  <c r="K233" i="2"/>
  <c r="K231" i="2"/>
  <c r="K227" i="2"/>
  <c r="K229" i="2"/>
  <c r="K236" i="2"/>
  <c r="K226" i="2"/>
  <c r="CJ176" i="2"/>
  <c r="K232" i="2"/>
  <c r="K238" i="2"/>
  <c r="K228" i="2"/>
  <c r="K234" i="2"/>
  <c r="CB189" i="2"/>
  <c r="AQ50" i="2"/>
  <c r="AQ47" i="2"/>
  <c r="AQ34" i="2"/>
  <c r="AP51" i="2"/>
  <c r="AQ43" i="2"/>
  <c r="AQ39" i="2"/>
  <c r="AQ35" i="2"/>
  <c r="AQ46" i="2"/>
  <c r="AQ45" i="2"/>
  <c r="AQ38" i="2"/>
  <c r="AQ41" i="2"/>
  <c r="AQ49" i="2"/>
  <c r="AQ40" i="2"/>
  <c r="AQ44" i="2"/>
  <c r="AQ37" i="2"/>
  <c r="AQ36" i="2"/>
  <c r="BJ373" i="2"/>
  <c r="BK373" i="2" s="1"/>
  <c r="AX373" i="2"/>
  <c r="AY373" i="2" s="1"/>
  <c r="BP373" i="2"/>
  <c r="BQ373" i="2" s="1"/>
  <c r="BD373" i="2"/>
  <c r="BE373" i="2" s="1"/>
  <c r="BP334" i="2"/>
  <c r="BQ334" i="2" s="1"/>
  <c r="AX334" i="2"/>
  <c r="AY334" i="2" s="1"/>
  <c r="BJ334" i="2"/>
  <c r="BK334" i="2" s="1"/>
  <c r="BD334" i="2"/>
  <c r="BE334" i="2" s="1"/>
  <c r="O334" i="2"/>
  <c r="AQ90" i="2"/>
  <c r="CF189" i="2"/>
  <c r="AP147" i="2"/>
  <c r="AQ145" i="2"/>
  <c r="AQ143" i="2"/>
  <c r="AQ146" i="2"/>
  <c r="AQ139" i="2"/>
  <c r="AQ131" i="2"/>
  <c r="AQ137" i="2"/>
  <c r="AQ141" i="2"/>
  <c r="AQ133" i="2"/>
  <c r="AR146" i="2"/>
  <c r="AS146" i="2" s="1"/>
  <c r="AQ135" i="2"/>
  <c r="AQ138" i="2"/>
  <c r="AQ140" i="2"/>
  <c r="AQ136" i="2"/>
  <c r="AQ132" i="2"/>
  <c r="AQ130" i="2"/>
  <c r="AQ142" i="2"/>
  <c r="AQ144" i="2"/>
  <c r="AU357" i="2"/>
  <c r="BP254" i="2"/>
  <c r="BQ254" i="2" s="1"/>
  <c r="BD254" i="2"/>
  <c r="BE254" i="2" s="1"/>
  <c r="BJ254" i="2"/>
  <c r="BK254" i="2" s="1"/>
  <c r="O254" i="2"/>
  <c r="AX254" i="2"/>
  <c r="AY254" i="2" s="1"/>
  <c r="S351" i="2"/>
  <c r="S242" i="2"/>
  <c r="R243" i="2"/>
  <c r="S241" i="2"/>
  <c r="S237" i="2"/>
  <c r="S235" i="2"/>
  <c r="S231" i="2"/>
  <c r="S227" i="2"/>
  <c r="S239" i="2"/>
  <c r="S233" i="2"/>
  <c r="S229" i="2"/>
  <c r="CJ185" i="2"/>
  <c r="S226" i="2"/>
  <c r="S238" i="2"/>
  <c r="S234" i="2"/>
  <c r="S228" i="2"/>
  <c r="S230" i="2"/>
  <c r="S236" i="2"/>
  <c r="S232" i="2"/>
  <c r="AD243" i="2"/>
  <c r="AE239" i="2"/>
  <c r="AE242" i="2"/>
  <c r="AE241" i="2"/>
  <c r="AE237" i="2"/>
  <c r="AE235" i="2"/>
  <c r="AE229" i="2"/>
  <c r="AE233" i="2"/>
  <c r="AE231" i="2"/>
  <c r="AE227" i="2"/>
  <c r="AE228" i="2"/>
  <c r="CJ187" i="2"/>
  <c r="AE232" i="2"/>
  <c r="AE226" i="2"/>
  <c r="AE238" i="2"/>
  <c r="AE240" i="2"/>
  <c r="AE234" i="2"/>
  <c r="AE236" i="2"/>
  <c r="U300" i="2"/>
  <c r="W360" i="2"/>
  <c r="T360" i="2"/>
  <c r="U360" i="2" s="1"/>
  <c r="BN266" i="2"/>
  <c r="BO266" i="2" s="1"/>
  <c r="AV266" i="2"/>
  <c r="AW266" i="2" s="1"/>
  <c r="BB266" i="2"/>
  <c r="BC266" i="2" s="1"/>
  <c r="M266" i="2"/>
  <c r="L267" i="2"/>
  <c r="BH266" i="2"/>
  <c r="BI266" i="2" s="1"/>
  <c r="CK184" i="2"/>
  <c r="M260" i="2"/>
  <c r="M255" i="2"/>
  <c r="M261" i="2"/>
  <c r="M263" i="2"/>
  <c r="M250" i="2"/>
  <c r="M252" i="2"/>
  <c r="M256" i="2"/>
  <c r="M259" i="2"/>
  <c r="M257" i="2"/>
  <c r="M251" i="2"/>
  <c r="M262" i="2"/>
  <c r="M253" i="2"/>
  <c r="M265" i="2"/>
  <c r="AL218" i="2"/>
  <c r="AM218" i="2" s="1"/>
  <c r="AO218" i="2"/>
  <c r="AO214" i="2"/>
  <c r="AO208" i="2"/>
  <c r="AO207" i="2"/>
  <c r="AO212" i="2"/>
  <c r="AO211" i="2"/>
  <c r="CI181" i="2"/>
  <c r="AO209" i="2"/>
  <c r="AO203" i="2"/>
  <c r="AO202" i="2"/>
  <c r="AO205" i="2"/>
  <c r="AO213" i="2"/>
  <c r="AO217" i="2"/>
  <c r="AO204" i="2"/>
  <c r="AO215" i="2"/>
  <c r="AR290" i="2"/>
  <c r="AS290" i="2" s="1"/>
  <c r="AU289" i="2"/>
  <c r="AU287" i="2"/>
  <c r="AU290" i="2"/>
  <c r="AU285" i="2"/>
  <c r="AU286" i="2"/>
  <c r="AU281" i="2"/>
  <c r="AU279" i="2"/>
  <c r="AU277" i="2"/>
  <c r="AU275" i="2"/>
  <c r="AU283" i="2"/>
  <c r="CL182" i="2"/>
  <c r="AU276" i="2"/>
  <c r="AU274" i="2"/>
  <c r="AU284" i="2"/>
  <c r="AU280" i="2"/>
  <c r="Z302" i="2"/>
  <c r="AA302" i="2" s="1"/>
  <c r="AB314" i="2"/>
  <c r="AS308" i="2"/>
  <c r="O42" i="2"/>
  <c r="BP42" i="2"/>
  <c r="BQ42" i="2" s="1"/>
  <c r="BD42" i="2"/>
  <c r="BE42" i="2" s="1"/>
  <c r="BJ42" i="2"/>
  <c r="BK42" i="2" s="1"/>
  <c r="AX42" i="2"/>
  <c r="AY42" i="2" s="1"/>
  <c r="AM328" i="2"/>
  <c r="W264" i="2"/>
  <c r="W218" i="2"/>
  <c r="T218" i="2"/>
  <c r="U218" i="2" s="1"/>
  <c r="W215" i="2"/>
  <c r="W211" i="2"/>
  <c r="W204" i="2"/>
  <c r="W209" i="2"/>
  <c r="W208" i="2"/>
  <c r="W207" i="2"/>
  <c r="W205" i="2"/>
  <c r="CI178" i="2"/>
  <c r="W214" i="2"/>
  <c r="W210" i="2"/>
  <c r="W212" i="2"/>
  <c r="W202" i="2"/>
  <c r="W213" i="2"/>
  <c r="W217" i="2"/>
  <c r="W203" i="2"/>
  <c r="Y264" i="2"/>
  <c r="AG327" i="2"/>
  <c r="I311" i="2"/>
  <c r="BD379" i="2"/>
  <c r="BE379" i="2" s="1"/>
  <c r="BJ379" i="2"/>
  <c r="BK379" i="2" s="1"/>
  <c r="BP379" i="2"/>
  <c r="BQ379" i="2" s="1"/>
  <c r="AX379" i="2"/>
  <c r="AY379" i="2" s="1"/>
  <c r="AS334" i="2"/>
  <c r="M144" i="2"/>
  <c r="O182" i="2"/>
  <c r="BJ182" i="2"/>
  <c r="BK182" i="2" s="1"/>
  <c r="BP182" i="2"/>
  <c r="BQ182" i="2" s="1"/>
  <c r="AX182" i="2"/>
  <c r="AY182" i="2" s="1"/>
  <c r="BD182" i="2"/>
  <c r="BE182" i="2" s="1"/>
  <c r="CE181" i="2"/>
  <c r="AO122" i="2"/>
  <c r="AO108" i="2"/>
  <c r="AO107" i="2"/>
  <c r="AL122" i="2"/>
  <c r="AM122" i="2" s="1"/>
  <c r="AO113" i="2"/>
  <c r="AO109" i="2"/>
  <c r="AO118" i="2"/>
  <c r="AO116" i="2"/>
  <c r="AO120" i="2"/>
  <c r="AO121" i="2"/>
  <c r="AO115" i="2"/>
  <c r="AO112" i="2"/>
  <c r="AO111" i="2"/>
  <c r="AO117" i="2"/>
  <c r="AO119" i="2"/>
  <c r="AO106" i="2"/>
  <c r="CG180" i="2"/>
  <c r="AI170" i="2"/>
  <c r="AI166" i="2"/>
  <c r="AI157" i="2"/>
  <c r="AF170" i="2"/>
  <c r="AG170" i="2" s="1"/>
  <c r="AI169" i="2"/>
  <c r="AI155" i="2"/>
  <c r="AI156" i="2"/>
  <c r="AI168" i="2"/>
  <c r="AI162" i="2"/>
  <c r="AI159" i="2"/>
  <c r="AI167" i="2"/>
  <c r="AI163" i="2"/>
  <c r="AI161" i="2"/>
  <c r="AI165" i="2"/>
  <c r="AI160" i="2"/>
  <c r="AI164" i="2"/>
  <c r="AI154" i="2"/>
  <c r="CG179" i="2"/>
  <c r="Z170" i="2"/>
  <c r="AA170" i="2" s="1"/>
  <c r="AC169" i="2"/>
  <c r="AC161" i="2"/>
  <c r="AC156" i="2"/>
  <c r="AC167" i="2"/>
  <c r="AC170" i="2"/>
  <c r="AC159" i="2"/>
  <c r="AC154" i="2"/>
  <c r="AC155" i="2"/>
  <c r="AC165" i="2"/>
  <c r="AC160" i="2"/>
  <c r="AC163" i="2"/>
  <c r="AC162" i="2"/>
  <c r="AC166" i="2"/>
  <c r="AC164" i="2"/>
  <c r="AC157" i="2"/>
  <c r="W192" i="2"/>
  <c r="CC188" i="2"/>
  <c r="AJ75" i="2"/>
  <c r="AK74" i="2"/>
  <c r="AK69" i="2"/>
  <c r="AK68" i="2"/>
  <c r="AK73" i="2"/>
  <c r="AK64" i="2"/>
  <c r="AK65" i="2"/>
  <c r="AK60" i="2"/>
  <c r="AK63" i="2"/>
  <c r="AK61" i="2"/>
  <c r="AK66" i="2"/>
  <c r="AK67" i="2"/>
  <c r="AK59" i="2"/>
  <c r="AK70" i="2"/>
  <c r="AK72" i="2"/>
  <c r="AK58" i="2"/>
  <c r="AK71" i="2"/>
  <c r="O331" i="2"/>
  <c r="BJ331" i="2"/>
  <c r="BK331" i="2" s="1"/>
  <c r="BP331" i="2"/>
  <c r="BQ331" i="2" s="1"/>
  <c r="BD331" i="2"/>
  <c r="BE331" i="2" s="1"/>
  <c r="AX331" i="2"/>
  <c r="AY331" i="2" s="1"/>
  <c r="AS310" i="2"/>
  <c r="CB187" i="2"/>
  <c r="AE50" i="2"/>
  <c r="AD51" i="2"/>
  <c r="AE49" i="2"/>
  <c r="AE45" i="2"/>
  <c r="AE41" i="2"/>
  <c r="AE37" i="2"/>
  <c r="AE36" i="2"/>
  <c r="AE43" i="2"/>
  <c r="AE44" i="2"/>
  <c r="AE35" i="2"/>
  <c r="AE47" i="2"/>
  <c r="AE34" i="2"/>
  <c r="AE46" i="2"/>
  <c r="AE39" i="2"/>
  <c r="AE40" i="2"/>
  <c r="CB184" i="2"/>
  <c r="BH50" i="2"/>
  <c r="BI50" i="2" s="1"/>
  <c r="L51" i="2"/>
  <c r="BB50" i="2"/>
  <c r="BC50" i="2" s="1"/>
  <c r="BN50" i="2"/>
  <c r="BO50" i="2" s="1"/>
  <c r="M46" i="2"/>
  <c r="M50" i="2"/>
  <c r="AV50" i="2"/>
  <c r="AW50" i="2" s="1"/>
  <c r="M34" i="2"/>
  <c r="M40" i="2"/>
  <c r="M44" i="2"/>
  <c r="M48" i="2"/>
  <c r="M41" i="2"/>
  <c r="M45" i="2"/>
  <c r="M36" i="2"/>
  <c r="M39" i="2"/>
  <c r="M49" i="2"/>
  <c r="M47" i="2"/>
  <c r="M35" i="2"/>
  <c r="M43" i="2"/>
  <c r="M37" i="2"/>
  <c r="AS311" i="2"/>
  <c r="Q146" i="2"/>
  <c r="BL146" i="2"/>
  <c r="BM146" i="2" s="1"/>
  <c r="BR146" i="2"/>
  <c r="BS146" i="2" s="1"/>
  <c r="N146" i="2"/>
  <c r="CF177" i="2"/>
  <c r="BF146" i="2"/>
  <c r="BG146" i="2" s="1"/>
  <c r="AZ146" i="2"/>
  <c r="BA146" i="2" s="1"/>
  <c r="Q137" i="2"/>
  <c r="Q131" i="2"/>
  <c r="Q135" i="2"/>
  <c r="Q133" i="2"/>
  <c r="Q139" i="2"/>
  <c r="Q145" i="2"/>
  <c r="Q140" i="2"/>
  <c r="Q130" i="2"/>
  <c r="Q132" i="2"/>
  <c r="Q141" i="2"/>
  <c r="Q136" i="2"/>
  <c r="Q142" i="2"/>
  <c r="Q143" i="2"/>
  <c r="CE186" i="2"/>
  <c r="X123" i="2"/>
  <c r="Y122" i="2"/>
  <c r="Y108" i="2"/>
  <c r="Y107" i="2"/>
  <c r="Y110" i="2"/>
  <c r="Y120" i="2"/>
  <c r="Y119" i="2"/>
  <c r="Y121" i="2"/>
  <c r="Y113" i="2"/>
  <c r="Y109" i="2"/>
  <c r="Y115" i="2"/>
  <c r="Y117" i="2"/>
  <c r="Y116" i="2"/>
  <c r="Y118" i="2"/>
  <c r="Y106" i="2"/>
  <c r="Y111" i="2"/>
  <c r="Y112" i="2"/>
  <c r="BL122" i="2"/>
  <c r="BM122" i="2" s="1"/>
  <c r="AZ122" i="2"/>
  <c r="BA122" i="2" s="1"/>
  <c r="CE177" i="2"/>
  <c r="BF122" i="2"/>
  <c r="BG122" i="2" s="1"/>
  <c r="Q122" i="2"/>
  <c r="Q107" i="2"/>
  <c r="N122" i="2"/>
  <c r="BR122" i="2"/>
  <c r="BS122" i="2" s="1"/>
  <c r="Q116" i="2"/>
  <c r="Q118" i="2"/>
  <c r="Q108" i="2"/>
  <c r="Q112" i="2"/>
  <c r="Q115" i="2"/>
  <c r="Q109" i="2"/>
  <c r="Q121" i="2"/>
  <c r="Q113" i="2"/>
  <c r="Q120" i="2"/>
  <c r="Q117" i="2"/>
  <c r="Q119" i="2"/>
  <c r="Q111" i="2"/>
  <c r="Q106" i="2"/>
  <c r="AK360" i="2"/>
  <c r="Z290" i="2"/>
  <c r="AA290" i="2" s="1"/>
  <c r="AJ386" i="2"/>
  <c r="Z194" i="2"/>
  <c r="AA194" i="2" s="1"/>
  <c r="BP120" i="2"/>
  <c r="BQ120" i="2" s="1"/>
  <c r="N74" i="2"/>
  <c r="BB291" i="2"/>
  <c r="BN291" i="2"/>
  <c r="AV291" i="2"/>
  <c r="Z146" i="2"/>
  <c r="AA146" i="2" s="1"/>
  <c r="BH374" i="2"/>
  <c r="BI374" i="2" s="1"/>
  <c r="AV374" i="2"/>
  <c r="AW374" i="2" s="1"/>
  <c r="BN374" i="2"/>
  <c r="BO374" i="2" s="1"/>
  <c r="BB374" i="2"/>
  <c r="BC374" i="2" s="1"/>
  <c r="BB330" i="2"/>
  <c r="BC330" i="2" s="1"/>
  <c r="BH330" i="2"/>
  <c r="BI330" i="2" s="1"/>
  <c r="AV330" i="2"/>
  <c r="AW330" i="2" s="1"/>
  <c r="BN330" i="2"/>
  <c r="BO330" i="2" s="1"/>
  <c r="AF378" i="2"/>
  <c r="AO326" i="2"/>
  <c r="AL326" i="2"/>
  <c r="AM326" i="2" s="1"/>
  <c r="AN338" i="2"/>
  <c r="CD180" i="2"/>
  <c r="AI98" i="2"/>
  <c r="AF98" i="2"/>
  <c r="AG98" i="2" s="1"/>
  <c r="AI85" i="2"/>
  <c r="AI92" i="2"/>
  <c r="AI95" i="2"/>
  <c r="AI93" i="2"/>
  <c r="AI87" i="2"/>
  <c r="AI91" i="2"/>
  <c r="AI89" i="2"/>
  <c r="AI88" i="2"/>
  <c r="AI82" i="2"/>
  <c r="AI94" i="2"/>
  <c r="AI97" i="2"/>
  <c r="AI90" i="2"/>
  <c r="AI84" i="2"/>
  <c r="AI83" i="2"/>
  <c r="AI96" i="2"/>
  <c r="K134" i="2"/>
  <c r="CG181" i="2"/>
  <c r="AO170" i="2"/>
  <c r="AL170" i="2"/>
  <c r="AM170" i="2" s="1"/>
  <c r="AO167" i="2"/>
  <c r="AO165" i="2"/>
  <c r="AO154" i="2"/>
  <c r="AO163" i="2"/>
  <c r="AO156" i="2"/>
  <c r="AO157" i="2"/>
  <c r="AO159" i="2"/>
  <c r="AO155" i="2"/>
  <c r="AO169" i="2"/>
  <c r="AO164" i="2"/>
  <c r="AO160" i="2"/>
  <c r="AO161" i="2"/>
  <c r="AO166" i="2"/>
  <c r="BP278" i="2"/>
  <c r="BQ278" i="2" s="1"/>
  <c r="BD278" i="2"/>
  <c r="BE278" i="2" s="1"/>
  <c r="AX278" i="2"/>
  <c r="AY278" i="2" s="1"/>
  <c r="BJ278" i="2"/>
  <c r="BK278" i="2" s="1"/>
  <c r="O278" i="2"/>
  <c r="AG332" i="2"/>
  <c r="BD304" i="2"/>
  <c r="BE304" i="2" s="1"/>
  <c r="BJ304" i="2"/>
  <c r="BK304" i="2" s="1"/>
  <c r="AX304" i="2"/>
  <c r="AY304" i="2" s="1"/>
  <c r="BP304" i="2"/>
  <c r="BQ304" i="2" s="1"/>
  <c r="O304" i="2"/>
  <c r="AR306" i="2"/>
  <c r="AS306" i="2" s="1"/>
  <c r="CB181" i="2"/>
  <c r="AO50" i="2"/>
  <c r="AO44" i="2"/>
  <c r="AO40" i="2"/>
  <c r="AO36" i="2"/>
  <c r="AL50" i="2"/>
  <c r="AM50" i="2" s="1"/>
  <c r="AO43" i="2"/>
  <c r="AO39" i="2"/>
  <c r="AO35" i="2"/>
  <c r="AO48" i="2"/>
  <c r="AO47" i="2"/>
  <c r="AO46" i="2"/>
  <c r="AO41" i="2"/>
  <c r="AO49" i="2"/>
  <c r="AO37" i="2"/>
  <c r="AO34" i="2"/>
  <c r="AO45" i="2"/>
  <c r="BB350" i="2"/>
  <c r="BC350" i="2" s="1"/>
  <c r="L362" i="2"/>
  <c r="BH350" i="2"/>
  <c r="BI350" i="2" s="1"/>
  <c r="AV350" i="2"/>
  <c r="AW350" i="2" s="1"/>
  <c r="BN350" i="2"/>
  <c r="BO350" i="2" s="1"/>
  <c r="AQ86" i="2"/>
  <c r="CF185" i="2"/>
  <c r="S145" i="2"/>
  <c r="S143" i="2"/>
  <c r="S146" i="2"/>
  <c r="S141" i="2"/>
  <c r="S133" i="2"/>
  <c r="S135" i="2"/>
  <c r="S139" i="2"/>
  <c r="S131" i="2"/>
  <c r="S137" i="2"/>
  <c r="R147" i="2"/>
  <c r="S132" i="2"/>
  <c r="S136" i="2"/>
  <c r="S142" i="2"/>
  <c r="S130" i="2"/>
  <c r="S140" i="2"/>
  <c r="S144" i="2"/>
  <c r="S138" i="2"/>
  <c r="AL362" i="2"/>
  <c r="AM362" i="2" s="1"/>
  <c r="AO362" i="2"/>
  <c r="AO346" i="2"/>
  <c r="AO347" i="2"/>
  <c r="AO361" i="2"/>
  <c r="AO349" i="2"/>
  <c r="AO357" i="2"/>
  <c r="AO355" i="2"/>
  <c r="AO348" i="2"/>
  <c r="AO359" i="2"/>
  <c r="AO358" i="2"/>
  <c r="AO353" i="2"/>
  <c r="AS313" i="2"/>
  <c r="R338" i="2"/>
  <c r="S326" i="2" s="1"/>
  <c r="I327" i="2"/>
  <c r="CC181" i="2"/>
  <c r="AO71" i="2"/>
  <c r="AO70" i="2"/>
  <c r="AO69" i="2"/>
  <c r="AL74" i="2"/>
  <c r="AM74" i="2" s="1"/>
  <c r="AO67" i="2"/>
  <c r="AO65" i="2"/>
  <c r="AO62" i="2"/>
  <c r="AO59" i="2"/>
  <c r="AO58" i="2"/>
  <c r="AO74" i="2"/>
  <c r="AO63" i="2"/>
  <c r="AO61" i="2"/>
  <c r="AO60" i="2"/>
  <c r="AO64" i="2"/>
  <c r="AO73" i="2"/>
  <c r="AO68" i="2"/>
  <c r="H122" i="2"/>
  <c r="I122" i="2" s="1"/>
  <c r="CE176" i="2"/>
  <c r="K116" i="2"/>
  <c r="K107" i="2"/>
  <c r="K121" i="2"/>
  <c r="K111" i="2"/>
  <c r="K118" i="2"/>
  <c r="K112" i="2"/>
  <c r="K122" i="2"/>
  <c r="K113" i="2"/>
  <c r="K106" i="2"/>
  <c r="K109" i="2"/>
  <c r="K117" i="2"/>
  <c r="K108" i="2"/>
  <c r="K115" i="2"/>
  <c r="K119" i="2"/>
  <c r="CD178" i="2"/>
  <c r="T98" i="2"/>
  <c r="U98" i="2" s="1"/>
  <c r="W98" i="2"/>
  <c r="W91" i="2"/>
  <c r="W85" i="2"/>
  <c r="W94" i="2"/>
  <c r="W96" i="2"/>
  <c r="W82" i="2"/>
  <c r="W93" i="2"/>
  <c r="W87" i="2"/>
  <c r="W97" i="2"/>
  <c r="W90" i="2"/>
  <c r="W84" i="2"/>
  <c r="W88" i="2"/>
  <c r="W92" i="2"/>
  <c r="W89" i="2"/>
  <c r="W83" i="2"/>
  <c r="W95" i="2"/>
  <c r="AU354" i="2"/>
  <c r="AT386" i="2"/>
  <c r="CA182" i="2"/>
  <c r="AU19" i="2"/>
  <c r="AU17" i="2"/>
  <c r="AU23" i="2"/>
  <c r="AU26" i="2"/>
  <c r="AR26" i="2"/>
  <c r="AS26" i="2" s="1"/>
  <c r="AU11" i="2"/>
  <c r="AU16" i="2"/>
  <c r="AU21" i="2"/>
  <c r="AU25" i="2"/>
  <c r="AU12" i="2"/>
  <c r="AU15" i="2"/>
  <c r="AU22" i="2"/>
  <c r="AU10" i="2"/>
  <c r="AU13" i="2"/>
  <c r="AU20" i="2"/>
  <c r="AU18" i="2"/>
  <c r="M18" i="2"/>
  <c r="BD308" i="2"/>
  <c r="BE308" i="2" s="1"/>
  <c r="O308" i="2"/>
  <c r="BJ308" i="2"/>
  <c r="BK308" i="2" s="1"/>
  <c r="BP308" i="2"/>
  <c r="BQ308" i="2" s="1"/>
  <c r="AX308" i="2"/>
  <c r="AY308" i="2" s="1"/>
  <c r="AS307" i="2"/>
  <c r="BJ90" i="2"/>
  <c r="BK90" i="2" s="1"/>
  <c r="BP90" i="2"/>
  <c r="BQ90" i="2" s="1"/>
  <c r="AX90" i="2"/>
  <c r="AY90" i="2" s="1"/>
  <c r="BD90" i="2"/>
  <c r="BE90" i="2" s="1"/>
  <c r="O90" i="2"/>
  <c r="Q206" i="2"/>
  <c r="AQ134" i="2"/>
  <c r="AU162" i="2"/>
  <c r="AG324" i="2"/>
  <c r="AS329" i="2"/>
  <c r="X338" i="2"/>
  <c r="Y326" i="2"/>
  <c r="AO352" i="2"/>
  <c r="AU266" i="2"/>
  <c r="AU255" i="2"/>
  <c r="AR266" i="2"/>
  <c r="AS266" i="2" s="1"/>
  <c r="AU263" i="2"/>
  <c r="AU257" i="2"/>
  <c r="CK182" i="2"/>
  <c r="AU252" i="2"/>
  <c r="AU260" i="2"/>
  <c r="AU259" i="2"/>
  <c r="AU256" i="2"/>
  <c r="AU261" i="2"/>
  <c r="AU262" i="2"/>
  <c r="AU258" i="2"/>
  <c r="AU250" i="2"/>
  <c r="AU251" i="2"/>
  <c r="AU253" i="2"/>
  <c r="AU265" i="2"/>
  <c r="G218" i="2"/>
  <c r="G215" i="2"/>
  <c r="G211" i="2"/>
  <c r="F219" i="2"/>
  <c r="G209" i="2"/>
  <c r="G208" i="2"/>
  <c r="G205" i="2"/>
  <c r="G203" i="2"/>
  <c r="G212" i="2"/>
  <c r="G207" i="2"/>
  <c r="CI183" i="2"/>
  <c r="G204" i="2"/>
  <c r="G202" i="2"/>
  <c r="G216" i="2"/>
  <c r="G214" i="2"/>
  <c r="G210" i="2"/>
  <c r="G213" i="2"/>
  <c r="G217" i="2"/>
  <c r="BD327" i="2"/>
  <c r="BE327" i="2" s="1"/>
  <c r="BP327" i="2"/>
  <c r="BQ327" i="2" s="1"/>
  <c r="AX327" i="2"/>
  <c r="AY327" i="2" s="1"/>
  <c r="BJ327" i="2"/>
  <c r="BK327" i="2" s="1"/>
  <c r="O327" i="2"/>
  <c r="S330" i="2"/>
  <c r="R386" i="2"/>
  <c r="CA185" i="2"/>
  <c r="S26" i="2"/>
  <c r="S19" i="2"/>
  <c r="S17" i="2"/>
  <c r="S20" i="2"/>
  <c r="S16" i="2"/>
  <c r="S13" i="2"/>
  <c r="R27" i="2"/>
  <c r="S25" i="2"/>
  <c r="S23" i="2"/>
  <c r="S15" i="2"/>
  <c r="S21" i="2"/>
  <c r="S12" i="2"/>
  <c r="S11" i="2"/>
  <c r="S10" i="2"/>
  <c r="S22" i="2"/>
  <c r="S18" i="2"/>
  <c r="O38" i="2"/>
  <c r="BP38" i="2"/>
  <c r="BQ38" i="2" s="1"/>
  <c r="BD38" i="2"/>
  <c r="BE38" i="2" s="1"/>
  <c r="BJ38" i="2"/>
  <c r="BK38" i="2" s="1"/>
  <c r="AX38" i="2"/>
  <c r="AY38" i="2" s="1"/>
  <c r="AE326" i="2"/>
  <c r="AD338" i="2"/>
  <c r="AM327" i="2"/>
  <c r="P386" i="2"/>
  <c r="CA177" i="2"/>
  <c r="BR26" i="2"/>
  <c r="BS26" i="2" s="1"/>
  <c r="N26" i="2"/>
  <c r="BL26" i="2"/>
  <c r="BM26" i="2" s="1"/>
  <c r="Q26" i="2"/>
  <c r="Q21" i="2"/>
  <c r="AZ26" i="2"/>
  <c r="BA26" i="2" s="1"/>
  <c r="Q22" i="2"/>
  <c r="Q17" i="2"/>
  <c r="Q10" i="2"/>
  <c r="Q20" i="2"/>
  <c r="Q16" i="2"/>
  <c r="BF26" i="2"/>
  <c r="BG26" i="2" s="1"/>
  <c r="Q25" i="2"/>
  <c r="Q19" i="2"/>
  <c r="Q23" i="2"/>
  <c r="Q13" i="2"/>
  <c r="Q11" i="2"/>
  <c r="Q12" i="2"/>
  <c r="Q15" i="2"/>
  <c r="CD187" i="2"/>
  <c r="AD99" i="2"/>
  <c r="AE98" i="2"/>
  <c r="AE96" i="2"/>
  <c r="AE85" i="2"/>
  <c r="AE92" i="2"/>
  <c r="AE95" i="2"/>
  <c r="AE90" i="2"/>
  <c r="AE93" i="2"/>
  <c r="AE91" i="2"/>
  <c r="AE84" i="2"/>
  <c r="AE94" i="2"/>
  <c r="AE88" i="2"/>
  <c r="AE87" i="2"/>
  <c r="AE83" i="2"/>
  <c r="AE82" i="2"/>
  <c r="AE97" i="2"/>
  <c r="AE89" i="2"/>
  <c r="S359" i="2"/>
  <c r="AX216" i="2"/>
  <c r="AY216" i="2" s="1"/>
  <c r="BD216" i="2"/>
  <c r="BE216" i="2" s="1"/>
  <c r="O216" i="2"/>
  <c r="BP216" i="2"/>
  <c r="BQ216" i="2" s="1"/>
  <c r="BJ216" i="2"/>
  <c r="BK216" i="2" s="1"/>
  <c r="CG185" i="2"/>
  <c r="S166" i="2"/>
  <c r="S169" i="2"/>
  <c r="S164" i="2"/>
  <c r="R171" i="2"/>
  <c r="S157" i="2"/>
  <c r="S170" i="2"/>
  <c r="S155" i="2"/>
  <c r="S165" i="2"/>
  <c r="S156" i="2"/>
  <c r="S161" i="2"/>
  <c r="S159" i="2"/>
  <c r="S163" i="2"/>
  <c r="S160" i="2"/>
  <c r="S167" i="2"/>
  <c r="S154" i="2"/>
  <c r="K186" i="2"/>
  <c r="W206" i="2"/>
  <c r="F338" i="2"/>
  <c r="U337" i="2"/>
  <c r="AM303" i="2"/>
  <c r="AH386" i="2"/>
  <c r="CA180" i="2"/>
  <c r="AI26" i="2"/>
  <c r="AF26" i="2"/>
  <c r="AG26" i="2" s="1"/>
  <c r="AI25" i="2"/>
  <c r="AI21" i="2"/>
  <c r="AI19" i="2"/>
  <c r="AI17" i="2"/>
  <c r="AI16" i="2"/>
  <c r="AI13" i="2"/>
  <c r="AI15" i="2"/>
  <c r="AI12" i="2"/>
  <c r="AI10" i="2"/>
  <c r="AI11" i="2"/>
  <c r="AI23" i="2"/>
  <c r="AI20" i="2"/>
  <c r="AI22" i="2"/>
  <c r="AS335" i="2"/>
  <c r="G162" i="2"/>
  <c r="AI158" i="2"/>
  <c r="AR360" i="2"/>
  <c r="AS360" i="2" s="1"/>
  <c r="AU360" i="2"/>
  <c r="AE218" i="2"/>
  <c r="AD219" i="2"/>
  <c r="AE215" i="2"/>
  <c r="AE211" i="2"/>
  <c r="AE204" i="2"/>
  <c r="CI187" i="2"/>
  <c r="AE207" i="2"/>
  <c r="AE205" i="2"/>
  <c r="AE212" i="2"/>
  <c r="AE209" i="2"/>
  <c r="AE208" i="2"/>
  <c r="AE216" i="2"/>
  <c r="AE217" i="2"/>
  <c r="AE202" i="2"/>
  <c r="AE214" i="2"/>
  <c r="AE213" i="2"/>
  <c r="AE210" i="2"/>
  <c r="AE203" i="2"/>
  <c r="AX383" i="2"/>
  <c r="AY383" i="2" s="1"/>
  <c r="BJ383" i="2"/>
  <c r="BK383" i="2" s="1"/>
  <c r="BD383" i="2"/>
  <c r="BE383" i="2" s="1"/>
  <c r="BP383" i="2"/>
  <c r="BQ383" i="2" s="1"/>
  <c r="M24" i="2"/>
  <c r="AK336" i="2"/>
  <c r="BJ381" i="2"/>
  <c r="BK381" i="2" s="1"/>
  <c r="BD381" i="2"/>
  <c r="BE381" i="2" s="1"/>
  <c r="AX381" i="2"/>
  <c r="AY381" i="2" s="1"/>
  <c r="BP381" i="2"/>
  <c r="BQ381" i="2" s="1"/>
  <c r="I333" i="2"/>
  <c r="AG337" i="2"/>
  <c r="CE180" i="2"/>
  <c r="AF122" i="2"/>
  <c r="AG122" i="2" s="1"/>
  <c r="AI107" i="2"/>
  <c r="AI116" i="2"/>
  <c r="AI117" i="2"/>
  <c r="AI112" i="2"/>
  <c r="AI122" i="2"/>
  <c r="AI118" i="2"/>
  <c r="AI119" i="2"/>
  <c r="AI109" i="2"/>
  <c r="AI106" i="2"/>
  <c r="AI114" i="2"/>
  <c r="AI115" i="2"/>
  <c r="AI108" i="2"/>
  <c r="AI113" i="2"/>
  <c r="AI121" i="2"/>
  <c r="AI111" i="2"/>
  <c r="CD185" i="2"/>
  <c r="R99" i="2"/>
  <c r="S98" i="2"/>
  <c r="S84" i="2"/>
  <c r="S92" i="2"/>
  <c r="S90" i="2"/>
  <c r="S87" i="2"/>
  <c r="S91" i="2"/>
  <c r="S83" i="2"/>
  <c r="S95" i="2"/>
  <c r="S88" i="2"/>
  <c r="S82" i="2"/>
  <c r="S94" i="2"/>
  <c r="S97" i="2"/>
  <c r="S96" i="2"/>
  <c r="S85" i="2"/>
  <c r="S89" i="2"/>
  <c r="S93" i="2"/>
  <c r="S353" i="2"/>
  <c r="AC168" i="2"/>
  <c r="AK355" i="2"/>
  <c r="AO210" i="2"/>
  <c r="K240" i="2"/>
  <c r="AR378" i="2"/>
  <c r="AL360" i="2"/>
  <c r="AM360" i="2" s="1"/>
  <c r="BD120" i="2"/>
  <c r="BE120" i="2" s="1"/>
  <c r="CB176" i="2"/>
  <c r="H50" i="2"/>
  <c r="I50" i="2" s="1"/>
  <c r="K47" i="2"/>
  <c r="K43" i="2"/>
  <c r="K39" i="2"/>
  <c r="K35" i="2"/>
  <c r="K50" i="2"/>
  <c r="K38" i="2"/>
  <c r="K40" i="2"/>
  <c r="K44" i="2"/>
  <c r="K46" i="2"/>
  <c r="K37" i="2"/>
  <c r="K41" i="2"/>
  <c r="K34" i="2"/>
  <c r="K45" i="2"/>
  <c r="K42" i="2"/>
  <c r="K49" i="2"/>
  <c r="K36" i="2"/>
  <c r="I322" i="2"/>
  <c r="AX335" i="2"/>
  <c r="AY335" i="2" s="1"/>
  <c r="O335" i="2"/>
  <c r="BJ335" i="2"/>
  <c r="BK335" i="2" s="1"/>
  <c r="BD335" i="2"/>
  <c r="BE335" i="2" s="1"/>
  <c r="BP335" i="2"/>
  <c r="BQ335" i="2" s="1"/>
  <c r="CB179" i="2"/>
  <c r="AC46" i="2"/>
  <c r="AC50" i="2"/>
  <c r="AC34" i="2"/>
  <c r="Z50" i="2"/>
  <c r="AA50" i="2" s="1"/>
  <c r="AC41" i="2"/>
  <c r="AC36" i="2"/>
  <c r="AC40" i="2"/>
  <c r="AC49" i="2"/>
  <c r="AC44" i="2"/>
  <c r="AC37" i="2"/>
  <c r="AC35" i="2"/>
  <c r="AC39" i="2"/>
  <c r="AC45" i="2"/>
  <c r="AC48" i="2"/>
  <c r="AC47" i="2"/>
  <c r="AC43" i="2"/>
  <c r="BP323" i="2"/>
  <c r="BQ323" i="2" s="1"/>
  <c r="BD323" i="2"/>
  <c r="BE323" i="2" s="1"/>
  <c r="O323" i="2"/>
  <c r="BJ323" i="2"/>
  <c r="BK323" i="2" s="1"/>
  <c r="AX323" i="2"/>
  <c r="AY323" i="2" s="1"/>
  <c r="I325" i="2"/>
  <c r="BJ333" i="2"/>
  <c r="BK333" i="2" s="1"/>
  <c r="O333" i="2"/>
  <c r="AX333" i="2"/>
  <c r="AY333" i="2" s="1"/>
  <c r="BP333" i="2"/>
  <c r="BQ333" i="2" s="1"/>
  <c r="BD333" i="2"/>
  <c r="BE333" i="2" s="1"/>
  <c r="O313" i="2"/>
  <c r="BP313" i="2"/>
  <c r="BQ313" i="2" s="1"/>
  <c r="AX313" i="2"/>
  <c r="AY313" i="2" s="1"/>
  <c r="BD313" i="2"/>
  <c r="BE313" i="2" s="1"/>
  <c r="BJ313" i="2"/>
  <c r="BK313" i="2" s="1"/>
  <c r="G353" i="2"/>
  <c r="AO38" i="2"/>
  <c r="I304" i="2"/>
  <c r="I337" i="2"/>
  <c r="BB194" i="2"/>
  <c r="BC194" i="2" s="1"/>
  <c r="M194" i="2"/>
  <c r="L195" i="2"/>
  <c r="BH194" i="2"/>
  <c r="BI194" i="2" s="1"/>
  <c r="AV194" i="2"/>
  <c r="AW194" i="2" s="1"/>
  <c r="BN194" i="2"/>
  <c r="BO194" i="2" s="1"/>
  <c r="CH184" i="2"/>
  <c r="M179" i="2"/>
  <c r="M181" i="2"/>
  <c r="M190" i="2"/>
  <c r="M178" i="2"/>
  <c r="M188" i="2"/>
  <c r="M187" i="2"/>
  <c r="M180" i="2"/>
  <c r="M184" i="2"/>
  <c r="M183" i="2"/>
  <c r="M185" i="2"/>
  <c r="M189" i="2"/>
  <c r="M193" i="2"/>
  <c r="M191" i="2"/>
  <c r="CE189" i="2"/>
  <c r="AP123" i="2"/>
  <c r="AQ119" i="2"/>
  <c r="AQ108" i="2"/>
  <c r="AQ107" i="2"/>
  <c r="AQ122" i="2"/>
  <c r="AQ115" i="2"/>
  <c r="AQ113" i="2"/>
  <c r="AQ116" i="2"/>
  <c r="AQ117" i="2"/>
  <c r="AQ112" i="2"/>
  <c r="AQ118" i="2"/>
  <c r="AQ106" i="2"/>
  <c r="AQ109" i="2"/>
  <c r="AQ111" i="2"/>
  <c r="AQ121" i="2"/>
  <c r="W354" i="2"/>
  <c r="T354" i="2"/>
  <c r="U354" i="2" s="1"/>
  <c r="S134" i="2"/>
  <c r="AI360" i="2"/>
  <c r="AF360" i="2"/>
  <c r="AG360" i="2" s="1"/>
  <c r="BB218" i="2"/>
  <c r="BC218" i="2" s="1"/>
  <c r="M218" i="2"/>
  <c r="BH218" i="2"/>
  <c r="BI218" i="2" s="1"/>
  <c r="L219" i="2"/>
  <c r="AV218" i="2"/>
  <c r="AW218" i="2" s="1"/>
  <c r="CI184" i="2"/>
  <c r="BN218" i="2"/>
  <c r="BO218" i="2" s="1"/>
  <c r="M204" i="2"/>
  <c r="M212" i="2"/>
  <c r="M217" i="2"/>
  <c r="M211" i="2"/>
  <c r="M202" i="2"/>
  <c r="M207" i="2"/>
  <c r="M203" i="2"/>
  <c r="M209" i="2"/>
  <c r="M215" i="2"/>
  <c r="M208" i="2"/>
  <c r="M214" i="2"/>
  <c r="M205" i="2"/>
  <c r="M213" i="2"/>
  <c r="H330" i="2"/>
  <c r="I330" i="2" s="1"/>
  <c r="AF336" i="2"/>
  <c r="AG336" i="2" s="1"/>
  <c r="P314" i="2"/>
  <c r="AZ302" i="2"/>
  <c r="BA302" i="2" s="1"/>
  <c r="BF302" i="2"/>
  <c r="BG302" i="2" s="1"/>
  <c r="BR302" i="2"/>
  <c r="BS302" i="2" s="1"/>
  <c r="BL302" i="2"/>
  <c r="BM302" i="2" s="1"/>
  <c r="N302" i="2"/>
  <c r="AK378" i="2"/>
  <c r="I313" i="2"/>
  <c r="O210" i="2"/>
  <c r="BJ210" i="2"/>
  <c r="BK210" i="2" s="1"/>
  <c r="BD210" i="2"/>
  <c r="BE210" i="2" s="1"/>
  <c r="AX210" i="2"/>
  <c r="AY210" i="2" s="1"/>
  <c r="BP210" i="2"/>
  <c r="BQ210" i="2" s="1"/>
  <c r="CF180" i="2"/>
  <c r="AF146" i="2"/>
  <c r="AG146" i="2" s="1"/>
  <c r="AI145" i="2"/>
  <c r="AI143" i="2"/>
  <c r="AI146" i="2"/>
  <c r="AI135" i="2"/>
  <c r="AI139" i="2"/>
  <c r="AI131" i="2"/>
  <c r="AI137" i="2"/>
  <c r="AI141" i="2"/>
  <c r="AI133" i="2"/>
  <c r="AI136" i="2"/>
  <c r="AI132" i="2"/>
  <c r="AI140" i="2"/>
  <c r="AI130" i="2"/>
  <c r="AI144" i="2"/>
  <c r="AI138" i="2"/>
  <c r="AI142" i="2"/>
  <c r="G360" i="2"/>
  <c r="H290" i="2"/>
  <c r="I290" i="2" s="1"/>
  <c r="K290" i="2"/>
  <c r="K289" i="2"/>
  <c r="K287" i="2"/>
  <c r="K285" i="2"/>
  <c r="K277" i="2"/>
  <c r="K276" i="2"/>
  <c r="K275" i="2"/>
  <c r="K283" i="2"/>
  <c r="K281" i="2"/>
  <c r="K279" i="2"/>
  <c r="K280" i="2"/>
  <c r="CL176" i="2"/>
  <c r="K286" i="2"/>
  <c r="K282" i="2"/>
  <c r="K278" i="2"/>
  <c r="K284" i="2"/>
  <c r="K274" i="2"/>
  <c r="AM307" i="2"/>
  <c r="AU374" i="2"/>
  <c r="AR374" i="2"/>
  <c r="I303" i="2"/>
  <c r="AM309" i="2"/>
  <c r="O356" i="2"/>
  <c r="BP356" i="2"/>
  <c r="BQ356" i="2" s="1"/>
  <c r="AX356" i="2"/>
  <c r="AY356" i="2" s="1"/>
  <c r="BJ356" i="2"/>
  <c r="BK356" i="2" s="1"/>
  <c r="BD356" i="2"/>
  <c r="BE356" i="2" s="1"/>
  <c r="AR312" i="2"/>
  <c r="AS312" i="2" s="1"/>
  <c r="AO168" i="2"/>
  <c r="AE266" i="2"/>
  <c r="AD267" i="2"/>
  <c r="AE263" i="2"/>
  <c r="AE257" i="2"/>
  <c r="AE259" i="2"/>
  <c r="CK187" i="2"/>
  <c r="AE260" i="2"/>
  <c r="AE261" i="2"/>
  <c r="AE262" i="2"/>
  <c r="AE253" i="2"/>
  <c r="AE256" i="2"/>
  <c r="AE251" i="2"/>
  <c r="AE252" i="2"/>
  <c r="AE250" i="2"/>
  <c r="AE265" i="2"/>
  <c r="AE255" i="2"/>
  <c r="AI266" i="2"/>
  <c r="AF266" i="2"/>
  <c r="AG266" i="2" s="1"/>
  <c r="AI265" i="2"/>
  <c r="AI255" i="2"/>
  <c r="AI257" i="2"/>
  <c r="CK180" i="2"/>
  <c r="AI264" i="2"/>
  <c r="AI252" i="2"/>
  <c r="AI260" i="2"/>
  <c r="AI261" i="2"/>
  <c r="AI262" i="2"/>
  <c r="AI251" i="2"/>
  <c r="AI253" i="2"/>
  <c r="AI250" i="2"/>
  <c r="AI256" i="2"/>
  <c r="AI258" i="2"/>
  <c r="AI259" i="2"/>
  <c r="AI263" i="2"/>
  <c r="BD375" i="2"/>
  <c r="BE375" i="2" s="1"/>
  <c r="BP375" i="2"/>
  <c r="BQ375" i="2" s="1"/>
  <c r="BJ375" i="2"/>
  <c r="BK375" i="2" s="1"/>
  <c r="AX375" i="2"/>
  <c r="AY375" i="2" s="1"/>
  <c r="AS332" i="2"/>
  <c r="BP377" i="2"/>
  <c r="BQ377" i="2" s="1"/>
  <c r="AX377" i="2"/>
  <c r="AY377" i="2" s="1"/>
  <c r="BD377" i="2"/>
  <c r="BE377" i="2" s="1"/>
  <c r="BJ377" i="2"/>
  <c r="BK377" i="2" s="1"/>
  <c r="T146" i="2"/>
  <c r="U146" i="2" s="1"/>
  <c r="G206" i="2"/>
  <c r="X291" i="2"/>
  <c r="BH291" i="2" s="1"/>
  <c r="Y289" i="2"/>
  <c r="Y286" i="2"/>
  <c r="Y284" i="2"/>
  <c r="Y280" i="2"/>
  <c r="Y290" i="2"/>
  <c r="Y285" i="2"/>
  <c r="Y276" i="2"/>
  <c r="Y274" i="2"/>
  <c r="CL186" i="2"/>
  <c r="Y277" i="2"/>
  <c r="Y287" i="2"/>
  <c r="Y281" i="2"/>
  <c r="Y283" i="2"/>
  <c r="Y275" i="2"/>
  <c r="Y279" i="2"/>
  <c r="AS309" i="2"/>
  <c r="AV336" i="2"/>
  <c r="AW336" i="2" s="1"/>
  <c r="BB336" i="2"/>
  <c r="BC336" i="2" s="1"/>
  <c r="BN336" i="2"/>
  <c r="BO336" i="2" s="1"/>
  <c r="BH336" i="2"/>
  <c r="BI336" i="2" s="1"/>
  <c r="AS325" i="2"/>
  <c r="AG334" i="2"/>
  <c r="S378" i="2"/>
  <c r="S14" i="2"/>
  <c r="CB177" i="2"/>
  <c r="AZ50" i="2"/>
  <c r="BA50" i="2" s="1"/>
  <c r="Q50" i="2"/>
  <c r="Q43" i="2"/>
  <c r="Q39" i="2"/>
  <c r="Q35" i="2"/>
  <c r="BR50" i="2"/>
  <c r="BS50" i="2" s="1"/>
  <c r="BF50" i="2"/>
  <c r="BG50" i="2" s="1"/>
  <c r="Q44" i="2"/>
  <c r="Q40" i="2"/>
  <c r="Q36" i="2"/>
  <c r="N50" i="2"/>
  <c r="BL50" i="2"/>
  <c r="BM50" i="2" s="1"/>
  <c r="Q47" i="2"/>
  <c r="Q37" i="2"/>
  <c r="Q46" i="2"/>
  <c r="Q41" i="2"/>
  <c r="Q45" i="2"/>
  <c r="Q49" i="2"/>
  <c r="Q34" i="2"/>
  <c r="I331" i="2"/>
  <c r="AO330" i="2"/>
  <c r="AL330" i="2"/>
  <c r="AM330" i="2" s="1"/>
  <c r="X314" i="2"/>
  <c r="Y302" i="2" s="1"/>
  <c r="Q374" i="2"/>
  <c r="BL374" i="2"/>
  <c r="BM374" i="2" s="1"/>
  <c r="AZ374" i="2"/>
  <c r="BA374" i="2" s="1"/>
  <c r="BR374" i="2"/>
  <c r="BS374" i="2" s="1"/>
  <c r="BF374" i="2"/>
  <c r="BG374" i="2" s="1"/>
  <c r="N374" i="2"/>
  <c r="S158" i="2"/>
  <c r="AE264" i="2"/>
  <c r="AZ306" i="2"/>
  <c r="BA306" i="2" s="1"/>
  <c r="BF306" i="2"/>
  <c r="BG306" i="2" s="1"/>
  <c r="Q306" i="2"/>
  <c r="BL306" i="2"/>
  <c r="BM306" i="2" s="1"/>
  <c r="N306" i="2"/>
  <c r="BR306" i="2"/>
  <c r="BS306" i="2" s="1"/>
  <c r="BD138" i="2"/>
  <c r="BE138" i="2" s="1"/>
  <c r="BJ138" i="2"/>
  <c r="BK138" i="2" s="1"/>
  <c r="AX138" i="2"/>
  <c r="AY138" i="2" s="1"/>
  <c r="O138" i="2"/>
  <c r="BP138" i="2"/>
  <c r="BQ138" i="2" s="1"/>
  <c r="AM300" i="2"/>
  <c r="AC306" i="2"/>
  <c r="Z306" i="2"/>
  <c r="AA306" i="2" s="1"/>
  <c r="O305" i="2"/>
  <c r="BJ305" i="2"/>
  <c r="BK305" i="2" s="1"/>
  <c r="BP305" i="2"/>
  <c r="BQ305" i="2" s="1"/>
  <c r="AX305" i="2"/>
  <c r="AY305" i="2" s="1"/>
  <c r="BD305" i="2"/>
  <c r="BE305" i="2" s="1"/>
  <c r="AQ42" i="2"/>
  <c r="AX24" i="2"/>
  <c r="AY24" i="2" s="1"/>
  <c r="O24" i="2"/>
  <c r="BP24" i="2"/>
  <c r="BQ24" i="2" s="1"/>
  <c r="BD24" i="2"/>
  <c r="BE24" i="2" s="1"/>
  <c r="BJ24" i="2"/>
  <c r="BK24" i="2" s="1"/>
  <c r="AM304" i="2"/>
  <c r="AC42" i="2"/>
  <c r="AM337" i="2"/>
  <c r="M192" i="2"/>
  <c r="Z360" i="2"/>
  <c r="AA360" i="2" s="1"/>
  <c r="AC360" i="2"/>
  <c r="AP195" i="2"/>
  <c r="AQ189" i="2"/>
  <c r="AQ190" i="2"/>
  <c r="AQ187" i="2"/>
  <c r="CH189" i="2"/>
  <c r="AQ194" i="2"/>
  <c r="AQ185" i="2"/>
  <c r="AQ183" i="2"/>
  <c r="AQ192" i="2"/>
  <c r="AQ178" i="2"/>
  <c r="AQ191" i="2"/>
  <c r="AQ193" i="2"/>
  <c r="AQ181" i="2"/>
  <c r="AQ180" i="2"/>
  <c r="AQ179" i="2"/>
  <c r="AQ188" i="2"/>
  <c r="AQ184" i="2"/>
  <c r="AQ182" i="2"/>
  <c r="AE206" i="2"/>
  <c r="V386" i="2"/>
  <c r="CA178" i="2"/>
  <c r="W23" i="2"/>
  <c r="W15" i="2"/>
  <c r="W11" i="2"/>
  <c r="W21" i="2"/>
  <c r="W26" i="2"/>
  <c r="W19" i="2"/>
  <c r="T26" i="2"/>
  <c r="U26" i="2" s="1"/>
  <c r="W12" i="2"/>
  <c r="W14" i="2"/>
  <c r="W17" i="2"/>
  <c r="W10" i="2"/>
  <c r="W16" i="2"/>
  <c r="W13" i="2"/>
  <c r="W20" i="2"/>
  <c r="W22" i="2"/>
  <c r="W25" i="2"/>
  <c r="AF306" i="2"/>
  <c r="AG306" i="2" s="1"/>
  <c r="W18" i="2"/>
  <c r="I300" i="2"/>
  <c r="AC66" i="2"/>
  <c r="S86" i="2"/>
  <c r="AO351" i="2"/>
  <c r="BF360" i="2"/>
  <c r="BG360" i="2" s="1"/>
  <c r="BL360" i="2"/>
  <c r="BM360" i="2" s="1"/>
  <c r="AZ360" i="2"/>
  <c r="BA360" i="2" s="1"/>
  <c r="BR360" i="2"/>
  <c r="BS360" i="2" s="1"/>
  <c r="N360" i="2"/>
  <c r="CG189" i="2"/>
  <c r="AP171" i="2"/>
  <c r="AQ157" i="2"/>
  <c r="AQ166" i="2"/>
  <c r="AQ170" i="2"/>
  <c r="AQ169" i="2"/>
  <c r="AQ161" i="2"/>
  <c r="AQ155" i="2"/>
  <c r="AQ156" i="2"/>
  <c r="AQ154" i="2"/>
  <c r="AQ165" i="2"/>
  <c r="AQ167" i="2"/>
  <c r="AQ164" i="2"/>
  <c r="AQ159" i="2"/>
  <c r="AQ163" i="2"/>
  <c r="AQ160" i="2"/>
  <c r="AQ168" i="2"/>
  <c r="AO360" i="2"/>
  <c r="H384" i="2"/>
  <c r="CC189" i="2"/>
  <c r="AP75" i="2"/>
  <c r="AQ74" i="2"/>
  <c r="AQ70" i="2"/>
  <c r="AQ69" i="2"/>
  <c r="AQ73" i="2"/>
  <c r="AQ58" i="2"/>
  <c r="AQ61" i="2"/>
  <c r="AQ68" i="2"/>
  <c r="AQ65" i="2"/>
  <c r="AQ60" i="2"/>
  <c r="AR74" i="2"/>
  <c r="AS74" i="2" s="1"/>
  <c r="AQ62" i="2"/>
  <c r="AQ71" i="2"/>
  <c r="AQ59" i="2"/>
  <c r="AQ64" i="2"/>
  <c r="AQ67" i="2"/>
  <c r="AQ63" i="2"/>
  <c r="CD188" i="2"/>
  <c r="AK98" i="2"/>
  <c r="AJ99" i="2"/>
  <c r="AK93" i="2"/>
  <c r="AK87" i="2"/>
  <c r="AK95" i="2"/>
  <c r="AK85" i="2"/>
  <c r="AK97" i="2"/>
  <c r="AK89" i="2"/>
  <c r="AK83" i="2"/>
  <c r="AK91" i="2"/>
  <c r="AK92" i="2"/>
  <c r="AK84" i="2"/>
  <c r="AK94" i="2"/>
  <c r="AK88" i="2"/>
  <c r="AK82" i="2"/>
  <c r="AX66" i="2"/>
  <c r="AY66" i="2" s="1"/>
  <c r="BD66" i="2"/>
  <c r="BE66" i="2" s="1"/>
  <c r="BJ66" i="2"/>
  <c r="BK66" i="2" s="1"/>
  <c r="BP66" i="2"/>
  <c r="BQ66" i="2" s="1"/>
  <c r="O66" i="2"/>
  <c r="AP338" i="2"/>
  <c r="AQ326" i="2" s="1"/>
  <c r="BD48" i="2"/>
  <c r="BE48" i="2" s="1"/>
  <c r="BP48" i="2"/>
  <c r="BQ48" i="2" s="1"/>
  <c r="O48" i="2"/>
  <c r="AX48" i="2"/>
  <c r="AY48" i="2" s="1"/>
  <c r="BJ48" i="2"/>
  <c r="BK48" i="2" s="1"/>
  <c r="BP158" i="2"/>
  <c r="BQ158" i="2" s="1"/>
  <c r="AX158" i="2"/>
  <c r="AY158" i="2" s="1"/>
  <c r="BD158" i="2"/>
  <c r="BE158" i="2" s="1"/>
  <c r="BJ158" i="2"/>
  <c r="BK158" i="2" s="1"/>
  <c r="O158" i="2"/>
  <c r="AX162" i="2"/>
  <c r="AY162" i="2" s="1"/>
  <c r="BJ162" i="2"/>
  <c r="BK162" i="2" s="1"/>
  <c r="BP162" i="2"/>
  <c r="BQ162" i="2" s="1"/>
  <c r="BD162" i="2"/>
  <c r="BE162" i="2" s="1"/>
  <c r="O162" i="2"/>
  <c r="BD361" i="2"/>
  <c r="BE361" i="2" s="1"/>
  <c r="O361" i="2"/>
  <c r="BJ361" i="2"/>
  <c r="BK361" i="2" s="1"/>
  <c r="AX361" i="2"/>
  <c r="AY361" i="2" s="1"/>
  <c r="BP361" i="2"/>
  <c r="BQ361" i="2" s="1"/>
  <c r="AF354" i="2"/>
  <c r="AG354" i="2" s="1"/>
  <c r="AI354" i="2"/>
  <c r="X243" i="2"/>
  <c r="Y235" i="2"/>
  <c r="Y242" i="2"/>
  <c r="Y238" i="2"/>
  <c r="Y241" i="2"/>
  <c r="Y232" i="2"/>
  <c r="Y228" i="2"/>
  <c r="Y226" i="2"/>
  <c r="Y231" i="2"/>
  <c r="Y227" i="2"/>
  <c r="CJ186" i="2"/>
  <c r="Y236" i="2"/>
  <c r="Y233" i="2"/>
  <c r="Y230" i="2"/>
  <c r="Y237" i="2"/>
  <c r="Y229" i="2"/>
  <c r="Y239" i="2"/>
  <c r="X267" i="2"/>
  <c r="Y266" i="2"/>
  <c r="Y252" i="2"/>
  <c r="Y262" i="2"/>
  <c r="CK186" i="2"/>
  <c r="Y256" i="2"/>
  <c r="Y261" i="2"/>
  <c r="Y255" i="2"/>
  <c r="Y260" i="2"/>
  <c r="Y263" i="2"/>
  <c r="Y250" i="2"/>
  <c r="Y251" i="2"/>
  <c r="Y257" i="2"/>
  <c r="Y253" i="2"/>
  <c r="Y265" i="2"/>
  <c r="Y258" i="2"/>
  <c r="Y259" i="2"/>
  <c r="AX299" i="2"/>
  <c r="AY299" i="2" s="1"/>
  <c r="O299" i="2"/>
  <c r="BD299" i="2"/>
  <c r="BE299" i="2" s="1"/>
  <c r="BP299" i="2"/>
  <c r="BQ299" i="2" s="1"/>
  <c r="BJ299" i="2"/>
  <c r="BK299" i="2" s="1"/>
  <c r="BJ322" i="2"/>
  <c r="BK322" i="2" s="1"/>
  <c r="AX322" i="2"/>
  <c r="AY322" i="2" s="1"/>
  <c r="BD322" i="2"/>
  <c r="BE322" i="2" s="1"/>
  <c r="O322" i="2"/>
  <c r="BP322" i="2"/>
  <c r="BQ322" i="2" s="1"/>
  <c r="O309" i="2"/>
  <c r="BJ309" i="2"/>
  <c r="BK309" i="2" s="1"/>
  <c r="BP309" i="2"/>
  <c r="BQ309" i="2" s="1"/>
  <c r="AX309" i="2"/>
  <c r="AY309" i="2" s="1"/>
  <c r="BD309" i="2"/>
  <c r="BE309" i="2" s="1"/>
  <c r="G354" i="2"/>
  <c r="O264" i="2"/>
  <c r="BJ264" i="2"/>
  <c r="BK264" i="2" s="1"/>
  <c r="BP264" i="2"/>
  <c r="BQ264" i="2" s="1"/>
  <c r="AX264" i="2"/>
  <c r="AY264" i="2" s="1"/>
  <c r="BD264" i="2"/>
  <c r="BE264" i="2" s="1"/>
  <c r="G330" i="2"/>
  <c r="Z378" i="2"/>
  <c r="CB183" i="2"/>
  <c r="G50" i="2"/>
  <c r="F51" i="2"/>
  <c r="G36" i="2"/>
  <c r="G49" i="2"/>
  <c r="G45" i="2"/>
  <c r="G41" i="2"/>
  <c r="G37" i="2"/>
  <c r="G44" i="2"/>
  <c r="G46" i="2"/>
  <c r="G42" i="2"/>
  <c r="G35" i="2"/>
  <c r="G34" i="2"/>
  <c r="G39" i="2"/>
  <c r="G40" i="2"/>
  <c r="G47" i="2"/>
  <c r="G43" i="2"/>
  <c r="CF184" i="2"/>
  <c r="AV146" i="2"/>
  <c r="AW146" i="2" s="1"/>
  <c r="BB146" i="2"/>
  <c r="BC146" i="2" s="1"/>
  <c r="M146" i="2"/>
  <c r="L147" i="2"/>
  <c r="BN146" i="2"/>
  <c r="BO146" i="2" s="1"/>
  <c r="BH146" i="2"/>
  <c r="BI146" i="2" s="1"/>
  <c r="M130" i="2"/>
  <c r="M136" i="2"/>
  <c r="M142" i="2"/>
  <c r="M131" i="2"/>
  <c r="M139" i="2"/>
  <c r="M141" i="2"/>
  <c r="M132" i="2"/>
  <c r="M133" i="2"/>
  <c r="M140" i="2"/>
  <c r="M145" i="2"/>
  <c r="M135" i="2"/>
  <c r="M137" i="2"/>
  <c r="M143" i="2"/>
  <c r="BP382" i="2"/>
  <c r="BQ382" i="2" s="1"/>
  <c r="BJ382" i="2"/>
  <c r="BK382" i="2" s="1"/>
  <c r="BD382" i="2"/>
  <c r="BE382" i="2" s="1"/>
  <c r="AX382" i="2"/>
  <c r="AY382" i="2" s="1"/>
  <c r="L171" i="2"/>
  <c r="BN170" i="2"/>
  <c r="BO170" i="2" s="1"/>
  <c r="BH170" i="2"/>
  <c r="BI170" i="2" s="1"/>
  <c r="AV170" i="2"/>
  <c r="AW170" i="2" s="1"/>
  <c r="CG184" i="2"/>
  <c r="BB170" i="2"/>
  <c r="BC170" i="2" s="1"/>
  <c r="M170" i="2"/>
  <c r="M161" i="2"/>
  <c r="M163" i="2"/>
  <c r="M156" i="2"/>
  <c r="M165" i="2"/>
  <c r="M167" i="2"/>
  <c r="M169" i="2"/>
  <c r="M166" i="2"/>
  <c r="M164" i="2"/>
  <c r="M159" i="2"/>
  <c r="M157" i="2"/>
  <c r="M160" i="2"/>
  <c r="M155" i="2"/>
  <c r="M154" i="2"/>
  <c r="BD349" i="2"/>
  <c r="BE349" i="2" s="1"/>
  <c r="O349" i="2"/>
  <c r="BJ349" i="2"/>
  <c r="BK349" i="2" s="1"/>
  <c r="AX349" i="2"/>
  <c r="AY349" i="2" s="1"/>
  <c r="BP349" i="2"/>
  <c r="BQ349" i="2" s="1"/>
  <c r="BD230" i="2"/>
  <c r="BE230" i="2" s="1"/>
  <c r="O230" i="2"/>
  <c r="BJ230" i="2"/>
  <c r="BK230" i="2" s="1"/>
  <c r="BP230" i="2"/>
  <c r="BQ230" i="2" s="1"/>
  <c r="AX230" i="2"/>
  <c r="AY230" i="2" s="1"/>
  <c r="G355" i="2"/>
  <c r="H306" i="2"/>
  <c r="I306" i="2" s="1"/>
  <c r="S336" i="2"/>
  <c r="CE183" i="2"/>
  <c r="F123" i="2"/>
  <c r="G115" i="2"/>
  <c r="G108" i="2"/>
  <c r="G106" i="2"/>
  <c r="G116" i="2"/>
  <c r="G113" i="2"/>
  <c r="G117" i="2"/>
  <c r="G121" i="2"/>
  <c r="G118" i="2"/>
  <c r="G122" i="2"/>
  <c r="G119" i="2"/>
  <c r="G111" i="2"/>
  <c r="G109" i="2"/>
  <c r="G112" i="2"/>
  <c r="G107" i="2"/>
  <c r="G114" i="2"/>
  <c r="U334" i="2"/>
  <c r="AG328" i="2"/>
  <c r="U331" i="2"/>
  <c r="M254" i="2"/>
  <c r="BD288" i="2"/>
  <c r="BE288" i="2" s="1"/>
  <c r="BP288" i="2"/>
  <c r="BQ288" i="2" s="1"/>
  <c r="O288" i="2"/>
  <c r="BJ288" i="2"/>
  <c r="BK288" i="2" s="1"/>
  <c r="AX288" i="2"/>
  <c r="AY288" i="2" s="1"/>
  <c r="U310" i="2"/>
  <c r="AM324" i="2"/>
  <c r="S374" i="2"/>
  <c r="AX329" i="2"/>
  <c r="AY329" i="2" s="1"/>
  <c r="O329" i="2"/>
  <c r="BJ329" i="2"/>
  <c r="BK329" i="2" s="1"/>
  <c r="BP329" i="2"/>
  <c r="BQ329" i="2" s="1"/>
  <c r="BD329" i="2"/>
  <c r="BE329" i="2" s="1"/>
  <c r="H336" i="2"/>
  <c r="I336" i="2" s="1"/>
  <c r="K336" i="2"/>
  <c r="U307" i="2"/>
  <c r="AG333" i="2"/>
  <c r="Q240" i="2"/>
  <c r="Y234" i="2"/>
  <c r="AG322" i="2"/>
  <c r="AD314" i="2"/>
  <c r="AE302" i="2" s="1"/>
  <c r="F386" i="2"/>
  <c r="CA183" i="2"/>
  <c r="F27" i="2"/>
  <c r="G21" i="2"/>
  <c r="G19" i="2"/>
  <c r="G22" i="2"/>
  <c r="G23" i="2"/>
  <c r="G26" i="2"/>
  <c r="G11" i="2"/>
  <c r="G20" i="2"/>
  <c r="G10" i="2"/>
  <c r="G13" i="2"/>
  <c r="G17" i="2"/>
  <c r="G12" i="2"/>
  <c r="G16" i="2"/>
  <c r="G25" i="2"/>
  <c r="G15" i="2"/>
  <c r="Q24" i="2"/>
  <c r="AL306" i="2"/>
  <c r="AM306" i="2" s="1"/>
  <c r="BH242" i="2"/>
  <c r="BI242" i="2" s="1"/>
  <c r="BN242" i="2"/>
  <c r="BO242" i="2" s="1"/>
  <c r="L243" i="2"/>
  <c r="AV242" i="2"/>
  <c r="AW242" i="2" s="1"/>
  <c r="BB242" i="2"/>
  <c r="BC242" i="2" s="1"/>
  <c r="M242" i="2"/>
  <c r="CJ184" i="2"/>
  <c r="M228" i="2"/>
  <c r="M236" i="2"/>
  <c r="M239" i="2"/>
  <c r="M241" i="2"/>
  <c r="M229" i="2"/>
  <c r="M232" i="2"/>
  <c r="M237" i="2"/>
  <c r="M231" i="2"/>
  <c r="M235" i="2"/>
  <c r="M238" i="2"/>
  <c r="M227" i="2"/>
  <c r="M233" i="2"/>
  <c r="M226" i="2"/>
  <c r="AU355" i="2"/>
  <c r="AC216" i="2"/>
  <c r="Z266" i="2"/>
  <c r="AA266" i="2" s="1"/>
  <c r="AC266" i="2"/>
  <c r="AC260" i="2"/>
  <c r="AC255" i="2"/>
  <c r="AC250" i="2"/>
  <c r="CK179" i="2"/>
  <c r="AC261" i="2"/>
  <c r="AC262" i="2"/>
  <c r="AC252" i="2"/>
  <c r="AC263" i="2"/>
  <c r="AC256" i="2"/>
  <c r="AC257" i="2"/>
  <c r="AC253" i="2"/>
  <c r="AC258" i="2"/>
  <c r="AC251" i="2"/>
  <c r="AC265" i="2"/>
  <c r="AC259" i="2"/>
  <c r="W378" i="2"/>
  <c r="T378" i="2"/>
  <c r="BD18" i="2"/>
  <c r="BE18" i="2" s="1"/>
  <c r="BJ18" i="2"/>
  <c r="BK18" i="2" s="1"/>
  <c r="O18" i="2"/>
  <c r="AX18" i="2"/>
  <c r="AY18" i="2" s="1"/>
  <c r="BP18" i="2"/>
  <c r="BQ18" i="2" s="1"/>
  <c r="AX110" i="2"/>
  <c r="AY110" i="2" s="1"/>
  <c r="BD110" i="2"/>
  <c r="BE110" i="2" s="1"/>
  <c r="BP110" i="2"/>
  <c r="BQ110" i="2" s="1"/>
  <c r="O110" i="2"/>
  <c r="BJ110" i="2"/>
  <c r="BK110" i="2" s="1"/>
  <c r="AO354" i="2"/>
  <c r="AL354" i="2"/>
  <c r="AM354" i="2" s="1"/>
  <c r="AO138" i="2"/>
  <c r="W186" i="2"/>
  <c r="AX62" i="2"/>
  <c r="AY62" i="2" s="1"/>
  <c r="BD353" i="2"/>
  <c r="BE353" i="2" s="1"/>
  <c r="O353" i="2"/>
  <c r="BP353" i="2"/>
  <c r="BQ353" i="2" s="1"/>
  <c r="AX353" i="2"/>
  <c r="AY353" i="2" s="1"/>
  <c r="BJ353" i="2"/>
  <c r="BK353" i="2" s="1"/>
  <c r="J338" i="2"/>
  <c r="K330" i="2" s="1"/>
  <c r="K326" i="2"/>
  <c r="H326" i="2"/>
  <c r="I326" i="2" s="1"/>
  <c r="BD300" i="2"/>
  <c r="BE300" i="2" s="1"/>
  <c r="BJ300" i="2"/>
  <c r="BK300" i="2" s="1"/>
  <c r="BP300" i="2"/>
  <c r="BQ300" i="2" s="1"/>
  <c r="AX300" i="2"/>
  <c r="AY300" i="2" s="1"/>
  <c r="O300" i="2"/>
  <c r="AR330" i="2"/>
  <c r="AS330" i="2" s="1"/>
  <c r="AU330" i="2"/>
  <c r="AK86" i="2"/>
  <c r="CE178" i="2"/>
  <c r="T122" i="2"/>
  <c r="U122" i="2" s="1"/>
  <c r="W122" i="2"/>
  <c r="W116" i="2"/>
  <c r="W113" i="2"/>
  <c r="W106" i="2"/>
  <c r="W117" i="2"/>
  <c r="W112" i="2"/>
  <c r="W111" i="2"/>
  <c r="W108" i="2"/>
  <c r="W121" i="2"/>
  <c r="W119" i="2"/>
  <c r="W115" i="2"/>
  <c r="W109" i="2"/>
  <c r="W107" i="2"/>
  <c r="W114" i="2"/>
  <c r="W118" i="2"/>
  <c r="AF194" i="2"/>
  <c r="AG194" i="2" s="1"/>
  <c r="AI193" i="2"/>
  <c r="AI190" i="2"/>
  <c r="AI194" i="2"/>
  <c r="CH180" i="2"/>
  <c r="AI183" i="2"/>
  <c r="AI185" i="2"/>
  <c r="AI181" i="2"/>
  <c r="AI180" i="2"/>
  <c r="AI192" i="2"/>
  <c r="AI191" i="2"/>
  <c r="AI179" i="2"/>
  <c r="AI178" i="2"/>
  <c r="AI187" i="2"/>
  <c r="AI184" i="2"/>
  <c r="AI186" i="2"/>
  <c r="AI188" i="2"/>
  <c r="AI189" i="2"/>
  <c r="AC237" i="2"/>
  <c r="AC233" i="2"/>
  <c r="Z242" i="2"/>
  <c r="AA242" i="2" s="1"/>
  <c r="AC236" i="2"/>
  <c r="AC238" i="2"/>
  <c r="AC242" i="2"/>
  <c r="AC235" i="2"/>
  <c r="AC226" i="2"/>
  <c r="AC232" i="2"/>
  <c r="AC228" i="2"/>
  <c r="AC229" i="2"/>
  <c r="CJ179" i="2"/>
  <c r="AC230" i="2"/>
  <c r="AC234" i="2"/>
  <c r="AC241" i="2"/>
  <c r="AC231" i="2"/>
  <c r="AC239" i="2"/>
  <c r="AC227" i="2"/>
  <c r="AZ290" i="2"/>
  <c r="BA290" i="2" s="1"/>
  <c r="BL290" i="2"/>
  <c r="BM290" i="2" s="1"/>
  <c r="Q289" i="2"/>
  <c r="BR290" i="2"/>
  <c r="BS290" i="2" s="1"/>
  <c r="Q290" i="2"/>
  <c r="Q286" i="2"/>
  <c r="BF290" i="2"/>
  <c r="BG290" i="2" s="1"/>
  <c r="Q281" i="2"/>
  <c r="Q280" i="2"/>
  <c r="Q277" i="2"/>
  <c r="Q276" i="2"/>
  <c r="Q274" i="2"/>
  <c r="N290" i="2"/>
  <c r="Q284" i="2"/>
  <c r="CL177" i="2"/>
  <c r="Q279" i="2"/>
  <c r="Q287" i="2"/>
  <c r="Q275" i="2"/>
  <c r="Q285" i="2"/>
  <c r="Q283" i="2"/>
  <c r="BJ311" i="2"/>
  <c r="BK311" i="2" s="1"/>
  <c r="AX311" i="2"/>
  <c r="AY311" i="2" s="1"/>
  <c r="BP311" i="2"/>
  <c r="BQ311" i="2" s="1"/>
  <c r="O311" i="2"/>
  <c r="BD311" i="2"/>
  <c r="BE311" i="2" s="1"/>
  <c r="AG329" i="2"/>
  <c r="AR302" i="2"/>
  <c r="AS302" i="2" s="1"/>
  <c r="AT314" i="2"/>
  <c r="AU302" i="2"/>
  <c r="AK384" i="2"/>
  <c r="I329" i="2"/>
  <c r="BD347" i="2"/>
  <c r="BE347" i="2" s="1"/>
  <c r="AX347" i="2"/>
  <c r="AY347" i="2" s="1"/>
  <c r="BJ347" i="2"/>
  <c r="BK347" i="2" s="1"/>
  <c r="O347" i="2"/>
  <c r="BP347" i="2"/>
  <c r="BQ347" i="2" s="1"/>
  <c r="M210" i="2"/>
  <c r="R195" i="2"/>
  <c r="S194" i="2"/>
  <c r="S188" i="2"/>
  <c r="S193" i="2"/>
  <c r="S190" i="2"/>
  <c r="S185" i="2"/>
  <c r="S179" i="2"/>
  <c r="CH185" i="2"/>
  <c r="S181" i="2"/>
  <c r="S180" i="2"/>
  <c r="S184" i="2"/>
  <c r="S183" i="2"/>
  <c r="S191" i="2"/>
  <c r="S189" i="2"/>
  <c r="S187" i="2"/>
  <c r="S178" i="2"/>
  <c r="G236" i="2"/>
  <c r="G239" i="2"/>
  <c r="F243" i="2"/>
  <c r="G242" i="2"/>
  <c r="G241" i="2"/>
  <c r="G235" i="2"/>
  <c r="G237" i="2"/>
  <c r="G229" i="2"/>
  <c r="G233" i="2"/>
  <c r="G231" i="2"/>
  <c r="G227" i="2"/>
  <c r="G232" i="2"/>
  <c r="G228" i="2"/>
  <c r="CJ183" i="2"/>
  <c r="G234" i="2"/>
  <c r="G226" i="2"/>
  <c r="G240" i="2"/>
  <c r="G238" i="2"/>
  <c r="AQ336" i="2"/>
  <c r="G38" i="2"/>
  <c r="AS331" i="2"/>
  <c r="CE185" i="2"/>
  <c r="R123" i="2"/>
  <c r="S107" i="2"/>
  <c r="S122" i="2"/>
  <c r="S116" i="2"/>
  <c r="S113" i="2"/>
  <c r="S121" i="2"/>
  <c r="S118" i="2"/>
  <c r="S112" i="2"/>
  <c r="S111" i="2"/>
  <c r="S108" i="2"/>
  <c r="S114" i="2"/>
  <c r="S119" i="2"/>
  <c r="S115" i="2"/>
  <c r="S109" i="2"/>
  <c r="S106" i="2"/>
  <c r="S117" i="2"/>
  <c r="AL312" i="2"/>
  <c r="AM312" i="2" s="1"/>
  <c r="AO66" i="2"/>
  <c r="BN378" i="2"/>
  <c r="BO378" i="2" s="1"/>
  <c r="AV378" i="2"/>
  <c r="AW378" i="2" s="1"/>
  <c r="BB378" i="2"/>
  <c r="BC378" i="2" s="1"/>
  <c r="BH378" i="2"/>
  <c r="BI378" i="2" s="1"/>
  <c r="R314" i="2"/>
  <c r="S302" i="2" s="1"/>
  <c r="T302" i="2"/>
  <c r="U302" i="2" s="1"/>
  <c r="V314" i="2"/>
  <c r="W302" i="2"/>
  <c r="CC180" i="2"/>
  <c r="AF74" i="2"/>
  <c r="AG74" i="2" s="1"/>
  <c r="AI69" i="2"/>
  <c r="AI58" i="2"/>
  <c r="AI68" i="2"/>
  <c r="AI70" i="2"/>
  <c r="AI73" i="2"/>
  <c r="AI65" i="2"/>
  <c r="AI74" i="2"/>
  <c r="AI60" i="2"/>
  <c r="AI64" i="2"/>
  <c r="AI61" i="2"/>
  <c r="AI67" i="2"/>
  <c r="AI63" i="2"/>
  <c r="AI59" i="2"/>
  <c r="AI72" i="2"/>
  <c r="AI71" i="2"/>
  <c r="G110" i="2"/>
  <c r="BN360" i="2"/>
  <c r="BO360" i="2" s="1"/>
  <c r="M360" i="2"/>
  <c r="BB360" i="2"/>
  <c r="BC360" i="2" s="1"/>
  <c r="BH360" i="2"/>
  <c r="BI360" i="2" s="1"/>
  <c r="AV360" i="2"/>
  <c r="AW360" i="2" s="1"/>
  <c r="Y330" i="2"/>
  <c r="BR350" i="2"/>
  <c r="BS350" i="2" s="1"/>
  <c r="N350" i="2"/>
  <c r="P362" i="2"/>
  <c r="Q350" i="2" s="1"/>
  <c r="BF350" i="2"/>
  <c r="BG350" i="2" s="1"/>
  <c r="BL350" i="2"/>
  <c r="BM350" i="2" s="1"/>
  <c r="AZ350" i="2"/>
  <c r="BA350" i="2" s="1"/>
  <c r="CD179" i="2"/>
  <c r="AC98" i="2"/>
  <c r="Z98" i="2"/>
  <c r="AA98" i="2" s="1"/>
  <c r="AC95" i="2"/>
  <c r="AC89" i="2"/>
  <c r="AC85" i="2"/>
  <c r="AC97" i="2"/>
  <c r="AC93" i="2"/>
  <c r="AC83" i="2"/>
  <c r="AC91" i="2"/>
  <c r="AC87" i="2"/>
  <c r="AC92" i="2"/>
  <c r="AC84" i="2"/>
  <c r="AC88" i="2"/>
  <c r="AC82" i="2"/>
  <c r="AC94" i="2"/>
  <c r="S355" i="2"/>
  <c r="M216" i="2"/>
  <c r="O301" i="2"/>
  <c r="BJ301" i="2"/>
  <c r="BK301" i="2" s="1"/>
  <c r="BP301" i="2"/>
  <c r="BQ301" i="2" s="1"/>
  <c r="BD301" i="2"/>
  <c r="BE301" i="2" s="1"/>
  <c r="AX301" i="2"/>
  <c r="AY301" i="2" s="1"/>
  <c r="Z336" i="2"/>
  <c r="AA336" i="2" s="1"/>
  <c r="AE258" i="2"/>
  <c r="AG335" i="2"/>
  <c r="W384" i="2"/>
  <c r="T384" i="2"/>
  <c r="BH312" i="2"/>
  <c r="BI312" i="2" s="1"/>
  <c r="AV312" i="2"/>
  <c r="AW312" i="2" s="1"/>
  <c r="BN312" i="2"/>
  <c r="BO312" i="2" s="1"/>
  <c r="BB312" i="2"/>
  <c r="BC312" i="2" s="1"/>
  <c r="CD184" i="2"/>
  <c r="BB98" i="2"/>
  <c r="BC98" i="2" s="1"/>
  <c r="M98" i="2"/>
  <c r="BH98" i="2"/>
  <c r="BI98" i="2" s="1"/>
  <c r="L99" i="2"/>
  <c r="BN98" i="2"/>
  <c r="BO98" i="2" s="1"/>
  <c r="AV98" i="2"/>
  <c r="AW98" i="2" s="1"/>
  <c r="M89" i="2"/>
  <c r="M85" i="2"/>
  <c r="M97" i="2"/>
  <c r="M91" i="2"/>
  <c r="M83" i="2"/>
  <c r="M93" i="2"/>
  <c r="M87" i="2"/>
  <c r="M95" i="2"/>
  <c r="M92" i="2"/>
  <c r="M84" i="2"/>
  <c r="M94" i="2"/>
  <c r="M82" i="2"/>
  <c r="M88" i="2"/>
  <c r="G374" i="2"/>
  <c r="CC178" i="2"/>
  <c r="T74" i="2"/>
  <c r="U74" i="2" s="1"/>
  <c r="W71" i="2"/>
  <c r="W63" i="2"/>
  <c r="W74" i="2"/>
  <c r="W60" i="2"/>
  <c r="W59" i="2"/>
  <c r="W68" i="2"/>
  <c r="W67" i="2"/>
  <c r="W69" i="2"/>
  <c r="W65" i="2"/>
  <c r="W58" i="2"/>
  <c r="W70" i="2"/>
  <c r="W72" i="2"/>
  <c r="W73" i="2"/>
  <c r="W64" i="2"/>
  <c r="W61" i="2"/>
  <c r="BH302" i="2"/>
  <c r="BI302" i="2" s="1"/>
  <c r="BN302" i="2"/>
  <c r="BO302" i="2" s="1"/>
  <c r="L314" i="2"/>
  <c r="BB302" i="2"/>
  <c r="BC302" i="2" s="1"/>
  <c r="AV302" i="2"/>
  <c r="AW302" i="2" s="1"/>
  <c r="AF374" i="2"/>
  <c r="AI374" i="2"/>
  <c r="BP359" i="2"/>
  <c r="BQ359" i="2" s="1"/>
  <c r="BD359" i="2"/>
  <c r="BE359" i="2" s="1"/>
  <c r="BJ359" i="2"/>
  <c r="BK359" i="2" s="1"/>
  <c r="O359" i="2"/>
  <c r="AX359" i="2"/>
  <c r="AY359" i="2" s="1"/>
  <c r="AC355" i="2"/>
  <c r="Y354" i="2"/>
  <c r="U325" i="2"/>
  <c r="Y312" i="2"/>
  <c r="F314" i="2"/>
  <c r="G302" i="2" s="1"/>
  <c r="AS304" i="2"/>
  <c r="BL336" i="2"/>
  <c r="BM336" i="2" s="1"/>
  <c r="BR336" i="2"/>
  <c r="BS336" i="2" s="1"/>
  <c r="AZ336" i="2"/>
  <c r="BA336" i="2" s="1"/>
  <c r="Q336" i="2"/>
  <c r="BF336" i="2"/>
  <c r="BG336" i="2" s="1"/>
  <c r="N336" i="2"/>
  <c r="Z384" i="2"/>
  <c r="M38" i="2"/>
  <c r="CG187" i="2"/>
  <c r="AE170" i="2"/>
  <c r="AD171" i="2"/>
  <c r="AE167" i="2"/>
  <c r="AE160" i="2"/>
  <c r="AE155" i="2"/>
  <c r="AE166" i="2"/>
  <c r="AE164" i="2"/>
  <c r="AE157" i="2"/>
  <c r="AE154" i="2"/>
  <c r="AE159" i="2"/>
  <c r="AE169" i="2"/>
  <c r="AE165" i="2"/>
  <c r="AE161" i="2"/>
  <c r="AE156" i="2"/>
  <c r="AE163" i="2"/>
  <c r="X362" i="2"/>
  <c r="AP219" i="2"/>
  <c r="AQ218" i="2"/>
  <c r="AQ217" i="2"/>
  <c r="AQ213" i="2"/>
  <c r="AQ211" i="2"/>
  <c r="CI189" i="2"/>
  <c r="AQ209" i="2"/>
  <c r="AQ207" i="2"/>
  <c r="AQ216" i="2"/>
  <c r="AQ202" i="2"/>
  <c r="AQ203" i="2"/>
  <c r="AQ212" i="2"/>
  <c r="AQ204" i="2"/>
  <c r="AQ205" i="2"/>
  <c r="AQ215" i="2"/>
  <c r="AQ208" i="2"/>
  <c r="AQ214" i="2"/>
  <c r="AZ74" i="2"/>
  <c r="BA74" i="2" s="1"/>
  <c r="AR194" i="2"/>
  <c r="AS194" i="2" s="1"/>
  <c r="AU384" i="2"/>
  <c r="AR384" i="2"/>
  <c r="AK330" i="2"/>
  <c r="BF170" i="2"/>
  <c r="BG170" i="2" s="1"/>
  <c r="Q170" i="2"/>
  <c r="CG177" i="2"/>
  <c r="AZ170" i="2"/>
  <c r="BA170" i="2" s="1"/>
  <c r="BL170" i="2"/>
  <c r="BM170" i="2" s="1"/>
  <c r="BR170" i="2"/>
  <c r="BS170" i="2" s="1"/>
  <c r="N170" i="2"/>
  <c r="Q163" i="2"/>
  <c r="Q161" i="2"/>
  <c r="Q166" i="2"/>
  <c r="Q155" i="2"/>
  <c r="Q159" i="2"/>
  <c r="Q169" i="2"/>
  <c r="Q167" i="2"/>
  <c r="Q160" i="2"/>
  <c r="Q164" i="2"/>
  <c r="Q157" i="2"/>
  <c r="Q165" i="2"/>
  <c r="Q154" i="2"/>
  <c r="Q156" i="2"/>
  <c r="O358" i="2"/>
  <c r="BP358" i="2"/>
  <c r="BQ358" i="2" s="1"/>
  <c r="AX358" i="2"/>
  <c r="AY358" i="2" s="1"/>
  <c r="BD358" i="2"/>
  <c r="BE358" i="2" s="1"/>
  <c r="BJ358" i="2"/>
  <c r="BK358" i="2" s="1"/>
  <c r="CE179" i="2"/>
  <c r="AC122" i="2"/>
  <c r="Z122" i="2"/>
  <c r="AA122" i="2" s="1"/>
  <c r="AC109" i="2"/>
  <c r="AC106" i="2"/>
  <c r="AC108" i="2"/>
  <c r="AC118" i="2"/>
  <c r="AC121" i="2"/>
  <c r="AC116" i="2"/>
  <c r="AC119" i="2"/>
  <c r="AC112" i="2"/>
  <c r="AC111" i="2"/>
  <c r="AC120" i="2"/>
  <c r="AC117" i="2"/>
  <c r="AC115" i="2"/>
  <c r="AC110" i="2"/>
  <c r="AC107" i="2"/>
  <c r="AC113" i="2"/>
  <c r="CG182" i="2"/>
  <c r="AU164" i="2"/>
  <c r="AU170" i="2"/>
  <c r="AU155" i="2"/>
  <c r="AR170" i="2"/>
  <c r="AS170" i="2" s="1"/>
  <c r="AU167" i="2"/>
  <c r="AU163" i="2"/>
  <c r="AU159" i="2"/>
  <c r="AU157" i="2"/>
  <c r="AU160" i="2"/>
  <c r="AU154" i="2"/>
  <c r="AU161" i="2"/>
  <c r="AU169" i="2"/>
  <c r="AU165" i="2"/>
  <c r="AU166" i="2"/>
  <c r="AU156" i="2"/>
  <c r="X386" i="2"/>
  <c r="CA186" i="2"/>
  <c r="X27" i="2"/>
  <c r="Y21" i="2"/>
  <c r="Y26" i="2"/>
  <c r="Y22" i="2"/>
  <c r="Y10" i="2"/>
  <c r="Y25" i="2"/>
  <c r="Y19" i="2"/>
  <c r="Y14" i="2"/>
  <c r="Y20" i="2"/>
  <c r="Y16" i="2"/>
  <c r="Y24" i="2"/>
  <c r="Y13" i="2"/>
  <c r="Y15" i="2"/>
  <c r="Y23" i="2"/>
  <c r="Y11" i="2"/>
  <c r="Y12" i="2"/>
  <c r="Y17" i="2"/>
  <c r="AL384" i="2"/>
  <c r="F363" i="2"/>
  <c r="G362" i="2"/>
  <c r="G346" i="2"/>
  <c r="G351" i="2"/>
  <c r="G348" i="2"/>
  <c r="G347" i="2"/>
  <c r="G352" i="2"/>
  <c r="G356" i="2"/>
  <c r="G358" i="2"/>
  <c r="G359" i="2"/>
  <c r="G349" i="2"/>
  <c r="AQ266" i="2"/>
  <c r="AP267" i="2"/>
  <c r="AQ265" i="2"/>
  <c r="AQ259" i="2"/>
  <c r="CK189" i="2"/>
  <c r="AQ251" i="2"/>
  <c r="AQ256" i="2"/>
  <c r="AQ262" i="2"/>
  <c r="AQ255" i="2"/>
  <c r="AQ258" i="2"/>
  <c r="AQ261" i="2"/>
  <c r="AQ252" i="2"/>
  <c r="AQ250" i="2"/>
  <c r="AQ257" i="2"/>
  <c r="AQ263" i="2"/>
  <c r="AQ260" i="2"/>
  <c r="AQ253" i="2"/>
  <c r="AQ330" i="2"/>
  <c r="M134" i="2"/>
  <c r="AQ96" i="2"/>
  <c r="AK90" i="2"/>
  <c r="T242" i="2"/>
  <c r="U242" i="2" s="1"/>
  <c r="W239" i="2"/>
  <c r="W242" i="2"/>
  <c r="W229" i="2"/>
  <c r="W241" i="2"/>
  <c r="W237" i="2"/>
  <c r="W233" i="2"/>
  <c r="W235" i="2"/>
  <c r="W231" i="2"/>
  <c r="W227" i="2"/>
  <c r="W232" i="2"/>
  <c r="W228" i="2"/>
  <c r="CJ178" i="2"/>
  <c r="W238" i="2"/>
  <c r="W240" i="2"/>
  <c r="W234" i="2"/>
  <c r="W226" i="2"/>
  <c r="W236" i="2"/>
  <c r="CC183" i="2"/>
  <c r="F75" i="2"/>
  <c r="G68" i="2"/>
  <c r="G67" i="2"/>
  <c r="G63" i="2"/>
  <c r="G74" i="2"/>
  <c r="G71" i="2"/>
  <c r="G60" i="2"/>
  <c r="G59" i="2"/>
  <c r="G58" i="2"/>
  <c r="G62" i="2"/>
  <c r="G61" i="2"/>
  <c r="G69" i="2"/>
  <c r="G65" i="2"/>
  <c r="G64" i="2"/>
  <c r="G70" i="2"/>
  <c r="G72" i="2"/>
  <c r="G73" i="2"/>
  <c r="CC184" i="2"/>
  <c r="BN74" i="2"/>
  <c r="BO74" i="2" s="1"/>
  <c r="AV74" i="2"/>
  <c r="AW74" i="2" s="1"/>
  <c r="M74" i="2"/>
  <c r="BH74" i="2"/>
  <c r="BI74" i="2" s="1"/>
  <c r="M69" i="2"/>
  <c r="M68" i="2"/>
  <c r="BB74" i="2"/>
  <c r="BC74" i="2" s="1"/>
  <c r="M64" i="2"/>
  <c r="M61" i="2"/>
  <c r="M60" i="2"/>
  <c r="L75" i="2"/>
  <c r="M73" i="2"/>
  <c r="M67" i="2"/>
  <c r="M65" i="2"/>
  <c r="M70" i="2"/>
  <c r="M66" i="2"/>
  <c r="M71" i="2"/>
  <c r="M58" i="2"/>
  <c r="M59" i="2"/>
  <c r="M63" i="2"/>
  <c r="CB182" i="2"/>
  <c r="AU50" i="2"/>
  <c r="AR50" i="2"/>
  <c r="AS50" i="2" s="1"/>
  <c r="AU49" i="2"/>
  <c r="AU45" i="2"/>
  <c r="AU41" i="2"/>
  <c r="AU37" i="2"/>
  <c r="AU47" i="2"/>
  <c r="AU42" i="2"/>
  <c r="AU36" i="2"/>
  <c r="AU35" i="2"/>
  <c r="AU39" i="2"/>
  <c r="AU34" i="2"/>
  <c r="AU43" i="2"/>
  <c r="AU44" i="2"/>
  <c r="AU46" i="2"/>
  <c r="AU40" i="2"/>
  <c r="M186" i="2"/>
  <c r="BR218" i="2"/>
  <c r="BS218" i="2" s="1"/>
  <c r="N218" i="2"/>
  <c r="AZ218" i="2"/>
  <c r="BA218" i="2" s="1"/>
  <c r="Q218" i="2"/>
  <c r="BL218" i="2"/>
  <c r="BM218" i="2" s="1"/>
  <c r="BF218" i="2"/>
  <c r="BG218" i="2" s="1"/>
  <c r="CI177" i="2"/>
  <c r="Q203" i="2"/>
  <c r="Q209" i="2"/>
  <c r="Q211" i="2"/>
  <c r="Q202" i="2"/>
  <c r="Q215" i="2"/>
  <c r="Q204" i="2"/>
  <c r="Q207" i="2"/>
  <c r="Q212" i="2"/>
  <c r="Q205" i="2"/>
  <c r="Q213" i="2"/>
  <c r="Q217" i="2"/>
  <c r="Q214" i="2"/>
  <c r="Q208" i="2"/>
  <c r="AI242" i="2"/>
  <c r="AI241" i="2"/>
  <c r="AI237" i="2"/>
  <c r="AF242" i="2"/>
  <c r="AG242" i="2" s="1"/>
  <c r="AI233" i="2"/>
  <c r="AI231" i="2"/>
  <c r="AI227" i="2"/>
  <c r="AI235" i="2"/>
  <c r="AI229" i="2"/>
  <c r="AI239" i="2"/>
  <c r="AI226" i="2"/>
  <c r="CJ180" i="2"/>
  <c r="AI232" i="2"/>
  <c r="AI238" i="2"/>
  <c r="AI234" i="2"/>
  <c r="AI228" i="2"/>
  <c r="AI236" i="2"/>
  <c r="AJ267" i="2"/>
  <c r="AK266" i="2"/>
  <c r="AK250" i="2"/>
  <c r="CK188" i="2"/>
  <c r="AK256" i="2"/>
  <c r="AK264" i="2"/>
  <c r="AK259" i="2"/>
  <c r="AK265" i="2"/>
  <c r="AK261" i="2"/>
  <c r="AK260" i="2"/>
  <c r="AK262" i="2"/>
  <c r="AK253" i="2"/>
  <c r="AK255" i="2"/>
  <c r="AK257" i="2"/>
  <c r="AK263" i="2"/>
  <c r="AK252" i="2"/>
  <c r="AK258" i="2"/>
  <c r="AK251" i="2"/>
  <c r="T290" i="2"/>
  <c r="U290" i="2" s="1"/>
  <c r="W290" i="2"/>
  <c r="W287" i="2"/>
  <c r="W289" i="2"/>
  <c r="W277" i="2"/>
  <c r="W275" i="2"/>
  <c r="W285" i="2"/>
  <c r="W283" i="2"/>
  <c r="W281" i="2"/>
  <c r="W279" i="2"/>
  <c r="CL178" i="2"/>
  <c r="W284" i="2"/>
  <c r="W286" i="2"/>
  <c r="W274" i="2"/>
  <c r="W280" i="2"/>
  <c r="W276" i="2"/>
  <c r="G378" i="2"/>
  <c r="AM305" i="2"/>
  <c r="W336" i="2"/>
  <c r="T336" i="2"/>
  <c r="U336" i="2" s="1"/>
  <c r="K120" i="2"/>
  <c r="AX352" i="2"/>
  <c r="AY352" i="2" s="1"/>
  <c r="O352" i="2"/>
  <c r="BJ352" i="2"/>
  <c r="BK352" i="2" s="1"/>
  <c r="BP352" i="2"/>
  <c r="BQ352" i="2" s="1"/>
  <c r="BD352" i="2"/>
  <c r="BE352" i="2" s="1"/>
  <c r="S360" i="2"/>
  <c r="T194" i="2"/>
  <c r="U194" i="2" s="1"/>
  <c r="W188" i="2"/>
  <c r="W189" i="2"/>
  <c r="W190" i="2"/>
  <c r="W187" i="2"/>
  <c r="W194" i="2"/>
  <c r="W179" i="2"/>
  <c r="W181" i="2"/>
  <c r="CH178" i="2"/>
  <c r="W183" i="2"/>
  <c r="W178" i="2"/>
  <c r="W185" i="2"/>
  <c r="W191" i="2"/>
  <c r="W180" i="2"/>
  <c r="W184" i="2"/>
  <c r="W193" i="2"/>
  <c r="S266" i="2"/>
  <c r="R267" i="2"/>
  <c r="S265" i="2"/>
  <c r="S260" i="2"/>
  <c r="S251" i="2"/>
  <c r="S257" i="2"/>
  <c r="S256" i="2"/>
  <c r="CK185" i="2"/>
  <c r="S252" i="2"/>
  <c r="S262" i="2"/>
  <c r="S250" i="2"/>
  <c r="S255" i="2"/>
  <c r="S263" i="2"/>
  <c r="S261" i="2"/>
  <c r="S253" i="2"/>
  <c r="S259" i="2"/>
  <c r="Q288" i="2"/>
  <c r="U305" i="2"/>
  <c r="CC185" i="2"/>
  <c r="R75" i="2"/>
  <c r="S73" i="2"/>
  <c r="S65" i="2"/>
  <c r="S70" i="2"/>
  <c r="S69" i="2"/>
  <c r="S74" i="2"/>
  <c r="S61" i="2"/>
  <c r="S68" i="2"/>
  <c r="S58" i="2"/>
  <c r="S59" i="2"/>
  <c r="S67" i="2"/>
  <c r="S62" i="2"/>
  <c r="S63" i="2"/>
  <c r="S71" i="2"/>
  <c r="S64" i="2"/>
  <c r="S60" i="2"/>
  <c r="Z330" i="2"/>
  <c r="AA330" i="2" s="1"/>
  <c r="AS305" i="2"/>
  <c r="CD183" i="2"/>
  <c r="F99" i="2"/>
  <c r="G98" i="2"/>
  <c r="G92" i="2"/>
  <c r="G85" i="2"/>
  <c r="G88" i="2"/>
  <c r="G94" i="2"/>
  <c r="G90" i="2"/>
  <c r="G93" i="2"/>
  <c r="G87" i="2"/>
  <c r="G97" i="2"/>
  <c r="G84" i="2"/>
  <c r="G83" i="2"/>
  <c r="G82" i="2"/>
  <c r="G95" i="2"/>
  <c r="G89" i="2"/>
  <c r="G96" i="2"/>
  <c r="G91" i="2"/>
  <c r="W312" i="2"/>
  <c r="T312" i="2"/>
  <c r="U312" i="2" s="1"/>
  <c r="CD186" i="2"/>
  <c r="X99" i="2"/>
  <c r="Y84" i="2"/>
  <c r="Y98" i="2"/>
  <c r="Y92" i="2"/>
  <c r="Y88" i="2"/>
  <c r="Y82" i="2"/>
  <c r="Y94" i="2"/>
  <c r="Y89" i="2"/>
  <c r="Y97" i="2"/>
  <c r="Y85" i="2"/>
  <c r="Y91" i="2"/>
  <c r="Y93" i="2"/>
  <c r="Y87" i="2"/>
  <c r="Y83" i="2"/>
  <c r="Y95" i="2"/>
  <c r="BD186" i="2"/>
  <c r="BE186" i="2" s="1"/>
  <c r="BJ186" i="2"/>
  <c r="BK186" i="2" s="1"/>
  <c r="BP186" i="2"/>
  <c r="BQ186" i="2" s="1"/>
  <c r="AX186" i="2"/>
  <c r="AY186" i="2" s="1"/>
  <c r="O186" i="2"/>
  <c r="H218" i="2"/>
  <c r="I218" i="2" s="1"/>
  <c r="AH338" i="2"/>
  <c r="AI326" i="2" s="1"/>
  <c r="AF326" i="2"/>
  <c r="AG326" i="2" s="1"/>
  <c r="AX372" i="2"/>
  <c r="AY372" i="2" s="1"/>
  <c r="BD372" i="2"/>
  <c r="BE372" i="2" s="1"/>
  <c r="BJ372" i="2"/>
  <c r="BK372" i="2" s="1"/>
  <c r="BP372" i="2"/>
  <c r="BQ372" i="2" s="1"/>
  <c r="Y336" i="2"/>
  <c r="J386" i="2"/>
  <c r="CA176" i="2"/>
  <c r="K26" i="2"/>
  <c r="H26" i="2"/>
  <c r="I26" i="2" s="1"/>
  <c r="K23" i="2"/>
  <c r="K25" i="2"/>
  <c r="K21" i="2"/>
  <c r="K17" i="2"/>
  <c r="K13" i="2"/>
  <c r="K19" i="2"/>
  <c r="K16" i="2"/>
  <c r="K10" i="2"/>
  <c r="K11" i="2"/>
  <c r="K20" i="2"/>
  <c r="K24" i="2"/>
  <c r="K15" i="2"/>
  <c r="K18" i="2"/>
  <c r="K12" i="2"/>
  <c r="K22" i="2"/>
  <c r="H312" i="2"/>
  <c r="I312" i="2" s="1"/>
  <c r="AC312" i="2"/>
  <c r="Z312" i="2"/>
  <c r="AA312" i="2" s="1"/>
  <c r="BD144" i="2"/>
  <c r="BE144" i="2" s="1"/>
  <c r="O144" i="2"/>
  <c r="BJ144" i="2"/>
  <c r="BK144" i="2" s="1"/>
  <c r="AX144" i="2"/>
  <c r="AY144" i="2" s="1"/>
  <c r="BP144" i="2"/>
  <c r="BQ144" i="2" s="1"/>
  <c r="BJ96" i="2"/>
  <c r="BK96" i="2" s="1"/>
  <c r="BP96" i="2"/>
  <c r="BQ96" i="2" s="1"/>
  <c r="AX96" i="2"/>
  <c r="AY96" i="2" s="1"/>
  <c r="BD96" i="2"/>
  <c r="BE96" i="2" s="1"/>
  <c r="O96" i="2"/>
  <c r="AC114" i="2"/>
  <c r="CD176" i="2"/>
  <c r="K98" i="2"/>
  <c r="H98" i="2"/>
  <c r="I98" i="2" s="1"/>
  <c r="K93" i="2"/>
  <c r="K92" i="2"/>
  <c r="K87" i="2"/>
  <c r="K91" i="2"/>
  <c r="K88" i="2"/>
  <c r="K94" i="2"/>
  <c r="K85" i="2"/>
  <c r="K82" i="2"/>
  <c r="K96" i="2"/>
  <c r="K95" i="2"/>
  <c r="K84" i="2"/>
  <c r="K90" i="2"/>
  <c r="K97" i="2"/>
  <c r="K89" i="2"/>
  <c r="K83" i="2"/>
  <c r="BR194" i="2"/>
  <c r="BS194" i="2" s="1"/>
  <c r="N194" i="2"/>
  <c r="BL194" i="2"/>
  <c r="BM194" i="2" s="1"/>
  <c r="AZ194" i="2"/>
  <c r="BA194" i="2" s="1"/>
  <c r="Q194" i="2"/>
  <c r="BF194" i="2"/>
  <c r="BG194" i="2" s="1"/>
  <c r="CH177" i="2"/>
  <c r="Q184" i="2"/>
  <c r="Q179" i="2"/>
  <c r="Q183" i="2"/>
  <c r="Q190" i="2"/>
  <c r="Q193" i="2"/>
  <c r="Q191" i="2"/>
  <c r="Q178" i="2"/>
  <c r="Q180" i="2"/>
  <c r="Q181" i="2"/>
  <c r="Q188" i="2"/>
  <c r="Q187" i="2"/>
  <c r="Q185" i="2"/>
  <c r="Q189" i="2"/>
  <c r="AD362" i="2"/>
  <c r="AE354" i="2" s="1"/>
  <c r="BP234" i="2"/>
  <c r="BQ234" i="2" s="1"/>
  <c r="AX234" i="2"/>
  <c r="AY234" i="2" s="1"/>
  <c r="BD234" i="2"/>
  <c r="BE234" i="2" s="1"/>
  <c r="O234" i="2"/>
  <c r="BJ234" i="2"/>
  <c r="BK234" i="2" s="1"/>
  <c r="AC362" i="2"/>
  <c r="Z362" i="2"/>
  <c r="AA362" i="2" s="1"/>
  <c r="AC349" i="2"/>
  <c r="AC357" i="2"/>
  <c r="AC347" i="2"/>
  <c r="AC348" i="2"/>
  <c r="AC346" i="2"/>
  <c r="AC353" i="2"/>
  <c r="AC356" i="2"/>
  <c r="AC361" i="2"/>
  <c r="AC352" i="2"/>
  <c r="AC359" i="2"/>
  <c r="AC351" i="2"/>
  <c r="Y193" i="2"/>
  <c r="Y189" i="2"/>
  <c r="CH186" i="2"/>
  <c r="Y194" i="2"/>
  <c r="Y191" i="2"/>
  <c r="Y188" i="2"/>
  <c r="X195" i="2"/>
  <c r="Y181" i="2"/>
  <c r="Y183" i="2"/>
  <c r="Y179" i="2"/>
  <c r="Y178" i="2"/>
  <c r="Y185" i="2"/>
  <c r="Y180" i="2"/>
  <c r="Y184" i="2"/>
  <c r="Y187" i="2"/>
  <c r="Y192" i="2"/>
  <c r="Y190" i="2"/>
  <c r="AC254" i="2"/>
  <c r="AV384" i="2"/>
  <c r="AW384" i="2" s="1"/>
  <c r="BH384" i="2"/>
  <c r="BI384" i="2" s="1"/>
  <c r="BB384" i="2"/>
  <c r="BC384" i="2" s="1"/>
  <c r="BN384" i="2"/>
  <c r="BO384" i="2" s="1"/>
  <c r="BP371" i="2"/>
  <c r="BQ371" i="2" s="1"/>
  <c r="AX371" i="2"/>
  <c r="AY371" i="2" s="1"/>
  <c r="BD371" i="2"/>
  <c r="BE371" i="2" s="1"/>
  <c r="BJ371" i="2"/>
  <c r="BK371" i="2" s="1"/>
  <c r="Q18" i="2"/>
  <c r="BJ337" i="2"/>
  <c r="BK337" i="2" s="1"/>
  <c r="BP337" i="2"/>
  <c r="BQ337" i="2" s="1"/>
  <c r="AX337" i="2"/>
  <c r="AY337" i="2" s="1"/>
  <c r="O337" i="2"/>
  <c r="BD337" i="2"/>
  <c r="BE337" i="2" s="1"/>
  <c r="Y96" i="2"/>
  <c r="CG188" i="2"/>
  <c r="AJ171" i="2"/>
  <c r="AK170" i="2"/>
  <c r="AK164" i="2"/>
  <c r="AK156" i="2"/>
  <c r="AK169" i="2"/>
  <c r="AK165" i="2"/>
  <c r="AK154" i="2"/>
  <c r="AK155" i="2"/>
  <c r="AK160" i="2"/>
  <c r="AK157" i="2"/>
  <c r="AK159" i="2"/>
  <c r="AK167" i="2"/>
  <c r="AK166" i="2"/>
  <c r="AK163" i="2"/>
  <c r="AK161" i="2"/>
  <c r="AF218" i="2"/>
  <c r="AG218" i="2" s="1"/>
  <c r="BD62" i="2"/>
  <c r="BE62" i="2" s="1"/>
  <c r="BH290" i="2"/>
  <c r="BI290" i="2" s="1"/>
  <c r="Q312" i="2"/>
  <c r="BR312" i="2"/>
  <c r="BS312" i="2" s="1"/>
  <c r="AZ312" i="2"/>
  <c r="BA312" i="2" s="1"/>
  <c r="N312" i="2"/>
  <c r="BF312" i="2"/>
  <c r="BG312" i="2" s="1"/>
  <c r="BL312" i="2"/>
  <c r="BM312" i="2" s="1"/>
  <c r="BJ370" i="2"/>
  <c r="BK370" i="2" s="1"/>
  <c r="BP370" i="2"/>
  <c r="BQ370" i="2" s="1"/>
  <c r="AX370" i="2"/>
  <c r="AY370" i="2" s="1"/>
  <c r="BD370" i="2"/>
  <c r="BE370" i="2" s="1"/>
  <c r="Q162" i="2"/>
  <c r="G361" i="2"/>
  <c r="J314" i="2"/>
  <c r="H302" i="2"/>
  <c r="I302" i="2" s="1"/>
  <c r="AP314" i="2"/>
  <c r="AQ302" i="2" s="1"/>
  <c r="AN314" i="2"/>
  <c r="AO302" i="2" s="1"/>
  <c r="AL302" i="2"/>
  <c r="AM302" i="2" s="1"/>
  <c r="I301" i="2"/>
  <c r="G336" i="2"/>
  <c r="CE182" i="2"/>
  <c r="AR122" i="2"/>
  <c r="AS122" i="2" s="1"/>
  <c r="AU115" i="2"/>
  <c r="AU113" i="2"/>
  <c r="AU106" i="2"/>
  <c r="AU111" i="2"/>
  <c r="AU112" i="2"/>
  <c r="AU117" i="2"/>
  <c r="AU121" i="2"/>
  <c r="AU109" i="2"/>
  <c r="AU119" i="2"/>
  <c r="AU122" i="2"/>
  <c r="AU108" i="2"/>
  <c r="AU114" i="2"/>
  <c r="AU116" i="2"/>
  <c r="AU107" i="2"/>
  <c r="AU118" i="2"/>
  <c r="AJ363" i="2"/>
  <c r="AK362" i="2"/>
  <c r="AK346" i="2"/>
  <c r="AK361" i="2"/>
  <c r="AK359" i="2"/>
  <c r="AK356" i="2"/>
  <c r="AK349" i="2"/>
  <c r="AK351" i="2"/>
  <c r="AK357" i="2"/>
  <c r="AK348" i="2"/>
  <c r="AK352" i="2"/>
  <c r="AK347" i="2"/>
  <c r="AQ254" i="2"/>
  <c r="AS300" i="2"/>
  <c r="U322" i="2"/>
  <c r="T306" i="2"/>
  <c r="U306" i="2" s="1"/>
  <c r="W306" i="2"/>
  <c r="K62" i="2"/>
  <c r="AU336" i="2"/>
  <c r="AR336" i="2"/>
  <c r="AS336" i="2" s="1"/>
  <c r="BP351" i="2"/>
  <c r="BQ351" i="2" s="1"/>
  <c r="AX351" i="2"/>
  <c r="AY351" i="2" s="1"/>
  <c r="O351" i="2"/>
  <c r="BJ351" i="2"/>
  <c r="BK351" i="2" s="1"/>
  <c r="BD351" i="2"/>
  <c r="BE351" i="2" s="1"/>
  <c r="M158" i="2"/>
  <c r="M354" i="2"/>
  <c r="BB354" i="2"/>
  <c r="BC354" i="2" s="1"/>
  <c r="AV354" i="2"/>
  <c r="AW354" i="2" s="1"/>
  <c r="BH354" i="2"/>
  <c r="BI354" i="2" s="1"/>
  <c r="BN354" i="2"/>
  <c r="BO354" i="2" s="1"/>
  <c r="AX192" i="2"/>
  <c r="AY192" i="2" s="1"/>
  <c r="O192" i="2"/>
  <c r="BP192" i="2"/>
  <c r="BQ192" i="2" s="1"/>
  <c r="BD192" i="2"/>
  <c r="BE192" i="2" s="1"/>
  <c r="BJ192" i="2"/>
  <c r="BK192" i="2" s="1"/>
  <c r="CE184" i="2"/>
  <c r="AV122" i="2"/>
  <c r="AW122" i="2" s="1"/>
  <c r="M122" i="2"/>
  <c r="BH122" i="2"/>
  <c r="BI122" i="2" s="1"/>
  <c r="BN122" i="2"/>
  <c r="BO122" i="2" s="1"/>
  <c r="M106" i="2"/>
  <c r="L123" i="2"/>
  <c r="BB122" i="2"/>
  <c r="BC122" i="2" s="1"/>
  <c r="M119" i="2"/>
  <c r="M109" i="2"/>
  <c r="M108" i="2"/>
  <c r="M116" i="2"/>
  <c r="M118" i="2"/>
  <c r="M111" i="2"/>
  <c r="M114" i="2"/>
  <c r="M112" i="2"/>
  <c r="M113" i="2"/>
  <c r="M115" i="2"/>
  <c r="M107" i="2"/>
  <c r="M117" i="2"/>
  <c r="M121" i="2"/>
  <c r="AU361" i="2"/>
  <c r="AK358" i="2"/>
  <c r="AZ242" i="2"/>
  <c r="BA242" i="2" s="1"/>
  <c r="BF242" i="2"/>
  <c r="BG242" i="2" s="1"/>
  <c r="Q242" i="2"/>
  <c r="BL242" i="2"/>
  <c r="BM242" i="2" s="1"/>
  <c r="BR242" i="2"/>
  <c r="BS242" i="2" s="1"/>
  <c r="N242" i="2"/>
  <c r="CJ177" i="2"/>
  <c r="Q226" i="2"/>
  <c r="Q237" i="2"/>
  <c r="Q233" i="2"/>
  <c r="Q227" i="2"/>
  <c r="Q228" i="2"/>
  <c r="Q229" i="2"/>
  <c r="Q238" i="2"/>
  <c r="Q241" i="2"/>
  <c r="Q232" i="2"/>
  <c r="Q239" i="2"/>
  <c r="Q231" i="2"/>
  <c r="Q236" i="2"/>
  <c r="Q235" i="2"/>
  <c r="AX258" i="2"/>
  <c r="AY258" i="2" s="1"/>
  <c r="BP258" i="2"/>
  <c r="BQ258" i="2" s="1"/>
  <c r="BD258" i="2"/>
  <c r="BE258" i="2" s="1"/>
  <c r="BJ258" i="2"/>
  <c r="BK258" i="2" s="1"/>
  <c r="O258" i="2"/>
  <c r="K230" i="2"/>
  <c r="AF312" i="2"/>
  <c r="AG312" i="2" s="1"/>
  <c r="U298" i="2"/>
  <c r="AE330" i="2"/>
  <c r="M62" i="2"/>
  <c r="CD177" i="2"/>
  <c r="BR98" i="2"/>
  <c r="BS98" i="2" s="1"/>
  <c r="N98" i="2"/>
  <c r="AZ98" i="2"/>
  <c r="BA98" i="2" s="1"/>
  <c r="BF98" i="2"/>
  <c r="BG98" i="2" s="1"/>
  <c r="BL98" i="2"/>
  <c r="BM98" i="2" s="1"/>
  <c r="Q94" i="2"/>
  <c r="Q82" i="2"/>
  <c r="Q98" i="2"/>
  <c r="Q88" i="2"/>
  <c r="Q84" i="2"/>
  <c r="Q92" i="2"/>
  <c r="Q83" i="2"/>
  <c r="Q85" i="2"/>
  <c r="Q91" i="2"/>
  <c r="Q93" i="2"/>
  <c r="Q87" i="2"/>
  <c r="Q86" i="2"/>
  <c r="Q95" i="2"/>
  <c r="Q89" i="2"/>
  <c r="Q97" i="2"/>
  <c r="M162" i="2"/>
  <c r="H360" i="2"/>
  <c r="I360" i="2" s="1"/>
  <c r="O206" i="2"/>
  <c r="BJ206" i="2"/>
  <c r="BK206" i="2" s="1"/>
  <c r="BD206" i="2"/>
  <c r="BE206" i="2" s="1"/>
  <c r="BP206" i="2"/>
  <c r="BQ206" i="2" s="1"/>
  <c r="AX206" i="2"/>
  <c r="AY206" i="2" s="1"/>
  <c r="BF266" i="2"/>
  <c r="BG266" i="2" s="1"/>
  <c r="BL266" i="2"/>
  <c r="BM266" i="2" s="1"/>
  <c r="BR266" i="2"/>
  <c r="BS266" i="2" s="1"/>
  <c r="N266" i="2"/>
  <c r="AZ266" i="2"/>
  <c r="BA266" i="2" s="1"/>
  <c r="Q266" i="2"/>
  <c r="CK177" i="2"/>
  <c r="Q265" i="2"/>
  <c r="Q257" i="2"/>
  <c r="Q256" i="2"/>
  <c r="Q260" i="2"/>
  <c r="Q250" i="2"/>
  <c r="Q261" i="2"/>
  <c r="Q255" i="2"/>
  <c r="Q251" i="2"/>
  <c r="Q259" i="2"/>
  <c r="Q262" i="2"/>
  <c r="Q253" i="2"/>
  <c r="Q263" i="2"/>
  <c r="Q252" i="2"/>
  <c r="S186" i="2"/>
  <c r="AK254" i="2"/>
  <c r="BP282" i="2"/>
  <c r="BQ282" i="2" s="1"/>
  <c r="BD282" i="2"/>
  <c r="BE282" i="2" s="1"/>
  <c r="O282" i="2"/>
  <c r="AX282" i="2"/>
  <c r="AY282" i="2" s="1"/>
  <c r="BJ282" i="2"/>
  <c r="BK282" i="2" s="1"/>
  <c r="AS333" i="2"/>
  <c r="U329" i="2"/>
  <c r="AI384" i="2"/>
  <c r="AF384" i="2"/>
  <c r="AQ72" i="2"/>
  <c r="AX325" i="2"/>
  <c r="AY325" i="2" s="1"/>
  <c r="BP325" i="2"/>
  <c r="BQ325" i="2" s="1"/>
  <c r="O325" i="2"/>
  <c r="BD325" i="2"/>
  <c r="BE325" i="2" s="1"/>
  <c r="BJ325" i="2"/>
  <c r="BK325" i="2" s="1"/>
  <c r="AE384" i="2"/>
  <c r="BP346" i="2"/>
  <c r="BQ346" i="2" s="1"/>
  <c r="AX346" i="2"/>
  <c r="AY346" i="2" s="1"/>
  <c r="BD346" i="2"/>
  <c r="BE346" i="2" s="1"/>
  <c r="BJ346" i="2"/>
  <c r="BK346" i="2" s="1"/>
  <c r="O346" i="2"/>
  <c r="H194" i="2"/>
  <c r="I194" i="2" s="1"/>
  <c r="K189" i="2"/>
  <c r="K193" i="2"/>
  <c r="K188" i="2"/>
  <c r="K194" i="2"/>
  <c r="K183" i="2"/>
  <c r="K179" i="2"/>
  <c r="K180" i="2"/>
  <c r="K185" i="2"/>
  <c r="CH176" i="2"/>
  <c r="K181" i="2"/>
  <c r="K191" i="2"/>
  <c r="K184" i="2"/>
  <c r="K178" i="2"/>
  <c r="K190" i="2"/>
  <c r="K182" i="2"/>
  <c r="K187" i="2"/>
  <c r="CG176" i="2"/>
  <c r="K169" i="2"/>
  <c r="K170" i="2"/>
  <c r="H170" i="2"/>
  <c r="I170" i="2" s="1"/>
  <c r="K165" i="2"/>
  <c r="K161" i="2"/>
  <c r="K157" i="2"/>
  <c r="K166" i="2"/>
  <c r="K159" i="2"/>
  <c r="K155" i="2"/>
  <c r="K160" i="2"/>
  <c r="K156" i="2"/>
  <c r="K164" i="2"/>
  <c r="K167" i="2"/>
  <c r="K163" i="2"/>
  <c r="K154" i="2"/>
  <c r="K162" i="2"/>
  <c r="AL266" i="2"/>
  <c r="AM266" i="2" s="1"/>
  <c r="AO262" i="2"/>
  <c r="AO252" i="2"/>
  <c r="AO266" i="2"/>
  <c r="CK181" i="2"/>
  <c r="AO261" i="2"/>
  <c r="AO254" i="2"/>
  <c r="AO263" i="2"/>
  <c r="AO255" i="2"/>
  <c r="AO250" i="2"/>
  <c r="AO253" i="2"/>
  <c r="AO256" i="2"/>
  <c r="AO251" i="2"/>
  <c r="AO257" i="2"/>
  <c r="AO260" i="2"/>
  <c r="AO259" i="2"/>
  <c r="AO265" i="2"/>
  <c r="S254" i="2"/>
  <c r="AJ291" i="2"/>
  <c r="AK289" i="2"/>
  <c r="AK284" i="2"/>
  <c r="AK290" i="2"/>
  <c r="AK286" i="2"/>
  <c r="AK280" i="2"/>
  <c r="AK279" i="2"/>
  <c r="AK287" i="2"/>
  <c r="AK276" i="2"/>
  <c r="AK275" i="2"/>
  <c r="AK274" i="2"/>
  <c r="AK283" i="2"/>
  <c r="CL188" i="2"/>
  <c r="AK281" i="2"/>
  <c r="AK285" i="2"/>
  <c r="AK277" i="2"/>
  <c r="AK288" i="2"/>
  <c r="AK278" i="2"/>
  <c r="CC179" i="2"/>
  <c r="Z74" i="2"/>
  <c r="AA74" i="2" s="1"/>
  <c r="AC74" i="2"/>
  <c r="AC73" i="2"/>
  <c r="AC65" i="2"/>
  <c r="AC60" i="2"/>
  <c r="AC69" i="2"/>
  <c r="AC68" i="2"/>
  <c r="AC67" i="2"/>
  <c r="AC64" i="2"/>
  <c r="AC61" i="2"/>
  <c r="AC63" i="2"/>
  <c r="AC70" i="2"/>
  <c r="AC62" i="2"/>
  <c r="AC71" i="2"/>
  <c r="AC58" i="2"/>
  <c r="AC59" i="2"/>
  <c r="AN386" i="2"/>
  <c r="AO384" i="2" s="1"/>
  <c r="CA181" i="2"/>
  <c r="AL26" i="2"/>
  <c r="AM26" i="2" s="1"/>
  <c r="AO20" i="2"/>
  <c r="AO26" i="2"/>
  <c r="AO25" i="2"/>
  <c r="AO10" i="2"/>
  <c r="AO16" i="2"/>
  <c r="AO22" i="2"/>
  <c r="AO12" i="2"/>
  <c r="AO23" i="2"/>
  <c r="AO11" i="2"/>
  <c r="AO19" i="2"/>
  <c r="AO21" i="2"/>
  <c r="AO13" i="2"/>
  <c r="AO17" i="2"/>
  <c r="AO15" i="2"/>
  <c r="I335" i="2"/>
  <c r="AQ48" i="2"/>
  <c r="BJ14" i="2"/>
  <c r="BK14" i="2" s="1"/>
  <c r="O14" i="2"/>
  <c r="AX14" i="2"/>
  <c r="AY14" i="2" s="1"/>
  <c r="BP14" i="2"/>
  <c r="BQ14" i="2" s="1"/>
  <c r="BD14" i="2"/>
  <c r="BE14" i="2" s="1"/>
  <c r="CF186" i="2"/>
  <c r="Y146" i="2"/>
  <c r="X147" i="2"/>
  <c r="Y145" i="2"/>
  <c r="Y143" i="2"/>
  <c r="Y137" i="2"/>
  <c r="Y133" i="2"/>
  <c r="Y136" i="2"/>
  <c r="Y141" i="2"/>
  <c r="Y134" i="2"/>
  <c r="Y130" i="2"/>
  <c r="Y131" i="2"/>
  <c r="Y139" i="2"/>
  <c r="Y135" i="2"/>
  <c r="Y132" i="2"/>
  <c r="Y140" i="2"/>
  <c r="Y142" i="2"/>
  <c r="AK353" i="2"/>
  <c r="M168" i="2"/>
  <c r="BJ168" i="2"/>
  <c r="BK168" i="2" s="1"/>
  <c r="BP168" i="2"/>
  <c r="BQ168" i="2" s="1"/>
  <c r="O168" i="2"/>
  <c r="AX168" i="2"/>
  <c r="AY168" i="2" s="1"/>
  <c r="BD168" i="2"/>
  <c r="BE168" i="2" s="1"/>
  <c r="BD240" i="2"/>
  <c r="BE240" i="2" s="1"/>
  <c r="O240" i="2"/>
  <c r="BJ240" i="2"/>
  <c r="BK240" i="2" s="1"/>
  <c r="BP240" i="2"/>
  <c r="BQ240" i="2" s="1"/>
  <c r="AX240" i="2"/>
  <c r="AY240" i="2" s="1"/>
  <c r="S240" i="2"/>
  <c r="W374" i="2"/>
  <c r="T374" i="2"/>
  <c r="CC187" i="2"/>
  <c r="BZ187" i="2" s="1"/>
  <c r="AD75" i="2"/>
  <c r="AE74" i="2"/>
  <c r="AE72" i="2"/>
  <c r="AE70" i="2"/>
  <c r="AE68" i="2"/>
  <c r="AE60" i="2"/>
  <c r="AE59" i="2"/>
  <c r="AE71" i="2"/>
  <c r="AE63" i="2"/>
  <c r="AE67" i="2"/>
  <c r="AE64" i="2"/>
  <c r="AE73" i="2"/>
  <c r="AE58" i="2"/>
  <c r="AE66" i="2"/>
  <c r="AE61" i="2"/>
  <c r="AE69" i="2"/>
  <c r="AE65" i="2"/>
  <c r="AX303" i="2"/>
  <c r="AY303" i="2" s="1"/>
  <c r="BD303" i="2"/>
  <c r="BE303" i="2" s="1"/>
  <c r="O303" i="2"/>
  <c r="BP303" i="2"/>
  <c r="BQ303" i="2" s="1"/>
  <c r="BJ303" i="2"/>
  <c r="BK303" i="2" s="1"/>
  <c r="S306" i="2"/>
  <c r="AS301" i="2"/>
  <c r="AS328" i="2"/>
  <c r="I332" i="2"/>
  <c r="I307" i="2"/>
  <c r="AP386" i="2"/>
  <c r="AQ374" i="2" s="1"/>
  <c r="CA189" i="2"/>
  <c r="BZ189" i="2" s="1"/>
  <c r="AP27" i="2"/>
  <c r="AQ26" i="2"/>
  <c r="AQ23" i="2"/>
  <c r="AQ15" i="2"/>
  <c r="AQ25" i="2"/>
  <c r="AQ21" i="2"/>
  <c r="AQ13" i="2"/>
  <c r="AQ19" i="2"/>
  <c r="AQ18" i="2"/>
  <c r="AQ22" i="2"/>
  <c r="AQ12" i="2"/>
  <c r="AQ20" i="2"/>
  <c r="AQ17" i="2"/>
  <c r="AQ10" i="2"/>
  <c r="AQ11" i="2"/>
  <c r="AQ16" i="2"/>
  <c r="CD181" i="2"/>
  <c r="AL98" i="2"/>
  <c r="AM98" i="2" s="1"/>
  <c r="AO84" i="2"/>
  <c r="AO92" i="2"/>
  <c r="AO94" i="2"/>
  <c r="AO88" i="2"/>
  <c r="AO98" i="2"/>
  <c r="AO82" i="2"/>
  <c r="AO87" i="2"/>
  <c r="AO93" i="2"/>
  <c r="AO85" i="2"/>
  <c r="AO97" i="2"/>
  <c r="AO95" i="2"/>
  <c r="AO89" i="2"/>
  <c r="AO83" i="2"/>
  <c r="AO91" i="2"/>
  <c r="BJ385" i="2"/>
  <c r="BK385" i="2" s="1"/>
  <c r="BD385" i="2"/>
  <c r="BE385" i="2" s="1"/>
  <c r="BP385" i="2"/>
  <c r="BQ385" i="2" s="1"/>
  <c r="AX385" i="2"/>
  <c r="AY385" i="2" s="1"/>
  <c r="K86" i="2"/>
  <c r="AP362" i="2"/>
  <c r="AC158" i="2"/>
  <c r="AQ186" i="2"/>
  <c r="AK233" i="2"/>
  <c r="AK236" i="2"/>
  <c r="AK242" i="2"/>
  <c r="AK226" i="2"/>
  <c r="AJ243" i="2"/>
  <c r="AK238" i="2"/>
  <c r="AK232" i="2"/>
  <c r="AK228" i="2"/>
  <c r="AK229" i="2"/>
  <c r="CJ188" i="2"/>
  <c r="AK235" i="2"/>
  <c r="AK234" i="2"/>
  <c r="AK239" i="2"/>
  <c r="AK237" i="2"/>
  <c r="AK241" i="2"/>
  <c r="AK231" i="2"/>
  <c r="AK227" i="2"/>
  <c r="S264" i="2"/>
  <c r="I308" i="2"/>
  <c r="U313" i="2"/>
  <c r="L338" i="2"/>
  <c r="M330" i="2" s="1"/>
  <c r="BN326" i="2"/>
  <c r="BO326" i="2" s="1"/>
  <c r="BB326" i="2"/>
  <c r="BC326" i="2" s="1"/>
  <c r="BH326" i="2"/>
  <c r="BI326" i="2" s="1"/>
  <c r="AV326" i="2"/>
  <c r="AW326" i="2" s="1"/>
  <c r="AA334" i="2"/>
  <c r="AG325" i="2"/>
  <c r="AE336" i="2"/>
  <c r="BJ134" i="2"/>
  <c r="BK134" i="2" s="1"/>
  <c r="AX134" i="2"/>
  <c r="AY134" i="2" s="1"/>
  <c r="BD134" i="2"/>
  <c r="BE134" i="2" s="1"/>
  <c r="O134" i="2"/>
  <c r="BP134" i="2"/>
  <c r="BQ134" i="2" s="1"/>
  <c r="Q110" i="2"/>
  <c r="M264" i="2"/>
  <c r="CG186" i="2"/>
  <c r="Y170" i="2"/>
  <c r="X171" i="2"/>
  <c r="Y163" i="2"/>
  <c r="Y159" i="2"/>
  <c r="Y166" i="2"/>
  <c r="Y154" i="2"/>
  <c r="Y169" i="2"/>
  <c r="Y167" i="2"/>
  <c r="Y161" i="2"/>
  <c r="Y156" i="2"/>
  <c r="Y157" i="2"/>
  <c r="Y155" i="2"/>
  <c r="Y164" i="2"/>
  <c r="Y165" i="2"/>
  <c r="Y160" i="2"/>
  <c r="M258" i="2"/>
  <c r="AU168" i="2"/>
  <c r="AL194" i="2"/>
  <c r="AM194" i="2" s="1"/>
  <c r="AO194" i="2"/>
  <c r="AO189" i="2"/>
  <c r="AO193" i="2"/>
  <c r="AO183" i="2"/>
  <c r="CH181" i="2"/>
  <c r="AO179" i="2"/>
  <c r="AO178" i="2"/>
  <c r="AO180" i="2"/>
  <c r="AO184" i="2"/>
  <c r="AO191" i="2"/>
  <c r="AO188" i="2"/>
  <c r="AO190" i="2"/>
  <c r="AO187" i="2"/>
  <c r="AO185" i="2"/>
  <c r="AO181" i="2"/>
  <c r="AC264" i="2"/>
  <c r="AD386" i="2"/>
  <c r="BF74" i="2"/>
  <c r="BG74" i="2" s="1"/>
  <c r="Y374" i="2"/>
  <c r="L386" i="2"/>
  <c r="CA184" i="2"/>
  <c r="BZ184" i="2" s="1"/>
  <c r="BB26" i="2"/>
  <c r="BC26" i="2" s="1"/>
  <c r="AV26" i="2"/>
  <c r="AW26" i="2" s="1"/>
  <c r="M23" i="2"/>
  <c r="M16" i="2"/>
  <c r="BN26" i="2"/>
  <c r="BO26" i="2" s="1"/>
  <c r="M26" i="2"/>
  <c r="M20" i="2"/>
  <c r="M19" i="2"/>
  <c r="L27" i="2"/>
  <c r="BH26" i="2"/>
  <c r="BI26" i="2" s="1"/>
  <c r="M12" i="2"/>
  <c r="M10" i="2"/>
  <c r="M13" i="2"/>
  <c r="M22" i="2"/>
  <c r="M25" i="2"/>
  <c r="M11" i="2"/>
  <c r="M17" i="2"/>
  <c r="M21" i="2"/>
  <c r="M15" i="2"/>
  <c r="AK302" i="2"/>
  <c r="AJ314" i="2"/>
  <c r="AX307" i="2"/>
  <c r="AY307" i="2" s="1"/>
  <c r="BD307" i="2"/>
  <c r="BE307" i="2" s="1"/>
  <c r="O307" i="2"/>
  <c r="BJ307" i="2"/>
  <c r="BK307" i="2" s="1"/>
  <c r="BP307" i="2"/>
  <c r="BQ307" i="2" s="1"/>
  <c r="Q158" i="2"/>
  <c r="AO290" i="2"/>
  <c r="AL290" i="2"/>
  <c r="AM290" i="2" s="1"/>
  <c r="AO286" i="2"/>
  <c r="AO277" i="2"/>
  <c r="AO276" i="2"/>
  <c r="AO285" i="2"/>
  <c r="AO284" i="2"/>
  <c r="AO278" i="2"/>
  <c r="AO280" i="2"/>
  <c r="AO281" i="2"/>
  <c r="AO274" i="2"/>
  <c r="CL181" i="2"/>
  <c r="AO283" i="2"/>
  <c r="AO289" i="2"/>
  <c r="AO275" i="2"/>
  <c r="AO287" i="2"/>
  <c r="AO279" i="2"/>
  <c r="AS324" i="2"/>
  <c r="O357" i="2"/>
  <c r="BJ357" i="2"/>
  <c r="BK357" i="2" s="1"/>
  <c r="BP357" i="2"/>
  <c r="BQ357" i="2" s="1"/>
  <c r="AX357" i="2"/>
  <c r="AY357" i="2" s="1"/>
  <c r="BD357" i="2"/>
  <c r="BE357" i="2" s="1"/>
  <c r="AU350" i="2"/>
  <c r="S362" i="2"/>
  <c r="R363" i="2"/>
  <c r="S361" i="2"/>
  <c r="S349" i="2"/>
  <c r="S356" i="2"/>
  <c r="S346" i="2"/>
  <c r="S348" i="2"/>
  <c r="S357" i="2"/>
  <c r="S347" i="2"/>
  <c r="S352" i="2"/>
  <c r="S358" i="2"/>
  <c r="AK350" i="2"/>
  <c r="AL336" i="2"/>
  <c r="AM336" i="2" s="1"/>
  <c r="AO336" i="2"/>
  <c r="K48" i="2"/>
  <c r="CC176" i="2"/>
  <c r="H74" i="2"/>
  <c r="I74" i="2" s="1"/>
  <c r="K74" i="2"/>
  <c r="K70" i="2"/>
  <c r="K69" i="2"/>
  <c r="K68" i="2"/>
  <c r="K73" i="2"/>
  <c r="K61" i="2"/>
  <c r="K60" i="2"/>
  <c r="K58" i="2"/>
  <c r="K65" i="2"/>
  <c r="K59" i="2"/>
  <c r="K63" i="2"/>
  <c r="K67" i="2"/>
  <c r="K64" i="2"/>
  <c r="K71" i="2"/>
  <c r="I305" i="2"/>
  <c r="CB180" i="2"/>
  <c r="AI47" i="2"/>
  <c r="AI34" i="2"/>
  <c r="AF50" i="2"/>
  <c r="AG50" i="2" s="1"/>
  <c r="AI43" i="2"/>
  <c r="AI39" i="2"/>
  <c r="AI35" i="2"/>
  <c r="AI50" i="2"/>
  <c r="AI49" i="2"/>
  <c r="AI40" i="2"/>
  <c r="AI41" i="2"/>
  <c r="AI46" i="2"/>
  <c r="AI44" i="2"/>
  <c r="AI37" i="2"/>
  <c r="AI45" i="2"/>
  <c r="AI36" i="2"/>
  <c r="M110" i="2"/>
  <c r="CF181" i="2"/>
  <c r="AO146" i="2"/>
  <c r="AL146" i="2"/>
  <c r="AM146" i="2" s="1"/>
  <c r="AO132" i="2"/>
  <c r="AO142" i="2"/>
  <c r="AO140" i="2"/>
  <c r="AO139" i="2"/>
  <c r="AO135" i="2"/>
  <c r="AO137" i="2"/>
  <c r="AO133" i="2"/>
  <c r="AO136" i="2"/>
  <c r="AO141" i="2"/>
  <c r="AO145" i="2"/>
  <c r="AO143" i="2"/>
  <c r="AO130" i="2"/>
  <c r="AO131" i="2"/>
  <c r="Q210" i="2"/>
  <c r="W266" i="2"/>
  <c r="W263" i="2"/>
  <c r="T266" i="2"/>
  <c r="U266" i="2" s="1"/>
  <c r="W255" i="2"/>
  <c r="CK178" i="2"/>
  <c r="W251" i="2"/>
  <c r="W252" i="2"/>
  <c r="W253" i="2"/>
  <c r="W260" i="2"/>
  <c r="W261" i="2"/>
  <c r="W256" i="2"/>
  <c r="W262" i="2"/>
  <c r="W257" i="2"/>
  <c r="W250" i="2"/>
  <c r="W265" i="2"/>
  <c r="W259" i="2"/>
  <c r="G66" i="2"/>
  <c r="AM329" i="2"/>
  <c r="AU38" i="2"/>
  <c r="CD182" i="2"/>
  <c r="AR98" i="2"/>
  <c r="AS98" i="2" s="1"/>
  <c r="AU98" i="2"/>
  <c r="AU89" i="2"/>
  <c r="AU85" i="2"/>
  <c r="AU95" i="2"/>
  <c r="AU93" i="2"/>
  <c r="AU96" i="2"/>
  <c r="AU94" i="2"/>
  <c r="AU91" i="2"/>
  <c r="AU90" i="2"/>
  <c r="AU82" i="2"/>
  <c r="AU84" i="2"/>
  <c r="AU88" i="2"/>
  <c r="AU92" i="2"/>
  <c r="AU87" i="2"/>
  <c r="AU83" i="2"/>
  <c r="AU97" i="2"/>
  <c r="AJ195" i="2"/>
  <c r="AK194" i="2"/>
  <c r="AK187" i="2"/>
  <c r="CH188" i="2"/>
  <c r="BZ188" i="2" s="1"/>
  <c r="AK191" i="2"/>
  <c r="AK188" i="2"/>
  <c r="AK185" i="2"/>
  <c r="AK184" i="2"/>
  <c r="AK183" i="2"/>
  <c r="AK179" i="2"/>
  <c r="AK192" i="2"/>
  <c r="AK193" i="2"/>
  <c r="AK178" i="2"/>
  <c r="AK181" i="2"/>
  <c r="AK180" i="2"/>
  <c r="AK190" i="2"/>
  <c r="AK189" i="2"/>
  <c r="S354" i="2"/>
  <c r="AC218" i="2"/>
  <c r="AC212" i="2"/>
  <c r="AC209" i="2"/>
  <c r="AC208" i="2"/>
  <c r="Z218" i="2"/>
  <c r="AA218" i="2" s="1"/>
  <c r="AC204" i="2"/>
  <c r="AC213" i="2"/>
  <c r="CI179" i="2"/>
  <c r="AC215" i="2"/>
  <c r="AC210" i="2"/>
  <c r="AC211" i="2"/>
  <c r="AC203" i="2"/>
  <c r="AC205" i="2"/>
  <c r="AC214" i="2"/>
  <c r="AC207" i="2"/>
  <c r="AC217" i="2"/>
  <c r="AC202" i="2"/>
  <c r="AE230" i="2"/>
  <c r="K266" i="2"/>
  <c r="H266" i="2"/>
  <c r="I266" i="2" s="1"/>
  <c r="K255" i="2"/>
  <c r="K251" i="2"/>
  <c r="K265" i="2"/>
  <c r="K260" i="2"/>
  <c r="CK176" i="2"/>
  <c r="K250" i="2"/>
  <c r="K262" i="2"/>
  <c r="K253" i="2"/>
  <c r="K256" i="2"/>
  <c r="K261" i="2"/>
  <c r="K257" i="2"/>
  <c r="K263" i="2"/>
  <c r="K259" i="2"/>
  <c r="K252" i="2"/>
  <c r="Q282" i="2"/>
  <c r="BP310" i="2"/>
  <c r="BQ310" i="2" s="1"/>
  <c r="AX310" i="2"/>
  <c r="AY310" i="2" s="1"/>
  <c r="BD310" i="2"/>
  <c r="BE310" i="2" s="1"/>
  <c r="O310" i="2"/>
  <c r="BJ310" i="2"/>
  <c r="BK310" i="2" s="1"/>
  <c r="BD114" i="2"/>
  <c r="BE114" i="2" s="1"/>
  <c r="BP114" i="2"/>
  <c r="BQ114" i="2" s="1"/>
  <c r="AX114" i="2"/>
  <c r="AY114" i="2" s="1"/>
  <c r="BJ114" i="2"/>
  <c r="BK114" i="2" s="1"/>
  <c r="O114" i="2"/>
  <c r="AK96" i="2"/>
  <c r="K158" i="2"/>
  <c r="AO206" i="2"/>
  <c r="AR242" i="2"/>
  <c r="AS242" i="2" s="1"/>
  <c r="AU239" i="2"/>
  <c r="AU242" i="2"/>
  <c r="AU241" i="2"/>
  <c r="AU237" i="2"/>
  <c r="AU233" i="2"/>
  <c r="AU229" i="2"/>
  <c r="AU231" i="2"/>
  <c r="AU227" i="2"/>
  <c r="AU228" i="2"/>
  <c r="AU235" i="2"/>
  <c r="AU232" i="2"/>
  <c r="CJ182" i="2"/>
  <c r="AU234" i="2"/>
  <c r="AU236" i="2"/>
  <c r="AU238" i="2"/>
  <c r="AU226" i="2"/>
  <c r="AU240" i="2"/>
  <c r="AU278" i="2"/>
  <c r="K288" i="2"/>
  <c r="BL330" i="2"/>
  <c r="BM330" i="2" s="1"/>
  <c r="BR330" i="2"/>
  <c r="BS330" i="2" s="1"/>
  <c r="AZ330" i="2"/>
  <c r="BA330" i="2" s="1"/>
  <c r="Q330" i="2"/>
  <c r="N330" i="2"/>
  <c r="BF330" i="2"/>
  <c r="BG330" i="2" s="1"/>
  <c r="AO42" i="2"/>
  <c r="AO374" i="2"/>
  <c r="AL374" i="2"/>
  <c r="S24" i="2"/>
  <c r="I334" i="2"/>
  <c r="CG183" i="2"/>
  <c r="G170" i="2"/>
  <c r="G166" i="2"/>
  <c r="G164" i="2"/>
  <c r="G159" i="2"/>
  <c r="G155" i="2"/>
  <c r="F171" i="2"/>
  <c r="G163" i="2"/>
  <c r="G157" i="2"/>
  <c r="G154" i="2"/>
  <c r="G161" i="2"/>
  <c r="G169" i="2"/>
  <c r="G165" i="2"/>
  <c r="G156" i="2"/>
  <c r="G167" i="2"/>
  <c r="G160" i="2"/>
  <c r="AO258" i="2"/>
  <c r="AI330" i="2"/>
  <c r="AF330" i="2"/>
  <c r="AG330" i="2" s="1"/>
  <c r="AB338" i="2"/>
  <c r="AC326" i="2" s="1"/>
  <c r="Z326" i="2"/>
  <c r="AA326" i="2" s="1"/>
  <c r="K374" i="2"/>
  <c r="H374" i="2"/>
  <c r="I324" i="2"/>
  <c r="Q384" i="2"/>
  <c r="BL384" i="2"/>
  <c r="BM384" i="2" s="1"/>
  <c r="BF384" i="2"/>
  <c r="BG384" i="2" s="1"/>
  <c r="BR384" i="2"/>
  <c r="BS384" i="2" s="1"/>
  <c r="AZ384" i="2"/>
  <c r="BA384" i="2" s="1"/>
  <c r="N384" i="2"/>
  <c r="AQ14" i="2"/>
  <c r="I310" i="2"/>
  <c r="AO110" i="2"/>
  <c r="K168" i="2"/>
  <c r="W170" i="2"/>
  <c r="CG178" i="2"/>
  <c r="T170" i="2"/>
  <c r="U170" i="2" s="1"/>
  <c r="W160" i="2"/>
  <c r="W163" i="2"/>
  <c r="W155" i="2"/>
  <c r="W164" i="2"/>
  <c r="W157" i="2"/>
  <c r="W154" i="2"/>
  <c r="W166" i="2"/>
  <c r="W159" i="2"/>
  <c r="W161" i="2"/>
  <c r="W156" i="2"/>
  <c r="W165" i="2"/>
  <c r="W167" i="2"/>
  <c r="W169" i="2"/>
  <c r="AH314" i="2"/>
  <c r="AI306" i="2" s="1"/>
  <c r="AF302" i="2"/>
  <c r="AG302" i="2" s="1"/>
  <c r="BJ376" i="2"/>
  <c r="BK376" i="2" s="1"/>
  <c r="BP376" i="2"/>
  <c r="BQ376" i="2" s="1"/>
  <c r="AX376" i="2"/>
  <c r="AY376" i="2" s="1"/>
  <c r="BD376" i="2"/>
  <c r="BE376" i="2" s="1"/>
  <c r="AX324" i="2"/>
  <c r="AY324" i="2" s="1"/>
  <c r="BD324" i="2"/>
  <c r="BE324" i="2" s="1"/>
  <c r="O324" i="2"/>
  <c r="BJ324" i="2"/>
  <c r="BK324" i="2" s="1"/>
  <c r="BP324" i="2"/>
  <c r="BQ324" i="2" s="1"/>
  <c r="BJ72" i="2"/>
  <c r="BK72" i="2" s="1"/>
  <c r="BP72" i="2"/>
  <c r="BQ72" i="2" s="1"/>
  <c r="BD72" i="2"/>
  <c r="BE72" i="2" s="1"/>
  <c r="O72" i="2"/>
  <c r="AX72" i="2"/>
  <c r="AY72" i="2" s="1"/>
  <c r="BF378" i="2"/>
  <c r="BG378" i="2" s="1"/>
  <c r="BL378" i="2"/>
  <c r="BM378" i="2" s="1"/>
  <c r="Q378" i="2"/>
  <c r="BR378" i="2"/>
  <c r="BS378" i="2" s="1"/>
  <c r="AZ378" i="2"/>
  <c r="BA378" i="2" s="1"/>
  <c r="N378" i="2"/>
  <c r="AB386" i="2"/>
  <c r="CA179" i="2"/>
  <c r="BZ179" i="2" s="1"/>
  <c r="AC26" i="2"/>
  <c r="AC22" i="2"/>
  <c r="AC12" i="2"/>
  <c r="Z26" i="2"/>
  <c r="AA26" i="2" s="1"/>
  <c r="AC20" i="2"/>
  <c r="AC19" i="2"/>
  <c r="AC18" i="2"/>
  <c r="AC15" i="2"/>
  <c r="AC23" i="2"/>
  <c r="AC13" i="2"/>
  <c r="AC10" i="2"/>
  <c r="AC16" i="2"/>
  <c r="AC14" i="2"/>
  <c r="AC25" i="2"/>
  <c r="AC11" i="2"/>
  <c r="AC17" i="2"/>
  <c r="AC21" i="2"/>
  <c r="AM313" i="2"/>
  <c r="BD355" i="2"/>
  <c r="BE355" i="2" s="1"/>
  <c r="BJ355" i="2"/>
  <c r="BK355" i="2" s="1"/>
  <c r="O355" i="2"/>
  <c r="AX355" i="2"/>
  <c r="AY355" i="2" s="1"/>
  <c r="BP355" i="2"/>
  <c r="BQ355" i="2" s="1"/>
  <c r="J362" i="2"/>
  <c r="AU218" i="2"/>
  <c r="AR218" i="2"/>
  <c r="AS218" i="2" s="1"/>
  <c r="AU215" i="2"/>
  <c r="AU211" i="2"/>
  <c r="AU205" i="2"/>
  <c r="AU207" i="2"/>
  <c r="AU203" i="2"/>
  <c r="AU204" i="2"/>
  <c r="CI182" i="2"/>
  <c r="AU210" i="2"/>
  <c r="AU208" i="2"/>
  <c r="AU209" i="2"/>
  <c r="AU217" i="2"/>
  <c r="AU213" i="2"/>
  <c r="AU202" i="2"/>
  <c r="AU214" i="2"/>
  <c r="AU212" i="2"/>
  <c r="Z374" i="2"/>
  <c r="AX120" i="2"/>
  <c r="AY120" i="2" s="1"/>
  <c r="K354" i="4" l="1"/>
  <c r="K360" i="4"/>
  <c r="AX354" i="4"/>
  <c r="AY354" i="4" s="1"/>
  <c r="K306" i="4"/>
  <c r="K336" i="4"/>
  <c r="K384" i="4"/>
  <c r="K374" i="4"/>
  <c r="AC326" i="4"/>
  <c r="S336" i="4"/>
  <c r="K330" i="4"/>
  <c r="W349" i="4"/>
  <c r="AX360" i="4"/>
  <c r="AY360" i="4" s="1"/>
  <c r="G330" i="4"/>
  <c r="Q302" i="4"/>
  <c r="Q326" i="4"/>
  <c r="S312" i="4"/>
  <c r="W336" i="4"/>
  <c r="BD242" i="4"/>
  <c r="BE242" i="4" s="1"/>
  <c r="G302" i="4"/>
  <c r="AP363" i="4"/>
  <c r="AQ362" i="4"/>
  <c r="AQ356" i="4"/>
  <c r="AQ358" i="4"/>
  <c r="AQ359" i="4"/>
  <c r="AQ353" i="4"/>
  <c r="AQ361" i="4"/>
  <c r="AQ347" i="4"/>
  <c r="AQ348" i="4"/>
  <c r="AQ357" i="4"/>
  <c r="AQ352" i="4"/>
  <c r="AQ349" i="4"/>
  <c r="AQ346" i="4"/>
  <c r="AQ355" i="4"/>
  <c r="AQ351" i="4"/>
  <c r="BJ74" i="4"/>
  <c r="BK74" i="4" s="1"/>
  <c r="BP74" i="4"/>
  <c r="BQ74" i="4" s="1"/>
  <c r="BD74" i="4"/>
  <c r="BE74" i="4" s="1"/>
  <c r="AX74" i="4"/>
  <c r="AY74" i="4" s="1"/>
  <c r="O74" i="4"/>
  <c r="BP194" i="4"/>
  <c r="BQ194" i="4" s="1"/>
  <c r="BJ194" i="4"/>
  <c r="BK194" i="4" s="1"/>
  <c r="O194" i="4"/>
  <c r="AX194" i="4"/>
  <c r="AY194" i="4" s="1"/>
  <c r="BD194" i="4"/>
  <c r="BE194" i="4" s="1"/>
  <c r="AD315" i="4"/>
  <c r="AE314" i="4"/>
  <c r="AE300" i="4"/>
  <c r="AE299" i="4"/>
  <c r="AE308" i="4"/>
  <c r="AE311" i="4"/>
  <c r="AE298" i="4"/>
  <c r="AE301" i="4"/>
  <c r="AE313" i="4"/>
  <c r="AE305" i="4"/>
  <c r="AE304" i="4"/>
  <c r="AE303" i="4"/>
  <c r="AE307" i="4"/>
  <c r="AE309" i="4"/>
  <c r="AE310" i="4"/>
  <c r="BZ183" i="4"/>
  <c r="AV362" i="4"/>
  <c r="AW362" i="4" s="1"/>
  <c r="BB362" i="4"/>
  <c r="BC362" i="4" s="1"/>
  <c r="M362" i="4"/>
  <c r="BH362" i="4"/>
  <c r="BI362" i="4" s="1"/>
  <c r="BN362" i="4"/>
  <c r="BO362" i="4" s="1"/>
  <c r="L363" i="4"/>
  <c r="M352" i="4"/>
  <c r="M361" i="4"/>
  <c r="M353" i="4"/>
  <c r="M357" i="4"/>
  <c r="M359" i="4"/>
  <c r="M355" i="4"/>
  <c r="M349" i="4"/>
  <c r="M351" i="4"/>
  <c r="M358" i="4"/>
  <c r="M347" i="4"/>
  <c r="M356" i="4"/>
  <c r="M348" i="4"/>
  <c r="M354" i="4"/>
  <c r="M346" i="4"/>
  <c r="M360" i="4"/>
  <c r="AQ354" i="4"/>
  <c r="M314" i="4"/>
  <c r="BN314" i="4"/>
  <c r="BO314" i="4" s="1"/>
  <c r="AV314" i="4"/>
  <c r="AW314" i="4" s="1"/>
  <c r="L315" i="4"/>
  <c r="BB314" i="4"/>
  <c r="BC314" i="4" s="1"/>
  <c r="BH314" i="4"/>
  <c r="BI314" i="4" s="1"/>
  <c r="M309" i="4"/>
  <c r="M299" i="4"/>
  <c r="M300" i="4"/>
  <c r="M305" i="4"/>
  <c r="M298" i="4"/>
  <c r="M307" i="4"/>
  <c r="M303" i="4"/>
  <c r="M304" i="4"/>
  <c r="M308" i="4"/>
  <c r="M313" i="4"/>
  <c r="M311" i="4"/>
  <c r="M310" i="4"/>
  <c r="M301" i="4"/>
  <c r="BZ177" i="4"/>
  <c r="BB147" i="4"/>
  <c r="BH147" i="4"/>
  <c r="AV147" i="4"/>
  <c r="BN147" i="4"/>
  <c r="AO312" i="4"/>
  <c r="BB123" i="4"/>
  <c r="AV123" i="4"/>
  <c r="BN123" i="4"/>
  <c r="BH123" i="4"/>
  <c r="BP374" i="4"/>
  <c r="BQ374" i="4" s="1"/>
  <c r="AX374" i="4"/>
  <c r="AY374" i="4" s="1"/>
  <c r="BJ374" i="4"/>
  <c r="BK374" i="4" s="1"/>
  <c r="BD374" i="4"/>
  <c r="BE374" i="4" s="1"/>
  <c r="Z386" i="4"/>
  <c r="AA374" i="4" s="1"/>
  <c r="AC386" i="4"/>
  <c r="AC371" i="4"/>
  <c r="AC372" i="4"/>
  <c r="AC382" i="4"/>
  <c r="AC375" i="4"/>
  <c r="AC385" i="4"/>
  <c r="AC384" i="4"/>
  <c r="AC377" i="4"/>
  <c r="AC370" i="4"/>
  <c r="AC381" i="4"/>
  <c r="AC376" i="4"/>
  <c r="AC383" i="4"/>
  <c r="AC380" i="4"/>
  <c r="AC379" i="4"/>
  <c r="AC373" i="4"/>
  <c r="X339" i="4"/>
  <c r="Y338" i="4"/>
  <c r="Y328" i="4"/>
  <c r="Y327" i="4"/>
  <c r="Y334" i="4"/>
  <c r="Y323" i="4"/>
  <c r="Y332" i="4"/>
  <c r="Y325" i="4"/>
  <c r="Y331" i="4"/>
  <c r="Y322" i="4"/>
  <c r="Y335" i="4"/>
  <c r="Y324" i="4"/>
  <c r="Y329" i="4"/>
  <c r="Y337" i="4"/>
  <c r="Y333" i="4"/>
  <c r="AO354" i="4"/>
  <c r="BN338" i="4"/>
  <c r="BO338" i="4" s="1"/>
  <c r="M338" i="4"/>
  <c r="BB338" i="4"/>
  <c r="BC338" i="4" s="1"/>
  <c r="L339" i="4"/>
  <c r="AV338" i="4"/>
  <c r="AW338" i="4" s="1"/>
  <c r="BH338" i="4"/>
  <c r="BI338" i="4" s="1"/>
  <c r="M323" i="4"/>
  <c r="M327" i="4"/>
  <c r="M324" i="4"/>
  <c r="M322" i="4"/>
  <c r="M329" i="4"/>
  <c r="M334" i="4"/>
  <c r="M328" i="4"/>
  <c r="M337" i="4"/>
  <c r="M335" i="4"/>
  <c r="M325" i="4"/>
  <c r="M332" i="4"/>
  <c r="M333" i="4"/>
  <c r="M331" i="4"/>
  <c r="AC314" i="4"/>
  <c r="Z314" i="4"/>
  <c r="AA314" i="4" s="1"/>
  <c r="AC309" i="4"/>
  <c r="AC307" i="4"/>
  <c r="AC299" i="4"/>
  <c r="AC311" i="4"/>
  <c r="AC310" i="4"/>
  <c r="AC308" i="4"/>
  <c r="AC313" i="4"/>
  <c r="AC303" i="4"/>
  <c r="AC304" i="4"/>
  <c r="AC300" i="4"/>
  <c r="AC301" i="4"/>
  <c r="AC298" i="4"/>
  <c r="AC305" i="4"/>
  <c r="W314" i="4"/>
  <c r="T314" i="4"/>
  <c r="U314" i="4" s="1"/>
  <c r="W301" i="4"/>
  <c r="W298" i="4"/>
  <c r="W308" i="4"/>
  <c r="W300" i="4"/>
  <c r="W310" i="4"/>
  <c r="W307" i="4"/>
  <c r="W304" i="4"/>
  <c r="W313" i="4"/>
  <c r="W305" i="4"/>
  <c r="W299" i="4"/>
  <c r="W311" i="4"/>
  <c r="W303" i="4"/>
  <c r="W309" i="4"/>
  <c r="BJ326" i="4"/>
  <c r="BK326" i="4" s="1"/>
  <c r="AX326" i="4"/>
  <c r="AY326" i="4" s="1"/>
  <c r="BP326" i="4"/>
  <c r="BQ326" i="4" s="1"/>
  <c r="O326" i="4"/>
  <c r="BD326" i="4"/>
  <c r="BE326" i="4" s="1"/>
  <c r="X363" i="4"/>
  <c r="Y362" i="4"/>
  <c r="Y356" i="4"/>
  <c r="Y353" i="4"/>
  <c r="Y357" i="4"/>
  <c r="Y351" i="4"/>
  <c r="Y355" i="4"/>
  <c r="Y347" i="4"/>
  <c r="Y359" i="4"/>
  <c r="Y361" i="4"/>
  <c r="Y358" i="4"/>
  <c r="Y348" i="4"/>
  <c r="Y346" i="4"/>
  <c r="Y354" i="4"/>
  <c r="Y349" i="4"/>
  <c r="Y352" i="4"/>
  <c r="Y360" i="4"/>
  <c r="AK326" i="4"/>
  <c r="W386" i="4"/>
  <c r="T386" i="4"/>
  <c r="U384" i="4" s="1"/>
  <c r="W376" i="4"/>
  <c r="W372" i="4"/>
  <c r="W377" i="4"/>
  <c r="W381" i="4"/>
  <c r="W370" i="4"/>
  <c r="W383" i="4"/>
  <c r="W375" i="4"/>
  <c r="W379" i="4"/>
  <c r="W385" i="4"/>
  <c r="W382" i="4"/>
  <c r="W373" i="4"/>
  <c r="W380" i="4"/>
  <c r="W371" i="4"/>
  <c r="F339" i="4"/>
  <c r="G338" i="4"/>
  <c r="G322" i="4"/>
  <c r="G331" i="4"/>
  <c r="G324" i="4"/>
  <c r="G333" i="4"/>
  <c r="G335" i="4"/>
  <c r="G323" i="4"/>
  <c r="G325" i="4"/>
  <c r="G334" i="4"/>
  <c r="G332" i="4"/>
  <c r="G329" i="4"/>
  <c r="G328" i="4"/>
  <c r="G327" i="4"/>
  <c r="G337" i="4"/>
  <c r="AV171" i="4"/>
  <c r="BN171" i="4"/>
  <c r="BH171" i="4"/>
  <c r="BB171" i="4"/>
  <c r="F387" i="4"/>
  <c r="G386" i="4"/>
  <c r="G380" i="4"/>
  <c r="G373" i="4"/>
  <c r="G381" i="4"/>
  <c r="G375" i="4"/>
  <c r="G370" i="4"/>
  <c r="G383" i="4"/>
  <c r="G371" i="4"/>
  <c r="G372" i="4"/>
  <c r="G379" i="4"/>
  <c r="G382" i="4"/>
  <c r="G385" i="4"/>
  <c r="G377" i="4"/>
  <c r="G376" i="4"/>
  <c r="M302" i="4"/>
  <c r="BF386" i="4"/>
  <c r="BG386" i="4" s="1"/>
  <c r="Q386" i="4"/>
  <c r="BL386" i="4"/>
  <c r="BM386" i="4" s="1"/>
  <c r="BR386" i="4"/>
  <c r="BS386" i="4" s="1"/>
  <c r="N386" i="4"/>
  <c r="O374" i="4" s="1"/>
  <c r="AZ386" i="4"/>
  <c r="BA386" i="4" s="1"/>
  <c r="Q373" i="4"/>
  <c r="Q376" i="4"/>
  <c r="Q377" i="4"/>
  <c r="Q385" i="4"/>
  <c r="Q383" i="4"/>
  <c r="Q379" i="4"/>
  <c r="Q372" i="4"/>
  <c r="Q371" i="4"/>
  <c r="Q382" i="4"/>
  <c r="Q370" i="4"/>
  <c r="Q380" i="4"/>
  <c r="Q381" i="4"/>
  <c r="Q375" i="4"/>
  <c r="AJ363" i="4"/>
  <c r="AK362" i="4"/>
  <c r="AK359" i="4"/>
  <c r="AK348" i="4"/>
  <c r="AK358" i="4"/>
  <c r="AK351" i="4"/>
  <c r="AK352" i="4"/>
  <c r="AK356" i="4"/>
  <c r="AK347" i="4"/>
  <c r="AK355" i="4"/>
  <c r="AK361" i="4"/>
  <c r="AK357" i="4"/>
  <c r="AK353" i="4"/>
  <c r="AK349" i="4"/>
  <c r="AK354" i="4"/>
  <c r="AK346" i="4"/>
  <c r="AK360" i="4"/>
  <c r="BZ187" i="4"/>
  <c r="G312" i="4"/>
  <c r="BD218" i="4"/>
  <c r="BE218" i="4" s="1"/>
  <c r="BP218" i="4"/>
  <c r="BQ218" i="4" s="1"/>
  <c r="BJ218" i="4"/>
  <c r="BK218" i="4" s="1"/>
  <c r="O218" i="4"/>
  <c r="AX218" i="4"/>
  <c r="AY218" i="4" s="1"/>
  <c r="O378" i="4"/>
  <c r="AX378" i="4"/>
  <c r="AY378" i="4" s="1"/>
  <c r="BP378" i="4"/>
  <c r="BQ378" i="4" s="1"/>
  <c r="BD378" i="4"/>
  <c r="BE378" i="4" s="1"/>
  <c r="BJ378" i="4"/>
  <c r="BK378" i="4" s="1"/>
  <c r="G378" i="4"/>
  <c r="O336" i="4"/>
  <c r="BJ336" i="4"/>
  <c r="BK336" i="4" s="1"/>
  <c r="AX336" i="4"/>
  <c r="AY336" i="4" s="1"/>
  <c r="BP336" i="4"/>
  <c r="BQ336" i="4" s="1"/>
  <c r="BD336" i="4"/>
  <c r="BE336" i="4" s="1"/>
  <c r="M326" i="4"/>
  <c r="BH75" i="4"/>
  <c r="BB75" i="4"/>
  <c r="BN75" i="4"/>
  <c r="AV75" i="4"/>
  <c r="AC302" i="4"/>
  <c r="W338" i="4"/>
  <c r="T338" i="4"/>
  <c r="U338" i="4" s="1"/>
  <c r="W328" i="4"/>
  <c r="W331" i="4"/>
  <c r="W324" i="4"/>
  <c r="W334" i="4"/>
  <c r="W335" i="4"/>
  <c r="W323" i="4"/>
  <c r="W329" i="4"/>
  <c r="W325" i="4"/>
  <c r="W322" i="4"/>
  <c r="W333" i="4"/>
  <c r="W337" i="4"/>
  <c r="W332" i="4"/>
  <c r="W327" i="4"/>
  <c r="AO338" i="4"/>
  <c r="AL338" i="4"/>
  <c r="AM338" i="4" s="1"/>
  <c r="AO324" i="4"/>
  <c r="AO327" i="4"/>
  <c r="AO323" i="4"/>
  <c r="AO322" i="4"/>
  <c r="AO331" i="4"/>
  <c r="AO335" i="4"/>
  <c r="AO334" i="4"/>
  <c r="AO332" i="4"/>
  <c r="AO325" i="4"/>
  <c r="AO329" i="4"/>
  <c r="AO328" i="4"/>
  <c r="AO333" i="4"/>
  <c r="AO337" i="4"/>
  <c r="Z338" i="4"/>
  <c r="AA338" i="4" s="1"/>
  <c r="AC338" i="4"/>
  <c r="AC333" i="4"/>
  <c r="AC335" i="4"/>
  <c r="AC328" i="4"/>
  <c r="AC332" i="4"/>
  <c r="AC334" i="4"/>
  <c r="AC337" i="4"/>
  <c r="AC327" i="4"/>
  <c r="AC324" i="4"/>
  <c r="AC331" i="4"/>
  <c r="AC329" i="4"/>
  <c r="AC325" i="4"/>
  <c r="AC322" i="4"/>
  <c r="AC323" i="4"/>
  <c r="AK338" i="4"/>
  <c r="AJ339" i="4"/>
  <c r="AK333" i="4"/>
  <c r="AK337" i="4"/>
  <c r="AK322" i="4"/>
  <c r="AK323" i="4"/>
  <c r="AK325" i="4"/>
  <c r="AK335" i="4"/>
  <c r="AK334" i="4"/>
  <c r="AK331" i="4"/>
  <c r="AK327" i="4"/>
  <c r="AK328" i="4"/>
  <c r="AK324" i="4"/>
  <c r="AK332" i="4"/>
  <c r="AK329" i="4"/>
  <c r="BJ312" i="4"/>
  <c r="BK312" i="4" s="1"/>
  <c r="O312" i="4"/>
  <c r="BP312" i="4"/>
  <c r="BQ312" i="4" s="1"/>
  <c r="AX312" i="4"/>
  <c r="AY312" i="4" s="1"/>
  <c r="BD312" i="4"/>
  <c r="BE312" i="4" s="1"/>
  <c r="BD122" i="4"/>
  <c r="BE122" i="4" s="1"/>
  <c r="O122" i="4"/>
  <c r="BJ122" i="4"/>
  <c r="BK122" i="4" s="1"/>
  <c r="BP122" i="4"/>
  <c r="BQ122" i="4" s="1"/>
  <c r="AX122" i="4"/>
  <c r="AY122" i="4" s="1"/>
  <c r="G326" i="4"/>
  <c r="AF362" i="4"/>
  <c r="AG362" i="4" s="1"/>
  <c r="AI362" i="4"/>
  <c r="AI359" i="4"/>
  <c r="AI353" i="4"/>
  <c r="AI348" i="4"/>
  <c r="AI357" i="4"/>
  <c r="AI361" i="4"/>
  <c r="AI347" i="4"/>
  <c r="AI352" i="4"/>
  <c r="AI349" i="4"/>
  <c r="AI356" i="4"/>
  <c r="AI358" i="4"/>
  <c r="AI355" i="4"/>
  <c r="AI351" i="4"/>
  <c r="AI346" i="4"/>
  <c r="O98" i="4"/>
  <c r="BP98" i="4"/>
  <c r="BQ98" i="4" s="1"/>
  <c r="AX98" i="4"/>
  <c r="AY98" i="4" s="1"/>
  <c r="BJ98" i="4"/>
  <c r="BK98" i="4" s="1"/>
  <c r="BD98" i="4"/>
  <c r="BE98" i="4" s="1"/>
  <c r="AO314" i="4"/>
  <c r="AL314" i="4"/>
  <c r="AM314" i="4" s="1"/>
  <c r="AO309" i="4"/>
  <c r="AO300" i="4"/>
  <c r="AO313" i="4"/>
  <c r="AO298" i="4"/>
  <c r="AO301" i="4"/>
  <c r="AO305" i="4"/>
  <c r="AO299" i="4"/>
  <c r="AO307" i="4"/>
  <c r="AO311" i="4"/>
  <c r="AO308" i="4"/>
  <c r="AO303" i="4"/>
  <c r="AO304" i="4"/>
  <c r="AO310" i="4"/>
  <c r="AE386" i="4"/>
  <c r="AD387" i="4"/>
  <c r="AE383" i="4"/>
  <c r="AE376" i="4"/>
  <c r="AE370" i="4"/>
  <c r="AE372" i="4"/>
  <c r="AE375" i="4"/>
  <c r="AE373" i="4"/>
  <c r="AE371" i="4"/>
  <c r="AE385" i="4"/>
  <c r="AE380" i="4"/>
  <c r="AE377" i="4"/>
  <c r="AE379" i="4"/>
  <c r="AE381" i="4"/>
  <c r="AE382" i="4"/>
  <c r="AI312" i="4"/>
  <c r="G384" i="4"/>
  <c r="AX350" i="4"/>
  <c r="AY350" i="4" s="1"/>
  <c r="BD350" i="4"/>
  <c r="BE350" i="4" s="1"/>
  <c r="O350" i="4"/>
  <c r="BP350" i="4"/>
  <c r="BQ350" i="4" s="1"/>
  <c r="BJ350" i="4"/>
  <c r="BK350" i="4" s="1"/>
  <c r="BJ330" i="4"/>
  <c r="BK330" i="4" s="1"/>
  <c r="AX330" i="4"/>
  <c r="AY330" i="4" s="1"/>
  <c r="BP330" i="4"/>
  <c r="BQ330" i="4" s="1"/>
  <c r="O330" i="4"/>
  <c r="BD330" i="4"/>
  <c r="BE330" i="4" s="1"/>
  <c r="BH219" i="4"/>
  <c r="BB219" i="4"/>
  <c r="AV219" i="4"/>
  <c r="BN219" i="4"/>
  <c r="BN243" i="4"/>
  <c r="AV243" i="4"/>
  <c r="BH243" i="4"/>
  <c r="BB243" i="4"/>
  <c r="AE312" i="4"/>
  <c r="S362" i="4"/>
  <c r="R363" i="4"/>
  <c r="S359" i="4"/>
  <c r="S353" i="4"/>
  <c r="S348" i="4"/>
  <c r="S357" i="4"/>
  <c r="S361" i="4"/>
  <c r="S352" i="4"/>
  <c r="S356" i="4"/>
  <c r="S349" i="4"/>
  <c r="S358" i="4"/>
  <c r="S355" i="4"/>
  <c r="S351" i="4"/>
  <c r="S347" i="4"/>
  <c r="S346" i="4"/>
  <c r="BD306" i="4"/>
  <c r="BE306" i="4" s="1"/>
  <c r="BJ306" i="4"/>
  <c r="BK306" i="4" s="1"/>
  <c r="O306" i="4"/>
  <c r="BP306" i="4"/>
  <c r="BQ306" i="4" s="1"/>
  <c r="AX306" i="4"/>
  <c r="AY306" i="4" s="1"/>
  <c r="BJ384" i="4"/>
  <c r="BK384" i="4" s="1"/>
  <c r="BP384" i="4"/>
  <c r="BQ384" i="4" s="1"/>
  <c r="BD384" i="4"/>
  <c r="BE384" i="4" s="1"/>
  <c r="AX384" i="4"/>
  <c r="AY384" i="4" s="1"/>
  <c r="O384" i="4"/>
  <c r="BZ182" i="4"/>
  <c r="BD50" i="4"/>
  <c r="BE50" i="4" s="1"/>
  <c r="BJ50" i="4"/>
  <c r="BK50" i="4" s="1"/>
  <c r="AX50" i="4"/>
  <c r="AY50" i="4" s="1"/>
  <c r="BP50" i="4"/>
  <c r="BQ50" i="4" s="1"/>
  <c r="O50" i="4"/>
  <c r="AJ315" i="4"/>
  <c r="AK314" i="4"/>
  <c r="AK313" i="4"/>
  <c r="AK298" i="4"/>
  <c r="AK307" i="4"/>
  <c r="AK311" i="4"/>
  <c r="AK299" i="4"/>
  <c r="AK301" i="4"/>
  <c r="AK309" i="4"/>
  <c r="AK300" i="4"/>
  <c r="AK310" i="4"/>
  <c r="AK308" i="4"/>
  <c r="AK303" i="4"/>
  <c r="AK304" i="4"/>
  <c r="AK305" i="4"/>
  <c r="BZ186" i="4"/>
  <c r="AA378" i="4"/>
  <c r="AC336" i="4"/>
  <c r="BZ180" i="4"/>
  <c r="BZ176" i="4"/>
  <c r="AL362" i="4"/>
  <c r="AM362" i="4" s="1"/>
  <c r="AO362" i="4"/>
  <c r="AO358" i="4"/>
  <c r="AO347" i="4"/>
  <c r="AO353" i="4"/>
  <c r="AO357" i="4"/>
  <c r="AO355" i="4"/>
  <c r="AO351" i="4"/>
  <c r="AO359" i="4"/>
  <c r="AO361" i="4"/>
  <c r="AO352" i="4"/>
  <c r="AO356" i="4"/>
  <c r="AO346" i="4"/>
  <c r="AO348" i="4"/>
  <c r="AO360" i="4"/>
  <c r="AO349" i="4"/>
  <c r="K314" i="4"/>
  <c r="H314" i="4"/>
  <c r="I314" i="4" s="1"/>
  <c r="K311" i="4"/>
  <c r="K303" i="4"/>
  <c r="K304" i="4"/>
  <c r="K307" i="4"/>
  <c r="K305" i="4"/>
  <c r="K301" i="4"/>
  <c r="K299" i="4"/>
  <c r="K310" i="4"/>
  <c r="K313" i="4"/>
  <c r="K300" i="4"/>
  <c r="K309" i="4"/>
  <c r="K308" i="4"/>
  <c r="K298" i="4"/>
  <c r="F363" i="4"/>
  <c r="G362" i="4"/>
  <c r="G361" i="4"/>
  <c r="G349" i="4"/>
  <c r="G352" i="4"/>
  <c r="G356" i="4"/>
  <c r="G351" i="4"/>
  <c r="G355" i="4"/>
  <c r="G359" i="4"/>
  <c r="G346" i="4"/>
  <c r="G348" i="4"/>
  <c r="G357" i="4"/>
  <c r="G353" i="4"/>
  <c r="G358" i="4"/>
  <c r="G354" i="4"/>
  <c r="G347" i="4"/>
  <c r="G360" i="4"/>
  <c r="AE378" i="4"/>
  <c r="H362" i="4"/>
  <c r="I362" i="4" s="1"/>
  <c r="K362" i="4"/>
  <c r="K357" i="4"/>
  <c r="K361" i="4"/>
  <c r="K352" i="4"/>
  <c r="K356" i="4"/>
  <c r="K349" i="4"/>
  <c r="K347" i="4"/>
  <c r="K358" i="4"/>
  <c r="K359" i="4"/>
  <c r="K353" i="4"/>
  <c r="K348" i="4"/>
  <c r="K346" i="4"/>
  <c r="K351" i="4"/>
  <c r="K355" i="4"/>
  <c r="AQ306" i="4"/>
  <c r="W374" i="4"/>
  <c r="K338" i="4"/>
  <c r="H338" i="4"/>
  <c r="I338" i="4" s="1"/>
  <c r="K331" i="4"/>
  <c r="K325" i="4"/>
  <c r="K332" i="4"/>
  <c r="K335" i="4"/>
  <c r="K334" i="4"/>
  <c r="K323" i="4"/>
  <c r="K333" i="4"/>
  <c r="K337" i="4"/>
  <c r="K324" i="4"/>
  <c r="K329" i="4"/>
  <c r="K328" i="4"/>
  <c r="K327" i="4"/>
  <c r="K322" i="4"/>
  <c r="BF338" i="4"/>
  <c r="BG338" i="4" s="1"/>
  <c r="N338" i="4"/>
  <c r="BL338" i="4"/>
  <c r="BM338" i="4" s="1"/>
  <c r="AZ338" i="4"/>
  <c r="BA338" i="4" s="1"/>
  <c r="Q338" i="4"/>
  <c r="BR338" i="4"/>
  <c r="BS338" i="4" s="1"/>
  <c r="Q327" i="4"/>
  <c r="Q329" i="4"/>
  <c r="Q332" i="4"/>
  <c r="Q328" i="4"/>
  <c r="Q335" i="4"/>
  <c r="Q333" i="4"/>
  <c r="Q334" i="4"/>
  <c r="Q323" i="4"/>
  <c r="Q325" i="4"/>
  <c r="Q337" i="4"/>
  <c r="Q324" i="4"/>
  <c r="Q331" i="4"/>
  <c r="Q322" i="4"/>
  <c r="AO336" i="4"/>
  <c r="BZ188" i="4"/>
  <c r="AU386" i="4"/>
  <c r="AR386" i="4"/>
  <c r="AS374" i="4" s="1"/>
  <c r="AU381" i="4"/>
  <c r="AU372" i="4"/>
  <c r="AU380" i="4"/>
  <c r="AU373" i="4"/>
  <c r="AU385" i="4"/>
  <c r="AU377" i="4"/>
  <c r="AU378" i="4"/>
  <c r="AU383" i="4"/>
  <c r="AU379" i="4"/>
  <c r="AU382" i="4"/>
  <c r="AU371" i="4"/>
  <c r="AU370" i="4"/>
  <c r="AU376" i="4"/>
  <c r="AU375" i="4"/>
  <c r="AX290" i="4"/>
  <c r="AY290" i="4" s="1"/>
  <c r="BP290" i="4"/>
  <c r="BQ290" i="4" s="1"/>
  <c r="BD290" i="4"/>
  <c r="BE290" i="4" s="1"/>
  <c r="BJ290" i="4"/>
  <c r="BK290" i="4" s="1"/>
  <c r="O290" i="4"/>
  <c r="AK302" i="4"/>
  <c r="Y386" i="4"/>
  <c r="X387" i="4"/>
  <c r="Y377" i="4"/>
  <c r="Y373" i="4"/>
  <c r="Y381" i="4"/>
  <c r="Y375" i="4"/>
  <c r="Y372" i="4"/>
  <c r="Y385" i="4"/>
  <c r="Y379" i="4"/>
  <c r="Y380" i="4"/>
  <c r="Y371" i="4"/>
  <c r="Y370" i="4"/>
  <c r="Y383" i="4"/>
  <c r="Y376" i="4"/>
  <c r="Y382" i="4"/>
  <c r="BN291" i="4"/>
  <c r="BB291" i="4"/>
  <c r="AV291" i="4"/>
  <c r="BH291" i="4"/>
  <c r="BZ189" i="4"/>
  <c r="BP302" i="4"/>
  <c r="BQ302" i="4" s="1"/>
  <c r="AX302" i="4"/>
  <c r="AY302" i="4" s="1"/>
  <c r="O302" i="4"/>
  <c r="BD302" i="4"/>
  <c r="BE302" i="4" s="1"/>
  <c r="BJ302" i="4"/>
  <c r="BK302" i="4" s="1"/>
  <c r="AF386" i="4"/>
  <c r="AG384" i="4" s="1"/>
  <c r="AI386" i="4"/>
  <c r="AI371" i="4"/>
  <c r="AI372" i="4"/>
  <c r="AI376" i="4"/>
  <c r="AI382" i="4"/>
  <c r="AI379" i="4"/>
  <c r="AI383" i="4"/>
  <c r="AI381" i="4"/>
  <c r="AI385" i="4"/>
  <c r="AI370" i="4"/>
  <c r="AI373" i="4"/>
  <c r="AI377" i="4"/>
  <c r="AI375" i="4"/>
  <c r="AI380" i="4"/>
  <c r="H386" i="4"/>
  <c r="I378" i="4" s="1"/>
  <c r="K386" i="4"/>
  <c r="K376" i="4"/>
  <c r="K385" i="4"/>
  <c r="K381" i="4"/>
  <c r="K380" i="4"/>
  <c r="K382" i="4"/>
  <c r="K371" i="4"/>
  <c r="K375" i="4"/>
  <c r="K379" i="4"/>
  <c r="K383" i="4"/>
  <c r="K377" i="4"/>
  <c r="K370" i="4"/>
  <c r="K373" i="4"/>
  <c r="K372" i="4"/>
  <c r="BB51" i="4"/>
  <c r="BN51" i="4"/>
  <c r="BH51" i="4"/>
  <c r="AV51" i="4"/>
  <c r="Q378" i="4"/>
  <c r="BH27" i="4"/>
  <c r="AV27" i="4"/>
  <c r="BN27" i="4"/>
  <c r="BB27" i="4"/>
  <c r="BJ266" i="4"/>
  <c r="BK266" i="4" s="1"/>
  <c r="O266" i="4"/>
  <c r="BP266" i="4"/>
  <c r="BQ266" i="4" s="1"/>
  <c r="AX266" i="4"/>
  <c r="AY266" i="4" s="1"/>
  <c r="BD266" i="4"/>
  <c r="BE266" i="4" s="1"/>
  <c r="U374" i="4"/>
  <c r="BD170" i="4"/>
  <c r="BE170" i="4" s="1"/>
  <c r="O170" i="4"/>
  <c r="BJ170" i="4"/>
  <c r="BK170" i="4" s="1"/>
  <c r="AX170" i="4"/>
  <c r="AY170" i="4" s="1"/>
  <c r="BP170" i="4"/>
  <c r="BQ170" i="4" s="1"/>
  <c r="W306" i="4"/>
  <c r="AQ360" i="4"/>
  <c r="AJ387" i="4"/>
  <c r="AK386" i="4"/>
  <c r="AK371" i="4"/>
  <c r="AK381" i="4"/>
  <c r="AK370" i="4"/>
  <c r="AK383" i="4"/>
  <c r="AK382" i="4"/>
  <c r="AK375" i="4"/>
  <c r="AK385" i="4"/>
  <c r="AK372" i="4"/>
  <c r="AK380" i="4"/>
  <c r="AK377" i="4"/>
  <c r="AK373" i="4"/>
  <c r="AK376" i="4"/>
  <c r="AK379" i="4"/>
  <c r="BN267" i="4"/>
  <c r="BH267" i="4"/>
  <c r="BB267" i="4"/>
  <c r="AV267" i="4"/>
  <c r="S338" i="4"/>
  <c r="R339" i="4"/>
  <c r="S332" i="4"/>
  <c r="S322" i="4"/>
  <c r="S331" i="4"/>
  <c r="S337" i="4"/>
  <c r="S328" i="4"/>
  <c r="S324" i="4"/>
  <c r="S329" i="4"/>
  <c r="S325" i="4"/>
  <c r="S335" i="4"/>
  <c r="S334" i="4"/>
  <c r="S323" i="4"/>
  <c r="S333" i="4"/>
  <c r="S327" i="4"/>
  <c r="M350" i="4"/>
  <c r="AG378" i="4"/>
  <c r="AP315" i="4"/>
  <c r="AQ314" i="4"/>
  <c r="AQ301" i="4"/>
  <c r="AQ309" i="4"/>
  <c r="AQ305" i="4"/>
  <c r="AQ310" i="4"/>
  <c r="AQ298" i="4"/>
  <c r="AQ313" i="4"/>
  <c r="AQ308" i="4"/>
  <c r="AQ311" i="4"/>
  <c r="AQ304" i="4"/>
  <c r="AQ303" i="4"/>
  <c r="AQ299" i="4"/>
  <c r="AQ300" i="4"/>
  <c r="AQ307" i="4"/>
  <c r="AO330" i="4"/>
  <c r="Q330" i="4"/>
  <c r="AP387" i="4"/>
  <c r="AQ386" i="4"/>
  <c r="AQ375" i="4"/>
  <c r="AQ380" i="4"/>
  <c r="AQ373" i="4"/>
  <c r="AQ376" i="4"/>
  <c r="AQ372" i="4"/>
  <c r="AQ377" i="4"/>
  <c r="AQ371" i="4"/>
  <c r="AQ381" i="4"/>
  <c r="AQ385" i="4"/>
  <c r="AQ370" i="4"/>
  <c r="AQ383" i="4"/>
  <c r="AQ379" i="4"/>
  <c r="AQ382" i="4"/>
  <c r="BZ185" i="4"/>
  <c r="X315" i="4"/>
  <c r="Y314" i="4"/>
  <c r="Y303" i="4"/>
  <c r="Y310" i="4"/>
  <c r="Y299" i="4"/>
  <c r="Y298" i="4"/>
  <c r="Y313" i="4"/>
  <c r="Y309" i="4"/>
  <c r="Y311" i="4"/>
  <c r="Y300" i="4"/>
  <c r="Y308" i="4"/>
  <c r="Y301" i="4"/>
  <c r="Y307" i="4"/>
  <c r="Y304" i="4"/>
  <c r="Y305" i="4"/>
  <c r="Q374" i="4"/>
  <c r="BD360" i="4"/>
  <c r="BE360" i="4" s="1"/>
  <c r="AK378" i="4"/>
  <c r="BZ181" i="4"/>
  <c r="BD146" i="4"/>
  <c r="BE146" i="4" s="1"/>
  <c r="BJ146" i="4"/>
  <c r="BK146" i="4" s="1"/>
  <c r="AX146" i="4"/>
  <c r="AY146" i="4" s="1"/>
  <c r="O146" i="4"/>
  <c r="BP146" i="4"/>
  <c r="BQ146" i="4" s="1"/>
  <c r="BZ184" i="4"/>
  <c r="AU314" i="4"/>
  <c r="AR314" i="4"/>
  <c r="AS314" i="4" s="1"/>
  <c r="AU310" i="4"/>
  <c r="AU311" i="4"/>
  <c r="AU313" i="4"/>
  <c r="AU303" i="4"/>
  <c r="AU308" i="4"/>
  <c r="AU305" i="4"/>
  <c r="AU307" i="4"/>
  <c r="AU301" i="4"/>
  <c r="AU299" i="4"/>
  <c r="AU304" i="4"/>
  <c r="AU298" i="4"/>
  <c r="AU300" i="4"/>
  <c r="AU309" i="4"/>
  <c r="AU338" i="4"/>
  <c r="AR338" i="4"/>
  <c r="AS338" i="4" s="1"/>
  <c r="AU328" i="4"/>
  <c r="AU323" i="4"/>
  <c r="AU324" i="4"/>
  <c r="AU331" i="4"/>
  <c r="AU332" i="4"/>
  <c r="AU337" i="4"/>
  <c r="AU327" i="4"/>
  <c r="AU333" i="4"/>
  <c r="AU325" i="4"/>
  <c r="AU335" i="4"/>
  <c r="AU322" i="4"/>
  <c r="AU329" i="4"/>
  <c r="AU334" i="4"/>
  <c r="U378" i="4"/>
  <c r="BB195" i="4"/>
  <c r="AV195" i="4"/>
  <c r="BN195" i="4"/>
  <c r="BH195" i="4"/>
  <c r="AD339" i="4"/>
  <c r="AE338" i="4"/>
  <c r="AE325" i="4"/>
  <c r="AE327" i="4"/>
  <c r="AE335" i="4"/>
  <c r="AE322" i="4"/>
  <c r="AE323" i="4"/>
  <c r="AE324" i="4"/>
  <c r="AE332" i="4"/>
  <c r="AE337" i="4"/>
  <c r="AE331" i="4"/>
  <c r="AE329" i="4"/>
  <c r="AE334" i="4"/>
  <c r="AE333" i="4"/>
  <c r="AE328" i="4"/>
  <c r="AI338" i="4"/>
  <c r="AF338" i="4"/>
  <c r="AG338" i="4" s="1"/>
  <c r="AI322" i="4"/>
  <c r="AI329" i="4"/>
  <c r="AI323" i="4"/>
  <c r="AI337" i="4"/>
  <c r="AI335" i="4"/>
  <c r="AI325" i="4"/>
  <c r="AI332" i="4"/>
  <c r="AI331" i="4"/>
  <c r="AI333" i="4"/>
  <c r="AI328" i="4"/>
  <c r="AI334" i="4"/>
  <c r="AI327" i="4"/>
  <c r="AI324" i="4"/>
  <c r="AE374" i="4"/>
  <c r="Z362" i="4"/>
  <c r="AA362" i="4" s="1"/>
  <c r="AK336" i="4"/>
  <c r="R387" i="4"/>
  <c r="S386" i="4"/>
  <c r="S385" i="4"/>
  <c r="S384" i="4"/>
  <c r="S379" i="4"/>
  <c r="S381" i="4"/>
  <c r="S375" i="4"/>
  <c r="S373" i="4"/>
  <c r="S382" i="4"/>
  <c r="S380" i="4"/>
  <c r="S370" i="4"/>
  <c r="S383" i="4"/>
  <c r="S377" i="4"/>
  <c r="S376" i="4"/>
  <c r="S372" i="4"/>
  <c r="S371" i="4"/>
  <c r="Y302" i="4"/>
  <c r="AQ338" i="4"/>
  <c r="AP339" i="4"/>
  <c r="AQ335" i="4"/>
  <c r="AQ327" i="4"/>
  <c r="AQ328" i="4"/>
  <c r="AQ332" i="4"/>
  <c r="AQ329" i="4"/>
  <c r="AQ334" i="4"/>
  <c r="AQ324" i="4"/>
  <c r="AQ325" i="4"/>
  <c r="AQ322" i="4"/>
  <c r="AQ331" i="4"/>
  <c r="AQ333" i="4"/>
  <c r="AQ323" i="4"/>
  <c r="AQ337" i="4"/>
  <c r="K312" i="4"/>
  <c r="M306" i="4"/>
  <c r="AO386" i="4"/>
  <c r="AL386" i="4"/>
  <c r="AM384" i="4" s="1"/>
  <c r="AO372" i="4"/>
  <c r="AO381" i="4"/>
  <c r="AO371" i="4"/>
  <c r="AO380" i="4"/>
  <c r="AO385" i="4"/>
  <c r="AO377" i="4"/>
  <c r="AO370" i="4"/>
  <c r="AO376" i="4"/>
  <c r="AO382" i="4"/>
  <c r="AO383" i="4"/>
  <c r="AO373" i="4"/>
  <c r="AO379" i="4"/>
  <c r="AO375" i="4"/>
  <c r="AU362" i="4"/>
  <c r="AR362" i="4"/>
  <c r="AS362" i="4" s="1"/>
  <c r="AU359" i="4"/>
  <c r="AU351" i="4"/>
  <c r="AU355" i="4"/>
  <c r="AU357" i="4"/>
  <c r="AU346" i="4"/>
  <c r="AU361" i="4"/>
  <c r="AU352" i="4"/>
  <c r="AU358" i="4"/>
  <c r="AU356" i="4"/>
  <c r="AU348" i="4"/>
  <c r="AU349" i="4"/>
  <c r="AU360" i="4"/>
  <c r="AU347" i="4"/>
  <c r="AU354" i="4"/>
  <c r="AU353" i="4"/>
  <c r="AK306" i="4"/>
  <c r="BN386" i="4"/>
  <c r="BO386" i="4" s="1"/>
  <c r="L387" i="4"/>
  <c r="AV386" i="4"/>
  <c r="AW386" i="4" s="1"/>
  <c r="BB386" i="4"/>
  <c r="BC386" i="4" s="1"/>
  <c r="M386" i="4"/>
  <c r="BH386" i="4"/>
  <c r="BI386" i="4" s="1"/>
  <c r="M379" i="4"/>
  <c r="M376" i="4"/>
  <c r="M380" i="4"/>
  <c r="M371" i="4"/>
  <c r="M372" i="4"/>
  <c r="M383" i="4"/>
  <c r="M377" i="4"/>
  <c r="M370" i="4"/>
  <c r="M381" i="4"/>
  <c r="M373" i="4"/>
  <c r="M375" i="4"/>
  <c r="M382" i="4"/>
  <c r="M385" i="4"/>
  <c r="AQ312" i="4"/>
  <c r="T362" i="4"/>
  <c r="U362" i="4" s="1"/>
  <c r="AQ350" i="4"/>
  <c r="W302" i="4"/>
  <c r="F315" i="4"/>
  <c r="G314" i="4"/>
  <c r="G299" i="4"/>
  <c r="G304" i="4"/>
  <c r="G303" i="4"/>
  <c r="G300" i="4"/>
  <c r="G308" i="4"/>
  <c r="G311" i="4"/>
  <c r="G301" i="4"/>
  <c r="G307" i="4"/>
  <c r="G309" i="4"/>
  <c r="G313" i="4"/>
  <c r="G305" i="4"/>
  <c r="G310" i="4"/>
  <c r="G298" i="4"/>
  <c r="W378" i="4"/>
  <c r="AF314" i="4"/>
  <c r="AG314" i="4" s="1"/>
  <c r="AI314" i="4"/>
  <c r="AI310" i="4"/>
  <c r="AI300" i="4"/>
  <c r="AI309" i="4"/>
  <c r="AI307" i="4"/>
  <c r="AI313" i="4"/>
  <c r="AI311" i="4"/>
  <c r="AI299" i="4"/>
  <c r="AI303" i="4"/>
  <c r="AI304" i="4"/>
  <c r="AI301" i="4"/>
  <c r="AI298" i="4"/>
  <c r="AI308" i="4"/>
  <c r="AI305" i="4"/>
  <c r="AX242" i="4"/>
  <c r="AY242" i="4" s="1"/>
  <c r="AE302" i="4"/>
  <c r="O26" i="4"/>
  <c r="BP26" i="4"/>
  <c r="BQ26" i="4" s="1"/>
  <c r="BJ26" i="4"/>
  <c r="BK26" i="4" s="1"/>
  <c r="AX26" i="4"/>
  <c r="AY26" i="4" s="1"/>
  <c r="BD26" i="4"/>
  <c r="BE26" i="4" s="1"/>
  <c r="BL362" i="4"/>
  <c r="BM362" i="4" s="1"/>
  <c r="BR362" i="4"/>
  <c r="BS362" i="4" s="1"/>
  <c r="N362" i="4"/>
  <c r="AZ362" i="4"/>
  <c r="BA362" i="4" s="1"/>
  <c r="BF362" i="4"/>
  <c r="BG362" i="4" s="1"/>
  <c r="Q362" i="4"/>
  <c r="Q359" i="4"/>
  <c r="Q361" i="4"/>
  <c r="Q358" i="4"/>
  <c r="Q353" i="4"/>
  <c r="Q357" i="4"/>
  <c r="Q351" i="4"/>
  <c r="Q355" i="4"/>
  <c r="Q349" i="4"/>
  <c r="Q352" i="4"/>
  <c r="Q356" i="4"/>
  <c r="Q347" i="4"/>
  <c r="Q360" i="4"/>
  <c r="Q346" i="4"/>
  <c r="Q354" i="4"/>
  <c r="Q348" i="4"/>
  <c r="S314" i="4"/>
  <c r="R315" i="4"/>
  <c r="S299" i="4"/>
  <c r="S304" i="4"/>
  <c r="S313" i="4"/>
  <c r="S303" i="4"/>
  <c r="S308" i="4"/>
  <c r="S300" i="4"/>
  <c r="S307" i="4"/>
  <c r="S311" i="4"/>
  <c r="S305" i="4"/>
  <c r="S310" i="4"/>
  <c r="S298" i="4"/>
  <c r="S309" i="4"/>
  <c r="S301" i="4"/>
  <c r="BR314" i="4"/>
  <c r="BS314" i="4" s="1"/>
  <c r="N314" i="4"/>
  <c r="BF314" i="4"/>
  <c r="BG314" i="4" s="1"/>
  <c r="BL314" i="4"/>
  <c r="BM314" i="4" s="1"/>
  <c r="Q314" i="4"/>
  <c r="AZ314" i="4"/>
  <c r="BA314" i="4" s="1"/>
  <c r="Q298" i="4"/>
  <c r="Q311" i="4"/>
  <c r="Q305" i="4"/>
  <c r="Q307" i="4"/>
  <c r="Q313" i="4"/>
  <c r="Q310" i="4"/>
  <c r="Q301" i="4"/>
  <c r="Q308" i="4"/>
  <c r="Q303" i="4"/>
  <c r="Q304" i="4"/>
  <c r="Q309" i="4"/>
  <c r="Q299" i="4"/>
  <c r="Q300" i="4"/>
  <c r="Y378" i="4"/>
  <c r="AQ336" i="4"/>
  <c r="AE306" i="4"/>
  <c r="BZ179" i="4"/>
  <c r="Y326" i="4"/>
  <c r="W330" i="4"/>
  <c r="S354" i="4"/>
  <c r="AU374" i="4"/>
  <c r="AI302" i="2"/>
  <c r="O330" i="2"/>
  <c r="AX330" i="2"/>
  <c r="AY330" i="2" s="1"/>
  <c r="BP330" i="2"/>
  <c r="BQ330" i="2" s="1"/>
  <c r="BD330" i="2"/>
  <c r="BE330" i="2" s="1"/>
  <c r="BJ330" i="2"/>
  <c r="BK330" i="2" s="1"/>
  <c r="M326" i="2"/>
  <c r="H314" i="2"/>
  <c r="I314" i="2" s="1"/>
  <c r="K314" i="2"/>
  <c r="K307" i="2"/>
  <c r="K301" i="2"/>
  <c r="K309" i="2"/>
  <c r="K308" i="2"/>
  <c r="K303" i="2"/>
  <c r="K298" i="2"/>
  <c r="K313" i="2"/>
  <c r="K299" i="2"/>
  <c r="K300" i="2"/>
  <c r="K311" i="2"/>
  <c r="K304" i="2"/>
  <c r="K310" i="2"/>
  <c r="K305" i="2"/>
  <c r="M314" i="2"/>
  <c r="BN314" i="2"/>
  <c r="BO314" i="2" s="1"/>
  <c r="L315" i="2"/>
  <c r="AV314" i="2"/>
  <c r="AW314" i="2" s="1"/>
  <c r="BB314" i="2"/>
  <c r="BC314" i="2" s="1"/>
  <c r="BH314" i="2"/>
  <c r="BI314" i="2" s="1"/>
  <c r="M304" i="2"/>
  <c r="M298" i="2"/>
  <c r="M303" i="2"/>
  <c r="M299" i="2"/>
  <c r="M309" i="2"/>
  <c r="M310" i="2"/>
  <c r="M311" i="2"/>
  <c r="M307" i="2"/>
  <c r="M308" i="2"/>
  <c r="M301" i="2"/>
  <c r="M300" i="2"/>
  <c r="M305" i="2"/>
  <c r="M313" i="2"/>
  <c r="BJ374" i="2"/>
  <c r="BK374" i="2" s="1"/>
  <c r="AX374" i="2"/>
  <c r="AY374" i="2" s="1"/>
  <c r="BP374" i="2"/>
  <c r="BQ374" i="2" s="1"/>
  <c r="BD374" i="2"/>
  <c r="BE374" i="2" s="1"/>
  <c r="BF314" i="2"/>
  <c r="BG314" i="2" s="1"/>
  <c r="Q314" i="2"/>
  <c r="BL314" i="2"/>
  <c r="BM314" i="2" s="1"/>
  <c r="BR314" i="2"/>
  <c r="BS314" i="2" s="1"/>
  <c r="AZ314" i="2"/>
  <c r="BA314" i="2" s="1"/>
  <c r="N314" i="2"/>
  <c r="Q303" i="2"/>
  <c r="Q313" i="2"/>
  <c r="Q300" i="2"/>
  <c r="Q311" i="2"/>
  <c r="Q298" i="2"/>
  <c r="Q308" i="2"/>
  <c r="Q299" i="2"/>
  <c r="Q304" i="2"/>
  <c r="Q301" i="2"/>
  <c r="Q307" i="2"/>
  <c r="Q310" i="2"/>
  <c r="Q305" i="2"/>
  <c r="Q309" i="2"/>
  <c r="BN195" i="2"/>
  <c r="BH195" i="2"/>
  <c r="BB195" i="2"/>
  <c r="AV195" i="2"/>
  <c r="AD339" i="2"/>
  <c r="AE338" i="2"/>
  <c r="AE324" i="2"/>
  <c r="AE327" i="2"/>
  <c r="AE337" i="2"/>
  <c r="AE331" i="2"/>
  <c r="AE332" i="2"/>
  <c r="AE335" i="2"/>
  <c r="AE333" i="2"/>
  <c r="AE323" i="2"/>
  <c r="AE334" i="2"/>
  <c r="AE328" i="2"/>
  <c r="AE329" i="2"/>
  <c r="AE322" i="2"/>
  <c r="AE325" i="2"/>
  <c r="S386" i="2"/>
  <c r="R387" i="2"/>
  <c r="S380" i="2"/>
  <c r="S385" i="2"/>
  <c r="S371" i="2"/>
  <c r="S383" i="2"/>
  <c r="S381" i="2"/>
  <c r="S376" i="2"/>
  <c r="S373" i="2"/>
  <c r="S372" i="2"/>
  <c r="S375" i="2"/>
  <c r="S382" i="2"/>
  <c r="S370" i="2"/>
  <c r="S377" i="2"/>
  <c r="S379" i="2"/>
  <c r="AO338" i="2"/>
  <c r="AL338" i="2"/>
  <c r="AM338" i="2" s="1"/>
  <c r="AO334" i="2"/>
  <c r="AO331" i="2"/>
  <c r="AO333" i="2"/>
  <c r="AO335" i="2"/>
  <c r="AO324" i="2"/>
  <c r="AO332" i="2"/>
  <c r="AO327" i="2"/>
  <c r="AO323" i="2"/>
  <c r="AO337" i="2"/>
  <c r="AO328" i="2"/>
  <c r="AO325" i="2"/>
  <c r="AO329" i="2"/>
  <c r="AO322" i="2"/>
  <c r="BD122" i="2"/>
  <c r="BE122" i="2" s="1"/>
  <c r="BP122" i="2"/>
  <c r="BQ122" i="2" s="1"/>
  <c r="AX122" i="2"/>
  <c r="AY122" i="2" s="1"/>
  <c r="BJ122" i="2"/>
  <c r="BK122" i="2" s="1"/>
  <c r="O122" i="2"/>
  <c r="Q354" i="2"/>
  <c r="AO378" i="2"/>
  <c r="H362" i="2"/>
  <c r="I362" i="2" s="1"/>
  <c r="K362" i="2"/>
  <c r="K357" i="2"/>
  <c r="K351" i="2"/>
  <c r="K361" i="2"/>
  <c r="K349" i="2"/>
  <c r="K348" i="2"/>
  <c r="K356" i="2"/>
  <c r="K352" i="2"/>
  <c r="K347" i="2"/>
  <c r="K353" i="2"/>
  <c r="K358" i="2"/>
  <c r="K346" i="2"/>
  <c r="K350" i="2"/>
  <c r="K355" i="2"/>
  <c r="K354" i="2"/>
  <c r="K359" i="2"/>
  <c r="BD384" i="2"/>
  <c r="BE384" i="2" s="1"/>
  <c r="BP384" i="2"/>
  <c r="BQ384" i="2" s="1"/>
  <c r="AX384" i="2"/>
  <c r="AY384" i="2" s="1"/>
  <c r="BJ384" i="2"/>
  <c r="BK384" i="2" s="1"/>
  <c r="BB27" i="2"/>
  <c r="BH27" i="2"/>
  <c r="AV27" i="2"/>
  <c r="BN27" i="2"/>
  <c r="BH338" i="2"/>
  <c r="BI338" i="2" s="1"/>
  <c r="BN338" i="2"/>
  <c r="BO338" i="2" s="1"/>
  <c r="L339" i="2"/>
  <c r="AV338" i="2"/>
  <c r="AW338" i="2" s="1"/>
  <c r="M338" i="2"/>
  <c r="BB338" i="2"/>
  <c r="BC338" i="2" s="1"/>
  <c r="M331" i="2"/>
  <c r="M325" i="2"/>
  <c r="M329" i="2"/>
  <c r="M322" i="2"/>
  <c r="M328" i="2"/>
  <c r="M324" i="2"/>
  <c r="M335" i="2"/>
  <c r="M332" i="2"/>
  <c r="M333" i="2"/>
  <c r="M337" i="2"/>
  <c r="M327" i="2"/>
  <c r="M334" i="2"/>
  <c r="M323" i="2"/>
  <c r="AP363" i="2"/>
  <c r="AQ362" i="2"/>
  <c r="AQ356" i="2"/>
  <c r="AQ357" i="2"/>
  <c r="AQ347" i="2"/>
  <c r="AQ353" i="2"/>
  <c r="AQ358" i="2"/>
  <c r="AQ352" i="2"/>
  <c r="AQ361" i="2"/>
  <c r="AQ349" i="2"/>
  <c r="AQ348" i="2"/>
  <c r="AQ346" i="2"/>
  <c r="AQ350" i="2"/>
  <c r="AQ355" i="2"/>
  <c r="AQ351" i="2"/>
  <c r="AQ359" i="2"/>
  <c r="AP387" i="2"/>
  <c r="AQ386" i="2"/>
  <c r="AQ380" i="2"/>
  <c r="AQ379" i="2"/>
  <c r="AQ385" i="2"/>
  <c r="AQ371" i="2"/>
  <c r="AQ381" i="2"/>
  <c r="AQ370" i="2"/>
  <c r="AQ377" i="2"/>
  <c r="AQ375" i="2"/>
  <c r="AQ383" i="2"/>
  <c r="AQ382" i="2"/>
  <c r="AQ372" i="2"/>
  <c r="AQ376" i="2"/>
  <c r="AQ373" i="2"/>
  <c r="K360" i="2"/>
  <c r="BP242" i="2"/>
  <c r="BQ242" i="2" s="1"/>
  <c r="AX242" i="2"/>
  <c r="AY242" i="2" s="1"/>
  <c r="BD242" i="2"/>
  <c r="BE242" i="2" s="1"/>
  <c r="O242" i="2"/>
  <c r="BJ242" i="2"/>
  <c r="BK242" i="2" s="1"/>
  <c r="AQ314" i="2"/>
  <c r="AP315" i="2"/>
  <c r="AQ313" i="2"/>
  <c r="AQ299" i="2"/>
  <c r="AQ307" i="2"/>
  <c r="AQ304" i="2"/>
  <c r="AQ309" i="2"/>
  <c r="AQ298" i="2"/>
  <c r="AQ310" i="2"/>
  <c r="AQ308" i="2"/>
  <c r="AQ305" i="2"/>
  <c r="AQ300" i="2"/>
  <c r="AQ303" i="2"/>
  <c r="AQ311" i="2"/>
  <c r="AQ301" i="2"/>
  <c r="AQ360" i="2"/>
  <c r="K312" i="2"/>
  <c r="BD336" i="2"/>
  <c r="BE336" i="2" s="1"/>
  <c r="O336" i="2"/>
  <c r="BJ336" i="2"/>
  <c r="BK336" i="2" s="1"/>
  <c r="BP336" i="2"/>
  <c r="BQ336" i="2" s="1"/>
  <c r="AX336" i="2"/>
  <c r="AY336" i="2" s="1"/>
  <c r="F315" i="2"/>
  <c r="G314" i="2"/>
  <c r="G305" i="2"/>
  <c r="G310" i="2"/>
  <c r="G308" i="2"/>
  <c r="G299" i="2"/>
  <c r="G313" i="2"/>
  <c r="G298" i="2"/>
  <c r="G304" i="2"/>
  <c r="G309" i="2"/>
  <c r="G301" i="2"/>
  <c r="G303" i="2"/>
  <c r="G307" i="2"/>
  <c r="G300" i="2"/>
  <c r="G311" i="2"/>
  <c r="R315" i="2"/>
  <c r="S314" i="2"/>
  <c r="S303" i="2"/>
  <c r="S310" i="2"/>
  <c r="S300" i="2"/>
  <c r="S308" i="2"/>
  <c r="S309" i="2"/>
  <c r="S305" i="2"/>
  <c r="S307" i="2"/>
  <c r="S311" i="2"/>
  <c r="S298" i="2"/>
  <c r="S299" i="2"/>
  <c r="S301" i="2"/>
  <c r="S313" i="2"/>
  <c r="S304" i="2"/>
  <c r="AO312" i="2"/>
  <c r="BP290" i="2"/>
  <c r="BQ290" i="2" s="1"/>
  <c r="BD290" i="2"/>
  <c r="BE290" i="2" s="1"/>
  <c r="BJ290" i="2"/>
  <c r="BK290" i="2" s="1"/>
  <c r="AX290" i="2"/>
  <c r="AY290" i="2" s="1"/>
  <c r="O290" i="2"/>
  <c r="AO306" i="2"/>
  <c r="BP306" i="2"/>
  <c r="BQ306" i="2" s="1"/>
  <c r="AX306" i="2"/>
  <c r="AY306" i="2" s="1"/>
  <c r="BD306" i="2"/>
  <c r="BE306" i="2" s="1"/>
  <c r="O306" i="2"/>
  <c r="BJ306" i="2"/>
  <c r="BK306" i="2" s="1"/>
  <c r="AI336" i="2"/>
  <c r="BZ180" i="2"/>
  <c r="BB362" i="2"/>
  <c r="BC362" i="2" s="1"/>
  <c r="M362" i="2"/>
  <c r="L363" i="2"/>
  <c r="BH362" i="2"/>
  <c r="BI362" i="2" s="1"/>
  <c r="AV362" i="2"/>
  <c r="AW362" i="2" s="1"/>
  <c r="BN362" i="2"/>
  <c r="BO362" i="2" s="1"/>
  <c r="M353" i="2"/>
  <c r="M348" i="2"/>
  <c r="M351" i="2"/>
  <c r="M358" i="2"/>
  <c r="M349" i="2"/>
  <c r="M346" i="2"/>
  <c r="M361" i="2"/>
  <c r="M357" i="2"/>
  <c r="M347" i="2"/>
  <c r="M352" i="2"/>
  <c r="M355" i="2"/>
  <c r="M359" i="2"/>
  <c r="M356" i="2"/>
  <c r="BD146" i="2"/>
  <c r="BE146" i="2" s="1"/>
  <c r="O146" i="2"/>
  <c r="BJ146" i="2"/>
  <c r="BK146" i="2" s="1"/>
  <c r="AX146" i="2"/>
  <c r="AY146" i="2" s="1"/>
  <c r="BP146" i="2"/>
  <c r="BQ146" i="2" s="1"/>
  <c r="AV51" i="2"/>
  <c r="BH51" i="2"/>
  <c r="BN51" i="2"/>
  <c r="BB51" i="2"/>
  <c r="O326" i="2"/>
  <c r="BD326" i="2"/>
  <c r="BE326" i="2" s="1"/>
  <c r="BJ326" i="2"/>
  <c r="BK326" i="2" s="1"/>
  <c r="AX326" i="2"/>
  <c r="AY326" i="2" s="1"/>
  <c r="BP326" i="2"/>
  <c r="BQ326" i="2" s="1"/>
  <c r="M306" i="2"/>
  <c r="AC386" i="2"/>
  <c r="Z386" i="2"/>
  <c r="AC380" i="2"/>
  <c r="AC385" i="2"/>
  <c r="AC375" i="2"/>
  <c r="AC370" i="2"/>
  <c r="AC377" i="2"/>
  <c r="AC383" i="2"/>
  <c r="AC376" i="2"/>
  <c r="AC371" i="2"/>
  <c r="AC372" i="2"/>
  <c r="AC373" i="2"/>
  <c r="AC381" i="2"/>
  <c r="AC374" i="2"/>
  <c r="AC382" i="2"/>
  <c r="AC379" i="2"/>
  <c r="AF314" i="2"/>
  <c r="AG314" i="2" s="1"/>
  <c r="AI314" i="2"/>
  <c r="AI305" i="2"/>
  <c r="AI298" i="2"/>
  <c r="AI309" i="2"/>
  <c r="AI310" i="2"/>
  <c r="AI300" i="2"/>
  <c r="AI299" i="2"/>
  <c r="AI307" i="2"/>
  <c r="AI311" i="2"/>
  <c r="AI304" i="2"/>
  <c r="AI301" i="2"/>
  <c r="AI303" i="2"/>
  <c r="AI308" i="2"/>
  <c r="AI313" i="2"/>
  <c r="AC330" i="2"/>
  <c r="O218" i="2"/>
  <c r="BJ218" i="2"/>
  <c r="BK218" i="2" s="1"/>
  <c r="BP218" i="2"/>
  <c r="BQ218" i="2" s="1"/>
  <c r="BD218" i="2"/>
  <c r="BE218" i="2" s="1"/>
  <c r="AX218" i="2"/>
  <c r="AY218" i="2" s="1"/>
  <c r="AU314" i="2"/>
  <c r="AR314" i="2"/>
  <c r="AS314" i="2" s="1"/>
  <c r="AU311" i="2"/>
  <c r="AU310" i="2"/>
  <c r="AU301" i="2"/>
  <c r="AU300" i="2"/>
  <c r="AU305" i="2"/>
  <c r="AU304" i="2"/>
  <c r="AU298" i="2"/>
  <c r="AU309" i="2"/>
  <c r="AU307" i="2"/>
  <c r="AU299" i="2"/>
  <c r="AU303" i="2"/>
  <c r="AU313" i="2"/>
  <c r="AU308" i="2"/>
  <c r="BZ183" i="2"/>
  <c r="AX360" i="2"/>
  <c r="AY360" i="2" s="1"/>
  <c r="BJ360" i="2"/>
  <c r="BK360" i="2" s="1"/>
  <c r="O360" i="2"/>
  <c r="BP360" i="2"/>
  <c r="BQ360" i="2" s="1"/>
  <c r="BD360" i="2"/>
  <c r="BE360" i="2" s="1"/>
  <c r="BZ178" i="2"/>
  <c r="BP302" i="2"/>
  <c r="BQ302" i="2" s="1"/>
  <c r="AX302" i="2"/>
  <c r="AY302" i="2" s="1"/>
  <c r="O302" i="2"/>
  <c r="BJ302" i="2"/>
  <c r="BK302" i="2" s="1"/>
  <c r="BD302" i="2"/>
  <c r="BE302" i="2" s="1"/>
  <c r="AI386" i="2"/>
  <c r="AF386" i="2"/>
  <c r="AI379" i="2"/>
  <c r="AI376" i="2"/>
  <c r="AI380" i="2"/>
  <c r="AI383" i="2"/>
  <c r="AI382" i="2"/>
  <c r="AI372" i="2"/>
  <c r="AI385" i="2"/>
  <c r="AI375" i="2"/>
  <c r="AI381" i="2"/>
  <c r="AI377" i="2"/>
  <c r="AI371" i="2"/>
  <c r="AI373" i="2"/>
  <c r="AI370" i="2"/>
  <c r="BJ26" i="2"/>
  <c r="BK26" i="2" s="1"/>
  <c r="BD26" i="2"/>
  <c r="BE26" i="2" s="1"/>
  <c r="BP26" i="2"/>
  <c r="BQ26" i="2" s="1"/>
  <c r="O26" i="2"/>
  <c r="AX26" i="2"/>
  <c r="AY26" i="2" s="1"/>
  <c r="AQ306" i="2"/>
  <c r="M350" i="2"/>
  <c r="AZ338" i="2"/>
  <c r="BA338" i="2" s="1"/>
  <c r="BF338" i="2"/>
  <c r="BG338" i="2" s="1"/>
  <c r="Q338" i="2"/>
  <c r="BL338" i="2"/>
  <c r="BM338" i="2" s="1"/>
  <c r="N338" i="2"/>
  <c r="BR338" i="2"/>
  <c r="BS338" i="2" s="1"/>
  <c r="Q329" i="2"/>
  <c r="Q323" i="2"/>
  <c r="Q335" i="2"/>
  <c r="Q337" i="2"/>
  <c r="Q331" i="2"/>
  <c r="Q333" i="2"/>
  <c r="Q328" i="2"/>
  <c r="Q324" i="2"/>
  <c r="Q327" i="2"/>
  <c r="Q325" i="2"/>
  <c r="Q334" i="2"/>
  <c r="Q332" i="2"/>
  <c r="Q322" i="2"/>
  <c r="BP378" i="2"/>
  <c r="BQ378" i="2" s="1"/>
  <c r="BJ378" i="2"/>
  <c r="BK378" i="2" s="1"/>
  <c r="BD378" i="2"/>
  <c r="BE378" i="2" s="1"/>
  <c r="AX378" i="2"/>
  <c r="AY378" i="2" s="1"/>
  <c r="BB386" i="2"/>
  <c r="BC386" i="2" s="1"/>
  <c r="M386" i="2"/>
  <c r="BH386" i="2"/>
  <c r="BI386" i="2" s="1"/>
  <c r="L387" i="2"/>
  <c r="BN386" i="2"/>
  <c r="BO386" i="2" s="1"/>
  <c r="AV386" i="2"/>
  <c r="AW386" i="2" s="1"/>
  <c r="M370" i="2"/>
  <c r="M380" i="2"/>
  <c r="M379" i="2"/>
  <c r="M376" i="2"/>
  <c r="M371" i="2"/>
  <c r="M377" i="2"/>
  <c r="M385" i="2"/>
  <c r="M383" i="2"/>
  <c r="M373" i="2"/>
  <c r="M382" i="2"/>
  <c r="M372" i="2"/>
  <c r="M381" i="2"/>
  <c r="M375" i="2"/>
  <c r="AI312" i="2"/>
  <c r="BZ176" i="2"/>
  <c r="AQ312" i="2"/>
  <c r="AX170" i="2"/>
  <c r="AY170" i="2" s="1"/>
  <c r="O170" i="2"/>
  <c r="BP170" i="2"/>
  <c r="BQ170" i="2" s="1"/>
  <c r="BJ170" i="2"/>
  <c r="BK170" i="2" s="1"/>
  <c r="BD170" i="2"/>
  <c r="BE170" i="2" s="1"/>
  <c r="M302" i="2"/>
  <c r="BN243" i="2"/>
  <c r="BH243" i="2"/>
  <c r="BB243" i="2"/>
  <c r="AV243" i="2"/>
  <c r="G386" i="2"/>
  <c r="F387" i="2"/>
  <c r="G370" i="2"/>
  <c r="G373" i="2"/>
  <c r="G381" i="2"/>
  <c r="G382" i="2"/>
  <c r="G375" i="2"/>
  <c r="G380" i="2"/>
  <c r="G383" i="2"/>
  <c r="G376" i="2"/>
  <c r="G377" i="2"/>
  <c r="G372" i="2"/>
  <c r="G371" i="2"/>
  <c r="G385" i="2"/>
  <c r="G379" i="2"/>
  <c r="W386" i="2"/>
  <c r="T386" i="2"/>
  <c r="U384" i="2" s="1"/>
  <c r="W385" i="2"/>
  <c r="W379" i="2"/>
  <c r="W383" i="2"/>
  <c r="W382" i="2"/>
  <c r="W376" i="2"/>
  <c r="W373" i="2"/>
  <c r="W372" i="2"/>
  <c r="W375" i="2"/>
  <c r="W370" i="2"/>
  <c r="W371" i="2"/>
  <c r="W377" i="2"/>
  <c r="W380" i="2"/>
  <c r="W381" i="2"/>
  <c r="O50" i="2"/>
  <c r="BP50" i="2"/>
  <c r="BQ50" i="2" s="1"/>
  <c r="BD50" i="2"/>
  <c r="BE50" i="2" s="1"/>
  <c r="BJ50" i="2"/>
  <c r="BK50" i="2" s="1"/>
  <c r="AX50" i="2"/>
  <c r="AY50" i="2" s="1"/>
  <c r="AU312" i="2"/>
  <c r="G384" i="2"/>
  <c r="AG378" i="2"/>
  <c r="T338" i="2"/>
  <c r="U338" i="2" s="1"/>
  <c r="W338" i="2"/>
  <c r="W329" i="2"/>
  <c r="W322" i="2"/>
  <c r="W332" i="2"/>
  <c r="W325" i="2"/>
  <c r="W328" i="2"/>
  <c r="W331" i="2"/>
  <c r="W324" i="2"/>
  <c r="W335" i="2"/>
  <c r="W334" i="2"/>
  <c r="W327" i="2"/>
  <c r="W333" i="2"/>
  <c r="W337" i="2"/>
  <c r="W323" i="2"/>
  <c r="AK338" i="2"/>
  <c r="AJ339" i="2"/>
  <c r="AK323" i="2"/>
  <c r="AK337" i="2"/>
  <c r="AK324" i="2"/>
  <c r="AK329" i="2"/>
  <c r="AK327" i="2"/>
  <c r="AK325" i="2"/>
  <c r="AK333" i="2"/>
  <c r="AK332" i="2"/>
  <c r="AK328" i="2"/>
  <c r="AK334" i="2"/>
  <c r="AK335" i="2"/>
  <c r="AK322" i="2"/>
  <c r="AK331" i="2"/>
  <c r="Z338" i="2"/>
  <c r="AA338" i="2" s="1"/>
  <c r="AC338" i="2"/>
  <c r="AC324" i="2"/>
  <c r="AC331" i="2"/>
  <c r="AC327" i="2"/>
  <c r="AC335" i="2"/>
  <c r="AC334" i="2"/>
  <c r="AC323" i="2"/>
  <c r="AC329" i="2"/>
  <c r="AC337" i="2"/>
  <c r="AC332" i="2"/>
  <c r="AC322" i="2"/>
  <c r="AC333" i="2"/>
  <c r="AC328" i="2"/>
  <c r="AC325" i="2"/>
  <c r="AJ315" i="2"/>
  <c r="AK314" i="2"/>
  <c r="AK301" i="2"/>
  <c r="AK311" i="2"/>
  <c r="AK313" i="2"/>
  <c r="AK299" i="2"/>
  <c r="AK310" i="2"/>
  <c r="AK303" i="2"/>
  <c r="AK308" i="2"/>
  <c r="AK304" i="2"/>
  <c r="AK305" i="2"/>
  <c r="AK307" i="2"/>
  <c r="AK309" i="2"/>
  <c r="AK300" i="2"/>
  <c r="AK298" i="2"/>
  <c r="AG384" i="2"/>
  <c r="O312" i="2"/>
  <c r="BP312" i="2"/>
  <c r="BQ312" i="2" s="1"/>
  <c r="AX312" i="2"/>
  <c r="AY312" i="2" s="1"/>
  <c r="BD312" i="2"/>
  <c r="BE312" i="2" s="1"/>
  <c r="BJ312" i="2"/>
  <c r="BK312" i="2" s="1"/>
  <c r="AE362" i="2"/>
  <c r="AD363" i="2"/>
  <c r="AE351" i="2"/>
  <c r="AE349" i="2"/>
  <c r="AE352" i="2"/>
  <c r="AE359" i="2"/>
  <c r="AE348" i="2"/>
  <c r="AE358" i="2"/>
  <c r="AE346" i="2"/>
  <c r="AE347" i="2"/>
  <c r="AE356" i="2"/>
  <c r="AE355" i="2"/>
  <c r="AE361" i="2"/>
  <c r="AE350" i="2"/>
  <c r="AE357" i="2"/>
  <c r="AE353" i="2"/>
  <c r="K386" i="2"/>
  <c r="H386" i="2"/>
  <c r="K375" i="2"/>
  <c r="K377" i="2"/>
  <c r="K371" i="2"/>
  <c r="K385" i="2"/>
  <c r="K372" i="2"/>
  <c r="K383" i="2"/>
  <c r="K370" i="2"/>
  <c r="K381" i="2"/>
  <c r="K384" i="2"/>
  <c r="K373" i="2"/>
  <c r="K376" i="2"/>
  <c r="K379" i="2"/>
  <c r="K378" i="2"/>
  <c r="K380" i="2"/>
  <c r="K382" i="2"/>
  <c r="Y362" i="2"/>
  <c r="X363" i="2"/>
  <c r="Y347" i="2"/>
  <c r="Y353" i="2"/>
  <c r="Y349" i="2"/>
  <c r="Y348" i="2"/>
  <c r="Y359" i="2"/>
  <c r="Y351" i="2"/>
  <c r="Y346" i="2"/>
  <c r="Y358" i="2"/>
  <c r="Y357" i="2"/>
  <c r="Y355" i="2"/>
  <c r="Y360" i="2"/>
  <c r="Y361" i="2"/>
  <c r="Y350" i="2"/>
  <c r="Y352" i="2"/>
  <c r="Y356" i="2"/>
  <c r="U378" i="2"/>
  <c r="G312" i="2"/>
  <c r="AV147" i="2"/>
  <c r="BH147" i="2"/>
  <c r="BB147" i="2"/>
  <c r="BN147" i="2"/>
  <c r="AC378" i="2"/>
  <c r="BZ177" i="2"/>
  <c r="BZ182" i="2"/>
  <c r="AI378" i="2"/>
  <c r="M374" i="2"/>
  <c r="AX74" i="2"/>
  <c r="AY74" i="2" s="1"/>
  <c r="BD74" i="2"/>
  <c r="BE74" i="2" s="1"/>
  <c r="BP74" i="2"/>
  <c r="BQ74" i="2" s="1"/>
  <c r="O74" i="2"/>
  <c r="BJ74" i="2"/>
  <c r="BK74" i="2" s="1"/>
  <c r="AC314" i="2"/>
  <c r="Z314" i="2"/>
  <c r="AA314" i="2" s="1"/>
  <c r="AC299" i="2"/>
  <c r="AC313" i="2"/>
  <c r="AC300" i="2"/>
  <c r="AC307" i="2"/>
  <c r="AC311" i="2"/>
  <c r="AC304" i="2"/>
  <c r="AC308" i="2"/>
  <c r="AC305" i="2"/>
  <c r="AC301" i="2"/>
  <c r="AC309" i="2"/>
  <c r="AC298" i="2"/>
  <c r="AC303" i="2"/>
  <c r="AC310" i="2"/>
  <c r="BP354" i="2"/>
  <c r="BQ354" i="2" s="1"/>
  <c r="AX354" i="2"/>
  <c r="AY354" i="2" s="1"/>
  <c r="BD354" i="2"/>
  <c r="BE354" i="2" s="1"/>
  <c r="BJ354" i="2"/>
  <c r="BK354" i="2" s="1"/>
  <c r="O354" i="2"/>
  <c r="W326" i="2"/>
  <c r="AR362" i="2"/>
  <c r="AS362" i="2" s="1"/>
  <c r="W330" i="2"/>
  <c r="BJ98" i="2"/>
  <c r="BK98" i="2" s="1"/>
  <c r="BP98" i="2"/>
  <c r="BQ98" i="2" s="1"/>
  <c r="AX98" i="2"/>
  <c r="AY98" i="2" s="1"/>
  <c r="BD98" i="2"/>
  <c r="BE98" i="2" s="1"/>
  <c r="O98" i="2"/>
  <c r="AK306" i="2"/>
  <c r="AI338" i="2"/>
  <c r="AF338" i="2"/>
  <c r="AG338" i="2" s="1"/>
  <c r="AI325" i="2"/>
  <c r="AI335" i="2"/>
  <c r="AI329" i="2"/>
  <c r="AI322" i="2"/>
  <c r="AI333" i="2"/>
  <c r="AI328" i="2"/>
  <c r="AI334" i="2"/>
  <c r="AI337" i="2"/>
  <c r="AI332" i="2"/>
  <c r="AI327" i="2"/>
  <c r="AI331" i="2"/>
  <c r="AI323" i="2"/>
  <c r="AI324" i="2"/>
  <c r="BZ186" i="2"/>
  <c r="AG374" i="2"/>
  <c r="BN99" i="2"/>
  <c r="BH99" i="2"/>
  <c r="BB99" i="2"/>
  <c r="AV99" i="2"/>
  <c r="AC336" i="2"/>
  <c r="BR362" i="2"/>
  <c r="BS362" i="2" s="1"/>
  <c r="N362" i="2"/>
  <c r="Q362" i="2"/>
  <c r="BF362" i="2"/>
  <c r="BG362" i="2" s="1"/>
  <c r="BL362" i="2"/>
  <c r="BM362" i="2" s="1"/>
  <c r="AZ362" i="2"/>
  <c r="BA362" i="2" s="1"/>
  <c r="Q359" i="2"/>
  <c r="Q356" i="2"/>
  <c r="Q349" i="2"/>
  <c r="Q351" i="2"/>
  <c r="Q347" i="2"/>
  <c r="Q348" i="2"/>
  <c r="Q361" i="2"/>
  <c r="Q353" i="2"/>
  <c r="Q357" i="2"/>
  <c r="Q355" i="2"/>
  <c r="Q358" i="2"/>
  <c r="Q346" i="2"/>
  <c r="Q352" i="2"/>
  <c r="AE314" i="2"/>
  <c r="AD315" i="2"/>
  <c r="AE300" i="2"/>
  <c r="AE310" i="2"/>
  <c r="AE313" i="2"/>
  <c r="AE304" i="2"/>
  <c r="AE299" i="2"/>
  <c r="AE311" i="2"/>
  <c r="AE309" i="2"/>
  <c r="AE298" i="2"/>
  <c r="AE307" i="2"/>
  <c r="AE308" i="2"/>
  <c r="AE303" i="2"/>
  <c r="AE301" i="2"/>
  <c r="AE305" i="2"/>
  <c r="S312" i="2"/>
  <c r="AA378" i="2"/>
  <c r="AK312" i="2"/>
  <c r="M336" i="2"/>
  <c r="Q302" i="2"/>
  <c r="AV219" i="2"/>
  <c r="BH219" i="2"/>
  <c r="BB219" i="2"/>
  <c r="BN219" i="2"/>
  <c r="G338" i="2"/>
  <c r="F339" i="2"/>
  <c r="G334" i="2"/>
  <c r="G331" i="2"/>
  <c r="G332" i="2"/>
  <c r="G335" i="2"/>
  <c r="G333" i="2"/>
  <c r="G323" i="2"/>
  <c r="G324" i="2"/>
  <c r="G328" i="2"/>
  <c r="G327" i="2"/>
  <c r="G329" i="2"/>
  <c r="G322" i="2"/>
  <c r="G325" i="2"/>
  <c r="G337" i="2"/>
  <c r="BR386" i="2"/>
  <c r="BS386" i="2" s="1"/>
  <c r="AZ386" i="2"/>
  <c r="BA386" i="2" s="1"/>
  <c r="BL386" i="2"/>
  <c r="BM386" i="2" s="1"/>
  <c r="BF386" i="2"/>
  <c r="BG386" i="2" s="1"/>
  <c r="Q386" i="2"/>
  <c r="N386" i="2"/>
  <c r="O374" i="2" s="1"/>
  <c r="Q371" i="2"/>
  <c r="Q381" i="2"/>
  <c r="Q382" i="2"/>
  <c r="Q376" i="2"/>
  <c r="Q379" i="2"/>
  <c r="Q375" i="2"/>
  <c r="Q373" i="2"/>
  <c r="Q370" i="2"/>
  <c r="Q383" i="2"/>
  <c r="Q380" i="2"/>
  <c r="Q385" i="2"/>
  <c r="Q372" i="2"/>
  <c r="Q377" i="2"/>
  <c r="G306" i="2"/>
  <c r="AU386" i="2"/>
  <c r="AR386" i="2"/>
  <c r="AS374" i="2" s="1"/>
  <c r="AU371" i="2"/>
  <c r="AU375" i="2"/>
  <c r="AU376" i="2"/>
  <c r="AU372" i="2"/>
  <c r="AU385" i="2"/>
  <c r="AU370" i="2"/>
  <c r="AU382" i="2"/>
  <c r="AU373" i="2"/>
  <c r="AU377" i="2"/>
  <c r="AU381" i="2"/>
  <c r="AU379" i="2"/>
  <c r="AU378" i="2"/>
  <c r="AU383" i="2"/>
  <c r="AU380" i="2"/>
  <c r="S338" i="2"/>
  <c r="R339" i="2"/>
  <c r="S323" i="2"/>
  <c r="S325" i="2"/>
  <c r="S334" i="2"/>
  <c r="S337" i="2"/>
  <c r="S332" i="2"/>
  <c r="S328" i="2"/>
  <c r="S329" i="2"/>
  <c r="S335" i="2"/>
  <c r="S331" i="2"/>
  <c r="S327" i="2"/>
  <c r="S322" i="2"/>
  <c r="S333" i="2"/>
  <c r="S324" i="2"/>
  <c r="S384" i="2"/>
  <c r="AE360" i="2"/>
  <c r="Q326" i="2"/>
  <c r="AF362" i="2"/>
  <c r="AG362" i="2" s="1"/>
  <c r="AE386" i="2"/>
  <c r="AD387" i="2"/>
  <c r="AE382" i="2"/>
  <c r="AE373" i="2"/>
  <c r="AE379" i="2"/>
  <c r="AE380" i="2"/>
  <c r="AE376" i="2"/>
  <c r="AE381" i="2"/>
  <c r="AE372" i="2"/>
  <c r="AE370" i="2"/>
  <c r="AE375" i="2"/>
  <c r="AE383" i="2"/>
  <c r="AE385" i="2"/>
  <c r="AE377" i="2"/>
  <c r="AE378" i="2"/>
  <c r="AE371" i="2"/>
  <c r="U374" i="2"/>
  <c r="BZ181" i="2"/>
  <c r="M384" i="2"/>
  <c r="X387" i="2"/>
  <c r="Y386" i="2"/>
  <c r="Y379" i="2"/>
  <c r="Y370" i="2"/>
  <c r="Y385" i="2"/>
  <c r="Y371" i="2"/>
  <c r="Y381" i="2"/>
  <c r="Y380" i="2"/>
  <c r="Y382" i="2"/>
  <c r="Y372" i="2"/>
  <c r="Y377" i="2"/>
  <c r="Y376" i="2"/>
  <c r="Y373" i="2"/>
  <c r="Y383" i="2"/>
  <c r="Y375" i="2"/>
  <c r="AA384" i="2"/>
  <c r="M312" i="2"/>
  <c r="AE374" i="2"/>
  <c r="BJ350" i="2"/>
  <c r="BK350" i="2" s="1"/>
  <c r="AX350" i="2"/>
  <c r="AY350" i="2" s="1"/>
  <c r="BP350" i="2"/>
  <c r="BQ350" i="2" s="1"/>
  <c r="O350" i="2"/>
  <c r="BD350" i="2"/>
  <c r="BE350" i="2" s="1"/>
  <c r="W314" i="2"/>
  <c r="T314" i="2"/>
  <c r="U314" i="2" s="1"/>
  <c r="W313" i="2"/>
  <c r="W303" i="2"/>
  <c r="W305" i="2"/>
  <c r="W298" i="2"/>
  <c r="W307" i="2"/>
  <c r="W308" i="2"/>
  <c r="W309" i="2"/>
  <c r="W310" i="2"/>
  <c r="W301" i="2"/>
  <c r="W300" i="2"/>
  <c r="W311" i="2"/>
  <c r="W299" i="2"/>
  <c r="W304" i="2"/>
  <c r="M378" i="2"/>
  <c r="K338" i="2"/>
  <c r="H338" i="2"/>
  <c r="I338" i="2" s="1"/>
  <c r="K335" i="2"/>
  <c r="K324" i="2"/>
  <c r="K332" i="2"/>
  <c r="K323" i="2"/>
  <c r="K328" i="2"/>
  <c r="K327" i="2"/>
  <c r="K337" i="2"/>
  <c r="K329" i="2"/>
  <c r="K322" i="2"/>
  <c r="K333" i="2"/>
  <c r="K331" i="2"/>
  <c r="K325" i="2"/>
  <c r="K334" i="2"/>
  <c r="AQ354" i="2"/>
  <c r="AQ384" i="2"/>
  <c r="K306" i="2"/>
  <c r="BH171" i="2"/>
  <c r="BB171" i="2"/>
  <c r="AV171" i="2"/>
  <c r="BN171" i="2"/>
  <c r="Q360" i="2"/>
  <c r="G326" i="2"/>
  <c r="X339" i="2"/>
  <c r="Y338" i="2"/>
  <c r="Y334" i="2"/>
  <c r="Y335" i="2"/>
  <c r="Y324" i="2"/>
  <c r="Y323" i="2"/>
  <c r="Y333" i="2"/>
  <c r="Y325" i="2"/>
  <c r="Y331" i="2"/>
  <c r="Y337" i="2"/>
  <c r="Y329" i="2"/>
  <c r="Y327" i="2"/>
  <c r="Y328" i="2"/>
  <c r="Y332" i="2"/>
  <c r="Y322" i="2"/>
  <c r="AU306" i="2"/>
  <c r="AQ378" i="2"/>
  <c r="AC302" i="2"/>
  <c r="BN267" i="2"/>
  <c r="BB267" i="2"/>
  <c r="AV267" i="2"/>
  <c r="BH267" i="2"/>
  <c r="AE306" i="2"/>
  <c r="AR338" i="2"/>
  <c r="AS338" i="2" s="1"/>
  <c r="AU338" i="2"/>
  <c r="AU334" i="2"/>
  <c r="AU322" i="2"/>
  <c r="AU328" i="2"/>
  <c r="AU333" i="2"/>
  <c r="AU331" i="2"/>
  <c r="AU323" i="2"/>
  <c r="AU325" i="2"/>
  <c r="AU332" i="2"/>
  <c r="AU335" i="2"/>
  <c r="AU329" i="2"/>
  <c r="AU337" i="2"/>
  <c r="AU327" i="2"/>
  <c r="AU324" i="2"/>
  <c r="AA374" i="2"/>
  <c r="AO386" i="2"/>
  <c r="AL386" i="2"/>
  <c r="AM374" i="2" s="1"/>
  <c r="AO375" i="2"/>
  <c r="AO383" i="2"/>
  <c r="AO371" i="2"/>
  <c r="AO381" i="2"/>
  <c r="AO377" i="2"/>
  <c r="AO380" i="2"/>
  <c r="AO376" i="2"/>
  <c r="AO373" i="2"/>
  <c r="AO382" i="2"/>
  <c r="AO372" i="2"/>
  <c r="AO370" i="2"/>
  <c r="AO385" i="2"/>
  <c r="AO379" i="2"/>
  <c r="AX266" i="2"/>
  <c r="AY266" i="2" s="1"/>
  <c r="BD266" i="2"/>
  <c r="BE266" i="2" s="1"/>
  <c r="O266" i="2"/>
  <c r="BJ266" i="2"/>
  <c r="BK266" i="2" s="1"/>
  <c r="BP266" i="2"/>
  <c r="BQ266" i="2" s="1"/>
  <c r="BN123" i="2"/>
  <c r="BB123" i="2"/>
  <c r="AV123" i="2"/>
  <c r="BH123" i="2"/>
  <c r="AO314" i="2"/>
  <c r="AL314" i="2"/>
  <c r="AM314" i="2" s="1"/>
  <c r="AO298" i="2"/>
  <c r="AO308" i="2"/>
  <c r="AO305" i="2"/>
  <c r="AO301" i="2"/>
  <c r="AO304" i="2"/>
  <c r="AO300" i="2"/>
  <c r="AO307" i="2"/>
  <c r="AO311" i="2"/>
  <c r="AO303" i="2"/>
  <c r="AO299" i="2"/>
  <c r="AO309" i="2"/>
  <c r="AO313" i="2"/>
  <c r="AO310" i="2"/>
  <c r="K302" i="2"/>
  <c r="BJ194" i="2"/>
  <c r="BK194" i="2" s="1"/>
  <c r="AX194" i="2"/>
  <c r="AY194" i="2" s="1"/>
  <c r="BP194" i="2"/>
  <c r="BQ194" i="2" s="1"/>
  <c r="O194" i="2"/>
  <c r="BD194" i="2"/>
  <c r="BE194" i="2" s="1"/>
  <c r="BN75" i="2"/>
  <c r="BB75" i="2"/>
  <c r="BH75" i="2"/>
  <c r="AV75" i="2"/>
  <c r="AS384" i="2"/>
  <c r="AC384" i="2"/>
  <c r="Y384" i="2"/>
  <c r="AE312" i="2"/>
  <c r="AQ338" i="2"/>
  <c r="AP339" i="2"/>
  <c r="AQ329" i="2"/>
  <c r="AQ334" i="2"/>
  <c r="AQ323" i="2"/>
  <c r="AQ337" i="2"/>
  <c r="AQ327" i="2"/>
  <c r="AQ324" i="2"/>
  <c r="AQ332" i="2"/>
  <c r="AQ325" i="2"/>
  <c r="AQ331" i="2"/>
  <c r="AQ322" i="2"/>
  <c r="AQ328" i="2"/>
  <c r="AQ335" i="2"/>
  <c r="AQ333" i="2"/>
  <c r="I384" i="2"/>
  <c r="Y314" i="2"/>
  <c r="X315" i="2"/>
  <c r="Y300" i="2"/>
  <c r="Y311" i="2"/>
  <c r="Y308" i="2"/>
  <c r="Y305" i="2"/>
  <c r="Y299" i="2"/>
  <c r="Y309" i="2"/>
  <c r="Y310" i="2"/>
  <c r="Y301" i="2"/>
  <c r="Y307" i="2"/>
  <c r="Y298" i="2"/>
  <c r="Y304" i="2"/>
  <c r="Y313" i="2"/>
  <c r="Y303" i="2"/>
  <c r="Y378" i="2"/>
  <c r="BZ185" i="2"/>
  <c r="Y306" i="2"/>
  <c r="AJ387" i="2"/>
  <c r="AK386" i="2"/>
  <c r="AK383" i="2"/>
  <c r="AK380" i="2"/>
  <c r="AK379" i="2"/>
  <c r="AK376" i="2"/>
  <c r="AK374" i="2"/>
  <c r="AK370" i="2"/>
  <c r="AK381" i="2"/>
  <c r="AK375" i="2"/>
  <c r="AK372" i="2"/>
  <c r="AK371" i="2"/>
  <c r="AK382" i="2"/>
  <c r="AK377" i="2"/>
  <c r="AK385" i="2"/>
  <c r="AK373" i="2"/>
  <c r="AU326" i="2"/>
  <c r="I386" i="4" l="1"/>
  <c r="I371" i="4"/>
  <c r="I377" i="4"/>
  <c r="I372" i="4"/>
  <c r="I379" i="4"/>
  <c r="I375" i="4"/>
  <c r="I370" i="4"/>
  <c r="I382" i="4"/>
  <c r="I376" i="4"/>
  <c r="I373" i="4"/>
  <c r="I383" i="4"/>
  <c r="I380" i="4"/>
  <c r="I381" i="4"/>
  <c r="I385" i="4"/>
  <c r="I374" i="4"/>
  <c r="U386" i="4"/>
  <c r="U371" i="4"/>
  <c r="U382" i="4"/>
  <c r="U383" i="4"/>
  <c r="U372" i="4"/>
  <c r="U377" i="4"/>
  <c r="U379" i="4"/>
  <c r="U370" i="4"/>
  <c r="U381" i="4"/>
  <c r="U376" i="4"/>
  <c r="U380" i="4"/>
  <c r="U373" i="4"/>
  <c r="U385" i="4"/>
  <c r="U375" i="4"/>
  <c r="AM374" i="4"/>
  <c r="I384" i="4"/>
  <c r="AS384" i="4"/>
  <c r="BN339" i="4"/>
  <c r="AV339" i="4"/>
  <c r="BH339" i="4"/>
  <c r="BB339" i="4"/>
  <c r="BB363" i="4"/>
  <c r="AV363" i="4"/>
  <c r="BN363" i="4"/>
  <c r="BH363" i="4"/>
  <c r="AX338" i="4"/>
  <c r="AY338" i="4" s="1"/>
  <c r="O338" i="4"/>
  <c r="BP338" i="4"/>
  <c r="BQ338" i="4" s="1"/>
  <c r="BD338" i="4"/>
  <c r="BE338" i="4" s="1"/>
  <c r="BJ338" i="4"/>
  <c r="BK338" i="4" s="1"/>
  <c r="AX386" i="4"/>
  <c r="AY386" i="4" s="1"/>
  <c r="BD386" i="4"/>
  <c r="BE386" i="4" s="1"/>
  <c r="O386" i="4"/>
  <c r="BJ386" i="4"/>
  <c r="BK386" i="4" s="1"/>
  <c r="BP386" i="4"/>
  <c r="BQ386" i="4" s="1"/>
  <c r="O371" i="4"/>
  <c r="O372" i="4"/>
  <c r="O375" i="4"/>
  <c r="O377" i="4"/>
  <c r="O376" i="4"/>
  <c r="O380" i="4"/>
  <c r="O370" i="4"/>
  <c r="O373" i="4"/>
  <c r="O382" i="4"/>
  <c r="O381" i="4"/>
  <c r="O383" i="4"/>
  <c r="O385" i="4"/>
  <c r="O379" i="4"/>
  <c r="BP314" i="4"/>
  <c r="BQ314" i="4" s="1"/>
  <c r="AX314" i="4"/>
  <c r="AY314" i="4" s="1"/>
  <c r="BD314" i="4"/>
  <c r="BE314" i="4" s="1"/>
  <c r="BJ314" i="4"/>
  <c r="BK314" i="4" s="1"/>
  <c r="O314" i="4"/>
  <c r="AM378" i="4"/>
  <c r="BN387" i="4"/>
  <c r="BH387" i="4"/>
  <c r="BB387" i="4"/>
  <c r="AV387" i="4"/>
  <c r="AG374" i="4"/>
  <c r="AA386" i="4"/>
  <c r="AA371" i="4"/>
  <c r="AA385" i="4"/>
  <c r="AA372" i="4"/>
  <c r="AA383" i="4"/>
  <c r="AA376" i="4"/>
  <c r="AA381" i="4"/>
  <c r="AA373" i="4"/>
  <c r="AA379" i="4"/>
  <c r="AA384" i="4"/>
  <c r="AA382" i="4"/>
  <c r="AA380" i="4"/>
  <c r="AA375" i="4"/>
  <c r="AA370" i="4"/>
  <c r="AA377" i="4"/>
  <c r="AM386" i="4"/>
  <c r="AM371" i="4"/>
  <c r="AM385" i="4"/>
  <c r="AM376" i="4"/>
  <c r="AM370" i="4"/>
  <c r="AM381" i="4"/>
  <c r="AM372" i="4"/>
  <c r="AM379" i="4"/>
  <c r="AM373" i="4"/>
  <c r="AM382" i="4"/>
  <c r="AM375" i="4"/>
  <c r="AM377" i="4"/>
  <c r="AM380" i="4"/>
  <c r="AM383" i="4"/>
  <c r="AS386" i="4"/>
  <c r="AS371" i="4"/>
  <c r="AS378" i="4"/>
  <c r="AS375" i="4"/>
  <c r="AS370" i="4"/>
  <c r="AS382" i="4"/>
  <c r="AS379" i="4"/>
  <c r="AS385" i="4"/>
  <c r="AS377" i="4"/>
  <c r="AS372" i="4"/>
  <c r="AS373" i="4"/>
  <c r="AS380" i="4"/>
  <c r="AS381" i="4"/>
  <c r="AS383" i="4"/>
  <c r="AS376" i="4"/>
  <c r="BB315" i="4"/>
  <c r="AV315" i="4"/>
  <c r="BN315" i="4"/>
  <c r="BH315" i="4"/>
  <c r="BD362" i="4"/>
  <c r="BE362" i="4" s="1"/>
  <c r="O362" i="4"/>
  <c r="BJ362" i="4"/>
  <c r="BK362" i="4" s="1"/>
  <c r="BP362" i="4"/>
  <c r="BQ362" i="4" s="1"/>
  <c r="AX362" i="4"/>
  <c r="AY362" i="4" s="1"/>
  <c r="AG386" i="4"/>
  <c r="AG371" i="4"/>
  <c r="AG370" i="4"/>
  <c r="AG376" i="4"/>
  <c r="AG377" i="4"/>
  <c r="AG381" i="4"/>
  <c r="AG383" i="4"/>
  <c r="AG385" i="4"/>
  <c r="AG380" i="4"/>
  <c r="AG372" i="4"/>
  <c r="AG373" i="4"/>
  <c r="AG382" i="4"/>
  <c r="AG375" i="4"/>
  <c r="AG379" i="4"/>
  <c r="AM384" i="2"/>
  <c r="BN339" i="2"/>
  <c r="BH339" i="2"/>
  <c r="BB339" i="2"/>
  <c r="AV339" i="2"/>
  <c r="AS378" i="2"/>
  <c r="O378" i="2"/>
  <c r="I386" i="2"/>
  <c r="I371" i="2"/>
  <c r="I378" i="2"/>
  <c r="I381" i="2"/>
  <c r="I370" i="2"/>
  <c r="I376" i="2"/>
  <c r="I380" i="2"/>
  <c r="I375" i="2"/>
  <c r="I382" i="2"/>
  <c r="I372" i="2"/>
  <c r="I377" i="2"/>
  <c r="I379" i="2"/>
  <c r="I385" i="2"/>
  <c r="I383" i="2"/>
  <c r="I373" i="2"/>
  <c r="BP338" i="2"/>
  <c r="BQ338" i="2" s="1"/>
  <c r="AX338" i="2"/>
  <c r="AY338" i="2" s="1"/>
  <c r="O338" i="2"/>
  <c r="BJ338" i="2"/>
  <c r="BK338" i="2" s="1"/>
  <c r="BD338" i="2"/>
  <c r="BE338" i="2" s="1"/>
  <c r="O384" i="2"/>
  <c r="AX314" i="2"/>
  <c r="AY314" i="2" s="1"/>
  <c r="BD314" i="2"/>
  <c r="BE314" i="2" s="1"/>
  <c r="BP314" i="2"/>
  <c r="BQ314" i="2" s="1"/>
  <c r="O314" i="2"/>
  <c r="BJ314" i="2"/>
  <c r="BK314" i="2" s="1"/>
  <c r="AM386" i="2"/>
  <c r="AM371" i="2"/>
  <c r="AM382" i="2"/>
  <c r="AM375" i="2"/>
  <c r="AM373" i="2"/>
  <c r="AM380" i="2"/>
  <c r="AM379" i="2"/>
  <c r="AM370" i="2"/>
  <c r="AM383" i="2"/>
  <c r="AM381" i="2"/>
  <c r="AM377" i="2"/>
  <c r="AM372" i="2"/>
  <c r="AM376" i="2"/>
  <c r="AM385" i="2"/>
  <c r="AV387" i="2"/>
  <c r="BN387" i="2"/>
  <c r="BH387" i="2"/>
  <c r="BB387" i="2"/>
  <c r="AG386" i="2"/>
  <c r="AG371" i="2"/>
  <c r="AG385" i="2"/>
  <c r="AG380" i="2"/>
  <c r="AG381" i="2"/>
  <c r="AG373" i="2"/>
  <c r="AG383" i="2"/>
  <c r="AG370" i="2"/>
  <c r="AG372" i="2"/>
  <c r="AG377" i="2"/>
  <c r="AG376" i="2"/>
  <c r="AG375" i="2"/>
  <c r="AG382" i="2"/>
  <c r="AG379" i="2"/>
  <c r="AA386" i="2"/>
  <c r="AA371" i="2"/>
  <c r="AA379" i="2"/>
  <c r="AA382" i="2"/>
  <c r="AA380" i="2"/>
  <c r="AA383" i="2"/>
  <c r="AA370" i="2"/>
  <c r="AA385" i="2"/>
  <c r="AA372" i="2"/>
  <c r="AA376" i="2"/>
  <c r="AA375" i="2"/>
  <c r="AA373" i="2"/>
  <c r="AA377" i="2"/>
  <c r="AA381" i="2"/>
  <c r="BJ362" i="2"/>
  <c r="BK362" i="2" s="1"/>
  <c r="AX362" i="2"/>
  <c r="AY362" i="2" s="1"/>
  <c r="BP362" i="2"/>
  <c r="BQ362" i="2" s="1"/>
  <c r="O362" i="2"/>
  <c r="BD362" i="2"/>
  <c r="BE362" i="2" s="1"/>
  <c r="U386" i="2"/>
  <c r="U371" i="2"/>
  <c r="U379" i="2"/>
  <c r="U381" i="2"/>
  <c r="U370" i="2"/>
  <c r="U372" i="2"/>
  <c r="U382" i="2"/>
  <c r="U380" i="2"/>
  <c r="U377" i="2"/>
  <c r="U376" i="2"/>
  <c r="U383" i="2"/>
  <c r="U385" i="2"/>
  <c r="U375" i="2"/>
  <c r="U373" i="2"/>
  <c r="AM378" i="2"/>
  <c r="BN363" i="2"/>
  <c r="BH363" i="2"/>
  <c r="BB363" i="2"/>
  <c r="AV363" i="2"/>
  <c r="BN315" i="2"/>
  <c r="BH315" i="2"/>
  <c r="BB315" i="2"/>
  <c r="AV315" i="2"/>
  <c r="I374" i="2"/>
  <c r="AS386" i="2"/>
  <c r="AS371" i="2"/>
  <c r="AS381" i="2"/>
  <c r="AS382" i="2"/>
  <c r="AS370" i="2"/>
  <c r="AS376" i="2"/>
  <c r="AS377" i="2"/>
  <c r="AS375" i="2"/>
  <c r="AS379" i="2"/>
  <c r="AS373" i="2"/>
  <c r="AS380" i="2"/>
  <c r="AS385" i="2"/>
  <c r="AS383" i="2"/>
  <c r="AS372" i="2"/>
  <c r="O386" i="2"/>
  <c r="BJ386" i="2"/>
  <c r="BK386" i="2" s="1"/>
  <c r="BP386" i="2"/>
  <c r="BQ386" i="2" s="1"/>
  <c r="BD386" i="2"/>
  <c r="BE386" i="2" s="1"/>
  <c r="AX386" i="2"/>
  <c r="AY386" i="2" s="1"/>
  <c r="O371" i="2"/>
  <c r="O381" i="2"/>
  <c r="O385" i="2"/>
  <c r="O375" i="2"/>
  <c r="O379" i="2"/>
  <c r="O373" i="2"/>
  <c r="O382" i="2"/>
  <c r="O376" i="2"/>
  <c r="O383" i="2"/>
  <c r="O370" i="2"/>
  <c r="O380" i="2"/>
  <c r="O377" i="2"/>
  <c r="O372" i="2"/>
  <c r="BN367" i="1" l="1"/>
  <c r="BH367" i="1"/>
  <c r="BB367" i="1"/>
  <c r="AV367" i="1"/>
  <c r="AP367" i="1"/>
  <c r="AJ367" i="1"/>
  <c r="AD367" i="1"/>
  <c r="X367" i="1"/>
  <c r="R367" i="1"/>
  <c r="L367" i="1"/>
  <c r="F367" i="1"/>
  <c r="BN343" i="1"/>
  <c r="BH343" i="1"/>
  <c r="BB343" i="1"/>
  <c r="AV343" i="1"/>
  <c r="AP343" i="1"/>
  <c r="AJ343" i="1"/>
  <c r="AD343" i="1"/>
  <c r="X343" i="1"/>
  <c r="R343" i="1"/>
  <c r="L343" i="1"/>
  <c r="F343" i="1"/>
  <c r="BN319" i="1"/>
  <c r="BH319" i="1"/>
  <c r="BB319" i="1"/>
  <c r="AV319" i="1"/>
  <c r="AP319" i="1"/>
  <c r="AJ319" i="1"/>
  <c r="AD319" i="1"/>
  <c r="X319" i="1"/>
  <c r="R319" i="1"/>
  <c r="L319" i="1"/>
  <c r="F319" i="1"/>
  <c r="BN295" i="1"/>
  <c r="BH295" i="1"/>
  <c r="BB295" i="1"/>
  <c r="AV295" i="1"/>
  <c r="AP295" i="1"/>
  <c r="AJ295" i="1"/>
  <c r="AD295" i="1"/>
  <c r="X295" i="1"/>
  <c r="R295" i="1"/>
  <c r="L295" i="1"/>
  <c r="F295" i="1"/>
  <c r="BO289" i="1"/>
  <c r="BI289" i="1"/>
  <c r="BB289" i="1"/>
  <c r="BC289" i="1" s="1"/>
  <c r="AT289" i="1"/>
  <c r="AP289" i="1"/>
  <c r="BN289" i="1" s="1"/>
  <c r="AN289" i="1"/>
  <c r="AL289" i="1"/>
  <c r="AJ289" i="1"/>
  <c r="AH289" i="1"/>
  <c r="AD289" i="1"/>
  <c r="AB289" i="1"/>
  <c r="X289" i="1"/>
  <c r="Z289" i="1" s="1"/>
  <c r="V289" i="1"/>
  <c r="R289" i="1"/>
  <c r="P289" i="1"/>
  <c r="BF289" i="1" s="1"/>
  <c r="BG289" i="1" s="1"/>
  <c r="N289" i="1"/>
  <c r="L289" i="1"/>
  <c r="BH289" i="1" s="1"/>
  <c r="J289" i="1"/>
  <c r="F289" i="1"/>
  <c r="BF287" i="1"/>
  <c r="BG287" i="1" s="1"/>
  <c r="AT287" i="1"/>
  <c r="AP287" i="1"/>
  <c r="AN287" i="1"/>
  <c r="AL287" i="1"/>
  <c r="AJ287" i="1"/>
  <c r="AH287" i="1"/>
  <c r="AD287" i="1"/>
  <c r="AB287" i="1"/>
  <c r="Z287" i="1"/>
  <c r="X287" i="1"/>
  <c r="V287" i="1"/>
  <c r="T287" i="1" s="1"/>
  <c r="R287" i="1"/>
  <c r="P287" i="1"/>
  <c r="BR287" i="1" s="1"/>
  <c r="BS287" i="1" s="1"/>
  <c r="N287" i="1"/>
  <c r="L287" i="1"/>
  <c r="BB287" i="1" s="1"/>
  <c r="BC287" i="1" s="1"/>
  <c r="J287" i="1"/>
  <c r="F287" i="1"/>
  <c r="AZ286" i="1"/>
  <c r="BA286" i="1" s="1"/>
  <c r="AT286" i="1"/>
  <c r="AR286" i="1"/>
  <c r="AP286" i="1"/>
  <c r="AN286" i="1"/>
  <c r="AJ286" i="1"/>
  <c r="AH286" i="1"/>
  <c r="AF286" i="1"/>
  <c r="AD286" i="1"/>
  <c r="AB286" i="1"/>
  <c r="X286" i="1"/>
  <c r="V286" i="1"/>
  <c r="T286" i="1"/>
  <c r="R286" i="1"/>
  <c r="P286" i="1"/>
  <c r="L286" i="1"/>
  <c r="J286" i="1"/>
  <c r="I286" i="1"/>
  <c r="H286" i="1"/>
  <c r="F286" i="1"/>
  <c r="BO285" i="1"/>
  <c r="BJ285" i="1"/>
  <c r="BK285" i="1" s="1"/>
  <c r="BB285" i="1"/>
  <c r="BC285" i="1" s="1"/>
  <c r="AT285" i="1"/>
  <c r="AP285" i="1"/>
  <c r="BN285" i="1" s="1"/>
  <c r="AN285" i="1"/>
  <c r="AL285" i="1"/>
  <c r="AJ285" i="1"/>
  <c r="AH285" i="1"/>
  <c r="AF285" i="1" s="1"/>
  <c r="AD285" i="1"/>
  <c r="AB285" i="1"/>
  <c r="Z285" i="1"/>
  <c r="X285" i="1"/>
  <c r="V285" i="1"/>
  <c r="R285" i="1"/>
  <c r="P285" i="1"/>
  <c r="BL285" i="1" s="1"/>
  <c r="BM285" i="1" s="1"/>
  <c r="N285" i="1"/>
  <c r="L285" i="1"/>
  <c r="J285" i="1"/>
  <c r="H285" i="1" s="1"/>
  <c r="I285" i="1" s="1"/>
  <c r="F285" i="1"/>
  <c r="AV284" i="1"/>
  <c r="AW284" i="1" s="1"/>
  <c r="AT284" i="1"/>
  <c r="AR284" i="1"/>
  <c r="AP284" i="1"/>
  <c r="AN284" i="1"/>
  <c r="AJ284" i="1"/>
  <c r="AH284" i="1"/>
  <c r="AF284" i="1"/>
  <c r="AD284" i="1"/>
  <c r="AB284" i="1"/>
  <c r="X284" i="1"/>
  <c r="X288" i="1" s="1"/>
  <c r="V284" i="1"/>
  <c r="T284" i="1"/>
  <c r="R284" i="1"/>
  <c r="P284" i="1"/>
  <c r="L284" i="1"/>
  <c r="BH284" i="1" s="1"/>
  <c r="BI284" i="1" s="1"/>
  <c r="J284" i="1"/>
  <c r="H284" i="1"/>
  <c r="F284" i="1"/>
  <c r="BS283" i="1"/>
  <c r="BN283" i="1"/>
  <c r="BO283" i="1" s="1"/>
  <c r="BF283" i="1"/>
  <c r="BG283" i="1" s="1"/>
  <c r="AT283" i="1"/>
  <c r="BR283" i="1" s="1"/>
  <c r="AP283" i="1"/>
  <c r="AN283" i="1"/>
  <c r="AM283" i="1"/>
  <c r="AL283" i="1"/>
  <c r="AJ283" i="1"/>
  <c r="AH283" i="1"/>
  <c r="AD283" i="1"/>
  <c r="AD288" i="1" s="1"/>
  <c r="AB283" i="1"/>
  <c r="AB288" i="1" s="1"/>
  <c r="Z283" i="1"/>
  <c r="X283" i="1"/>
  <c r="V283" i="1"/>
  <c r="R283" i="1"/>
  <c r="P283" i="1"/>
  <c r="AZ283" i="1" s="1"/>
  <c r="BA283" i="1" s="1"/>
  <c r="N283" i="1"/>
  <c r="L283" i="1"/>
  <c r="J283" i="1"/>
  <c r="F283" i="1"/>
  <c r="F288" i="1" s="1"/>
  <c r="AJ282" i="1"/>
  <c r="AB282" i="1"/>
  <c r="L282" i="1"/>
  <c r="BO281" i="1"/>
  <c r="BJ281" i="1"/>
  <c r="BK281" i="1" s="1"/>
  <c r="BB281" i="1"/>
  <c r="BC281" i="1" s="1"/>
  <c r="AT281" i="1"/>
  <c r="AP281" i="1"/>
  <c r="BN281" i="1" s="1"/>
  <c r="AN281" i="1"/>
  <c r="AL281" i="1"/>
  <c r="AJ281" i="1"/>
  <c r="AH281" i="1"/>
  <c r="AF281" i="1" s="1"/>
  <c r="AD281" i="1"/>
  <c r="AB281" i="1"/>
  <c r="Z281" i="1"/>
  <c r="X281" i="1"/>
  <c r="V281" i="1"/>
  <c r="R281" i="1"/>
  <c r="P281" i="1"/>
  <c r="BL281" i="1" s="1"/>
  <c r="BM281" i="1" s="1"/>
  <c r="N281" i="1"/>
  <c r="L281" i="1"/>
  <c r="J281" i="1"/>
  <c r="H281" i="1" s="1"/>
  <c r="I281" i="1" s="1"/>
  <c r="F281" i="1"/>
  <c r="AV280" i="1"/>
  <c r="AW280" i="1" s="1"/>
  <c r="AT280" i="1"/>
  <c r="AR280" i="1"/>
  <c r="AP280" i="1"/>
  <c r="AN280" i="1"/>
  <c r="AJ280" i="1"/>
  <c r="AH280" i="1"/>
  <c r="AF280" i="1"/>
  <c r="AD280" i="1"/>
  <c r="AB280" i="1"/>
  <c r="X280" i="1"/>
  <c r="V280" i="1"/>
  <c r="T280" i="1"/>
  <c r="R280" i="1"/>
  <c r="P280" i="1"/>
  <c r="L280" i="1"/>
  <c r="BH280" i="1" s="1"/>
  <c r="BI280" i="1" s="1"/>
  <c r="J280" i="1"/>
  <c r="H280" i="1"/>
  <c r="F280" i="1"/>
  <c r="BS279" i="1"/>
  <c r="BN279" i="1"/>
  <c r="BO279" i="1" s="1"/>
  <c r="AT279" i="1"/>
  <c r="BR279" i="1" s="1"/>
  <c r="AP279" i="1"/>
  <c r="AN279" i="1"/>
  <c r="AL279" i="1"/>
  <c r="AJ279" i="1"/>
  <c r="AH279" i="1"/>
  <c r="AD279" i="1"/>
  <c r="AD282" i="1" s="1"/>
  <c r="AB279" i="1"/>
  <c r="Z279" i="1"/>
  <c r="X279" i="1"/>
  <c r="V279" i="1"/>
  <c r="R279" i="1"/>
  <c r="P279" i="1"/>
  <c r="P282" i="1" s="1"/>
  <c r="N279" i="1"/>
  <c r="L279" i="1"/>
  <c r="BH279" i="1" s="1"/>
  <c r="BI279" i="1" s="1"/>
  <c r="J279" i="1"/>
  <c r="F279" i="1"/>
  <c r="AJ278" i="1"/>
  <c r="X278" i="1"/>
  <c r="BM277" i="1"/>
  <c r="BJ277" i="1"/>
  <c r="BK277" i="1" s="1"/>
  <c r="BI277" i="1"/>
  <c r="AT277" i="1"/>
  <c r="BR277" i="1" s="1"/>
  <c r="BS277" i="1" s="1"/>
  <c r="AP277" i="1"/>
  <c r="BN277" i="1" s="1"/>
  <c r="BO277" i="1" s="1"/>
  <c r="AN277" i="1"/>
  <c r="AL277" i="1"/>
  <c r="AJ277" i="1"/>
  <c r="AH277" i="1"/>
  <c r="AF277" i="1" s="1"/>
  <c r="AD277" i="1"/>
  <c r="AB277" i="1"/>
  <c r="Z277" i="1"/>
  <c r="X277" i="1"/>
  <c r="V277" i="1"/>
  <c r="R277" i="1"/>
  <c r="BB277" i="1" s="1"/>
  <c r="BC277" i="1" s="1"/>
  <c r="P277" i="1"/>
  <c r="BL277" i="1" s="1"/>
  <c r="N277" i="1"/>
  <c r="L277" i="1"/>
  <c r="BH277" i="1" s="1"/>
  <c r="J277" i="1"/>
  <c r="F277" i="1"/>
  <c r="BH276" i="1"/>
  <c r="BI276" i="1" s="1"/>
  <c r="AT276" i="1"/>
  <c r="AP276" i="1"/>
  <c r="AN276" i="1"/>
  <c r="AJ276" i="1"/>
  <c r="AH276" i="1"/>
  <c r="AF276" i="1"/>
  <c r="AD276" i="1"/>
  <c r="AB276" i="1"/>
  <c r="Z276" i="1"/>
  <c r="X276" i="1"/>
  <c r="V276" i="1"/>
  <c r="T276" i="1"/>
  <c r="R276" i="1"/>
  <c r="P276" i="1"/>
  <c r="BL276" i="1" s="1"/>
  <c r="BM276" i="1" s="1"/>
  <c r="L276" i="1"/>
  <c r="J276" i="1"/>
  <c r="F276" i="1"/>
  <c r="BN275" i="1"/>
  <c r="BO275" i="1" s="1"/>
  <c r="AT275" i="1"/>
  <c r="AR275" i="1" s="1"/>
  <c r="AS275" i="1" s="1"/>
  <c r="AP275" i="1"/>
  <c r="AN275" i="1"/>
  <c r="AL275" i="1"/>
  <c r="AJ275" i="1"/>
  <c r="AH275" i="1"/>
  <c r="AD275" i="1"/>
  <c r="AB275" i="1"/>
  <c r="X275" i="1"/>
  <c r="V275" i="1"/>
  <c r="R275" i="1"/>
  <c r="P275" i="1"/>
  <c r="L275" i="1"/>
  <c r="AV275" i="1" s="1"/>
  <c r="AW275" i="1" s="1"/>
  <c r="J275" i="1"/>
  <c r="I275" i="1"/>
  <c r="H275" i="1"/>
  <c r="F275" i="1"/>
  <c r="BN274" i="1"/>
  <c r="BO274" i="1" s="1"/>
  <c r="AV274" i="1"/>
  <c r="AW274" i="1" s="1"/>
  <c r="AT274" i="1"/>
  <c r="AP274" i="1"/>
  <c r="AN274" i="1"/>
  <c r="AN278" i="1" s="1"/>
  <c r="AJ274" i="1"/>
  <c r="AH274" i="1"/>
  <c r="AD274" i="1"/>
  <c r="AB274" i="1"/>
  <c r="X274" i="1"/>
  <c r="V274" i="1"/>
  <c r="R274" i="1"/>
  <c r="P274" i="1"/>
  <c r="AZ274" i="1" s="1"/>
  <c r="BA274" i="1" s="1"/>
  <c r="L274" i="1"/>
  <c r="J274" i="1"/>
  <c r="F274" i="1"/>
  <c r="BN271" i="1"/>
  <c r="BH271" i="1"/>
  <c r="BB271" i="1"/>
  <c r="AV271" i="1"/>
  <c r="AP271" i="1"/>
  <c r="AJ271" i="1"/>
  <c r="AD271" i="1"/>
  <c r="X271" i="1"/>
  <c r="R271" i="1"/>
  <c r="L271" i="1"/>
  <c r="F271" i="1"/>
  <c r="AP270" i="1"/>
  <c r="AJ270" i="1"/>
  <c r="AD270" i="1"/>
  <c r="X270" i="1"/>
  <c r="R270" i="1"/>
  <c r="L270" i="1"/>
  <c r="F270" i="1"/>
  <c r="BI265" i="1"/>
  <c r="BC265" i="1"/>
  <c r="BB265" i="1"/>
  <c r="BA265" i="1"/>
  <c r="AT265" i="1"/>
  <c r="AR265" i="1" s="1"/>
  <c r="AP265" i="1"/>
  <c r="AN265" i="1"/>
  <c r="AL265" i="1"/>
  <c r="AJ265" i="1"/>
  <c r="AH265" i="1"/>
  <c r="AD265" i="1"/>
  <c r="AB265" i="1"/>
  <c r="Z265" i="1"/>
  <c r="X265" i="1"/>
  <c r="V265" i="1"/>
  <c r="T265" i="1" s="1"/>
  <c r="R265" i="1"/>
  <c r="P265" i="1"/>
  <c r="AZ265" i="1" s="1"/>
  <c r="N265" i="1"/>
  <c r="L265" i="1"/>
  <c r="BH265" i="1" s="1"/>
  <c r="J265" i="1"/>
  <c r="F265" i="1"/>
  <c r="AV265" i="1" s="1"/>
  <c r="AW265" i="1" s="1"/>
  <c r="BO263" i="1"/>
  <c r="AT263" i="1"/>
  <c r="BR263" i="1" s="1"/>
  <c r="BS263" i="1" s="1"/>
  <c r="AP263" i="1"/>
  <c r="BN263" i="1" s="1"/>
  <c r="AN263" i="1"/>
  <c r="AL263" i="1"/>
  <c r="AJ263" i="1"/>
  <c r="AH263" i="1"/>
  <c r="AF263" i="1" s="1"/>
  <c r="AD263" i="1"/>
  <c r="AB263" i="1"/>
  <c r="Z263" i="1"/>
  <c r="X263" i="1"/>
  <c r="V263" i="1"/>
  <c r="T263" i="1" s="1"/>
  <c r="U263" i="1"/>
  <c r="R263" i="1"/>
  <c r="BB263" i="1" s="1"/>
  <c r="BC263" i="1" s="1"/>
  <c r="P263" i="1"/>
  <c r="BL263" i="1" s="1"/>
  <c r="BM263" i="1" s="1"/>
  <c r="N263" i="1"/>
  <c r="BD263" i="1" s="1"/>
  <c r="BE263" i="1" s="1"/>
  <c r="L263" i="1"/>
  <c r="AV263" i="1" s="1"/>
  <c r="AW263" i="1" s="1"/>
  <c r="J263" i="1"/>
  <c r="H263" i="1" s="1"/>
  <c r="F263" i="1"/>
  <c r="AZ262" i="1"/>
  <c r="BA262" i="1" s="1"/>
  <c r="AT262" i="1"/>
  <c r="AR262" i="1"/>
  <c r="AP262" i="1"/>
  <c r="AN262" i="1"/>
  <c r="AJ262" i="1"/>
  <c r="AH262" i="1"/>
  <c r="AF262" i="1"/>
  <c r="AD262" i="1"/>
  <c r="AB262" i="1"/>
  <c r="X262" i="1"/>
  <c r="V262" i="1"/>
  <c r="T262" i="1"/>
  <c r="R262" i="1"/>
  <c r="P262" i="1"/>
  <c r="L262" i="1"/>
  <c r="J262" i="1"/>
  <c r="H262" i="1"/>
  <c r="I262" i="1" s="1"/>
  <c r="F262" i="1"/>
  <c r="BO261" i="1"/>
  <c r="BN261" i="1"/>
  <c r="BI261" i="1"/>
  <c r="BB261" i="1"/>
  <c r="BC261" i="1" s="1"/>
  <c r="AW261" i="1"/>
  <c r="AT261" i="1"/>
  <c r="AP261" i="1"/>
  <c r="AN261" i="1"/>
  <c r="AL261" i="1"/>
  <c r="AJ261" i="1"/>
  <c r="AH261" i="1"/>
  <c r="AD261" i="1"/>
  <c r="AB261" i="1"/>
  <c r="Z261" i="1"/>
  <c r="X261" i="1"/>
  <c r="V261" i="1"/>
  <c r="T261" i="1" s="1"/>
  <c r="R261" i="1"/>
  <c r="P261" i="1"/>
  <c r="N261" i="1"/>
  <c r="L261" i="1"/>
  <c r="BH261" i="1" s="1"/>
  <c r="J261" i="1"/>
  <c r="F261" i="1"/>
  <c r="AV261" i="1" s="1"/>
  <c r="BL260" i="1"/>
  <c r="BM260" i="1" s="1"/>
  <c r="AV260" i="1"/>
  <c r="AW260" i="1" s="1"/>
  <c r="AT260" i="1"/>
  <c r="AR260" i="1"/>
  <c r="AP260" i="1"/>
  <c r="AN260" i="1"/>
  <c r="AJ260" i="1"/>
  <c r="AH260" i="1"/>
  <c r="AF260" i="1"/>
  <c r="AD260" i="1"/>
  <c r="AB260" i="1"/>
  <c r="X260" i="1"/>
  <c r="X264" i="1" s="1"/>
  <c r="V260" i="1"/>
  <c r="T260" i="1"/>
  <c r="R260" i="1"/>
  <c r="P260" i="1"/>
  <c r="L260" i="1"/>
  <c r="J260" i="1"/>
  <c r="H260" i="1" s="1"/>
  <c r="I260" i="1" s="1"/>
  <c r="F260" i="1"/>
  <c r="BH259" i="1"/>
  <c r="BI259" i="1" s="1"/>
  <c r="BF259" i="1"/>
  <c r="BG259" i="1" s="1"/>
  <c r="AT259" i="1"/>
  <c r="BR259" i="1" s="1"/>
  <c r="BS259" i="1" s="1"/>
  <c r="AP259" i="1"/>
  <c r="AN259" i="1"/>
  <c r="AJ259" i="1"/>
  <c r="AH259" i="1"/>
  <c r="AD259" i="1"/>
  <c r="AB259" i="1"/>
  <c r="Z259" i="1" s="1"/>
  <c r="X259" i="1"/>
  <c r="V259" i="1"/>
  <c r="T259" i="1"/>
  <c r="R259" i="1"/>
  <c r="R264" i="1" s="1"/>
  <c r="P259" i="1"/>
  <c r="L259" i="1"/>
  <c r="J259" i="1"/>
  <c r="F259" i="1"/>
  <c r="AJ258" i="1"/>
  <c r="F258" i="1"/>
  <c r="BR257" i="1"/>
  <c r="BS257" i="1" s="1"/>
  <c r="BO257" i="1"/>
  <c r="BF257" i="1"/>
  <c r="BG257" i="1" s="1"/>
  <c r="AW257" i="1"/>
  <c r="AT257" i="1"/>
  <c r="AP257" i="1"/>
  <c r="BN257" i="1" s="1"/>
  <c r="AN257" i="1"/>
  <c r="AJ257" i="1"/>
  <c r="AH257" i="1"/>
  <c r="AD257" i="1"/>
  <c r="AB257" i="1"/>
  <c r="X257" i="1"/>
  <c r="V257" i="1"/>
  <c r="R257" i="1"/>
  <c r="P257" i="1"/>
  <c r="N257" i="1" s="1"/>
  <c r="L257" i="1"/>
  <c r="J257" i="1"/>
  <c r="F257" i="1"/>
  <c r="AV257" i="1" s="1"/>
  <c r="BL256" i="1"/>
  <c r="BM256" i="1" s="1"/>
  <c r="AT256" i="1"/>
  <c r="AR256" i="1"/>
  <c r="AP256" i="1"/>
  <c r="AN256" i="1"/>
  <c r="AL256" i="1" s="1"/>
  <c r="AJ256" i="1"/>
  <c r="AH256" i="1"/>
  <c r="AF256" i="1"/>
  <c r="AG256" i="1" s="1"/>
  <c r="AD256" i="1"/>
  <c r="AB256" i="1"/>
  <c r="X256" i="1"/>
  <c r="X258" i="1" s="1"/>
  <c r="V256" i="1"/>
  <c r="T256" i="1"/>
  <c r="R256" i="1"/>
  <c r="P256" i="1"/>
  <c r="BF256" i="1" s="1"/>
  <c r="BG256" i="1" s="1"/>
  <c r="L256" i="1"/>
  <c r="J256" i="1"/>
  <c r="H256" i="1"/>
  <c r="F256" i="1"/>
  <c r="BR255" i="1"/>
  <c r="BS255" i="1" s="1"/>
  <c r="BN255" i="1"/>
  <c r="BO255" i="1" s="1"/>
  <c r="AZ255" i="1"/>
  <c r="BA255" i="1" s="1"/>
  <c r="AT255" i="1"/>
  <c r="AP255" i="1"/>
  <c r="AN255" i="1"/>
  <c r="AL255" i="1"/>
  <c r="AJ255" i="1"/>
  <c r="AH255" i="1"/>
  <c r="AD255" i="1"/>
  <c r="AB255" i="1"/>
  <c r="AB258" i="1" s="1"/>
  <c r="Z255" i="1"/>
  <c r="X255" i="1"/>
  <c r="V255" i="1"/>
  <c r="R255" i="1"/>
  <c r="P255" i="1"/>
  <c r="BL255" i="1" s="1"/>
  <c r="BM255" i="1" s="1"/>
  <c r="N255" i="1"/>
  <c r="L255" i="1"/>
  <c r="J255" i="1"/>
  <c r="F255" i="1"/>
  <c r="AT253" i="1"/>
  <c r="AR253" i="1"/>
  <c r="AS253" i="1" s="1"/>
  <c r="AP253" i="1"/>
  <c r="AN253" i="1"/>
  <c r="AJ253" i="1"/>
  <c r="AH253" i="1"/>
  <c r="AF253" i="1"/>
  <c r="AD253" i="1"/>
  <c r="AB253" i="1"/>
  <c r="Z253" i="1" s="1"/>
  <c r="X253" i="1"/>
  <c r="Y253" i="1" s="1"/>
  <c r="V253" i="1"/>
  <c r="T253" i="1"/>
  <c r="R253" i="1"/>
  <c r="P253" i="1"/>
  <c r="L253" i="1"/>
  <c r="J253" i="1"/>
  <c r="I253" i="1"/>
  <c r="H253" i="1"/>
  <c r="F253" i="1"/>
  <c r="BN252" i="1"/>
  <c r="BO252" i="1" s="1"/>
  <c r="AW252" i="1"/>
  <c r="AT252" i="1"/>
  <c r="AR252" i="1" s="1"/>
  <c r="AS252" i="1"/>
  <c r="AP252" i="1"/>
  <c r="AN252" i="1"/>
  <c r="AL252" i="1"/>
  <c r="AJ252" i="1"/>
  <c r="AH252" i="1"/>
  <c r="AD252" i="1"/>
  <c r="AB252" i="1"/>
  <c r="Z252" i="1"/>
  <c r="X252" i="1"/>
  <c r="V252" i="1"/>
  <c r="BF252" i="1" s="1"/>
  <c r="BG252" i="1" s="1"/>
  <c r="R252" i="1"/>
  <c r="P252" i="1"/>
  <c r="BL252" i="1" s="1"/>
  <c r="BM252" i="1" s="1"/>
  <c r="N252" i="1"/>
  <c r="L252" i="1"/>
  <c r="AV252" i="1" s="1"/>
  <c r="J252" i="1"/>
  <c r="F252" i="1"/>
  <c r="AZ251" i="1"/>
  <c r="BA251" i="1" s="1"/>
  <c r="AV251" i="1"/>
  <c r="AW251" i="1" s="1"/>
  <c r="AT251" i="1"/>
  <c r="AS251" i="1"/>
  <c r="AR251" i="1"/>
  <c r="AS262" i="1" s="1"/>
  <c r="AP251" i="1"/>
  <c r="AN251" i="1"/>
  <c r="AJ251" i="1"/>
  <c r="AH251" i="1"/>
  <c r="AF251" i="1"/>
  <c r="AG251" i="1" s="1"/>
  <c r="AD251" i="1"/>
  <c r="AB251" i="1"/>
  <c r="X251" i="1"/>
  <c r="V251" i="1"/>
  <c r="T251" i="1"/>
  <c r="U262" i="1" s="1"/>
  <c r="R251" i="1"/>
  <c r="P251" i="1"/>
  <c r="L251" i="1"/>
  <c r="J251" i="1"/>
  <c r="H251" i="1"/>
  <c r="I251" i="1" s="1"/>
  <c r="F251" i="1"/>
  <c r="BO250" i="1"/>
  <c r="BN250" i="1"/>
  <c r="BF250" i="1"/>
  <c r="BG250" i="1" s="1"/>
  <c r="AT250" i="1"/>
  <c r="AP250" i="1"/>
  <c r="AN250" i="1"/>
  <c r="AN254" i="1" s="1"/>
  <c r="AL250" i="1"/>
  <c r="AJ250" i="1"/>
  <c r="AH250" i="1"/>
  <c r="AD250" i="1"/>
  <c r="AB250" i="1"/>
  <c r="Z250" i="1"/>
  <c r="X250" i="1"/>
  <c r="X254" i="1" s="1"/>
  <c r="X266" i="1" s="1"/>
  <c r="Y256" i="1" s="1"/>
  <c r="V250" i="1"/>
  <c r="R250" i="1"/>
  <c r="R254" i="1" s="1"/>
  <c r="P250" i="1"/>
  <c r="N250" i="1"/>
  <c r="L250" i="1"/>
  <c r="L254" i="1" s="1"/>
  <c r="J250" i="1"/>
  <c r="H250" i="1" s="1"/>
  <c r="I250" i="1" s="1"/>
  <c r="F250" i="1"/>
  <c r="BN247" i="1"/>
  <c r="BH247" i="1"/>
  <c r="BB247" i="1"/>
  <c r="AV247" i="1"/>
  <c r="AP247" i="1"/>
  <c r="AJ247" i="1"/>
  <c r="AD247" i="1"/>
  <c r="X247" i="1"/>
  <c r="R247" i="1"/>
  <c r="L247" i="1"/>
  <c r="F247" i="1"/>
  <c r="AP246" i="1"/>
  <c r="AJ246" i="1"/>
  <c r="AD246" i="1"/>
  <c r="X246" i="1"/>
  <c r="R246" i="1"/>
  <c r="L246" i="1"/>
  <c r="F246" i="1"/>
  <c r="AZ241" i="1"/>
  <c r="BA241" i="1" s="1"/>
  <c r="AT241" i="1"/>
  <c r="AP241" i="1"/>
  <c r="AN241" i="1"/>
  <c r="AJ241" i="1"/>
  <c r="AH241" i="1"/>
  <c r="AD241" i="1"/>
  <c r="AB241" i="1"/>
  <c r="X241" i="1"/>
  <c r="V241" i="1"/>
  <c r="T241" i="1"/>
  <c r="R241" i="1"/>
  <c r="P241" i="1"/>
  <c r="L241" i="1"/>
  <c r="J241" i="1"/>
  <c r="H241" i="1"/>
  <c r="F241" i="1"/>
  <c r="AT240" i="1"/>
  <c r="BR239" i="1"/>
  <c r="BS239" i="1" s="1"/>
  <c r="BB239" i="1"/>
  <c r="BC239" i="1" s="1"/>
  <c r="AT239" i="1"/>
  <c r="AP239" i="1"/>
  <c r="AN239" i="1"/>
  <c r="AL239" i="1"/>
  <c r="AJ239" i="1"/>
  <c r="AH239" i="1"/>
  <c r="AF239" i="1" s="1"/>
  <c r="AD239" i="1"/>
  <c r="AB239" i="1"/>
  <c r="X239" i="1"/>
  <c r="V239" i="1"/>
  <c r="T239" i="1" s="1"/>
  <c r="R239" i="1"/>
  <c r="P239" i="1"/>
  <c r="BL239" i="1" s="1"/>
  <c r="BM239" i="1" s="1"/>
  <c r="L239" i="1"/>
  <c r="J239" i="1"/>
  <c r="F239" i="1"/>
  <c r="BN238" i="1"/>
  <c r="BO238" i="1" s="1"/>
  <c r="AV238" i="1"/>
  <c r="AW238" i="1" s="1"/>
  <c r="AT238" i="1"/>
  <c r="AP238" i="1"/>
  <c r="AN238" i="1"/>
  <c r="AJ238" i="1"/>
  <c r="AH238" i="1"/>
  <c r="AD238" i="1"/>
  <c r="AB238" i="1"/>
  <c r="X238" i="1"/>
  <c r="Z238" i="1" s="1"/>
  <c r="AA238" i="1" s="1"/>
  <c r="V238" i="1"/>
  <c r="R238" i="1"/>
  <c r="P238" i="1"/>
  <c r="N238" i="1" s="1"/>
  <c r="L238" i="1"/>
  <c r="J238" i="1"/>
  <c r="H238" i="1"/>
  <c r="F238" i="1"/>
  <c r="BS237" i="1"/>
  <c r="BR237" i="1"/>
  <c r="BH237" i="1"/>
  <c r="BI237" i="1" s="1"/>
  <c r="BF237" i="1"/>
  <c r="BG237" i="1" s="1"/>
  <c r="AT237" i="1"/>
  <c r="AP237" i="1"/>
  <c r="AN237" i="1"/>
  <c r="AJ237" i="1"/>
  <c r="AH237" i="1"/>
  <c r="AF237" i="1"/>
  <c r="AD237" i="1"/>
  <c r="AB237" i="1"/>
  <c r="Z237" i="1"/>
  <c r="X237" i="1"/>
  <c r="V237" i="1"/>
  <c r="T237" i="1"/>
  <c r="R237" i="1"/>
  <c r="P237" i="1"/>
  <c r="L237" i="1"/>
  <c r="J237" i="1"/>
  <c r="F237" i="1"/>
  <c r="AV237" i="1" s="1"/>
  <c r="AW237" i="1" s="1"/>
  <c r="BR236" i="1"/>
  <c r="BS236" i="1" s="1"/>
  <c r="AZ236" i="1"/>
  <c r="BA236" i="1" s="1"/>
  <c r="AT236" i="1"/>
  <c r="AR236" i="1"/>
  <c r="AP236" i="1"/>
  <c r="AN236" i="1"/>
  <c r="AL236" i="1"/>
  <c r="AM236" i="1" s="1"/>
  <c r="AJ236" i="1"/>
  <c r="AH236" i="1"/>
  <c r="AF236" i="1" s="1"/>
  <c r="AD236" i="1"/>
  <c r="AB236" i="1"/>
  <c r="X236" i="1"/>
  <c r="V236" i="1"/>
  <c r="T236" i="1" s="1"/>
  <c r="R236" i="1"/>
  <c r="P236" i="1"/>
  <c r="L236" i="1"/>
  <c r="BB236" i="1" s="1"/>
  <c r="BC236" i="1" s="1"/>
  <c r="J236" i="1"/>
  <c r="I236" i="1"/>
  <c r="H236" i="1"/>
  <c r="F236" i="1"/>
  <c r="BH235" i="1"/>
  <c r="BI235" i="1" s="1"/>
  <c r="BB235" i="1"/>
  <c r="BC235" i="1" s="1"/>
  <c r="AT235" i="1"/>
  <c r="AP235" i="1"/>
  <c r="AN235" i="1"/>
  <c r="AJ235" i="1"/>
  <c r="AH235" i="1"/>
  <c r="AD235" i="1"/>
  <c r="AB235" i="1"/>
  <c r="X235" i="1"/>
  <c r="V235" i="1"/>
  <c r="T235" i="1"/>
  <c r="R235" i="1"/>
  <c r="P235" i="1"/>
  <c r="N235" i="1" s="1"/>
  <c r="L235" i="1"/>
  <c r="J235" i="1"/>
  <c r="H235" i="1" s="1"/>
  <c r="F235" i="1"/>
  <c r="AH234" i="1"/>
  <c r="X234" i="1"/>
  <c r="BS233" i="1"/>
  <c r="BR233" i="1"/>
  <c r="BP233" i="1"/>
  <c r="BQ233" i="1" s="1"/>
  <c r="BO233" i="1"/>
  <c r="BN233" i="1"/>
  <c r="BI233" i="1"/>
  <c r="BH233" i="1"/>
  <c r="BF233" i="1"/>
  <c r="BG233" i="1" s="1"/>
  <c r="AT233" i="1"/>
  <c r="AP233" i="1"/>
  <c r="AR233" i="1" s="1"/>
  <c r="AN233" i="1"/>
  <c r="AJ233" i="1"/>
  <c r="AL233" i="1" s="1"/>
  <c r="AM233" i="1" s="1"/>
  <c r="AH233" i="1"/>
  <c r="AD233" i="1"/>
  <c r="AB233" i="1"/>
  <c r="Z233" i="1"/>
  <c r="AA233" i="1" s="1"/>
  <c r="X233" i="1"/>
  <c r="V233" i="1"/>
  <c r="T233" i="1" s="1"/>
  <c r="R233" i="1"/>
  <c r="P233" i="1"/>
  <c r="BL233" i="1" s="1"/>
  <c r="BM233" i="1" s="1"/>
  <c r="O233" i="1"/>
  <c r="N233" i="1"/>
  <c r="L233" i="1"/>
  <c r="J233" i="1"/>
  <c r="F233" i="1"/>
  <c r="BL232" i="1"/>
  <c r="BM232" i="1" s="1"/>
  <c r="BC232" i="1"/>
  <c r="BB232" i="1"/>
  <c r="AT232" i="1"/>
  <c r="AP232" i="1"/>
  <c r="AN232" i="1"/>
  <c r="AL232" i="1"/>
  <c r="AM232" i="1" s="1"/>
  <c r="AJ232" i="1"/>
  <c r="AJ234" i="1" s="1"/>
  <c r="AH232" i="1"/>
  <c r="AD232" i="1"/>
  <c r="AB232" i="1"/>
  <c r="Z232" i="1" s="1"/>
  <c r="AA232" i="1" s="1"/>
  <c r="X232" i="1"/>
  <c r="V232" i="1"/>
  <c r="T232" i="1"/>
  <c r="R232" i="1"/>
  <c r="P232" i="1"/>
  <c r="L232" i="1"/>
  <c r="J232" i="1"/>
  <c r="F232" i="1"/>
  <c r="H232" i="1" s="1"/>
  <c r="BR231" i="1"/>
  <c r="BS231" i="1" s="1"/>
  <c r="BI231" i="1"/>
  <c r="AT231" i="1"/>
  <c r="AP231" i="1"/>
  <c r="AN231" i="1"/>
  <c r="AN234" i="1" s="1"/>
  <c r="AL231" i="1"/>
  <c r="AM231" i="1" s="1"/>
  <c r="AJ231" i="1"/>
  <c r="AH231" i="1"/>
  <c r="AF231" i="1" s="1"/>
  <c r="AD231" i="1"/>
  <c r="AB231" i="1"/>
  <c r="Z231" i="1"/>
  <c r="AA231" i="1" s="1"/>
  <c r="X231" i="1"/>
  <c r="V231" i="1"/>
  <c r="R231" i="1"/>
  <c r="P231" i="1"/>
  <c r="L231" i="1"/>
  <c r="BH231" i="1" s="1"/>
  <c r="J231" i="1"/>
  <c r="F231" i="1"/>
  <c r="AN230" i="1"/>
  <c r="AB230" i="1"/>
  <c r="L230" i="1"/>
  <c r="BR229" i="1"/>
  <c r="BS229" i="1" s="1"/>
  <c r="BH229" i="1"/>
  <c r="BI229" i="1" s="1"/>
  <c r="BG229" i="1"/>
  <c r="BF229" i="1"/>
  <c r="AT229" i="1"/>
  <c r="AP229" i="1"/>
  <c r="AN229" i="1"/>
  <c r="AJ229" i="1"/>
  <c r="AL229" i="1" s="1"/>
  <c r="AM229" i="1" s="1"/>
  <c r="AH229" i="1"/>
  <c r="AD229" i="1"/>
  <c r="AB229" i="1"/>
  <c r="Z229" i="1"/>
  <c r="AA229" i="1" s="1"/>
  <c r="X229" i="1"/>
  <c r="V229" i="1"/>
  <c r="R229" i="1"/>
  <c r="T229" i="1" s="1"/>
  <c r="P229" i="1"/>
  <c r="BL229" i="1" s="1"/>
  <c r="BM229" i="1" s="1"/>
  <c r="L229" i="1"/>
  <c r="J229" i="1"/>
  <c r="F229" i="1"/>
  <c r="BL228" i="1"/>
  <c r="BM228" i="1" s="1"/>
  <c r="AT228" i="1"/>
  <c r="AR228" i="1" s="1"/>
  <c r="AP228" i="1"/>
  <c r="AN228" i="1"/>
  <c r="AL228" i="1"/>
  <c r="AM228" i="1" s="1"/>
  <c r="AJ228" i="1"/>
  <c r="AH228" i="1"/>
  <c r="AD228" i="1"/>
  <c r="AF228" i="1" s="1"/>
  <c r="AB228" i="1"/>
  <c r="X228" i="1"/>
  <c r="V228" i="1"/>
  <c r="R228" i="1"/>
  <c r="P228" i="1"/>
  <c r="N228" i="1"/>
  <c r="L228" i="1"/>
  <c r="BN228" i="1" s="1"/>
  <c r="BO228" i="1" s="1"/>
  <c r="J228" i="1"/>
  <c r="F228" i="1"/>
  <c r="BS227" i="1"/>
  <c r="BL227" i="1"/>
  <c r="BM227" i="1" s="1"/>
  <c r="BJ227" i="1"/>
  <c r="BK227" i="1" s="1"/>
  <c r="AT227" i="1"/>
  <c r="BR227" i="1" s="1"/>
  <c r="AP227" i="1"/>
  <c r="BN227" i="1" s="1"/>
  <c r="BO227" i="1" s="1"/>
  <c r="AN227" i="1"/>
  <c r="AL227" i="1"/>
  <c r="AM227" i="1" s="1"/>
  <c r="AJ227" i="1"/>
  <c r="AH227" i="1"/>
  <c r="AF227" i="1" s="1"/>
  <c r="AG227" i="1" s="1"/>
  <c r="AD227" i="1"/>
  <c r="AB227" i="1"/>
  <c r="AA227" i="1"/>
  <c r="Z227" i="1"/>
  <c r="AA237" i="1" s="1"/>
  <c r="X227" i="1"/>
  <c r="V227" i="1"/>
  <c r="R227" i="1"/>
  <c r="BB227" i="1" s="1"/>
  <c r="BC227" i="1" s="1"/>
  <c r="P227" i="1"/>
  <c r="BF227" i="1" s="1"/>
  <c r="BG227" i="1" s="1"/>
  <c r="N227" i="1"/>
  <c r="L227" i="1"/>
  <c r="BH227" i="1" s="1"/>
  <c r="BI227" i="1" s="1"/>
  <c r="J227" i="1"/>
  <c r="H227" i="1" s="1"/>
  <c r="I227" i="1" s="1"/>
  <c r="F227" i="1"/>
  <c r="BF226" i="1"/>
  <c r="BG226" i="1" s="1"/>
  <c r="AW226" i="1"/>
  <c r="AV226" i="1"/>
  <c r="AT226" i="1"/>
  <c r="AP226" i="1"/>
  <c r="AN226" i="1"/>
  <c r="AL226" i="1" s="1"/>
  <c r="AM226" i="1" s="1"/>
  <c r="AJ226" i="1"/>
  <c r="AJ230" i="1" s="1"/>
  <c r="AH226" i="1"/>
  <c r="AH230" i="1" s="1"/>
  <c r="AF226" i="1"/>
  <c r="AG226" i="1" s="1"/>
  <c r="AD226" i="1"/>
  <c r="AB226" i="1"/>
  <c r="X226" i="1"/>
  <c r="V226" i="1"/>
  <c r="R226" i="1"/>
  <c r="R230" i="1" s="1"/>
  <c r="P226" i="1"/>
  <c r="L226" i="1"/>
  <c r="J226" i="1"/>
  <c r="H226" i="1"/>
  <c r="F226" i="1"/>
  <c r="F230" i="1" s="1"/>
  <c r="BN223" i="1"/>
  <c r="BH223" i="1"/>
  <c r="BB223" i="1"/>
  <c r="AV223" i="1"/>
  <c r="AP223" i="1"/>
  <c r="AJ223" i="1"/>
  <c r="AD223" i="1"/>
  <c r="X223" i="1"/>
  <c r="R223" i="1"/>
  <c r="L223" i="1"/>
  <c r="F223" i="1"/>
  <c r="AP222" i="1"/>
  <c r="AJ222" i="1"/>
  <c r="AD222" i="1"/>
  <c r="X222" i="1"/>
  <c r="R222" i="1"/>
  <c r="L222" i="1"/>
  <c r="F222" i="1"/>
  <c r="BL217" i="1"/>
  <c r="BM217" i="1" s="1"/>
  <c r="AW217" i="1"/>
  <c r="AV217" i="1"/>
  <c r="AT217" i="1"/>
  <c r="AP217" i="1"/>
  <c r="AN217" i="1"/>
  <c r="AL217" i="1" s="1"/>
  <c r="AJ217" i="1"/>
  <c r="AH217" i="1"/>
  <c r="AF217" i="1"/>
  <c r="AD217" i="1"/>
  <c r="AB217" i="1"/>
  <c r="Z217" i="1"/>
  <c r="X217" i="1"/>
  <c r="V217" i="1"/>
  <c r="R217" i="1"/>
  <c r="P217" i="1"/>
  <c r="L217" i="1"/>
  <c r="J217" i="1"/>
  <c r="H217" i="1"/>
  <c r="F217" i="1"/>
  <c r="AJ216" i="1"/>
  <c r="AZ215" i="1"/>
  <c r="BA215" i="1" s="1"/>
  <c r="AT215" i="1"/>
  <c r="BR215" i="1" s="1"/>
  <c r="BS215" i="1" s="1"/>
  <c r="AR215" i="1"/>
  <c r="AP215" i="1"/>
  <c r="AN215" i="1"/>
  <c r="AL215" i="1"/>
  <c r="AJ215" i="1"/>
  <c r="AH215" i="1"/>
  <c r="AD215" i="1"/>
  <c r="AB215" i="1"/>
  <c r="Z215" i="1" s="1"/>
  <c r="X215" i="1"/>
  <c r="V215" i="1"/>
  <c r="T215" i="1"/>
  <c r="R215" i="1"/>
  <c r="P215" i="1"/>
  <c r="L215" i="1"/>
  <c r="J215" i="1"/>
  <c r="H215" i="1" s="1"/>
  <c r="F215" i="1"/>
  <c r="BL214" i="1"/>
  <c r="BM214" i="1" s="1"/>
  <c r="BB214" i="1"/>
  <c r="BC214" i="1" s="1"/>
  <c r="AV214" i="1"/>
  <c r="AW214" i="1" s="1"/>
  <c r="AT214" i="1"/>
  <c r="AR214" i="1" s="1"/>
  <c r="AP214" i="1"/>
  <c r="AN214" i="1"/>
  <c r="AJ214" i="1"/>
  <c r="AH214" i="1"/>
  <c r="AF214" i="1"/>
  <c r="AD214" i="1"/>
  <c r="AB214" i="1"/>
  <c r="X214" i="1"/>
  <c r="V214" i="1"/>
  <c r="T214" i="1" s="1"/>
  <c r="R214" i="1"/>
  <c r="P214" i="1"/>
  <c r="BR214" i="1" s="1"/>
  <c r="BS214" i="1" s="1"/>
  <c r="N214" i="1"/>
  <c r="L214" i="1"/>
  <c r="BH214" i="1" s="1"/>
  <c r="BI214" i="1" s="1"/>
  <c r="J214" i="1"/>
  <c r="H214" i="1"/>
  <c r="F214" i="1"/>
  <c r="BM213" i="1"/>
  <c r="BL213" i="1"/>
  <c r="AW213" i="1"/>
  <c r="AV213" i="1"/>
  <c r="AT213" i="1"/>
  <c r="AP213" i="1"/>
  <c r="AN213" i="1"/>
  <c r="AL213" i="1" s="1"/>
  <c r="AM213" i="1" s="1"/>
  <c r="AJ213" i="1"/>
  <c r="AH213" i="1"/>
  <c r="AF213" i="1"/>
  <c r="AD213" i="1"/>
  <c r="AB213" i="1"/>
  <c r="X213" i="1"/>
  <c r="Z213" i="1" s="1"/>
  <c r="V213" i="1"/>
  <c r="R213" i="1"/>
  <c r="T213" i="1" s="1"/>
  <c r="P213" i="1"/>
  <c r="L213" i="1"/>
  <c r="J213" i="1"/>
  <c r="F213" i="1"/>
  <c r="BF212" i="1"/>
  <c r="BG212" i="1" s="1"/>
  <c r="AZ212" i="1"/>
  <c r="BA212" i="1" s="1"/>
  <c r="AT212" i="1"/>
  <c r="AP212" i="1"/>
  <c r="AN212" i="1"/>
  <c r="AJ212" i="1"/>
  <c r="AL212" i="1" s="1"/>
  <c r="AH212" i="1"/>
  <c r="AF212" i="1" s="1"/>
  <c r="AD212" i="1"/>
  <c r="AB212" i="1"/>
  <c r="Z212" i="1" s="1"/>
  <c r="X212" i="1"/>
  <c r="V212" i="1"/>
  <c r="T212" i="1"/>
  <c r="R212" i="1"/>
  <c r="P212" i="1"/>
  <c r="L212" i="1"/>
  <c r="J212" i="1"/>
  <c r="H212" i="1" s="1"/>
  <c r="F212" i="1"/>
  <c r="BB211" i="1"/>
  <c r="BC211" i="1" s="1"/>
  <c r="BA211" i="1"/>
  <c r="AZ211" i="1"/>
  <c r="AT211" i="1"/>
  <c r="AT216" i="1" s="1"/>
  <c r="AR211" i="1"/>
  <c r="AP211" i="1"/>
  <c r="AN211" i="1"/>
  <c r="AJ211" i="1"/>
  <c r="AL211" i="1" s="1"/>
  <c r="AH211" i="1"/>
  <c r="AF211" i="1" s="1"/>
  <c r="AD211" i="1"/>
  <c r="AB211" i="1"/>
  <c r="AB216" i="1" s="1"/>
  <c r="X211" i="1"/>
  <c r="V211" i="1"/>
  <c r="R211" i="1"/>
  <c r="P211" i="1"/>
  <c r="N211" i="1"/>
  <c r="L211" i="1"/>
  <c r="J211" i="1"/>
  <c r="J216" i="1" s="1"/>
  <c r="H216" i="1" s="1"/>
  <c r="F211" i="1"/>
  <c r="F216" i="1" s="1"/>
  <c r="AP210" i="1"/>
  <c r="AN210" i="1"/>
  <c r="X210" i="1"/>
  <c r="F210" i="1"/>
  <c r="BB209" i="1"/>
  <c r="BC209" i="1" s="1"/>
  <c r="AT209" i="1"/>
  <c r="AR209" i="1"/>
  <c r="AP209" i="1"/>
  <c r="AN209" i="1"/>
  <c r="AJ209" i="1"/>
  <c r="AH209" i="1"/>
  <c r="AF209" i="1" s="1"/>
  <c r="AD209" i="1"/>
  <c r="AB209" i="1"/>
  <c r="Z209" i="1"/>
  <c r="X209" i="1"/>
  <c r="V209" i="1"/>
  <c r="R209" i="1"/>
  <c r="P209" i="1"/>
  <c r="BF209" i="1" s="1"/>
  <c r="BG209" i="1" s="1"/>
  <c r="L209" i="1"/>
  <c r="BN209" i="1" s="1"/>
  <c r="BO209" i="1" s="1"/>
  <c r="J209" i="1"/>
  <c r="F209" i="1"/>
  <c r="BF208" i="1"/>
  <c r="BG208" i="1" s="1"/>
  <c r="AZ208" i="1"/>
  <c r="BA208" i="1" s="1"/>
  <c r="AT208" i="1"/>
  <c r="AR208" i="1"/>
  <c r="AP208" i="1"/>
  <c r="AN208" i="1"/>
  <c r="AJ208" i="1"/>
  <c r="AH208" i="1"/>
  <c r="AF208" i="1" s="1"/>
  <c r="AD208" i="1"/>
  <c r="AB208" i="1"/>
  <c r="X208" i="1"/>
  <c r="V208" i="1"/>
  <c r="T208" i="1"/>
  <c r="R208" i="1"/>
  <c r="P208" i="1"/>
  <c r="BL208" i="1" s="1"/>
  <c r="BM208" i="1" s="1"/>
  <c r="L208" i="1"/>
  <c r="J208" i="1"/>
  <c r="H208" i="1" s="1"/>
  <c r="F208" i="1"/>
  <c r="BR207" i="1"/>
  <c r="BS207" i="1" s="1"/>
  <c r="BB207" i="1"/>
  <c r="BC207" i="1" s="1"/>
  <c r="AZ207" i="1"/>
  <c r="BA207" i="1" s="1"/>
  <c r="AT207" i="1"/>
  <c r="AP207" i="1"/>
  <c r="AN207" i="1"/>
  <c r="AL207" i="1"/>
  <c r="AJ207" i="1"/>
  <c r="AJ210" i="1" s="1"/>
  <c r="AH207" i="1"/>
  <c r="AD207" i="1"/>
  <c r="AB207" i="1"/>
  <c r="Z207" i="1" s="1"/>
  <c r="X207" i="1"/>
  <c r="V207" i="1"/>
  <c r="R207" i="1"/>
  <c r="R210" i="1" s="1"/>
  <c r="P207" i="1"/>
  <c r="BF207" i="1" s="1"/>
  <c r="BG207" i="1" s="1"/>
  <c r="N207" i="1"/>
  <c r="L207" i="1"/>
  <c r="L210" i="1" s="1"/>
  <c r="J207" i="1"/>
  <c r="J210" i="1" s="1"/>
  <c r="F207" i="1"/>
  <c r="AN206" i="1"/>
  <c r="X206" i="1"/>
  <c r="P206" i="1"/>
  <c r="BF205" i="1"/>
  <c r="BG205" i="1" s="1"/>
  <c r="AV205" i="1"/>
  <c r="AW205" i="1" s="1"/>
  <c r="AT205" i="1"/>
  <c r="AP205" i="1"/>
  <c r="AN205" i="1"/>
  <c r="AL205" i="1" s="1"/>
  <c r="AJ205" i="1"/>
  <c r="AH205" i="1"/>
  <c r="AD205" i="1"/>
  <c r="AB205" i="1"/>
  <c r="Z205" i="1"/>
  <c r="X205" i="1"/>
  <c r="V205" i="1"/>
  <c r="R205" i="1"/>
  <c r="P205" i="1"/>
  <c r="BR205" i="1" s="1"/>
  <c r="BS205" i="1" s="1"/>
  <c r="L205" i="1"/>
  <c r="J205" i="1"/>
  <c r="F205" i="1"/>
  <c r="BF204" i="1"/>
  <c r="BG204" i="1" s="1"/>
  <c r="AZ204" i="1"/>
  <c r="BA204" i="1" s="1"/>
  <c r="AT204" i="1"/>
  <c r="AR204" i="1"/>
  <c r="AP204" i="1"/>
  <c r="AN204" i="1"/>
  <c r="AJ204" i="1"/>
  <c r="AH204" i="1"/>
  <c r="AF204" i="1" s="1"/>
  <c r="AD204" i="1"/>
  <c r="AB204" i="1"/>
  <c r="X204" i="1"/>
  <c r="V204" i="1"/>
  <c r="T204" i="1"/>
  <c r="R204" i="1"/>
  <c r="P204" i="1"/>
  <c r="L204" i="1"/>
  <c r="J204" i="1"/>
  <c r="H204" i="1" s="1"/>
  <c r="F204" i="1"/>
  <c r="BB203" i="1"/>
  <c r="BC203" i="1" s="1"/>
  <c r="AZ203" i="1"/>
  <c r="BA203" i="1" s="1"/>
  <c r="AT203" i="1"/>
  <c r="AP203" i="1"/>
  <c r="AN203" i="1"/>
  <c r="AL203" i="1"/>
  <c r="AM203" i="1" s="1"/>
  <c r="AJ203" i="1"/>
  <c r="AH203" i="1"/>
  <c r="AD203" i="1"/>
  <c r="AB203" i="1"/>
  <c r="Z203" i="1" s="1"/>
  <c r="AA203" i="1" s="1"/>
  <c r="X203" i="1"/>
  <c r="V203" i="1"/>
  <c r="R203" i="1"/>
  <c r="P203" i="1"/>
  <c r="N203" i="1"/>
  <c r="L203" i="1"/>
  <c r="BN203" i="1" s="1"/>
  <c r="BO203" i="1" s="1"/>
  <c r="J203" i="1"/>
  <c r="F203" i="1"/>
  <c r="BB202" i="1"/>
  <c r="BC202" i="1" s="1"/>
  <c r="AV202" i="1"/>
  <c r="AW202" i="1" s="1"/>
  <c r="AT202" i="1"/>
  <c r="AR202" i="1" s="1"/>
  <c r="AP202" i="1"/>
  <c r="AN202" i="1"/>
  <c r="AJ202" i="1"/>
  <c r="AH202" i="1"/>
  <c r="AF202" i="1"/>
  <c r="AD202" i="1"/>
  <c r="AB202" i="1"/>
  <c r="X202" i="1"/>
  <c r="V202" i="1"/>
  <c r="T202" i="1" s="1"/>
  <c r="R202" i="1"/>
  <c r="P202" i="1"/>
  <c r="BL202" i="1" s="1"/>
  <c r="BM202" i="1" s="1"/>
  <c r="L202" i="1"/>
  <c r="J202" i="1"/>
  <c r="H202" i="1"/>
  <c r="F202" i="1"/>
  <c r="BN199" i="1"/>
  <c r="BH199" i="1"/>
  <c r="BB199" i="1"/>
  <c r="AV199" i="1"/>
  <c r="AP199" i="1"/>
  <c r="AJ199" i="1"/>
  <c r="AD199" i="1"/>
  <c r="X199" i="1"/>
  <c r="R199" i="1"/>
  <c r="L199" i="1"/>
  <c r="F199" i="1"/>
  <c r="AP198" i="1"/>
  <c r="AJ198" i="1"/>
  <c r="AD198" i="1"/>
  <c r="X198" i="1"/>
  <c r="R198" i="1"/>
  <c r="L198" i="1"/>
  <c r="F198" i="1"/>
  <c r="BF193" i="1"/>
  <c r="BG193" i="1" s="1"/>
  <c r="AW193" i="1"/>
  <c r="AV193" i="1"/>
  <c r="AT193" i="1"/>
  <c r="AP193" i="1"/>
  <c r="AR193" i="1" s="1"/>
  <c r="AN193" i="1"/>
  <c r="AL193" i="1" s="1"/>
  <c r="AJ193" i="1"/>
  <c r="AH193" i="1"/>
  <c r="AD193" i="1"/>
  <c r="AB193" i="1"/>
  <c r="Z193" i="1"/>
  <c r="X193" i="1"/>
  <c r="V193" i="1"/>
  <c r="R193" i="1"/>
  <c r="T193" i="1" s="1"/>
  <c r="P193" i="1"/>
  <c r="BR193" i="1" s="1"/>
  <c r="BS193" i="1" s="1"/>
  <c r="L193" i="1"/>
  <c r="BB193" i="1" s="1"/>
  <c r="BC193" i="1" s="1"/>
  <c r="J193" i="1"/>
  <c r="F193" i="1"/>
  <c r="BB191" i="1"/>
  <c r="BC191" i="1" s="1"/>
  <c r="BA191" i="1"/>
  <c r="AZ191" i="1"/>
  <c r="AT191" i="1"/>
  <c r="AP191" i="1"/>
  <c r="AN191" i="1"/>
  <c r="AL191" i="1"/>
  <c r="AM191" i="1" s="1"/>
  <c r="AJ191" i="1"/>
  <c r="AH191" i="1"/>
  <c r="AF191" i="1" s="1"/>
  <c r="AD191" i="1"/>
  <c r="AB191" i="1"/>
  <c r="Z191" i="1" s="1"/>
  <c r="X191" i="1"/>
  <c r="V191" i="1"/>
  <c r="R191" i="1"/>
  <c r="P191" i="1"/>
  <c r="BF191" i="1" s="1"/>
  <c r="BG191" i="1" s="1"/>
  <c r="N191" i="1"/>
  <c r="L191" i="1"/>
  <c r="BN191" i="1" s="1"/>
  <c r="BO191" i="1" s="1"/>
  <c r="J191" i="1"/>
  <c r="H191" i="1" s="1"/>
  <c r="F191" i="1"/>
  <c r="BC190" i="1"/>
  <c r="BB190" i="1"/>
  <c r="AV190" i="1"/>
  <c r="AW190" i="1" s="1"/>
  <c r="AT190" i="1"/>
  <c r="AR190" i="1" s="1"/>
  <c r="AP190" i="1"/>
  <c r="AN190" i="1"/>
  <c r="AJ190" i="1"/>
  <c r="AH190" i="1"/>
  <c r="AF190" i="1"/>
  <c r="AD190" i="1"/>
  <c r="AB190" i="1"/>
  <c r="Z190" i="1" s="1"/>
  <c r="X190" i="1"/>
  <c r="V190" i="1"/>
  <c r="T190" i="1" s="1"/>
  <c r="R190" i="1"/>
  <c r="P190" i="1"/>
  <c r="AZ190" i="1" s="1"/>
  <c r="BA190" i="1" s="1"/>
  <c r="L190" i="1"/>
  <c r="BH190" i="1" s="1"/>
  <c r="BI190" i="1" s="1"/>
  <c r="J190" i="1"/>
  <c r="H190" i="1"/>
  <c r="F190" i="1"/>
  <c r="BB189" i="1"/>
  <c r="BC189" i="1" s="1"/>
  <c r="AZ189" i="1"/>
  <c r="BA189" i="1" s="1"/>
  <c r="AT189" i="1"/>
  <c r="AP189" i="1"/>
  <c r="AN189" i="1"/>
  <c r="AL189" i="1"/>
  <c r="AJ189" i="1"/>
  <c r="AH189" i="1"/>
  <c r="AD189" i="1"/>
  <c r="AB189" i="1"/>
  <c r="Z189" i="1" s="1"/>
  <c r="X189" i="1"/>
  <c r="V189" i="1"/>
  <c r="R189" i="1"/>
  <c r="P189" i="1"/>
  <c r="BF189" i="1" s="1"/>
  <c r="BG189" i="1" s="1"/>
  <c r="N189" i="1"/>
  <c r="BJ189" i="1" s="1"/>
  <c r="BK189" i="1" s="1"/>
  <c r="L189" i="1"/>
  <c r="BN189" i="1" s="1"/>
  <c r="BO189" i="1" s="1"/>
  <c r="J189" i="1"/>
  <c r="F189" i="1"/>
  <c r="BB188" i="1"/>
  <c r="BC188" i="1" s="1"/>
  <c r="BA188" i="1"/>
  <c r="AZ188" i="1"/>
  <c r="AT188" i="1"/>
  <c r="AP188" i="1"/>
  <c r="AN188" i="1"/>
  <c r="AL188" i="1"/>
  <c r="AJ188" i="1"/>
  <c r="AH188" i="1"/>
  <c r="AF188" i="1" s="1"/>
  <c r="AD188" i="1"/>
  <c r="AB188" i="1"/>
  <c r="Z188" i="1" s="1"/>
  <c r="X188" i="1"/>
  <c r="V188" i="1"/>
  <c r="R188" i="1"/>
  <c r="P188" i="1"/>
  <c r="BF188" i="1" s="1"/>
  <c r="BG188" i="1" s="1"/>
  <c r="N188" i="1"/>
  <c r="AX188" i="1" s="1"/>
  <c r="AY188" i="1" s="1"/>
  <c r="L188" i="1"/>
  <c r="BN188" i="1" s="1"/>
  <c r="BO188" i="1" s="1"/>
  <c r="J188" i="1"/>
  <c r="H188" i="1" s="1"/>
  <c r="F188" i="1"/>
  <c r="BF187" i="1"/>
  <c r="BG187" i="1" s="1"/>
  <c r="AZ187" i="1"/>
  <c r="BA187" i="1" s="1"/>
  <c r="AT187" i="1"/>
  <c r="AR187" i="1"/>
  <c r="AP187" i="1"/>
  <c r="AP192" i="1" s="1"/>
  <c r="AN187" i="1"/>
  <c r="AN192" i="1" s="1"/>
  <c r="AJ187" i="1"/>
  <c r="AH187" i="1"/>
  <c r="AF187" i="1" s="1"/>
  <c r="AD187" i="1"/>
  <c r="AB187" i="1"/>
  <c r="X187" i="1"/>
  <c r="X192" i="1" s="1"/>
  <c r="V187" i="1"/>
  <c r="V192" i="1" s="1"/>
  <c r="T187" i="1"/>
  <c r="R187" i="1"/>
  <c r="R192" i="1" s="1"/>
  <c r="P187" i="1"/>
  <c r="P192" i="1" s="1"/>
  <c r="L187" i="1"/>
  <c r="J187" i="1"/>
  <c r="H187" i="1" s="1"/>
  <c r="F187" i="1"/>
  <c r="F192" i="1" s="1"/>
  <c r="CK186" i="1"/>
  <c r="AJ186" i="1"/>
  <c r="AB186" i="1"/>
  <c r="L186" i="1"/>
  <c r="AV185" i="1"/>
  <c r="AW185" i="1" s="1"/>
  <c r="AT185" i="1"/>
  <c r="AP185" i="1"/>
  <c r="AR185" i="1" s="1"/>
  <c r="AN185" i="1"/>
  <c r="AJ185" i="1"/>
  <c r="AH185" i="1"/>
  <c r="AF185" i="1"/>
  <c r="AD185" i="1"/>
  <c r="AB185" i="1"/>
  <c r="Z185" i="1"/>
  <c r="AA185" i="1" s="1"/>
  <c r="X185" i="1"/>
  <c r="V185" i="1"/>
  <c r="R185" i="1"/>
  <c r="T185" i="1" s="1"/>
  <c r="P185" i="1"/>
  <c r="BF185" i="1" s="1"/>
  <c r="BG185" i="1" s="1"/>
  <c r="L185" i="1"/>
  <c r="J185" i="1"/>
  <c r="H185" i="1"/>
  <c r="F185" i="1"/>
  <c r="BN184" i="1"/>
  <c r="BO184" i="1" s="1"/>
  <c r="AV184" i="1"/>
  <c r="AW184" i="1" s="1"/>
  <c r="AT184" i="1"/>
  <c r="AP184" i="1"/>
  <c r="AN184" i="1"/>
  <c r="AL184" i="1" s="1"/>
  <c r="AM184" i="1"/>
  <c r="AJ184" i="1"/>
  <c r="AH184" i="1"/>
  <c r="AF184" i="1" s="1"/>
  <c r="AD184" i="1"/>
  <c r="AB184" i="1"/>
  <c r="Z184" i="1"/>
  <c r="X184" i="1"/>
  <c r="V184" i="1"/>
  <c r="R184" i="1"/>
  <c r="P184" i="1"/>
  <c r="L184" i="1"/>
  <c r="J184" i="1"/>
  <c r="H184" i="1" s="1"/>
  <c r="F184" i="1"/>
  <c r="BB183" i="1"/>
  <c r="BC183" i="1" s="1"/>
  <c r="AT183" i="1"/>
  <c r="AP183" i="1"/>
  <c r="AN183" i="1"/>
  <c r="AM183" i="1"/>
  <c r="AL183" i="1"/>
  <c r="AJ183" i="1"/>
  <c r="AH183" i="1"/>
  <c r="AF183" i="1" s="1"/>
  <c r="AD183" i="1"/>
  <c r="AD186" i="1" s="1"/>
  <c r="AB183" i="1"/>
  <c r="Z183" i="1"/>
  <c r="X183" i="1"/>
  <c r="X186" i="1" s="1"/>
  <c r="V183" i="1"/>
  <c r="R183" i="1"/>
  <c r="P183" i="1"/>
  <c r="L183" i="1"/>
  <c r="BH183" i="1" s="1"/>
  <c r="BI183" i="1" s="1"/>
  <c r="J183" i="1"/>
  <c r="F183" i="1"/>
  <c r="AT182" i="1"/>
  <c r="AD182" i="1"/>
  <c r="P182" i="1"/>
  <c r="BR181" i="1"/>
  <c r="BS181" i="1" s="1"/>
  <c r="AT181" i="1"/>
  <c r="AR181" i="1" s="1"/>
  <c r="AP181" i="1"/>
  <c r="AN181" i="1"/>
  <c r="AL181" i="1" s="1"/>
  <c r="AM181" i="1" s="1"/>
  <c r="AJ181" i="1"/>
  <c r="AH181" i="1"/>
  <c r="AD181" i="1"/>
  <c r="AF181" i="1" s="1"/>
  <c r="AB181" i="1"/>
  <c r="X181" i="1"/>
  <c r="V181" i="1"/>
  <c r="R181" i="1"/>
  <c r="P181" i="1"/>
  <c r="N181" i="1"/>
  <c r="L181" i="1"/>
  <c r="J181" i="1"/>
  <c r="H181" i="1"/>
  <c r="F181" i="1"/>
  <c r="BR180" i="1"/>
  <c r="BS180" i="1" s="1"/>
  <c r="BA180" i="1"/>
  <c r="AZ180" i="1"/>
  <c r="AT180" i="1"/>
  <c r="AR180" i="1"/>
  <c r="AP180" i="1"/>
  <c r="AN180" i="1"/>
  <c r="AL180" i="1"/>
  <c r="AM180" i="1" s="1"/>
  <c r="AJ180" i="1"/>
  <c r="AH180" i="1"/>
  <c r="AD180" i="1"/>
  <c r="AF180" i="1" s="1"/>
  <c r="AB180" i="1"/>
  <c r="Z180" i="1" s="1"/>
  <c r="X180" i="1"/>
  <c r="V180" i="1"/>
  <c r="T180" i="1" s="1"/>
  <c r="U180" i="1" s="1"/>
  <c r="R180" i="1"/>
  <c r="P180" i="1"/>
  <c r="N180" i="1"/>
  <c r="L180" i="1"/>
  <c r="J180" i="1"/>
  <c r="F180" i="1"/>
  <c r="H180" i="1" s="1"/>
  <c r="BR179" i="1"/>
  <c r="BS179" i="1" s="1"/>
  <c r="BF179" i="1"/>
  <c r="BG179" i="1" s="1"/>
  <c r="BB179" i="1"/>
  <c r="BC179" i="1" s="1"/>
  <c r="AT179" i="1"/>
  <c r="AP179" i="1"/>
  <c r="AN179" i="1"/>
  <c r="AL179" i="1"/>
  <c r="AM179" i="1" s="1"/>
  <c r="AJ179" i="1"/>
  <c r="AH179" i="1"/>
  <c r="AD179" i="1"/>
  <c r="AB179" i="1"/>
  <c r="Z179" i="1" s="1"/>
  <c r="AA179" i="1" s="1"/>
  <c r="X179" i="1"/>
  <c r="V179" i="1"/>
  <c r="U179" i="1"/>
  <c r="T179" i="1"/>
  <c r="R179" i="1"/>
  <c r="P179" i="1"/>
  <c r="N179" i="1"/>
  <c r="L179" i="1"/>
  <c r="J179" i="1"/>
  <c r="F179" i="1"/>
  <c r="BH178" i="1"/>
  <c r="BI178" i="1" s="1"/>
  <c r="BG178" i="1"/>
  <c r="BF178" i="1"/>
  <c r="AT178" i="1"/>
  <c r="AR178" i="1"/>
  <c r="AP178" i="1"/>
  <c r="AN178" i="1"/>
  <c r="AJ178" i="1"/>
  <c r="AH178" i="1"/>
  <c r="AD178" i="1"/>
  <c r="AB178" i="1"/>
  <c r="AB182" i="1" s="1"/>
  <c r="X178" i="1"/>
  <c r="V178" i="1"/>
  <c r="T178" i="1"/>
  <c r="U178" i="1" s="1"/>
  <c r="R178" i="1"/>
  <c r="P178" i="1"/>
  <c r="L178" i="1"/>
  <c r="J178" i="1"/>
  <c r="F178" i="1"/>
  <c r="BZ175" i="1"/>
  <c r="BN175" i="1"/>
  <c r="BH175" i="1"/>
  <c r="BB175" i="1"/>
  <c r="AV175" i="1"/>
  <c r="AP175" i="1"/>
  <c r="AJ175" i="1"/>
  <c r="AD175" i="1"/>
  <c r="X175" i="1"/>
  <c r="R175" i="1"/>
  <c r="L175" i="1"/>
  <c r="F175" i="1"/>
  <c r="BZ174" i="1"/>
  <c r="AP174" i="1"/>
  <c r="AJ174" i="1"/>
  <c r="AD174" i="1"/>
  <c r="X174" i="1"/>
  <c r="R174" i="1"/>
  <c r="L174" i="1"/>
  <c r="F174" i="1"/>
  <c r="BZ173" i="1"/>
  <c r="BZ172" i="1"/>
  <c r="BZ171" i="1"/>
  <c r="BZ170" i="1"/>
  <c r="BZ169" i="1"/>
  <c r="BB169" i="1"/>
  <c r="BC169" i="1" s="1"/>
  <c r="AZ169" i="1"/>
  <c r="BA169" i="1" s="1"/>
  <c r="AT169" i="1"/>
  <c r="AT361" i="1" s="1"/>
  <c r="AP169" i="1"/>
  <c r="AP361" i="1" s="1"/>
  <c r="AN169" i="1"/>
  <c r="AN361" i="1" s="1"/>
  <c r="AL169" i="1"/>
  <c r="AJ169" i="1"/>
  <c r="AJ361" i="1" s="1"/>
  <c r="AH169" i="1"/>
  <c r="AH361" i="1" s="1"/>
  <c r="AD169" i="1"/>
  <c r="AB169" i="1"/>
  <c r="X169" i="1"/>
  <c r="X361" i="1" s="1"/>
  <c r="V169" i="1"/>
  <c r="T169" i="1"/>
  <c r="R169" i="1"/>
  <c r="P169" i="1"/>
  <c r="P361" i="1" s="1"/>
  <c r="L169" i="1"/>
  <c r="J169" i="1"/>
  <c r="J361" i="1" s="1"/>
  <c r="F169" i="1"/>
  <c r="AD168" i="1"/>
  <c r="P168" i="1"/>
  <c r="AT167" i="1"/>
  <c r="AT359" i="1" s="1"/>
  <c r="AP167" i="1"/>
  <c r="AN167" i="1"/>
  <c r="AJ167" i="1"/>
  <c r="AJ359" i="1" s="1"/>
  <c r="AH167" i="1"/>
  <c r="AD167" i="1"/>
  <c r="AB167" i="1"/>
  <c r="AB359" i="1" s="1"/>
  <c r="X167" i="1"/>
  <c r="X359" i="1" s="1"/>
  <c r="V167" i="1"/>
  <c r="V359" i="1" s="1"/>
  <c r="R167" i="1"/>
  <c r="R359" i="1" s="1"/>
  <c r="P167" i="1"/>
  <c r="N167" i="1"/>
  <c r="L167" i="1"/>
  <c r="AV167" i="1" s="1"/>
  <c r="AW167" i="1" s="1"/>
  <c r="J167" i="1"/>
  <c r="J359" i="1" s="1"/>
  <c r="F167" i="1"/>
  <c r="F359" i="1" s="1"/>
  <c r="BR166" i="1"/>
  <c r="BS166" i="1" s="1"/>
  <c r="BL166" i="1"/>
  <c r="BM166" i="1" s="1"/>
  <c r="BC166" i="1"/>
  <c r="BB166" i="1"/>
  <c r="AT166" i="1"/>
  <c r="AT358" i="1" s="1"/>
  <c r="AP166" i="1"/>
  <c r="AP358" i="1" s="1"/>
  <c r="AN166" i="1"/>
  <c r="AN358" i="1" s="1"/>
  <c r="AL166" i="1"/>
  <c r="AJ166" i="1"/>
  <c r="AJ358" i="1" s="1"/>
  <c r="AH166" i="1"/>
  <c r="AH358" i="1" s="1"/>
  <c r="AD166" i="1"/>
  <c r="AD358" i="1" s="1"/>
  <c r="AB166" i="1"/>
  <c r="AB358" i="1" s="1"/>
  <c r="Z166" i="1"/>
  <c r="X166" i="1"/>
  <c r="X358" i="1" s="1"/>
  <c r="V166" i="1"/>
  <c r="V358" i="1" s="1"/>
  <c r="R166" i="1"/>
  <c r="R358" i="1" s="1"/>
  <c r="P166" i="1"/>
  <c r="P358" i="1" s="1"/>
  <c r="N166" i="1"/>
  <c r="L166" i="1"/>
  <c r="L358" i="1" s="1"/>
  <c r="J166" i="1"/>
  <c r="J358" i="1" s="1"/>
  <c r="F166" i="1"/>
  <c r="F358" i="1" s="1"/>
  <c r="AW165" i="1"/>
  <c r="AV165" i="1"/>
  <c r="AT165" i="1"/>
  <c r="AR165" i="1"/>
  <c r="AP165" i="1"/>
  <c r="AP357" i="1" s="1"/>
  <c r="AN165" i="1"/>
  <c r="AN357" i="1" s="1"/>
  <c r="AJ165" i="1"/>
  <c r="AJ357" i="1" s="1"/>
  <c r="AH165" i="1"/>
  <c r="AH357" i="1" s="1"/>
  <c r="AF165" i="1"/>
  <c r="AD165" i="1"/>
  <c r="AB165" i="1"/>
  <c r="AB357" i="1" s="1"/>
  <c r="X165" i="1"/>
  <c r="X357" i="1" s="1"/>
  <c r="V165" i="1"/>
  <c r="V357" i="1" s="1"/>
  <c r="T165" i="1"/>
  <c r="R165" i="1"/>
  <c r="R357" i="1" s="1"/>
  <c r="P165" i="1"/>
  <c r="P357" i="1" s="1"/>
  <c r="L165" i="1"/>
  <c r="L357" i="1" s="1"/>
  <c r="J165" i="1"/>
  <c r="J357" i="1" s="1"/>
  <c r="H165" i="1"/>
  <c r="F165" i="1"/>
  <c r="F357" i="1" s="1"/>
  <c r="BG164" i="1"/>
  <c r="BF164" i="1"/>
  <c r="AT164" i="1"/>
  <c r="AT356" i="1" s="1"/>
  <c r="AP164" i="1"/>
  <c r="AP356" i="1" s="1"/>
  <c r="AN164" i="1"/>
  <c r="AN356" i="1" s="1"/>
  <c r="AL164" i="1"/>
  <c r="AJ164" i="1"/>
  <c r="AJ356" i="1" s="1"/>
  <c r="AH164" i="1"/>
  <c r="AD164" i="1"/>
  <c r="AD356" i="1" s="1"/>
  <c r="AB164" i="1"/>
  <c r="AB356" i="1" s="1"/>
  <c r="Z164" i="1"/>
  <c r="X164" i="1"/>
  <c r="X356" i="1" s="1"/>
  <c r="V164" i="1"/>
  <c r="V356" i="1" s="1"/>
  <c r="R164" i="1"/>
  <c r="P164" i="1"/>
  <c r="P356" i="1" s="1"/>
  <c r="N164" i="1"/>
  <c r="L164" i="1"/>
  <c r="L356" i="1" s="1"/>
  <c r="J164" i="1"/>
  <c r="F164" i="1"/>
  <c r="F356" i="1" s="1"/>
  <c r="BA163" i="1"/>
  <c r="AZ163" i="1"/>
  <c r="AT163" i="1"/>
  <c r="AT355" i="1" s="1"/>
  <c r="AR163" i="1"/>
  <c r="AP163" i="1"/>
  <c r="AN163" i="1"/>
  <c r="AN355" i="1" s="1"/>
  <c r="AJ163" i="1"/>
  <c r="AH163" i="1"/>
  <c r="AF163" i="1"/>
  <c r="AD163" i="1"/>
  <c r="AD355" i="1" s="1"/>
  <c r="AB163" i="1"/>
  <c r="X163" i="1"/>
  <c r="X355" i="1" s="1"/>
  <c r="V163" i="1"/>
  <c r="T163" i="1"/>
  <c r="R163" i="1"/>
  <c r="P163" i="1"/>
  <c r="P355" i="1" s="1"/>
  <c r="L163" i="1"/>
  <c r="BH163" i="1" s="1"/>
  <c r="BI163" i="1" s="1"/>
  <c r="J163" i="1"/>
  <c r="H163" i="1"/>
  <c r="F163" i="1"/>
  <c r="F355" i="1" s="1"/>
  <c r="AT162" i="1"/>
  <c r="AD162" i="1"/>
  <c r="V162" i="1"/>
  <c r="F162" i="1"/>
  <c r="AV161" i="1"/>
  <c r="AW161" i="1" s="1"/>
  <c r="AT161" i="1"/>
  <c r="AT353" i="1" s="1"/>
  <c r="AR161" i="1"/>
  <c r="AP161" i="1"/>
  <c r="AP353" i="1" s="1"/>
  <c r="AN161" i="1"/>
  <c r="AJ161" i="1"/>
  <c r="AJ353" i="1" s="1"/>
  <c r="AH161" i="1"/>
  <c r="AH353" i="1" s="1"/>
  <c r="AF161" i="1"/>
  <c r="AD161" i="1"/>
  <c r="AD353" i="1" s="1"/>
  <c r="AB161" i="1"/>
  <c r="AB353" i="1" s="1"/>
  <c r="X161" i="1"/>
  <c r="X353" i="1" s="1"/>
  <c r="V161" i="1"/>
  <c r="V353" i="1" s="1"/>
  <c r="T161" i="1"/>
  <c r="R161" i="1"/>
  <c r="P161" i="1"/>
  <c r="L161" i="1"/>
  <c r="L353" i="1" s="1"/>
  <c r="J161" i="1"/>
  <c r="H161" i="1"/>
  <c r="F161" i="1"/>
  <c r="F353" i="1" s="1"/>
  <c r="BN160" i="1"/>
  <c r="BO160" i="1" s="1"/>
  <c r="BF160" i="1"/>
  <c r="BG160" i="1" s="1"/>
  <c r="AT160" i="1"/>
  <c r="AT352" i="1" s="1"/>
  <c r="AP160" i="1"/>
  <c r="AP352" i="1" s="1"/>
  <c r="AN160" i="1"/>
  <c r="AN352" i="1" s="1"/>
  <c r="AL160" i="1"/>
  <c r="AJ160" i="1"/>
  <c r="AJ352" i="1" s="1"/>
  <c r="AH160" i="1"/>
  <c r="AD160" i="1"/>
  <c r="AD352" i="1" s="1"/>
  <c r="AB160" i="1"/>
  <c r="AB352" i="1" s="1"/>
  <c r="Z160" i="1"/>
  <c r="X160" i="1"/>
  <c r="X352" i="1" s="1"/>
  <c r="V160" i="1"/>
  <c r="V352" i="1" s="1"/>
  <c r="R160" i="1"/>
  <c r="P160" i="1"/>
  <c r="P352" i="1" s="1"/>
  <c r="N160" i="1"/>
  <c r="L160" i="1"/>
  <c r="L352" i="1" s="1"/>
  <c r="J160" i="1"/>
  <c r="F160" i="1"/>
  <c r="F352" i="1" s="1"/>
  <c r="BA159" i="1"/>
  <c r="AZ159" i="1"/>
  <c r="AT159" i="1"/>
  <c r="AT351" i="1" s="1"/>
  <c r="AR159" i="1"/>
  <c r="AP159" i="1"/>
  <c r="AP351" i="1" s="1"/>
  <c r="AN159" i="1"/>
  <c r="AN351" i="1" s="1"/>
  <c r="AJ159" i="1"/>
  <c r="AH159" i="1"/>
  <c r="AH351" i="1" s="1"/>
  <c r="AF159" i="1"/>
  <c r="AD159" i="1"/>
  <c r="AB159" i="1"/>
  <c r="X159" i="1"/>
  <c r="X351" i="1" s="1"/>
  <c r="V159" i="1"/>
  <c r="V351" i="1" s="1"/>
  <c r="T159" i="1"/>
  <c r="R159" i="1"/>
  <c r="R351" i="1" s="1"/>
  <c r="P159" i="1"/>
  <c r="L159" i="1"/>
  <c r="BH159" i="1" s="1"/>
  <c r="BI159" i="1" s="1"/>
  <c r="J159" i="1"/>
  <c r="J351" i="1" s="1"/>
  <c r="H159" i="1"/>
  <c r="F159" i="1"/>
  <c r="V158" i="1"/>
  <c r="BH157" i="1"/>
  <c r="BI157" i="1" s="1"/>
  <c r="AT157" i="1"/>
  <c r="AT349" i="1" s="1"/>
  <c r="AR157" i="1"/>
  <c r="AP157" i="1"/>
  <c r="AP349" i="1" s="1"/>
  <c r="AN157" i="1"/>
  <c r="AJ157" i="1"/>
  <c r="AH157" i="1"/>
  <c r="AH349" i="1" s="1"/>
  <c r="AF157" i="1"/>
  <c r="AD157" i="1"/>
  <c r="AD349" i="1" s="1"/>
  <c r="AB157" i="1"/>
  <c r="X157" i="1"/>
  <c r="V157" i="1"/>
  <c r="T157" i="1"/>
  <c r="R157" i="1"/>
  <c r="P157" i="1"/>
  <c r="BL157" i="1" s="1"/>
  <c r="BM157" i="1" s="1"/>
  <c r="L157" i="1"/>
  <c r="J157" i="1"/>
  <c r="J349" i="1" s="1"/>
  <c r="H157" i="1"/>
  <c r="F157" i="1"/>
  <c r="F349" i="1" s="1"/>
  <c r="BJ156" i="1"/>
  <c r="BK156" i="1" s="1"/>
  <c r="AT156" i="1"/>
  <c r="AP156" i="1"/>
  <c r="AP348" i="1" s="1"/>
  <c r="AN156" i="1"/>
  <c r="AN348" i="1" s="1"/>
  <c r="AL156" i="1"/>
  <c r="AJ156" i="1"/>
  <c r="AJ348" i="1" s="1"/>
  <c r="AH156" i="1"/>
  <c r="AD156" i="1"/>
  <c r="AB156" i="1"/>
  <c r="Z156" i="1"/>
  <c r="X156" i="1"/>
  <c r="X348" i="1" s="1"/>
  <c r="V156" i="1"/>
  <c r="R156" i="1"/>
  <c r="R348" i="1" s="1"/>
  <c r="P156" i="1"/>
  <c r="N156" i="1"/>
  <c r="L156" i="1"/>
  <c r="J156" i="1"/>
  <c r="F156" i="1"/>
  <c r="BN155" i="1"/>
  <c r="BO155" i="1" s="1"/>
  <c r="AT155" i="1"/>
  <c r="AT347" i="1" s="1"/>
  <c r="AP155" i="1"/>
  <c r="AN155" i="1"/>
  <c r="AJ155" i="1"/>
  <c r="AJ347" i="1" s="1"/>
  <c r="AH155" i="1"/>
  <c r="AF155" i="1"/>
  <c r="AD155" i="1"/>
  <c r="AB155" i="1"/>
  <c r="X155" i="1"/>
  <c r="V155" i="1"/>
  <c r="R155" i="1"/>
  <c r="P155" i="1"/>
  <c r="L155" i="1"/>
  <c r="J155" i="1"/>
  <c r="F155" i="1"/>
  <c r="AZ154" i="1"/>
  <c r="BA154" i="1" s="1"/>
  <c r="AT154" i="1"/>
  <c r="AP154" i="1"/>
  <c r="AN154" i="1"/>
  <c r="AN346" i="1" s="1"/>
  <c r="AJ154" i="1"/>
  <c r="AH154" i="1"/>
  <c r="AD154" i="1"/>
  <c r="AB154" i="1"/>
  <c r="X154" i="1"/>
  <c r="X346" i="1" s="1"/>
  <c r="V154" i="1"/>
  <c r="V346" i="1" s="1"/>
  <c r="T154" i="1"/>
  <c r="R154" i="1"/>
  <c r="P154" i="1"/>
  <c r="P346" i="1" s="1"/>
  <c r="N154" i="1"/>
  <c r="L154" i="1"/>
  <c r="J154" i="1"/>
  <c r="F154" i="1"/>
  <c r="F346" i="1" s="1"/>
  <c r="BN151" i="1"/>
  <c r="BH151" i="1"/>
  <c r="BB151" i="1"/>
  <c r="AV151" i="1"/>
  <c r="AP151" i="1"/>
  <c r="AJ151" i="1"/>
  <c r="AD151" i="1"/>
  <c r="X151" i="1"/>
  <c r="R151" i="1"/>
  <c r="L151" i="1"/>
  <c r="F151" i="1"/>
  <c r="AP150" i="1"/>
  <c r="AP342" i="1" s="1"/>
  <c r="AJ150" i="1"/>
  <c r="AD150" i="1"/>
  <c r="X150" i="1"/>
  <c r="X342" i="1" s="1"/>
  <c r="R150" i="1"/>
  <c r="R342" i="1" s="1"/>
  <c r="L150" i="1"/>
  <c r="L342" i="1" s="1"/>
  <c r="F150" i="1"/>
  <c r="F342" i="1" s="1"/>
  <c r="BB145" i="1"/>
  <c r="BC145" i="1" s="1"/>
  <c r="AV145" i="1"/>
  <c r="AW145" i="1" s="1"/>
  <c r="AT145" i="1"/>
  <c r="AR145" i="1" s="1"/>
  <c r="AP145" i="1"/>
  <c r="AN145" i="1"/>
  <c r="AJ145" i="1"/>
  <c r="AH145" i="1"/>
  <c r="AD145" i="1"/>
  <c r="AB145" i="1"/>
  <c r="X145" i="1"/>
  <c r="V145" i="1"/>
  <c r="T145" i="1" s="1"/>
  <c r="R145" i="1"/>
  <c r="P145" i="1"/>
  <c r="N145" i="1"/>
  <c r="L145" i="1"/>
  <c r="J145" i="1"/>
  <c r="H145" i="1"/>
  <c r="F145" i="1"/>
  <c r="X144" i="1"/>
  <c r="R144" i="1"/>
  <c r="BF143" i="1"/>
  <c r="BG143" i="1" s="1"/>
  <c r="AT143" i="1"/>
  <c r="AR143" i="1"/>
  <c r="AP143" i="1"/>
  <c r="AN143" i="1"/>
  <c r="AJ143" i="1"/>
  <c r="AH143" i="1"/>
  <c r="AF143" i="1" s="1"/>
  <c r="AD143" i="1"/>
  <c r="AB143" i="1"/>
  <c r="Z143" i="1" s="1"/>
  <c r="AA143" i="1" s="1"/>
  <c r="X143" i="1"/>
  <c r="V143" i="1"/>
  <c r="T143" i="1"/>
  <c r="R143" i="1"/>
  <c r="P143" i="1"/>
  <c r="BL143" i="1" s="1"/>
  <c r="BM143" i="1" s="1"/>
  <c r="L143" i="1"/>
  <c r="J143" i="1"/>
  <c r="F143" i="1"/>
  <c r="BJ142" i="1"/>
  <c r="BK142" i="1" s="1"/>
  <c r="BH142" i="1"/>
  <c r="BI142" i="1" s="1"/>
  <c r="AZ142" i="1"/>
  <c r="BA142" i="1" s="1"/>
  <c r="AT142" i="1"/>
  <c r="AP142" i="1"/>
  <c r="AN142" i="1"/>
  <c r="AJ142" i="1"/>
  <c r="AL142" i="1" s="1"/>
  <c r="AH142" i="1"/>
  <c r="AD142" i="1"/>
  <c r="AB142" i="1"/>
  <c r="Z142" i="1" s="1"/>
  <c r="X142" i="1"/>
  <c r="V142" i="1"/>
  <c r="T142" i="1"/>
  <c r="R142" i="1"/>
  <c r="P142" i="1"/>
  <c r="BF142" i="1" s="1"/>
  <c r="BG142" i="1" s="1"/>
  <c r="N142" i="1"/>
  <c r="L142" i="1"/>
  <c r="BB142" i="1" s="1"/>
  <c r="BC142" i="1" s="1"/>
  <c r="J142" i="1"/>
  <c r="F142" i="1"/>
  <c r="BC141" i="1"/>
  <c r="BB141" i="1"/>
  <c r="AT141" i="1"/>
  <c r="AP141" i="1"/>
  <c r="AN141" i="1"/>
  <c r="AJ141" i="1"/>
  <c r="AH141" i="1"/>
  <c r="AF141" i="1"/>
  <c r="AD141" i="1"/>
  <c r="AB141" i="1"/>
  <c r="X141" i="1"/>
  <c r="V141" i="1"/>
  <c r="R141" i="1"/>
  <c r="P141" i="1"/>
  <c r="BL141" i="1" s="1"/>
  <c r="BM141" i="1" s="1"/>
  <c r="N141" i="1"/>
  <c r="L141" i="1"/>
  <c r="BH141" i="1" s="1"/>
  <c r="BI141" i="1" s="1"/>
  <c r="J141" i="1"/>
  <c r="F141" i="1"/>
  <c r="BN140" i="1"/>
  <c r="BO140" i="1" s="1"/>
  <c r="BL140" i="1"/>
  <c r="BM140" i="1" s="1"/>
  <c r="AW140" i="1"/>
  <c r="AV140" i="1"/>
  <c r="AT140" i="1"/>
  <c r="AP140" i="1"/>
  <c r="AN140" i="1"/>
  <c r="AJ140" i="1"/>
  <c r="AH140" i="1"/>
  <c r="AF140" i="1"/>
  <c r="AD140" i="1"/>
  <c r="AB140" i="1"/>
  <c r="X140" i="1"/>
  <c r="Z140" i="1" s="1"/>
  <c r="AA140" i="1" s="1"/>
  <c r="V140" i="1"/>
  <c r="R140" i="1"/>
  <c r="P140" i="1"/>
  <c r="L140" i="1"/>
  <c r="BB140" i="1" s="1"/>
  <c r="BC140" i="1" s="1"/>
  <c r="J140" i="1"/>
  <c r="F140" i="1"/>
  <c r="BG139" i="1"/>
  <c r="BF139" i="1"/>
  <c r="AT139" i="1"/>
  <c r="AP139" i="1"/>
  <c r="AN139" i="1"/>
  <c r="AL139" i="1" s="1"/>
  <c r="AM139" i="1" s="1"/>
  <c r="AJ139" i="1"/>
  <c r="AH139" i="1"/>
  <c r="AF139" i="1" s="1"/>
  <c r="AD139" i="1"/>
  <c r="AB139" i="1"/>
  <c r="X139" i="1"/>
  <c r="V139" i="1"/>
  <c r="V144" i="1" s="1"/>
  <c r="T139" i="1"/>
  <c r="R139" i="1"/>
  <c r="P139" i="1"/>
  <c r="L139" i="1"/>
  <c r="BH139" i="1" s="1"/>
  <c r="BI139" i="1" s="1"/>
  <c r="J139" i="1"/>
  <c r="F139" i="1"/>
  <c r="AJ138" i="1"/>
  <c r="AB138" i="1"/>
  <c r="V138" i="1"/>
  <c r="BR137" i="1"/>
  <c r="BS137" i="1" s="1"/>
  <c r="BL137" i="1"/>
  <c r="BM137" i="1" s="1"/>
  <c r="BB137" i="1"/>
  <c r="BC137" i="1" s="1"/>
  <c r="AT137" i="1"/>
  <c r="AR137" i="1" s="1"/>
  <c r="AS137" i="1"/>
  <c r="AP137" i="1"/>
  <c r="AN137" i="1"/>
  <c r="AJ137" i="1"/>
  <c r="AH137" i="1"/>
  <c r="AD137" i="1"/>
  <c r="AD138" i="1" s="1"/>
  <c r="AB137" i="1"/>
  <c r="X137" i="1"/>
  <c r="V137" i="1"/>
  <c r="R137" i="1"/>
  <c r="P137" i="1"/>
  <c r="N137" i="1"/>
  <c r="L137" i="1"/>
  <c r="BH137" i="1" s="1"/>
  <c r="BI137" i="1" s="1"/>
  <c r="J137" i="1"/>
  <c r="F137" i="1"/>
  <c r="AV137" i="1" s="1"/>
  <c r="AW137" i="1" s="1"/>
  <c r="BL136" i="1"/>
  <c r="BM136" i="1" s="1"/>
  <c r="BC136" i="1"/>
  <c r="AV136" i="1"/>
  <c r="AW136" i="1" s="1"/>
  <c r="AT136" i="1"/>
  <c r="AP136" i="1"/>
  <c r="AN136" i="1"/>
  <c r="AL136" i="1" s="1"/>
  <c r="AM136" i="1" s="1"/>
  <c r="AJ136" i="1"/>
  <c r="AH136" i="1"/>
  <c r="AD136" i="1"/>
  <c r="AB136" i="1"/>
  <c r="X136" i="1"/>
  <c r="Z136" i="1" s="1"/>
  <c r="AA136" i="1" s="1"/>
  <c r="V136" i="1"/>
  <c r="T136" i="1" s="1"/>
  <c r="R136" i="1"/>
  <c r="P136" i="1"/>
  <c r="L136" i="1"/>
  <c r="BB136" i="1" s="1"/>
  <c r="J136" i="1"/>
  <c r="F136" i="1"/>
  <c r="BM135" i="1"/>
  <c r="BF135" i="1"/>
  <c r="BG135" i="1" s="1"/>
  <c r="AT135" i="1"/>
  <c r="AR135" i="1"/>
  <c r="AP135" i="1"/>
  <c r="AN135" i="1"/>
  <c r="AJ135" i="1"/>
  <c r="AH135" i="1"/>
  <c r="AD135" i="1"/>
  <c r="AB135" i="1"/>
  <c r="Z135" i="1"/>
  <c r="X135" i="1"/>
  <c r="V135" i="1"/>
  <c r="T135" i="1"/>
  <c r="R135" i="1"/>
  <c r="R138" i="1" s="1"/>
  <c r="P135" i="1"/>
  <c r="BL135" i="1" s="1"/>
  <c r="L135" i="1"/>
  <c r="J135" i="1"/>
  <c r="F135" i="1"/>
  <c r="AT134" i="1"/>
  <c r="AB134" i="1"/>
  <c r="BB133" i="1"/>
  <c r="BC133" i="1" s="1"/>
  <c r="AT133" i="1"/>
  <c r="AR133" i="1" s="1"/>
  <c r="AP133" i="1"/>
  <c r="AN133" i="1"/>
  <c r="AL133" i="1" s="1"/>
  <c r="AM133" i="1" s="1"/>
  <c r="AJ133" i="1"/>
  <c r="AH133" i="1"/>
  <c r="AF133" i="1"/>
  <c r="AG133" i="1" s="1"/>
  <c r="AD133" i="1"/>
  <c r="AB133" i="1"/>
  <c r="X133" i="1"/>
  <c r="V133" i="1"/>
  <c r="T133" i="1" s="1"/>
  <c r="R133" i="1"/>
  <c r="P133" i="1"/>
  <c r="L133" i="1"/>
  <c r="BH133" i="1" s="1"/>
  <c r="BI133" i="1" s="1"/>
  <c r="J133" i="1"/>
  <c r="F133" i="1"/>
  <c r="AV133" i="1" s="1"/>
  <c r="AW133" i="1" s="1"/>
  <c r="BL132" i="1"/>
  <c r="BM132" i="1" s="1"/>
  <c r="BF132" i="1"/>
  <c r="BG132" i="1" s="1"/>
  <c r="AV132" i="1"/>
  <c r="AW132" i="1" s="1"/>
  <c r="AT132" i="1"/>
  <c r="AP132" i="1"/>
  <c r="AN132" i="1"/>
  <c r="AL132" i="1" s="1"/>
  <c r="AM132" i="1" s="1"/>
  <c r="AJ132" i="1"/>
  <c r="AH132" i="1"/>
  <c r="AF132" i="1"/>
  <c r="AG132" i="1" s="1"/>
  <c r="AD132" i="1"/>
  <c r="AB132" i="1"/>
  <c r="X132" i="1"/>
  <c r="V132" i="1"/>
  <c r="R132" i="1"/>
  <c r="T132" i="1" s="1"/>
  <c r="P132" i="1"/>
  <c r="L132" i="1"/>
  <c r="BB132" i="1" s="1"/>
  <c r="BC132" i="1" s="1"/>
  <c r="J132" i="1"/>
  <c r="H132" i="1"/>
  <c r="I132" i="1" s="1"/>
  <c r="F132" i="1"/>
  <c r="BM131" i="1"/>
  <c r="BH131" i="1"/>
  <c r="BI131" i="1" s="1"/>
  <c r="BG131" i="1"/>
  <c r="BF131" i="1"/>
  <c r="BA131" i="1"/>
  <c r="AZ131" i="1"/>
  <c r="AT131" i="1"/>
  <c r="AR131" i="1"/>
  <c r="AP131" i="1"/>
  <c r="AN131" i="1"/>
  <c r="AL131" i="1" s="1"/>
  <c r="AM131" i="1" s="1"/>
  <c r="AJ131" i="1"/>
  <c r="AH131" i="1"/>
  <c r="AF131" i="1" s="1"/>
  <c r="AG139" i="1" s="1"/>
  <c r="AD131" i="1"/>
  <c r="AB131" i="1"/>
  <c r="Z131" i="1"/>
  <c r="AA131" i="1" s="1"/>
  <c r="X131" i="1"/>
  <c r="V131" i="1"/>
  <c r="R131" i="1"/>
  <c r="P131" i="1"/>
  <c r="BL131" i="1" s="1"/>
  <c r="L131" i="1"/>
  <c r="BN131" i="1" s="1"/>
  <c r="BO131" i="1" s="1"/>
  <c r="J131" i="1"/>
  <c r="H131" i="1" s="1"/>
  <c r="I131" i="1"/>
  <c r="F131" i="1"/>
  <c r="BR130" i="1"/>
  <c r="BS130" i="1" s="1"/>
  <c r="BI130" i="1"/>
  <c r="BH130" i="1"/>
  <c r="BB130" i="1"/>
  <c r="BC130" i="1" s="1"/>
  <c r="AZ130" i="1"/>
  <c r="BA130" i="1" s="1"/>
  <c r="AT130" i="1"/>
  <c r="AR130" i="1"/>
  <c r="AP130" i="1"/>
  <c r="AN130" i="1"/>
  <c r="AJ130" i="1"/>
  <c r="AH130" i="1"/>
  <c r="AD130" i="1"/>
  <c r="AB130" i="1"/>
  <c r="Z130" i="1" s="1"/>
  <c r="AA130" i="1"/>
  <c r="X130" i="1"/>
  <c r="X134" i="1" s="1"/>
  <c r="V130" i="1"/>
  <c r="R130" i="1"/>
  <c r="P130" i="1"/>
  <c r="N130" i="1"/>
  <c r="L130" i="1"/>
  <c r="J130" i="1"/>
  <c r="J134" i="1" s="1"/>
  <c r="F130" i="1"/>
  <c r="BN127" i="1"/>
  <c r="BH127" i="1"/>
  <c r="BB127" i="1"/>
  <c r="AV127" i="1"/>
  <c r="AP127" i="1"/>
  <c r="AJ127" i="1"/>
  <c r="AD127" i="1"/>
  <c r="X127" i="1"/>
  <c r="R127" i="1"/>
  <c r="L127" i="1"/>
  <c r="F127" i="1"/>
  <c r="AP126" i="1"/>
  <c r="AJ126" i="1"/>
  <c r="AD126" i="1"/>
  <c r="X126" i="1"/>
  <c r="R126" i="1"/>
  <c r="L126" i="1"/>
  <c r="F126" i="1"/>
  <c r="BF121" i="1"/>
  <c r="BG121" i="1" s="1"/>
  <c r="AT121" i="1"/>
  <c r="AR121" i="1"/>
  <c r="AS121" i="1" s="1"/>
  <c r="AP121" i="1"/>
  <c r="AN121" i="1"/>
  <c r="AL121" i="1"/>
  <c r="AM121" i="1" s="1"/>
  <c r="AJ121" i="1"/>
  <c r="AH121" i="1"/>
  <c r="AF121" i="1"/>
  <c r="AD121" i="1"/>
  <c r="AB121" i="1"/>
  <c r="Z121" i="1"/>
  <c r="X121" i="1"/>
  <c r="V121" i="1"/>
  <c r="T121" i="1" s="1"/>
  <c r="R121" i="1"/>
  <c r="P121" i="1"/>
  <c r="BR121" i="1" s="1"/>
  <c r="BS121" i="1" s="1"/>
  <c r="L121" i="1"/>
  <c r="J121" i="1"/>
  <c r="H121" i="1" s="1"/>
  <c r="F121" i="1"/>
  <c r="AB120" i="1"/>
  <c r="BL119" i="1"/>
  <c r="BM119" i="1" s="1"/>
  <c r="BH119" i="1"/>
  <c r="BI119" i="1" s="1"/>
  <c r="BB119" i="1"/>
  <c r="BC119" i="1" s="1"/>
  <c r="AT119" i="1"/>
  <c r="AR119" i="1" s="1"/>
  <c r="AS119" i="1" s="1"/>
  <c r="AP119" i="1"/>
  <c r="AN119" i="1"/>
  <c r="AL119" i="1" s="1"/>
  <c r="AJ119" i="1"/>
  <c r="AH119" i="1"/>
  <c r="AF119" i="1" s="1"/>
  <c r="AD119" i="1"/>
  <c r="AB119" i="1"/>
  <c r="Z119" i="1"/>
  <c r="X119" i="1"/>
  <c r="V119" i="1"/>
  <c r="T119" i="1" s="1"/>
  <c r="R119" i="1"/>
  <c r="P119" i="1"/>
  <c r="N119" i="1" s="1"/>
  <c r="L119" i="1"/>
  <c r="BN119" i="1" s="1"/>
  <c r="BO119" i="1" s="1"/>
  <c r="J119" i="1"/>
  <c r="F119" i="1"/>
  <c r="BN118" i="1"/>
  <c r="BO118" i="1" s="1"/>
  <c r="AT118" i="1"/>
  <c r="AP118" i="1"/>
  <c r="AN118" i="1"/>
  <c r="AL118" i="1" s="1"/>
  <c r="AM118" i="1" s="1"/>
  <c r="AJ118" i="1"/>
  <c r="AH118" i="1"/>
  <c r="AF118" i="1"/>
  <c r="AG118" i="1" s="1"/>
  <c r="AD118" i="1"/>
  <c r="AB118" i="1"/>
  <c r="X118" i="1"/>
  <c r="Z118" i="1" s="1"/>
  <c r="V118" i="1"/>
  <c r="R118" i="1"/>
  <c r="P118" i="1"/>
  <c r="BL118" i="1" s="1"/>
  <c r="BM118" i="1" s="1"/>
  <c r="L118" i="1"/>
  <c r="BH118" i="1" s="1"/>
  <c r="BI118" i="1" s="1"/>
  <c r="J118" i="1"/>
  <c r="F118" i="1"/>
  <c r="AV118" i="1" s="1"/>
  <c r="AW118" i="1" s="1"/>
  <c r="AV117" i="1"/>
  <c r="AW117" i="1" s="1"/>
  <c r="AT117" i="1"/>
  <c r="AP117" i="1"/>
  <c r="AR117" i="1" s="1"/>
  <c r="AS117" i="1" s="1"/>
  <c r="AN117" i="1"/>
  <c r="AL117" i="1" s="1"/>
  <c r="AJ117" i="1"/>
  <c r="AH117" i="1"/>
  <c r="AF117" i="1" s="1"/>
  <c r="AD117" i="1"/>
  <c r="AB117" i="1"/>
  <c r="Z117" i="1" s="1"/>
  <c r="X117" i="1"/>
  <c r="V117" i="1"/>
  <c r="R117" i="1"/>
  <c r="P117" i="1"/>
  <c r="L117" i="1"/>
  <c r="J117" i="1"/>
  <c r="H117" i="1"/>
  <c r="F117" i="1"/>
  <c r="BH116" i="1"/>
  <c r="BI116" i="1" s="1"/>
  <c r="AT116" i="1"/>
  <c r="AR116" i="1" s="1"/>
  <c r="AS116" i="1" s="1"/>
  <c r="AP116" i="1"/>
  <c r="AN116" i="1"/>
  <c r="AJ116" i="1"/>
  <c r="AH116" i="1"/>
  <c r="AF116" i="1" s="1"/>
  <c r="AG116" i="1" s="1"/>
  <c r="AD116" i="1"/>
  <c r="AB116" i="1"/>
  <c r="Z116" i="1"/>
  <c r="X116" i="1"/>
  <c r="V116" i="1"/>
  <c r="T116" i="1"/>
  <c r="U116" i="1" s="1"/>
  <c r="R116" i="1"/>
  <c r="R120" i="1" s="1"/>
  <c r="P116" i="1"/>
  <c r="L116" i="1"/>
  <c r="BB116" i="1" s="1"/>
  <c r="BC116" i="1" s="1"/>
  <c r="J116" i="1"/>
  <c r="F116" i="1"/>
  <c r="BL115" i="1"/>
  <c r="BM115" i="1" s="1"/>
  <c r="BB115" i="1"/>
  <c r="BC115" i="1" s="1"/>
  <c r="AZ115" i="1"/>
  <c r="BA115" i="1" s="1"/>
  <c r="AV115" i="1"/>
  <c r="AW115" i="1" s="1"/>
  <c r="AT115" i="1"/>
  <c r="AR115" i="1"/>
  <c r="AS115" i="1" s="1"/>
  <c r="AP115" i="1"/>
  <c r="AN115" i="1"/>
  <c r="AL115" i="1"/>
  <c r="AM115" i="1" s="1"/>
  <c r="AJ115" i="1"/>
  <c r="AH115" i="1"/>
  <c r="AD115" i="1"/>
  <c r="AF115" i="1" s="1"/>
  <c r="AB115" i="1"/>
  <c r="X115" i="1"/>
  <c r="V115" i="1"/>
  <c r="T115" i="1"/>
  <c r="R115" i="1"/>
  <c r="P115" i="1"/>
  <c r="N115" i="1" s="1"/>
  <c r="L115" i="1"/>
  <c r="J115" i="1"/>
  <c r="H115" i="1"/>
  <c r="F115" i="1"/>
  <c r="AH114" i="1"/>
  <c r="R114" i="1"/>
  <c r="J114" i="1"/>
  <c r="AT113" i="1"/>
  <c r="AP113" i="1"/>
  <c r="AR113" i="1" s="1"/>
  <c r="AS113" i="1" s="1"/>
  <c r="AN113" i="1"/>
  <c r="AL113" i="1" s="1"/>
  <c r="AJ113" i="1"/>
  <c r="AH113" i="1"/>
  <c r="AF113" i="1" s="1"/>
  <c r="AD113" i="1"/>
  <c r="AB113" i="1"/>
  <c r="Z113" i="1" s="1"/>
  <c r="X113" i="1"/>
  <c r="V113" i="1"/>
  <c r="R113" i="1"/>
  <c r="P113" i="1"/>
  <c r="BF113" i="1" s="1"/>
  <c r="BG113" i="1" s="1"/>
  <c r="L113" i="1"/>
  <c r="J113" i="1"/>
  <c r="H113" i="1"/>
  <c r="F113" i="1"/>
  <c r="BR112" i="1"/>
  <c r="BS112" i="1" s="1"/>
  <c r="BH112" i="1"/>
  <c r="BI112" i="1" s="1"/>
  <c r="BG112" i="1"/>
  <c r="BF112" i="1"/>
  <c r="AT112" i="1"/>
  <c r="AS112" i="1"/>
  <c r="AR112" i="1"/>
  <c r="AP112" i="1"/>
  <c r="AP114" i="1" s="1"/>
  <c r="AN112" i="1"/>
  <c r="AJ112" i="1"/>
  <c r="AH112" i="1"/>
  <c r="AD112" i="1"/>
  <c r="AB112" i="1"/>
  <c r="Z112" i="1"/>
  <c r="X112" i="1"/>
  <c r="V112" i="1"/>
  <c r="V114" i="1" s="1"/>
  <c r="T112" i="1"/>
  <c r="R112" i="1"/>
  <c r="P112" i="1"/>
  <c r="L112" i="1"/>
  <c r="BB112" i="1" s="1"/>
  <c r="BC112" i="1" s="1"/>
  <c r="J112" i="1"/>
  <c r="F112" i="1"/>
  <c r="BL111" i="1"/>
  <c r="BM111" i="1" s="1"/>
  <c r="BB111" i="1"/>
  <c r="BC111" i="1" s="1"/>
  <c r="AV111" i="1"/>
  <c r="AW111" i="1" s="1"/>
  <c r="AT111" i="1"/>
  <c r="AR111" i="1"/>
  <c r="AS111" i="1" s="1"/>
  <c r="AP111" i="1"/>
  <c r="AN111" i="1"/>
  <c r="AL111" i="1"/>
  <c r="AM111" i="1" s="1"/>
  <c r="AJ111" i="1"/>
  <c r="AH111" i="1"/>
  <c r="AD111" i="1"/>
  <c r="AB111" i="1"/>
  <c r="X111" i="1"/>
  <c r="V111" i="1"/>
  <c r="T111" i="1"/>
  <c r="R111" i="1"/>
  <c r="P111" i="1"/>
  <c r="L111" i="1"/>
  <c r="J111" i="1"/>
  <c r="H111" i="1"/>
  <c r="F111" i="1"/>
  <c r="F114" i="1" s="1"/>
  <c r="AH110" i="1"/>
  <c r="AF110" i="1" s="1"/>
  <c r="AG110" i="1" s="1"/>
  <c r="BG109" i="1"/>
  <c r="BF109" i="1"/>
  <c r="AT109" i="1"/>
  <c r="AP109" i="1"/>
  <c r="AR109" i="1" s="1"/>
  <c r="AS109" i="1" s="1"/>
  <c r="AN109" i="1"/>
  <c r="AL109" i="1" s="1"/>
  <c r="AM109" i="1" s="1"/>
  <c r="AJ109" i="1"/>
  <c r="AH109" i="1"/>
  <c r="AF109" i="1" s="1"/>
  <c r="AD109" i="1"/>
  <c r="AB109" i="1"/>
  <c r="Z109" i="1"/>
  <c r="X109" i="1"/>
  <c r="V109" i="1"/>
  <c r="R109" i="1"/>
  <c r="R110" i="1" s="1"/>
  <c r="P109" i="1"/>
  <c r="L109" i="1"/>
  <c r="J109" i="1"/>
  <c r="H109" i="1"/>
  <c r="F109" i="1"/>
  <c r="BH108" i="1"/>
  <c r="BI108" i="1" s="1"/>
  <c r="AT108" i="1"/>
  <c r="AR108" i="1"/>
  <c r="AS108" i="1" s="1"/>
  <c r="AP108" i="1"/>
  <c r="AN108" i="1"/>
  <c r="AJ108" i="1"/>
  <c r="AH108" i="1"/>
  <c r="AF108" i="1" s="1"/>
  <c r="AD108" i="1"/>
  <c r="AB108" i="1"/>
  <c r="Z108" i="1"/>
  <c r="X108" i="1"/>
  <c r="V108" i="1"/>
  <c r="BF108" i="1" s="1"/>
  <c r="BG108" i="1" s="1"/>
  <c r="T108" i="1"/>
  <c r="U108" i="1" s="1"/>
  <c r="R108" i="1"/>
  <c r="P108" i="1"/>
  <c r="L108" i="1"/>
  <c r="J108" i="1"/>
  <c r="F108" i="1"/>
  <c r="BL107" i="1"/>
  <c r="BM107" i="1" s="1"/>
  <c r="BB107" i="1"/>
  <c r="BC107" i="1" s="1"/>
  <c r="AT107" i="1"/>
  <c r="AR107" i="1"/>
  <c r="AS107" i="1" s="1"/>
  <c r="AP107" i="1"/>
  <c r="AN107" i="1"/>
  <c r="AL107" i="1"/>
  <c r="AM107" i="1" s="1"/>
  <c r="AJ107" i="1"/>
  <c r="AH107" i="1"/>
  <c r="AD107" i="1"/>
  <c r="AF107" i="1" s="1"/>
  <c r="AG107" i="1" s="1"/>
  <c r="AB107" i="1"/>
  <c r="X107" i="1"/>
  <c r="V107" i="1"/>
  <c r="T107" i="1"/>
  <c r="U107" i="1" s="1"/>
  <c r="R107" i="1"/>
  <c r="P107" i="1"/>
  <c r="L107" i="1"/>
  <c r="BN107" i="1" s="1"/>
  <c r="BO107" i="1" s="1"/>
  <c r="J107" i="1"/>
  <c r="F107" i="1"/>
  <c r="F110" i="1" s="1"/>
  <c r="BS106" i="1"/>
  <c r="BR106" i="1"/>
  <c r="BD106" i="1"/>
  <c r="BE106" i="1" s="1"/>
  <c r="AV106" i="1"/>
  <c r="AW106" i="1" s="1"/>
  <c r="AT106" i="1"/>
  <c r="AR106" i="1" s="1"/>
  <c r="AS106" i="1" s="1"/>
  <c r="AP106" i="1"/>
  <c r="AP110" i="1" s="1"/>
  <c r="AN106" i="1"/>
  <c r="AL106" i="1"/>
  <c r="AM106" i="1" s="1"/>
  <c r="AJ106" i="1"/>
  <c r="AH106" i="1"/>
  <c r="AF106" i="1" s="1"/>
  <c r="AG106" i="1" s="1"/>
  <c r="AD106" i="1"/>
  <c r="AD110" i="1" s="1"/>
  <c r="AB106" i="1"/>
  <c r="X106" i="1"/>
  <c r="X110" i="1" s="1"/>
  <c r="V106" i="1"/>
  <c r="T106" i="1" s="1"/>
  <c r="R106" i="1"/>
  <c r="BB106" i="1" s="1"/>
  <c r="BC106" i="1" s="1"/>
  <c r="P106" i="1"/>
  <c r="N106" i="1"/>
  <c r="L106" i="1"/>
  <c r="J106" i="1"/>
  <c r="F106" i="1"/>
  <c r="BN103" i="1"/>
  <c r="BH103" i="1"/>
  <c r="BB103" i="1"/>
  <c r="AV103" i="1"/>
  <c r="AP103" i="1"/>
  <c r="AJ103" i="1"/>
  <c r="AD103" i="1"/>
  <c r="X103" i="1"/>
  <c r="R103" i="1"/>
  <c r="L103" i="1"/>
  <c r="F103" i="1"/>
  <c r="AP102" i="1"/>
  <c r="AJ102" i="1"/>
  <c r="AD102" i="1"/>
  <c r="X102" i="1"/>
  <c r="R102" i="1"/>
  <c r="L102" i="1"/>
  <c r="F102" i="1"/>
  <c r="AV97" i="1"/>
  <c r="AW97" i="1" s="1"/>
  <c r="AT97" i="1"/>
  <c r="AR97" i="1" s="1"/>
  <c r="AP97" i="1"/>
  <c r="BN97" i="1" s="1"/>
  <c r="BO97" i="1" s="1"/>
  <c r="AN97" i="1"/>
  <c r="AL97" i="1" s="1"/>
  <c r="AJ97" i="1"/>
  <c r="AH97" i="1"/>
  <c r="AF97" i="1" s="1"/>
  <c r="AD97" i="1"/>
  <c r="AB97" i="1"/>
  <c r="Z97" i="1"/>
  <c r="AA97" i="1" s="1"/>
  <c r="X97" i="1"/>
  <c r="V97" i="1"/>
  <c r="R97" i="1"/>
  <c r="P97" i="1"/>
  <c r="BF97" i="1" s="1"/>
  <c r="BG97" i="1" s="1"/>
  <c r="L97" i="1"/>
  <c r="BB97" i="1" s="1"/>
  <c r="BC97" i="1" s="1"/>
  <c r="J97" i="1"/>
  <c r="H97" i="1"/>
  <c r="F97" i="1"/>
  <c r="AH96" i="1"/>
  <c r="BI95" i="1"/>
  <c r="BH95" i="1"/>
  <c r="BG95" i="1"/>
  <c r="AZ95" i="1"/>
  <c r="BA95" i="1" s="1"/>
  <c r="AT95" i="1"/>
  <c r="AR95" i="1" s="1"/>
  <c r="AP95" i="1"/>
  <c r="AN95" i="1"/>
  <c r="AJ95" i="1"/>
  <c r="AL95" i="1" s="1"/>
  <c r="AH95" i="1"/>
  <c r="AD95" i="1"/>
  <c r="AB95" i="1"/>
  <c r="Z95" i="1" s="1"/>
  <c r="X95" i="1"/>
  <c r="V95" i="1"/>
  <c r="T95" i="1"/>
  <c r="R95" i="1"/>
  <c r="P95" i="1"/>
  <c r="BF95" i="1" s="1"/>
  <c r="L95" i="1"/>
  <c r="J95" i="1"/>
  <c r="H95" i="1" s="1"/>
  <c r="F95" i="1"/>
  <c r="BI94" i="1"/>
  <c r="BC94" i="1"/>
  <c r="BB94" i="1"/>
  <c r="AT94" i="1"/>
  <c r="AR94" i="1" s="1"/>
  <c r="AP94" i="1"/>
  <c r="AN94" i="1"/>
  <c r="AL94" i="1" s="1"/>
  <c r="AJ94" i="1"/>
  <c r="AH94" i="1"/>
  <c r="AD94" i="1"/>
  <c r="AB94" i="1"/>
  <c r="Z94" i="1" s="1"/>
  <c r="X94" i="1"/>
  <c r="V94" i="1"/>
  <c r="T94" i="1" s="1"/>
  <c r="R94" i="1"/>
  <c r="P94" i="1"/>
  <c r="L94" i="1"/>
  <c r="BH94" i="1" s="1"/>
  <c r="J94" i="1"/>
  <c r="F94" i="1"/>
  <c r="BM93" i="1"/>
  <c r="BL93" i="1"/>
  <c r="AW93" i="1"/>
  <c r="AV93" i="1"/>
  <c r="AT93" i="1"/>
  <c r="AP93" i="1"/>
  <c r="BN93" i="1" s="1"/>
  <c r="BO93" i="1" s="1"/>
  <c r="AN93" i="1"/>
  <c r="AL93" i="1" s="1"/>
  <c r="AJ93" i="1"/>
  <c r="AH93" i="1"/>
  <c r="AF93" i="1"/>
  <c r="AD93" i="1"/>
  <c r="AB93" i="1"/>
  <c r="Z93" i="1"/>
  <c r="AA93" i="1" s="1"/>
  <c r="X93" i="1"/>
  <c r="V93" i="1"/>
  <c r="T93" i="1" s="1"/>
  <c r="R93" i="1"/>
  <c r="P93" i="1"/>
  <c r="L93" i="1"/>
  <c r="J93" i="1"/>
  <c r="F93" i="1"/>
  <c r="BH92" i="1"/>
  <c r="BI92" i="1" s="1"/>
  <c r="BG92" i="1"/>
  <c r="BF92" i="1"/>
  <c r="AT92" i="1"/>
  <c r="AP92" i="1"/>
  <c r="AN92" i="1"/>
  <c r="AJ92" i="1"/>
  <c r="AL92" i="1" s="1"/>
  <c r="AH92" i="1"/>
  <c r="AF92" i="1" s="1"/>
  <c r="AD92" i="1"/>
  <c r="AB92" i="1"/>
  <c r="X92" i="1"/>
  <c r="V92" i="1"/>
  <c r="R92" i="1"/>
  <c r="P92" i="1"/>
  <c r="L92" i="1"/>
  <c r="J92" i="1"/>
  <c r="H92" i="1" s="1"/>
  <c r="F92" i="1"/>
  <c r="AZ91" i="1"/>
  <c r="BA91" i="1" s="1"/>
  <c r="AT91" i="1"/>
  <c r="AP91" i="1"/>
  <c r="AN91" i="1"/>
  <c r="AL91" i="1"/>
  <c r="AJ91" i="1"/>
  <c r="AH91" i="1"/>
  <c r="AD91" i="1"/>
  <c r="AB91" i="1"/>
  <c r="X91" i="1"/>
  <c r="X96" i="1" s="1"/>
  <c r="V91" i="1"/>
  <c r="V96" i="1" s="1"/>
  <c r="T91" i="1"/>
  <c r="U91" i="1" s="1"/>
  <c r="R91" i="1"/>
  <c r="P91" i="1"/>
  <c r="L91" i="1"/>
  <c r="J91" i="1"/>
  <c r="H91" i="1" s="1"/>
  <c r="F91" i="1"/>
  <c r="BM89" i="1"/>
  <c r="BL89" i="1"/>
  <c r="AW89" i="1"/>
  <c r="AV89" i="1"/>
  <c r="AT89" i="1"/>
  <c r="AP89" i="1"/>
  <c r="AR89" i="1" s="1"/>
  <c r="AN89" i="1"/>
  <c r="AL89" i="1" s="1"/>
  <c r="AJ89" i="1"/>
  <c r="AH89" i="1"/>
  <c r="AF89" i="1"/>
  <c r="AG89" i="1" s="1"/>
  <c r="AD89" i="1"/>
  <c r="AB89" i="1"/>
  <c r="X89" i="1"/>
  <c r="V89" i="1"/>
  <c r="R89" i="1"/>
  <c r="P89" i="1"/>
  <c r="P90" i="1" s="1"/>
  <c r="L89" i="1"/>
  <c r="J89" i="1"/>
  <c r="H89" i="1" s="1"/>
  <c r="F89" i="1"/>
  <c r="BG88" i="1"/>
  <c r="BF88" i="1"/>
  <c r="AT88" i="1"/>
  <c r="AP88" i="1"/>
  <c r="AR88" i="1" s="1"/>
  <c r="AN88" i="1"/>
  <c r="AJ88" i="1"/>
  <c r="AL88" i="1" s="1"/>
  <c r="AH88" i="1"/>
  <c r="AD88" i="1"/>
  <c r="AB88" i="1"/>
  <c r="Z88" i="1" s="1"/>
  <c r="X88" i="1"/>
  <c r="V88" i="1"/>
  <c r="T88" i="1"/>
  <c r="R88" i="1"/>
  <c r="P88" i="1"/>
  <c r="L88" i="1"/>
  <c r="J88" i="1"/>
  <c r="H88" i="1" s="1"/>
  <c r="F88" i="1"/>
  <c r="BA87" i="1"/>
  <c r="AZ87" i="1"/>
  <c r="AT87" i="1"/>
  <c r="AT90" i="1" s="1"/>
  <c r="AR87" i="1"/>
  <c r="AP87" i="1"/>
  <c r="AP90" i="1" s="1"/>
  <c r="AN87" i="1"/>
  <c r="AL87" i="1"/>
  <c r="AJ87" i="1"/>
  <c r="AJ90" i="1" s="1"/>
  <c r="AH87" i="1"/>
  <c r="AH90" i="1" s="1"/>
  <c r="AD87" i="1"/>
  <c r="AB87" i="1"/>
  <c r="X87" i="1"/>
  <c r="V87" i="1"/>
  <c r="V90" i="1" s="1"/>
  <c r="U87" i="1"/>
  <c r="T87" i="1"/>
  <c r="R87" i="1"/>
  <c r="P87" i="1"/>
  <c r="L87" i="1"/>
  <c r="BB87" i="1" s="1"/>
  <c r="BC87" i="1" s="1"/>
  <c r="J87" i="1"/>
  <c r="J90" i="1" s="1"/>
  <c r="F87" i="1"/>
  <c r="H87" i="1" s="1"/>
  <c r="P86" i="1"/>
  <c r="AT85" i="1"/>
  <c r="AR85" i="1" s="1"/>
  <c r="AP85" i="1"/>
  <c r="AN85" i="1"/>
  <c r="AN86" i="1" s="1"/>
  <c r="AJ85" i="1"/>
  <c r="AH85" i="1"/>
  <c r="AF85" i="1" s="1"/>
  <c r="AG85" i="1" s="1"/>
  <c r="AD85" i="1"/>
  <c r="AB85" i="1"/>
  <c r="Z85" i="1"/>
  <c r="AA85" i="1" s="1"/>
  <c r="X85" i="1"/>
  <c r="V85" i="1"/>
  <c r="R85" i="1"/>
  <c r="P85" i="1"/>
  <c r="L85" i="1"/>
  <c r="BN85" i="1" s="1"/>
  <c r="BO85" i="1" s="1"/>
  <c r="J85" i="1"/>
  <c r="F85" i="1"/>
  <c r="AT84" i="1"/>
  <c r="AP84" i="1"/>
  <c r="AN84" i="1"/>
  <c r="AL84" i="1"/>
  <c r="AJ84" i="1"/>
  <c r="AH84" i="1"/>
  <c r="AG84" i="1"/>
  <c r="AD84" i="1"/>
  <c r="AF84" i="1" s="1"/>
  <c r="AB84" i="1"/>
  <c r="X84" i="1"/>
  <c r="V84" i="1"/>
  <c r="T84" i="1"/>
  <c r="U84" i="1" s="1"/>
  <c r="R84" i="1"/>
  <c r="P84" i="1"/>
  <c r="L84" i="1"/>
  <c r="BH84" i="1" s="1"/>
  <c r="BI84" i="1" s="1"/>
  <c r="J84" i="1"/>
  <c r="H84" i="1" s="1"/>
  <c r="F84" i="1"/>
  <c r="BS83" i="1"/>
  <c r="BR83" i="1"/>
  <c r="BG83" i="1"/>
  <c r="BF83" i="1"/>
  <c r="AT83" i="1"/>
  <c r="AP83" i="1"/>
  <c r="AR83" i="1" s="1"/>
  <c r="AS83" i="1" s="1"/>
  <c r="AN83" i="1"/>
  <c r="AL83" i="1" s="1"/>
  <c r="AJ83" i="1"/>
  <c r="AH83" i="1"/>
  <c r="AF83" i="1" s="1"/>
  <c r="AG93" i="1" s="1"/>
  <c r="AG83" i="1"/>
  <c r="AD83" i="1"/>
  <c r="AB83" i="1"/>
  <c r="Z83" i="1" s="1"/>
  <c r="AA95" i="1" s="1"/>
  <c r="AA83" i="1"/>
  <c r="X83" i="1"/>
  <c r="V83" i="1"/>
  <c r="T83" i="1"/>
  <c r="R83" i="1"/>
  <c r="P83" i="1"/>
  <c r="L83" i="1"/>
  <c r="BH83" i="1" s="1"/>
  <c r="BI83" i="1" s="1"/>
  <c r="J83" i="1"/>
  <c r="F83" i="1"/>
  <c r="BR82" i="1"/>
  <c r="BS82" i="1" s="1"/>
  <c r="AZ82" i="1"/>
  <c r="BA82" i="1" s="1"/>
  <c r="AT82" i="1"/>
  <c r="AR82" i="1"/>
  <c r="AP82" i="1"/>
  <c r="AN82" i="1"/>
  <c r="AM82" i="1"/>
  <c r="AL82" i="1"/>
  <c r="AJ82" i="1"/>
  <c r="AJ86" i="1" s="1"/>
  <c r="AH82" i="1"/>
  <c r="AD82" i="1"/>
  <c r="AB82" i="1"/>
  <c r="X82" i="1"/>
  <c r="V82" i="1"/>
  <c r="T82" i="1"/>
  <c r="R82" i="1"/>
  <c r="P82" i="1"/>
  <c r="N82" i="1"/>
  <c r="BP82" i="1" s="1"/>
  <c r="BQ82" i="1" s="1"/>
  <c r="L82" i="1"/>
  <c r="BH82" i="1" s="1"/>
  <c r="BI82" i="1" s="1"/>
  <c r="J82" i="1"/>
  <c r="H82" i="1" s="1"/>
  <c r="F82" i="1"/>
  <c r="F86" i="1" s="1"/>
  <c r="BN79" i="1"/>
  <c r="BH79" i="1"/>
  <c r="BB79" i="1"/>
  <c r="AV79" i="1"/>
  <c r="AP79" i="1"/>
  <c r="AJ79" i="1"/>
  <c r="AD79" i="1"/>
  <c r="X79" i="1"/>
  <c r="R79" i="1"/>
  <c r="L79" i="1"/>
  <c r="F79" i="1"/>
  <c r="AP78" i="1"/>
  <c r="AJ78" i="1"/>
  <c r="AD78" i="1"/>
  <c r="X78" i="1"/>
  <c r="R78" i="1"/>
  <c r="L78" i="1"/>
  <c r="F78" i="1"/>
  <c r="BB73" i="1"/>
  <c r="BC73" i="1" s="1"/>
  <c r="AT73" i="1"/>
  <c r="AP73" i="1"/>
  <c r="AN73" i="1"/>
  <c r="AJ73" i="1"/>
  <c r="AH73" i="1"/>
  <c r="AD73" i="1"/>
  <c r="AF73" i="1" s="1"/>
  <c r="AB73" i="1"/>
  <c r="X73" i="1"/>
  <c r="V73" i="1"/>
  <c r="T73" i="1"/>
  <c r="R73" i="1"/>
  <c r="P73" i="1"/>
  <c r="AZ73" i="1" s="1"/>
  <c r="BA73" i="1" s="1"/>
  <c r="L73" i="1"/>
  <c r="BN73" i="1" s="1"/>
  <c r="BO73" i="1" s="1"/>
  <c r="J73" i="1"/>
  <c r="F73" i="1"/>
  <c r="H73" i="1" s="1"/>
  <c r="AH72" i="1"/>
  <c r="X72" i="1"/>
  <c r="J72" i="1"/>
  <c r="BH71" i="1"/>
  <c r="BI71" i="1" s="1"/>
  <c r="AT71" i="1"/>
  <c r="AP71" i="1"/>
  <c r="AR71" i="1" s="1"/>
  <c r="AN71" i="1"/>
  <c r="AJ71" i="1"/>
  <c r="AH71" i="1"/>
  <c r="AF71" i="1" s="1"/>
  <c r="AD71" i="1"/>
  <c r="AB71" i="1"/>
  <c r="Z71" i="1" s="1"/>
  <c r="X71" i="1"/>
  <c r="V71" i="1"/>
  <c r="R71" i="1"/>
  <c r="P71" i="1"/>
  <c r="L71" i="1"/>
  <c r="J71" i="1"/>
  <c r="H71" i="1"/>
  <c r="F71" i="1"/>
  <c r="BH70" i="1"/>
  <c r="BI70" i="1" s="1"/>
  <c r="BF70" i="1"/>
  <c r="BG70" i="1" s="1"/>
  <c r="AT70" i="1"/>
  <c r="AP70" i="1"/>
  <c r="AN70" i="1"/>
  <c r="AJ70" i="1"/>
  <c r="AH70" i="1"/>
  <c r="AF70" i="1" s="1"/>
  <c r="AD70" i="1"/>
  <c r="AB70" i="1"/>
  <c r="Z70" i="1"/>
  <c r="X70" i="1"/>
  <c r="V70" i="1"/>
  <c r="V72" i="1" s="1"/>
  <c r="R70" i="1"/>
  <c r="P70" i="1"/>
  <c r="L70" i="1"/>
  <c r="J70" i="1"/>
  <c r="H70" i="1" s="1"/>
  <c r="F70" i="1"/>
  <c r="BB69" i="1"/>
  <c r="BC69" i="1" s="1"/>
  <c r="AT69" i="1"/>
  <c r="AR69" i="1"/>
  <c r="AP69" i="1"/>
  <c r="AN69" i="1"/>
  <c r="AJ69" i="1"/>
  <c r="AH69" i="1"/>
  <c r="AD69" i="1"/>
  <c r="AF69" i="1" s="1"/>
  <c r="AB69" i="1"/>
  <c r="Z69" i="1" s="1"/>
  <c r="X69" i="1"/>
  <c r="V69" i="1"/>
  <c r="T69" i="1"/>
  <c r="U69" i="1" s="1"/>
  <c r="R69" i="1"/>
  <c r="P69" i="1"/>
  <c r="BL69" i="1" s="1"/>
  <c r="BM69" i="1" s="1"/>
  <c r="L69" i="1"/>
  <c r="BN69" i="1" s="1"/>
  <c r="BO69" i="1" s="1"/>
  <c r="J69" i="1"/>
  <c r="H69" i="1"/>
  <c r="F69" i="1"/>
  <c r="BF68" i="1"/>
  <c r="BG68" i="1" s="1"/>
  <c r="BB68" i="1"/>
  <c r="BC68" i="1" s="1"/>
  <c r="AV68" i="1"/>
  <c r="AW68" i="1" s="1"/>
  <c r="AT68" i="1"/>
  <c r="AR68" i="1" s="1"/>
  <c r="AP68" i="1"/>
  <c r="BN68" i="1" s="1"/>
  <c r="BO68" i="1" s="1"/>
  <c r="AN68" i="1"/>
  <c r="AL68" i="1"/>
  <c r="AJ68" i="1"/>
  <c r="AH68" i="1"/>
  <c r="AD68" i="1"/>
  <c r="AD72" i="1" s="1"/>
  <c r="AB68" i="1"/>
  <c r="Z68" i="1"/>
  <c r="X68" i="1"/>
  <c r="V68" i="1"/>
  <c r="R68" i="1"/>
  <c r="P68" i="1"/>
  <c r="AZ68" i="1" s="1"/>
  <c r="BA68" i="1" s="1"/>
  <c r="O68" i="1"/>
  <c r="N68" i="1"/>
  <c r="BJ68" i="1" s="1"/>
  <c r="BK68" i="1" s="1"/>
  <c r="L68" i="1"/>
  <c r="J68" i="1"/>
  <c r="F68" i="1"/>
  <c r="BG67" i="1"/>
  <c r="BF67" i="1"/>
  <c r="AT67" i="1"/>
  <c r="AP67" i="1"/>
  <c r="AP72" i="1" s="1"/>
  <c r="AN67" i="1"/>
  <c r="AL67" i="1" s="1"/>
  <c r="AJ67" i="1"/>
  <c r="AH67" i="1"/>
  <c r="AF67" i="1"/>
  <c r="AD67" i="1"/>
  <c r="AB67" i="1"/>
  <c r="X67" i="1"/>
  <c r="V67" i="1"/>
  <c r="T67" i="1"/>
  <c r="R67" i="1"/>
  <c r="P67" i="1"/>
  <c r="L67" i="1"/>
  <c r="J67" i="1"/>
  <c r="AZ67" i="1" s="1"/>
  <c r="BA67" i="1" s="1"/>
  <c r="H67" i="1"/>
  <c r="F67" i="1"/>
  <c r="V66" i="1"/>
  <c r="L66" i="1"/>
  <c r="BN66" i="1" s="1"/>
  <c r="BO66" i="1" s="1"/>
  <c r="BP65" i="1"/>
  <c r="BQ65" i="1" s="1"/>
  <c r="BN65" i="1"/>
  <c r="BO65" i="1" s="1"/>
  <c r="BF65" i="1"/>
  <c r="BG65" i="1" s="1"/>
  <c r="AT65" i="1"/>
  <c r="AR65" i="1" s="1"/>
  <c r="AP65" i="1"/>
  <c r="AN65" i="1"/>
  <c r="AJ65" i="1"/>
  <c r="AL65" i="1" s="1"/>
  <c r="AH65" i="1"/>
  <c r="AD65" i="1"/>
  <c r="AB65" i="1"/>
  <c r="X65" i="1"/>
  <c r="V65" i="1"/>
  <c r="T65" i="1" s="1"/>
  <c r="U65" i="1" s="1"/>
  <c r="R65" i="1"/>
  <c r="P65" i="1"/>
  <c r="BL65" i="1" s="1"/>
  <c r="BM65" i="1" s="1"/>
  <c r="O65" i="1"/>
  <c r="N65" i="1"/>
  <c r="L65" i="1"/>
  <c r="BB65" i="1" s="1"/>
  <c r="BC65" i="1" s="1"/>
  <c r="J65" i="1"/>
  <c r="H65" i="1" s="1"/>
  <c r="F65" i="1"/>
  <c r="AV65" i="1" s="1"/>
  <c r="AW65" i="1" s="1"/>
  <c r="BH64" i="1"/>
  <c r="BI64" i="1" s="1"/>
  <c r="AT64" i="1"/>
  <c r="AR64" i="1"/>
  <c r="AP64" i="1"/>
  <c r="AN64" i="1"/>
  <c r="AJ64" i="1"/>
  <c r="AJ66" i="1" s="1"/>
  <c r="AH64" i="1"/>
  <c r="AD64" i="1"/>
  <c r="AB64" i="1"/>
  <c r="Z64" i="1" s="1"/>
  <c r="X64" i="1"/>
  <c r="V64" i="1"/>
  <c r="T64" i="1"/>
  <c r="R64" i="1"/>
  <c r="P64" i="1"/>
  <c r="BF64" i="1" s="1"/>
  <c r="BG64" i="1" s="1"/>
  <c r="L64" i="1"/>
  <c r="BB64" i="1" s="1"/>
  <c r="BC64" i="1" s="1"/>
  <c r="J64" i="1"/>
  <c r="F64" i="1"/>
  <c r="H64" i="1" s="1"/>
  <c r="BR63" i="1"/>
  <c r="BS63" i="1" s="1"/>
  <c r="BH63" i="1"/>
  <c r="BI63" i="1" s="1"/>
  <c r="AT63" i="1"/>
  <c r="AR63" i="1" s="1"/>
  <c r="AP63" i="1"/>
  <c r="AP66" i="1" s="1"/>
  <c r="AN63" i="1"/>
  <c r="AN66" i="1" s="1"/>
  <c r="AL66" i="1" s="1"/>
  <c r="AM66" i="1" s="1"/>
  <c r="AJ63" i="1"/>
  <c r="AH63" i="1"/>
  <c r="AH66" i="1" s="1"/>
  <c r="AD63" i="1"/>
  <c r="AB63" i="1"/>
  <c r="X63" i="1"/>
  <c r="V63" i="1"/>
  <c r="T63" i="1" s="1"/>
  <c r="U63" i="1" s="1"/>
  <c r="R63" i="1"/>
  <c r="R66" i="1" s="1"/>
  <c r="P63" i="1"/>
  <c r="L63" i="1"/>
  <c r="AV63" i="1" s="1"/>
  <c r="AW63" i="1" s="1"/>
  <c r="J63" i="1"/>
  <c r="H63" i="1"/>
  <c r="F63" i="1"/>
  <c r="AN62" i="1"/>
  <c r="AL62" i="1" s="1"/>
  <c r="J62" i="1"/>
  <c r="AT61" i="1"/>
  <c r="AP61" i="1"/>
  <c r="AN61" i="1"/>
  <c r="AJ61" i="1"/>
  <c r="AH61" i="1"/>
  <c r="AD61" i="1"/>
  <c r="AB61" i="1"/>
  <c r="Z61" i="1"/>
  <c r="X61" i="1"/>
  <c r="V61" i="1"/>
  <c r="T61" i="1" s="1"/>
  <c r="U61" i="1" s="1"/>
  <c r="R61" i="1"/>
  <c r="P61" i="1"/>
  <c r="BR61" i="1" s="1"/>
  <c r="BS61" i="1" s="1"/>
  <c r="L61" i="1"/>
  <c r="J61" i="1"/>
  <c r="H61" i="1" s="1"/>
  <c r="F61" i="1"/>
  <c r="BR60" i="1"/>
  <c r="BS60" i="1" s="1"/>
  <c r="AZ60" i="1"/>
  <c r="BA60" i="1" s="1"/>
  <c r="AT60" i="1"/>
  <c r="AR60" i="1"/>
  <c r="AP60" i="1"/>
  <c r="AN60" i="1"/>
  <c r="AJ60" i="1"/>
  <c r="AL60" i="1" s="1"/>
  <c r="AH60" i="1"/>
  <c r="AD60" i="1"/>
  <c r="AF60" i="1" s="1"/>
  <c r="AB60" i="1"/>
  <c r="X60" i="1"/>
  <c r="V60" i="1"/>
  <c r="T60" i="1"/>
  <c r="U60" i="1" s="1"/>
  <c r="R60" i="1"/>
  <c r="P60" i="1"/>
  <c r="BF60" i="1" s="1"/>
  <c r="BG60" i="1" s="1"/>
  <c r="L60" i="1"/>
  <c r="J60" i="1"/>
  <c r="F60" i="1"/>
  <c r="H60" i="1" s="1"/>
  <c r="BB59" i="1"/>
  <c r="BC59" i="1" s="1"/>
  <c r="AT59" i="1"/>
  <c r="AP59" i="1"/>
  <c r="AN59" i="1"/>
  <c r="AL59" i="1"/>
  <c r="AM59" i="1" s="1"/>
  <c r="AJ59" i="1"/>
  <c r="AH59" i="1"/>
  <c r="AD59" i="1"/>
  <c r="AB59" i="1"/>
  <c r="X59" i="1"/>
  <c r="Z59" i="1" s="1"/>
  <c r="AA59" i="1" s="1"/>
  <c r="V59" i="1"/>
  <c r="T59" i="1" s="1"/>
  <c r="U59" i="1"/>
  <c r="R59" i="1"/>
  <c r="P59" i="1"/>
  <c r="BF59" i="1" s="1"/>
  <c r="BG59" i="1" s="1"/>
  <c r="N59" i="1"/>
  <c r="L59" i="1"/>
  <c r="BN59" i="1" s="1"/>
  <c r="BO59" i="1" s="1"/>
  <c r="J59" i="1"/>
  <c r="F59" i="1"/>
  <c r="AV58" i="1"/>
  <c r="AW58" i="1" s="1"/>
  <c r="AT58" i="1"/>
  <c r="AP58" i="1"/>
  <c r="AR58" i="1" s="1"/>
  <c r="AN58" i="1"/>
  <c r="AL58" i="1" s="1"/>
  <c r="AM58" i="1"/>
  <c r="AJ58" i="1"/>
  <c r="AJ62" i="1" s="1"/>
  <c r="AH58" i="1"/>
  <c r="AH62" i="1" s="1"/>
  <c r="AF58" i="1"/>
  <c r="AD58" i="1"/>
  <c r="AB58" i="1"/>
  <c r="X58" i="1"/>
  <c r="V58" i="1"/>
  <c r="R58" i="1"/>
  <c r="T58" i="1" s="1"/>
  <c r="P58" i="1"/>
  <c r="L58" i="1"/>
  <c r="BH58" i="1" s="1"/>
  <c r="BI58" i="1" s="1"/>
  <c r="J58" i="1"/>
  <c r="H58" i="1"/>
  <c r="F58" i="1"/>
  <c r="F62" i="1" s="1"/>
  <c r="BN55" i="1"/>
  <c r="BH55" i="1"/>
  <c r="BB55" i="1"/>
  <c r="AV55" i="1"/>
  <c r="AP55" i="1"/>
  <c r="AJ55" i="1"/>
  <c r="AD55" i="1"/>
  <c r="X55" i="1"/>
  <c r="R55" i="1"/>
  <c r="L55" i="1"/>
  <c r="F55" i="1"/>
  <c r="AP54" i="1"/>
  <c r="AJ54" i="1"/>
  <c r="AD54" i="1"/>
  <c r="X54" i="1"/>
  <c r="R54" i="1"/>
  <c r="L54" i="1"/>
  <c r="F54" i="1"/>
  <c r="BL49" i="1"/>
  <c r="BM49" i="1" s="1"/>
  <c r="AW49" i="1"/>
  <c r="AV49" i="1"/>
  <c r="AT49" i="1"/>
  <c r="AP49" i="1"/>
  <c r="AN49" i="1"/>
  <c r="AJ49" i="1"/>
  <c r="AH49" i="1"/>
  <c r="AF49" i="1" s="1"/>
  <c r="AD49" i="1"/>
  <c r="AB49" i="1"/>
  <c r="X49" i="1"/>
  <c r="Z49" i="1" s="1"/>
  <c r="V49" i="1"/>
  <c r="R49" i="1"/>
  <c r="P49" i="1"/>
  <c r="BF49" i="1" s="1"/>
  <c r="BG49" i="1" s="1"/>
  <c r="L49" i="1"/>
  <c r="J49" i="1"/>
  <c r="H49" i="1"/>
  <c r="F49" i="1"/>
  <c r="BR47" i="1"/>
  <c r="BS47" i="1" s="1"/>
  <c r="AZ47" i="1"/>
  <c r="BA47" i="1" s="1"/>
  <c r="AT47" i="1"/>
  <c r="AR47" i="1"/>
  <c r="AP47" i="1"/>
  <c r="AN47" i="1"/>
  <c r="AJ47" i="1"/>
  <c r="AH47" i="1"/>
  <c r="AD47" i="1"/>
  <c r="AB47" i="1"/>
  <c r="Z47" i="1" s="1"/>
  <c r="X47" i="1"/>
  <c r="V47" i="1"/>
  <c r="T47" i="1"/>
  <c r="R47" i="1"/>
  <c r="P47" i="1"/>
  <c r="BF47" i="1" s="1"/>
  <c r="BG47" i="1" s="1"/>
  <c r="L47" i="1"/>
  <c r="J47" i="1"/>
  <c r="F47" i="1"/>
  <c r="BL46" i="1"/>
  <c r="BM46" i="1" s="1"/>
  <c r="BB46" i="1"/>
  <c r="BC46" i="1" s="1"/>
  <c r="AV46" i="1"/>
  <c r="AW46" i="1" s="1"/>
  <c r="AT46" i="1"/>
  <c r="AR46" i="1" s="1"/>
  <c r="AP46" i="1"/>
  <c r="AN46" i="1"/>
  <c r="AL46" i="1"/>
  <c r="AJ46" i="1"/>
  <c r="AH46" i="1"/>
  <c r="AD46" i="1"/>
  <c r="AB46" i="1"/>
  <c r="X46" i="1"/>
  <c r="V46" i="1"/>
  <c r="T46" i="1" s="1"/>
  <c r="R46" i="1"/>
  <c r="P46" i="1"/>
  <c r="N46" i="1"/>
  <c r="L46" i="1"/>
  <c r="J46" i="1"/>
  <c r="F46" i="1"/>
  <c r="BL45" i="1"/>
  <c r="BM45" i="1" s="1"/>
  <c r="AW45" i="1"/>
  <c r="AV45" i="1"/>
  <c r="AT45" i="1"/>
  <c r="AP45" i="1"/>
  <c r="AP48" i="1" s="1"/>
  <c r="AN45" i="1"/>
  <c r="AJ45" i="1"/>
  <c r="AH45" i="1"/>
  <c r="AF45" i="1" s="1"/>
  <c r="AD45" i="1"/>
  <c r="AB45" i="1"/>
  <c r="X45" i="1"/>
  <c r="Z45" i="1" s="1"/>
  <c r="V45" i="1"/>
  <c r="R45" i="1"/>
  <c r="P45" i="1"/>
  <c r="BF45" i="1" s="1"/>
  <c r="BG45" i="1" s="1"/>
  <c r="L45" i="1"/>
  <c r="BB45" i="1" s="1"/>
  <c r="BC45" i="1" s="1"/>
  <c r="J45" i="1"/>
  <c r="H45" i="1"/>
  <c r="F45" i="1"/>
  <c r="BH44" i="1"/>
  <c r="BI44" i="1" s="1"/>
  <c r="BF44" i="1"/>
  <c r="BG44" i="1" s="1"/>
  <c r="AT44" i="1"/>
  <c r="AR44" i="1"/>
  <c r="AP44" i="1"/>
  <c r="AN44" i="1"/>
  <c r="AJ44" i="1"/>
  <c r="AH44" i="1"/>
  <c r="AD44" i="1"/>
  <c r="AB44" i="1"/>
  <c r="Z44" i="1" s="1"/>
  <c r="X44" i="1"/>
  <c r="V44" i="1"/>
  <c r="T44" i="1"/>
  <c r="R44" i="1"/>
  <c r="P44" i="1"/>
  <c r="BL44" i="1" s="1"/>
  <c r="BM44" i="1" s="1"/>
  <c r="L44" i="1"/>
  <c r="J44" i="1"/>
  <c r="F44" i="1"/>
  <c r="BB43" i="1"/>
  <c r="BC43" i="1" s="1"/>
  <c r="AZ43" i="1"/>
  <c r="BA43" i="1" s="1"/>
  <c r="AT43" i="1"/>
  <c r="AP43" i="1"/>
  <c r="AN43" i="1"/>
  <c r="AL43" i="1"/>
  <c r="AJ43" i="1"/>
  <c r="AH43" i="1"/>
  <c r="AD43" i="1"/>
  <c r="AB43" i="1"/>
  <c r="X43" i="1"/>
  <c r="V43" i="1"/>
  <c r="R43" i="1"/>
  <c r="P43" i="1"/>
  <c r="N43" i="1"/>
  <c r="L43" i="1"/>
  <c r="J43" i="1"/>
  <c r="F43" i="1"/>
  <c r="X42" i="1"/>
  <c r="P42" i="1"/>
  <c r="F42" i="1"/>
  <c r="BL41" i="1"/>
  <c r="BM41" i="1" s="1"/>
  <c r="AW41" i="1"/>
  <c r="AV41" i="1"/>
  <c r="AT41" i="1"/>
  <c r="AP41" i="1"/>
  <c r="AN41" i="1"/>
  <c r="AJ41" i="1"/>
  <c r="AH41" i="1"/>
  <c r="AF41" i="1" s="1"/>
  <c r="AD41" i="1"/>
  <c r="AB41" i="1"/>
  <c r="X41" i="1"/>
  <c r="Z41" i="1" s="1"/>
  <c r="V41" i="1"/>
  <c r="R41" i="1"/>
  <c r="P41" i="1"/>
  <c r="BF41" i="1" s="1"/>
  <c r="BG41" i="1" s="1"/>
  <c r="L41" i="1"/>
  <c r="J41" i="1"/>
  <c r="H41" i="1"/>
  <c r="F41" i="1"/>
  <c r="BN40" i="1"/>
  <c r="BO40" i="1" s="1"/>
  <c r="AZ40" i="1"/>
  <c r="BA40" i="1" s="1"/>
  <c r="AT40" i="1"/>
  <c r="AP40" i="1"/>
  <c r="AN40" i="1"/>
  <c r="AL40" i="1"/>
  <c r="AJ40" i="1"/>
  <c r="AH40" i="1"/>
  <c r="AD40" i="1"/>
  <c r="AB40" i="1"/>
  <c r="X40" i="1"/>
  <c r="V40" i="1"/>
  <c r="T40" i="1"/>
  <c r="R40" i="1"/>
  <c r="P40" i="1"/>
  <c r="L40" i="1"/>
  <c r="BH40" i="1" s="1"/>
  <c r="BI40" i="1" s="1"/>
  <c r="J40" i="1"/>
  <c r="F40" i="1"/>
  <c r="BR39" i="1"/>
  <c r="BS39" i="1" s="1"/>
  <c r="BI39" i="1"/>
  <c r="BH39" i="1"/>
  <c r="BB39" i="1"/>
  <c r="BC39" i="1" s="1"/>
  <c r="AZ39" i="1"/>
  <c r="BA39" i="1" s="1"/>
  <c r="AT39" i="1"/>
  <c r="AP39" i="1"/>
  <c r="AN39" i="1"/>
  <c r="AJ39" i="1"/>
  <c r="AH39" i="1"/>
  <c r="AF39" i="1"/>
  <c r="AD39" i="1"/>
  <c r="AB39" i="1"/>
  <c r="X39" i="1"/>
  <c r="V39" i="1"/>
  <c r="R39" i="1"/>
  <c r="R42" i="1" s="1"/>
  <c r="P39" i="1"/>
  <c r="N39" i="1"/>
  <c r="L39" i="1"/>
  <c r="J39" i="1"/>
  <c r="J42" i="1" s="1"/>
  <c r="F39" i="1"/>
  <c r="AD38" i="1"/>
  <c r="BF37" i="1"/>
  <c r="BG37" i="1" s="1"/>
  <c r="AT37" i="1"/>
  <c r="AP37" i="1"/>
  <c r="AN37" i="1"/>
  <c r="AL37" i="1"/>
  <c r="AJ37" i="1"/>
  <c r="AH37" i="1"/>
  <c r="AF37" i="1" s="1"/>
  <c r="AD37" i="1"/>
  <c r="AB37" i="1"/>
  <c r="Z37" i="1"/>
  <c r="X37" i="1"/>
  <c r="V37" i="1"/>
  <c r="T37" i="1" s="1"/>
  <c r="U37" i="1" s="1"/>
  <c r="R37" i="1"/>
  <c r="P37" i="1"/>
  <c r="L37" i="1"/>
  <c r="J37" i="1"/>
  <c r="F37" i="1"/>
  <c r="BH36" i="1"/>
  <c r="BI36" i="1" s="1"/>
  <c r="BF36" i="1"/>
  <c r="BG36" i="1" s="1"/>
  <c r="AV36" i="1"/>
  <c r="AW36" i="1" s="1"/>
  <c r="AT36" i="1"/>
  <c r="AP36" i="1"/>
  <c r="AN36" i="1"/>
  <c r="AJ36" i="1"/>
  <c r="AH36" i="1"/>
  <c r="AF36" i="1"/>
  <c r="AD36" i="1"/>
  <c r="AB36" i="1"/>
  <c r="X36" i="1"/>
  <c r="V36" i="1"/>
  <c r="R36" i="1"/>
  <c r="R38" i="1" s="1"/>
  <c r="P36" i="1"/>
  <c r="BL36" i="1" s="1"/>
  <c r="BM36" i="1" s="1"/>
  <c r="L36" i="1"/>
  <c r="BN36" i="1" s="1"/>
  <c r="BO36" i="1" s="1"/>
  <c r="J36" i="1"/>
  <c r="F36" i="1"/>
  <c r="BS35" i="1"/>
  <c r="BH35" i="1"/>
  <c r="BI35" i="1" s="1"/>
  <c r="BF35" i="1"/>
  <c r="BG35" i="1" s="1"/>
  <c r="AZ35" i="1"/>
  <c r="BA35" i="1" s="1"/>
  <c r="AT35" i="1"/>
  <c r="AR35" i="1"/>
  <c r="AS35" i="1" s="1"/>
  <c r="AP35" i="1"/>
  <c r="AN35" i="1"/>
  <c r="AJ35" i="1"/>
  <c r="AH35" i="1"/>
  <c r="AD35" i="1"/>
  <c r="AB35" i="1"/>
  <c r="X35" i="1"/>
  <c r="V35" i="1"/>
  <c r="T35" i="1"/>
  <c r="U35" i="1" s="1"/>
  <c r="R35" i="1"/>
  <c r="P35" i="1"/>
  <c r="BR35" i="1" s="1"/>
  <c r="L35" i="1"/>
  <c r="J35" i="1"/>
  <c r="F35" i="1"/>
  <c r="BJ34" i="1"/>
  <c r="BK34" i="1" s="1"/>
  <c r="BB34" i="1"/>
  <c r="BC34" i="1" s="1"/>
  <c r="AZ34" i="1"/>
  <c r="BA34" i="1" s="1"/>
  <c r="AT34" i="1"/>
  <c r="AP34" i="1"/>
  <c r="AN34" i="1"/>
  <c r="AL34" i="1"/>
  <c r="AJ34" i="1"/>
  <c r="AH34" i="1"/>
  <c r="AF34" i="1" s="1"/>
  <c r="AD34" i="1"/>
  <c r="AB34" i="1"/>
  <c r="Z34" i="1" s="1"/>
  <c r="X34" i="1"/>
  <c r="V34" i="1"/>
  <c r="R34" i="1"/>
  <c r="P34" i="1"/>
  <c r="BL34" i="1" s="1"/>
  <c r="BM34" i="1" s="1"/>
  <c r="N34" i="1"/>
  <c r="L34" i="1"/>
  <c r="AV34" i="1" s="1"/>
  <c r="AW34" i="1" s="1"/>
  <c r="J34" i="1"/>
  <c r="F34" i="1"/>
  <c r="F38" i="1" s="1"/>
  <c r="BN31" i="1"/>
  <c r="BH31" i="1"/>
  <c r="BB31" i="1"/>
  <c r="AV31" i="1"/>
  <c r="AP31" i="1"/>
  <c r="AJ31" i="1"/>
  <c r="AD31" i="1"/>
  <c r="X31" i="1"/>
  <c r="R31" i="1"/>
  <c r="L31" i="1"/>
  <c r="F31" i="1"/>
  <c r="AP30" i="1"/>
  <c r="AJ30" i="1"/>
  <c r="AD30" i="1"/>
  <c r="X30" i="1"/>
  <c r="R30" i="1"/>
  <c r="L30" i="1"/>
  <c r="F30" i="1"/>
  <c r="BS25" i="1"/>
  <c r="BF25" i="1"/>
  <c r="BG25" i="1" s="1"/>
  <c r="AT25" i="1"/>
  <c r="AP25" i="1"/>
  <c r="AN25" i="1"/>
  <c r="AJ25" i="1"/>
  <c r="AH25" i="1"/>
  <c r="AD25" i="1"/>
  <c r="AB25" i="1"/>
  <c r="Z25" i="1"/>
  <c r="AA25" i="1" s="1"/>
  <c r="X25" i="1"/>
  <c r="V25" i="1"/>
  <c r="T25" i="1"/>
  <c r="R25" i="1"/>
  <c r="P25" i="1"/>
  <c r="BR25" i="1" s="1"/>
  <c r="L25" i="1"/>
  <c r="J25" i="1"/>
  <c r="AZ25" i="1" s="1"/>
  <c r="BA25" i="1" s="1"/>
  <c r="F25" i="1"/>
  <c r="AB24" i="1"/>
  <c r="BB23" i="1"/>
  <c r="BC23" i="1" s="1"/>
  <c r="AT23" i="1"/>
  <c r="AP23" i="1"/>
  <c r="AN23" i="1"/>
  <c r="AL23" i="1" s="1"/>
  <c r="AM23" i="1" s="1"/>
  <c r="AJ23" i="1"/>
  <c r="AH23" i="1"/>
  <c r="AF23" i="1"/>
  <c r="AD23" i="1"/>
  <c r="AB23" i="1"/>
  <c r="Z23" i="1" s="1"/>
  <c r="AA23" i="1" s="1"/>
  <c r="X23" i="1"/>
  <c r="V23" i="1"/>
  <c r="R23" i="1"/>
  <c r="P23" i="1"/>
  <c r="BL23" i="1" s="1"/>
  <c r="BM23" i="1" s="1"/>
  <c r="L23" i="1"/>
  <c r="BN23" i="1" s="1"/>
  <c r="BO23" i="1" s="1"/>
  <c r="J23" i="1"/>
  <c r="F23" i="1"/>
  <c r="AV23" i="1" s="1"/>
  <c r="AW23" i="1" s="1"/>
  <c r="AV22" i="1"/>
  <c r="AW22" i="1" s="1"/>
  <c r="AT22" i="1"/>
  <c r="AP22" i="1"/>
  <c r="AN22" i="1"/>
  <c r="AJ22" i="1"/>
  <c r="AH22" i="1"/>
  <c r="AF22" i="1" s="1"/>
  <c r="AD22" i="1"/>
  <c r="AB22" i="1"/>
  <c r="Z22" i="1"/>
  <c r="X22" i="1"/>
  <c r="V22" i="1"/>
  <c r="T22" i="1" s="1"/>
  <c r="R22" i="1"/>
  <c r="P22" i="1"/>
  <c r="BL22" i="1" s="1"/>
  <c r="BM22" i="1" s="1"/>
  <c r="L22" i="1"/>
  <c r="J22" i="1"/>
  <c r="H22" i="1" s="1"/>
  <c r="F22" i="1"/>
  <c r="BS21" i="1"/>
  <c r="BF21" i="1"/>
  <c r="BG21" i="1" s="1"/>
  <c r="AT21" i="1"/>
  <c r="AP21" i="1"/>
  <c r="AN21" i="1"/>
  <c r="AL21" i="1" s="1"/>
  <c r="AM21" i="1" s="1"/>
  <c r="AJ21" i="1"/>
  <c r="AH21" i="1"/>
  <c r="AD21" i="1"/>
  <c r="AB21" i="1"/>
  <c r="Z21" i="1"/>
  <c r="AA21" i="1" s="1"/>
  <c r="X21" i="1"/>
  <c r="V21" i="1"/>
  <c r="T21" i="1"/>
  <c r="R21" i="1"/>
  <c r="P21" i="1"/>
  <c r="BR21" i="1" s="1"/>
  <c r="L21" i="1"/>
  <c r="BN21" i="1" s="1"/>
  <c r="BO21" i="1" s="1"/>
  <c r="J21" i="1"/>
  <c r="AZ21" i="1" s="1"/>
  <c r="BA21" i="1" s="1"/>
  <c r="F21" i="1"/>
  <c r="BR20" i="1"/>
  <c r="BS20" i="1" s="1"/>
  <c r="BH20" i="1"/>
  <c r="BI20" i="1" s="1"/>
  <c r="AZ20" i="1"/>
  <c r="BA20" i="1" s="1"/>
  <c r="AT20" i="1"/>
  <c r="AR20" i="1"/>
  <c r="AP20" i="1"/>
  <c r="AN20" i="1"/>
  <c r="AJ20" i="1"/>
  <c r="AH20" i="1"/>
  <c r="AD20" i="1"/>
  <c r="AB20" i="1"/>
  <c r="X20" i="1"/>
  <c r="V20" i="1"/>
  <c r="T20" i="1"/>
  <c r="R20" i="1"/>
  <c r="P20" i="1"/>
  <c r="N20" i="1"/>
  <c r="L20" i="1"/>
  <c r="J20" i="1"/>
  <c r="F20" i="1"/>
  <c r="BO19" i="1"/>
  <c r="BB19" i="1"/>
  <c r="BC19" i="1" s="1"/>
  <c r="AT19" i="1"/>
  <c r="AP19" i="1"/>
  <c r="AN19" i="1"/>
  <c r="AL19" i="1"/>
  <c r="AJ19" i="1"/>
  <c r="AH19" i="1"/>
  <c r="AD19" i="1"/>
  <c r="AD24" i="1" s="1"/>
  <c r="AB19" i="1"/>
  <c r="X19" i="1"/>
  <c r="V19" i="1"/>
  <c r="R19" i="1"/>
  <c r="P19" i="1"/>
  <c r="BL19" i="1" s="1"/>
  <c r="BM19" i="1" s="1"/>
  <c r="N19" i="1"/>
  <c r="L19" i="1"/>
  <c r="BN19" i="1" s="1"/>
  <c r="J19" i="1"/>
  <c r="F19" i="1"/>
  <c r="AV19" i="1" s="1"/>
  <c r="AW19" i="1" s="1"/>
  <c r="BF17" i="1"/>
  <c r="BG17" i="1" s="1"/>
  <c r="AT17" i="1"/>
  <c r="AR17" i="1"/>
  <c r="AS17" i="1" s="1"/>
  <c r="AP17" i="1"/>
  <c r="AN17" i="1"/>
  <c r="AJ17" i="1"/>
  <c r="AH17" i="1"/>
  <c r="AD17" i="1"/>
  <c r="AB17" i="1"/>
  <c r="Z17" i="1" s="1"/>
  <c r="AA17" i="1" s="1"/>
  <c r="X17" i="1"/>
  <c r="V17" i="1"/>
  <c r="T17" i="1"/>
  <c r="R17" i="1"/>
  <c r="P17" i="1"/>
  <c r="BR17" i="1" s="1"/>
  <c r="BS17" i="1" s="1"/>
  <c r="L17" i="1"/>
  <c r="J17" i="1"/>
  <c r="AZ17" i="1" s="1"/>
  <c r="BA17" i="1" s="1"/>
  <c r="F17" i="1"/>
  <c r="BR16" i="1"/>
  <c r="BS16" i="1" s="1"/>
  <c r="BB16" i="1"/>
  <c r="BC16" i="1" s="1"/>
  <c r="AT16" i="1"/>
  <c r="AR16" i="1" s="1"/>
  <c r="AS16" i="1" s="1"/>
  <c r="AP16" i="1"/>
  <c r="AN16" i="1"/>
  <c r="AJ16" i="1"/>
  <c r="AH16" i="1"/>
  <c r="AH18" i="1" s="1"/>
  <c r="AD16" i="1"/>
  <c r="AB16" i="1"/>
  <c r="X16" i="1"/>
  <c r="V16" i="1"/>
  <c r="T16" i="1"/>
  <c r="R16" i="1"/>
  <c r="P16" i="1"/>
  <c r="L16" i="1"/>
  <c r="BH16" i="1" s="1"/>
  <c r="BI16" i="1" s="1"/>
  <c r="J16" i="1"/>
  <c r="H16" i="1" s="1"/>
  <c r="F16" i="1"/>
  <c r="BH15" i="1"/>
  <c r="BI15" i="1" s="1"/>
  <c r="AV15" i="1"/>
  <c r="AW15" i="1" s="1"/>
  <c r="AT15" i="1"/>
  <c r="AR15" i="1" s="1"/>
  <c r="AS15" i="1" s="1"/>
  <c r="AP15" i="1"/>
  <c r="AN15" i="1"/>
  <c r="AL15" i="1" s="1"/>
  <c r="AM15" i="1" s="1"/>
  <c r="AJ15" i="1"/>
  <c r="AH15" i="1"/>
  <c r="AF15" i="1" s="1"/>
  <c r="AD15" i="1"/>
  <c r="AB15" i="1"/>
  <c r="Z15" i="1"/>
  <c r="AA15" i="1" s="1"/>
  <c r="X15" i="1"/>
  <c r="V15" i="1"/>
  <c r="T15" i="1" s="1"/>
  <c r="R15" i="1"/>
  <c r="P15" i="1"/>
  <c r="BF15" i="1" s="1"/>
  <c r="BG15" i="1" s="1"/>
  <c r="L15" i="1"/>
  <c r="J15" i="1"/>
  <c r="H15" i="1"/>
  <c r="F15" i="1"/>
  <c r="BN13" i="1"/>
  <c r="BO13" i="1" s="1"/>
  <c r="BL13" i="1"/>
  <c r="BM13" i="1" s="1"/>
  <c r="AZ13" i="1"/>
  <c r="BA13" i="1" s="1"/>
  <c r="AT13" i="1"/>
  <c r="AS13" i="1"/>
  <c r="AR13" i="1"/>
  <c r="AP13" i="1"/>
  <c r="AN13" i="1"/>
  <c r="AJ13" i="1"/>
  <c r="AH13" i="1"/>
  <c r="AF13" i="1" s="1"/>
  <c r="AD13" i="1"/>
  <c r="AB13" i="1"/>
  <c r="Z13" i="1"/>
  <c r="X13" i="1"/>
  <c r="V13" i="1"/>
  <c r="T13" i="1" s="1"/>
  <c r="R13" i="1"/>
  <c r="P13" i="1"/>
  <c r="N13" i="1" s="1"/>
  <c r="L13" i="1"/>
  <c r="J13" i="1"/>
  <c r="H13" i="1"/>
  <c r="F13" i="1"/>
  <c r="BL12" i="1"/>
  <c r="BM12" i="1" s="1"/>
  <c r="BB12" i="1"/>
  <c r="BC12" i="1" s="1"/>
  <c r="AT12" i="1"/>
  <c r="AR12" i="1" s="1"/>
  <c r="AP12" i="1"/>
  <c r="AN12" i="1"/>
  <c r="AL12" i="1" s="1"/>
  <c r="AM12" i="1" s="1"/>
  <c r="AJ12" i="1"/>
  <c r="AH12" i="1"/>
  <c r="AF12" i="1" s="1"/>
  <c r="AD12" i="1"/>
  <c r="AB12" i="1"/>
  <c r="Z12" i="1" s="1"/>
  <c r="AA12" i="1" s="1"/>
  <c r="X12" i="1"/>
  <c r="V12" i="1"/>
  <c r="T12" i="1"/>
  <c r="R12" i="1"/>
  <c r="P12" i="1"/>
  <c r="N12" i="1"/>
  <c r="BJ12" i="1" s="1"/>
  <c r="BK12" i="1" s="1"/>
  <c r="L12" i="1"/>
  <c r="J12" i="1"/>
  <c r="F12" i="1"/>
  <c r="BR11" i="1"/>
  <c r="BS11" i="1" s="1"/>
  <c r="AT11" i="1"/>
  <c r="AR11" i="1"/>
  <c r="AS11" i="1" s="1"/>
  <c r="AP11" i="1"/>
  <c r="AN11" i="1"/>
  <c r="AL11" i="1"/>
  <c r="AM11" i="1" s="1"/>
  <c r="AJ11" i="1"/>
  <c r="AH11" i="1"/>
  <c r="AD11" i="1"/>
  <c r="AD14" i="1" s="1"/>
  <c r="AB11" i="1"/>
  <c r="AA11" i="1"/>
  <c r="Z11" i="1"/>
  <c r="X11" i="1"/>
  <c r="V11" i="1"/>
  <c r="T11" i="1" s="1"/>
  <c r="R11" i="1"/>
  <c r="P11" i="1"/>
  <c r="N11" i="1" s="1"/>
  <c r="L11" i="1"/>
  <c r="J11" i="1"/>
  <c r="H11" i="1" s="1"/>
  <c r="F11" i="1"/>
  <c r="BR10" i="1"/>
  <c r="BS10" i="1" s="1"/>
  <c r="BF10" i="1"/>
  <c r="BG10" i="1" s="1"/>
  <c r="AT10" i="1"/>
  <c r="AP10" i="1"/>
  <c r="AN10" i="1"/>
  <c r="AL10" i="1" s="1"/>
  <c r="AM10" i="1" s="1"/>
  <c r="AJ10" i="1"/>
  <c r="AH10" i="1"/>
  <c r="AH14" i="1" s="1"/>
  <c r="AF10" i="1"/>
  <c r="AD10" i="1"/>
  <c r="AB10" i="1"/>
  <c r="AB14" i="1" s="1"/>
  <c r="X10" i="1"/>
  <c r="X14" i="1" s="1"/>
  <c r="V10" i="1"/>
  <c r="V14" i="1" s="1"/>
  <c r="R10" i="1"/>
  <c r="R14" i="1" s="1"/>
  <c r="P10" i="1"/>
  <c r="N10" i="1"/>
  <c r="L10" i="1"/>
  <c r="L14" i="1" s="1"/>
  <c r="J10" i="1"/>
  <c r="H10" i="1"/>
  <c r="AX10" i="1" s="1"/>
  <c r="AY10" i="1" s="1"/>
  <c r="F10" i="1"/>
  <c r="F14" i="1" s="1"/>
  <c r="CM7" i="1"/>
  <c r="CK7" i="1"/>
  <c r="CI7" i="1"/>
  <c r="CG7" i="1"/>
  <c r="CE7" i="1"/>
  <c r="CC7" i="1"/>
  <c r="CA7" i="1"/>
  <c r="AP6" i="1"/>
  <c r="AJ6" i="1"/>
  <c r="AD6" i="1"/>
  <c r="X6" i="1"/>
  <c r="R6" i="1"/>
  <c r="L6" i="1"/>
  <c r="F6" i="1"/>
  <c r="AF14" i="1" l="1"/>
  <c r="I11" i="1"/>
  <c r="I15" i="1"/>
  <c r="AX13" i="1"/>
  <c r="AY13" i="1" s="1"/>
  <c r="O13" i="1"/>
  <c r="BP13" i="1"/>
  <c r="BQ13" i="1" s="1"/>
  <c r="BD13" i="1"/>
  <c r="BE13" i="1" s="1"/>
  <c r="BJ13" i="1"/>
  <c r="BK13" i="1" s="1"/>
  <c r="AS12" i="1"/>
  <c r="BP12" i="1"/>
  <c r="BQ12" i="1" s="1"/>
  <c r="U17" i="1"/>
  <c r="O11" i="1"/>
  <c r="BJ11" i="1"/>
  <c r="BK11" i="1" s="1"/>
  <c r="O20" i="1"/>
  <c r="AX11" i="1"/>
  <c r="AY11" i="1" s="1"/>
  <c r="BP11" i="1"/>
  <c r="BQ11" i="1" s="1"/>
  <c r="O12" i="1"/>
  <c r="BD11" i="1"/>
  <c r="BE11" i="1" s="1"/>
  <c r="U13" i="1"/>
  <c r="T14" i="1"/>
  <c r="U14" i="1" s="1"/>
  <c r="U11" i="1"/>
  <c r="U22" i="1"/>
  <c r="I16" i="1"/>
  <c r="I22" i="1"/>
  <c r="Z14" i="1"/>
  <c r="AA14" i="1" s="1"/>
  <c r="AV14" i="1"/>
  <c r="AW14" i="1" s="1"/>
  <c r="BB14" i="1"/>
  <c r="BC14" i="1" s="1"/>
  <c r="BH14" i="1"/>
  <c r="BI14" i="1" s="1"/>
  <c r="U15" i="1"/>
  <c r="AP381" i="1"/>
  <c r="AP333" i="1"/>
  <c r="AP309" i="1"/>
  <c r="L385" i="1"/>
  <c r="L337" i="1"/>
  <c r="L313" i="1"/>
  <c r="AV25" i="1"/>
  <c r="AW25" i="1" s="1"/>
  <c r="BB25" i="1"/>
  <c r="BC25" i="1" s="1"/>
  <c r="N25" i="1"/>
  <c r="O10" i="1"/>
  <c r="Z10" i="1"/>
  <c r="AA10" i="1" s="1"/>
  <c r="AJ370" i="1"/>
  <c r="AJ322" i="1"/>
  <c r="AJ298" i="1"/>
  <c r="AT370" i="1"/>
  <c r="AT322" i="1"/>
  <c r="AT298" i="1"/>
  <c r="X371" i="1"/>
  <c r="X323" i="1"/>
  <c r="X299" i="1"/>
  <c r="AH371" i="1"/>
  <c r="AH323" i="1"/>
  <c r="AH299" i="1"/>
  <c r="J372" i="1"/>
  <c r="J324" i="1"/>
  <c r="J300" i="1"/>
  <c r="AD373" i="1"/>
  <c r="AD325" i="1"/>
  <c r="AD301" i="1"/>
  <c r="AJ375" i="1"/>
  <c r="AJ327" i="1"/>
  <c r="AJ303" i="1"/>
  <c r="AJ18" i="1"/>
  <c r="N16" i="1"/>
  <c r="X376" i="1"/>
  <c r="X328" i="1"/>
  <c r="X304" i="1"/>
  <c r="AJ376" i="1"/>
  <c r="AJ328" i="1"/>
  <c r="AJ304" i="1"/>
  <c r="L377" i="1"/>
  <c r="L329" i="1"/>
  <c r="L305" i="1"/>
  <c r="AV17" i="1"/>
  <c r="AW17" i="1" s="1"/>
  <c r="BB17" i="1"/>
  <c r="BC17" i="1" s="1"/>
  <c r="AJ377" i="1"/>
  <c r="AJ329" i="1"/>
  <c r="AJ305" i="1"/>
  <c r="AL17" i="1"/>
  <c r="AM17" i="1" s="1"/>
  <c r="V379" i="1"/>
  <c r="V331" i="1"/>
  <c r="V307" i="1"/>
  <c r="T19" i="1"/>
  <c r="U19" i="1" s="1"/>
  <c r="AT379" i="1"/>
  <c r="AT331" i="1"/>
  <c r="AT307" i="1"/>
  <c r="AR19" i="1"/>
  <c r="AS19" i="1" s="1"/>
  <c r="V380" i="1"/>
  <c r="V332" i="1"/>
  <c r="V308" i="1"/>
  <c r="AJ380" i="1"/>
  <c r="AJ332" i="1"/>
  <c r="AJ308" i="1"/>
  <c r="AJ381" i="1"/>
  <c r="AJ333" i="1"/>
  <c r="AJ309" i="1"/>
  <c r="H23" i="1"/>
  <c r="I23" i="1" s="1"/>
  <c r="V383" i="1"/>
  <c r="V335" i="1"/>
  <c r="V311" i="1"/>
  <c r="T23" i="1"/>
  <c r="U23" i="1" s="1"/>
  <c r="AJ385" i="1"/>
  <c r="AJ337" i="1"/>
  <c r="AJ313" i="1"/>
  <c r="AL25" i="1"/>
  <c r="AM25" i="1" s="1"/>
  <c r="AR34" i="1"/>
  <c r="AS34" i="1" s="1"/>
  <c r="H37" i="1"/>
  <c r="AR37" i="1"/>
  <c r="AS37" i="1" s="1"/>
  <c r="AL45" i="1"/>
  <c r="AF46" i="1"/>
  <c r="BN47" i="1"/>
  <c r="BO47" i="1" s="1"/>
  <c r="AV47" i="1"/>
  <c r="AW47" i="1" s="1"/>
  <c r="BB47" i="1"/>
  <c r="BC47" i="1" s="1"/>
  <c r="AA64" i="1"/>
  <c r="L371" i="1"/>
  <c r="L323" i="1"/>
  <c r="L299" i="1"/>
  <c r="BN11" i="1"/>
  <c r="BO11" i="1" s="1"/>
  <c r="V372" i="1"/>
  <c r="V324" i="1"/>
  <c r="V300" i="1"/>
  <c r="AP372" i="1"/>
  <c r="AP324" i="1"/>
  <c r="AP300" i="1"/>
  <c r="I13" i="1"/>
  <c r="AN373" i="1"/>
  <c r="AN325" i="1"/>
  <c r="AN301" i="1"/>
  <c r="P375" i="1"/>
  <c r="P327" i="1"/>
  <c r="P303" i="1"/>
  <c r="AJ366" i="1"/>
  <c r="AJ318" i="1"/>
  <c r="AJ294" i="1"/>
  <c r="P370" i="1"/>
  <c r="P322" i="1"/>
  <c r="P298" i="1"/>
  <c r="AV10" i="1"/>
  <c r="AW10" i="1" s="1"/>
  <c r="AT371" i="1"/>
  <c r="AT323" i="1"/>
  <c r="AT299" i="1"/>
  <c r="L372" i="1"/>
  <c r="L324" i="1"/>
  <c r="L300" i="1"/>
  <c r="J373" i="1"/>
  <c r="J325" i="1"/>
  <c r="J301" i="1"/>
  <c r="AP373" i="1"/>
  <c r="AP325" i="1"/>
  <c r="AP301" i="1"/>
  <c r="AN14" i="1"/>
  <c r="F375" i="1"/>
  <c r="F327" i="1"/>
  <c r="F303" i="1"/>
  <c r="F18" i="1"/>
  <c r="F26" i="1" s="1"/>
  <c r="BR15" i="1"/>
  <c r="BS15" i="1" s="1"/>
  <c r="AL16" i="1"/>
  <c r="AM16" i="1" s="1"/>
  <c r="BN17" i="1"/>
  <c r="BO17" i="1" s="1"/>
  <c r="P18" i="1"/>
  <c r="X379" i="1"/>
  <c r="X331" i="1"/>
  <c r="X307" i="1"/>
  <c r="X24" i="1"/>
  <c r="L380" i="1"/>
  <c r="L332" i="1"/>
  <c r="L308" i="1"/>
  <c r="BN20" i="1"/>
  <c r="BO20" i="1" s="1"/>
  <c r="AV20" i="1"/>
  <c r="AW20" i="1" s="1"/>
  <c r="AL20" i="1"/>
  <c r="AM20" i="1" s="1"/>
  <c r="BB20" i="1"/>
  <c r="BC20" i="1" s="1"/>
  <c r="X382" i="1"/>
  <c r="X334" i="1"/>
  <c r="X310" i="1"/>
  <c r="X383" i="1"/>
  <c r="X335" i="1"/>
  <c r="X311" i="1"/>
  <c r="L24" i="1"/>
  <c r="H34" i="1"/>
  <c r="V38" i="1"/>
  <c r="V374" i="1" s="1"/>
  <c r="T34" i="1"/>
  <c r="U34" i="1" s="1"/>
  <c r="BF34" i="1"/>
  <c r="BG34" i="1" s="1"/>
  <c r="Z35" i="1"/>
  <c r="AA34" i="1" s="1"/>
  <c r="T36" i="1"/>
  <c r="U36" i="1" s="1"/>
  <c r="AL36" i="1"/>
  <c r="BB36" i="1"/>
  <c r="BC36" i="1" s="1"/>
  <c r="BN37" i="1"/>
  <c r="BO37" i="1" s="1"/>
  <c r="BB37" i="1"/>
  <c r="BC37" i="1" s="1"/>
  <c r="BH37" i="1"/>
  <c r="BI37" i="1" s="1"/>
  <c r="AV37" i="1"/>
  <c r="AW37" i="1" s="1"/>
  <c r="BL40" i="1"/>
  <c r="BM40" i="1" s="1"/>
  <c r="AF40" i="1"/>
  <c r="BB41" i="1"/>
  <c r="BC41" i="1" s="1"/>
  <c r="AA45" i="1"/>
  <c r="AR45" i="1"/>
  <c r="AS45" i="1" s="1"/>
  <c r="BN45" i="1"/>
  <c r="BO45" i="1" s="1"/>
  <c r="N47" i="1"/>
  <c r="BH47" i="1"/>
  <c r="BI47" i="1" s="1"/>
  <c r="BB49" i="1"/>
  <c r="BC49" i="1" s="1"/>
  <c r="AH74" i="1"/>
  <c r="AI62" i="1" s="1"/>
  <c r="BL60" i="1"/>
  <c r="BM60" i="1" s="1"/>
  <c r="Z60" i="1"/>
  <c r="AA60" i="1" s="1"/>
  <c r="AB62" i="1"/>
  <c r="AA71" i="1"/>
  <c r="F371" i="1"/>
  <c r="F323" i="1"/>
  <c r="F299" i="1"/>
  <c r="AB376" i="1"/>
  <c r="AB328" i="1"/>
  <c r="AB304" i="1"/>
  <c r="X366" i="1"/>
  <c r="X318" i="1"/>
  <c r="X294" i="1"/>
  <c r="AD366" i="1"/>
  <c r="AD318" i="1"/>
  <c r="AD294" i="1"/>
  <c r="AP366" i="1"/>
  <c r="AP318" i="1"/>
  <c r="AP294" i="1"/>
  <c r="F370" i="1"/>
  <c r="F322" i="1"/>
  <c r="F298" i="1"/>
  <c r="R370" i="1"/>
  <c r="R322" i="1"/>
  <c r="R298" i="1"/>
  <c r="AB370" i="1"/>
  <c r="AB322" i="1"/>
  <c r="AB298" i="1"/>
  <c r="BH10" i="1"/>
  <c r="BI10" i="1" s="1"/>
  <c r="P371" i="1"/>
  <c r="P323" i="1"/>
  <c r="P299" i="1"/>
  <c r="AJ371" i="1"/>
  <c r="AJ323" i="1"/>
  <c r="AJ299" i="1"/>
  <c r="AV11" i="1"/>
  <c r="AW11" i="1" s="1"/>
  <c r="BF11" i="1"/>
  <c r="BG11" i="1" s="1"/>
  <c r="X372" i="1"/>
  <c r="X324" i="1"/>
  <c r="X300" i="1"/>
  <c r="AH372" i="1"/>
  <c r="AH324" i="1"/>
  <c r="AH300" i="1"/>
  <c r="AT372" i="1"/>
  <c r="AT324" i="1"/>
  <c r="AT300" i="1"/>
  <c r="BD12" i="1"/>
  <c r="BE12" i="1" s="1"/>
  <c r="BN12" i="1"/>
  <c r="BO12" i="1" s="1"/>
  <c r="L373" i="1"/>
  <c r="L325" i="1"/>
  <c r="L301" i="1"/>
  <c r="V373" i="1"/>
  <c r="V325" i="1"/>
  <c r="V301" i="1"/>
  <c r="BB13" i="1"/>
  <c r="BC13" i="1" s="1"/>
  <c r="J14" i="1"/>
  <c r="AP14" i="1"/>
  <c r="BN14" i="1" s="1"/>
  <c r="BO14" i="1" s="1"/>
  <c r="R375" i="1"/>
  <c r="R327" i="1"/>
  <c r="R303" i="1"/>
  <c r="AB375" i="1"/>
  <c r="AB327" i="1"/>
  <c r="AB303" i="1"/>
  <c r="AB18" i="1"/>
  <c r="AB26" i="1" s="1"/>
  <c r="AN375" i="1"/>
  <c r="AN327" i="1"/>
  <c r="AN303" i="1"/>
  <c r="F376" i="1"/>
  <c r="F328" i="1"/>
  <c r="F304" i="1"/>
  <c r="P376" i="1"/>
  <c r="P328" i="1"/>
  <c r="P304" i="1"/>
  <c r="BF16" i="1"/>
  <c r="BG16" i="1" s="1"/>
  <c r="BL16" i="1"/>
  <c r="BM16" i="1" s="1"/>
  <c r="Z16" i="1"/>
  <c r="AA16" i="1" s="1"/>
  <c r="AZ16" i="1"/>
  <c r="BA16" i="1" s="1"/>
  <c r="R18" i="1"/>
  <c r="R26" i="1" s="1"/>
  <c r="BD20" i="1"/>
  <c r="BE20" i="1" s="1"/>
  <c r="J381" i="1"/>
  <c r="J333" i="1"/>
  <c r="J309" i="1"/>
  <c r="H21" i="1"/>
  <c r="I21" i="1" s="1"/>
  <c r="J382" i="1"/>
  <c r="J334" i="1"/>
  <c r="J310" i="1"/>
  <c r="AA22" i="1"/>
  <c r="AN382" i="1"/>
  <c r="AN334" i="1"/>
  <c r="AN310" i="1"/>
  <c r="AL22" i="1"/>
  <c r="AM22" i="1" s="1"/>
  <c r="BF22" i="1"/>
  <c r="BG22" i="1" s="1"/>
  <c r="AN383" i="1"/>
  <c r="AN335" i="1"/>
  <c r="AN311" i="1"/>
  <c r="AJ24" i="1"/>
  <c r="J385" i="1"/>
  <c r="J337" i="1"/>
  <c r="J313" i="1"/>
  <c r="H25" i="1"/>
  <c r="I25" i="1" s="1"/>
  <c r="BR34" i="1"/>
  <c r="BS34" i="1" s="1"/>
  <c r="H36" i="1"/>
  <c r="AZ37" i="1"/>
  <c r="BA37" i="1" s="1"/>
  <c r="N37" i="1"/>
  <c r="BR37" i="1"/>
  <c r="BS37" i="1" s="1"/>
  <c r="BP46" i="1"/>
  <c r="BQ46" i="1" s="1"/>
  <c r="BD46" i="1"/>
  <c r="BE46" i="1" s="1"/>
  <c r="AB377" i="1"/>
  <c r="AB329" i="1"/>
  <c r="AB305" i="1"/>
  <c r="T39" i="1"/>
  <c r="U39" i="1" s="1"/>
  <c r="V42" i="1"/>
  <c r="AN42" i="1"/>
  <c r="AL39" i="1"/>
  <c r="T41" i="1"/>
  <c r="U41" i="1" s="1"/>
  <c r="H44" i="1"/>
  <c r="AZ44" i="1"/>
  <c r="BA44" i="1" s="1"/>
  <c r="J48" i="1"/>
  <c r="AL47" i="1"/>
  <c r="T49" i="1"/>
  <c r="U49" i="1" s="1"/>
  <c r="BN60" i="1"/>
  <c r="BO60" i="1" s="1"/>
  <c r="AV60" i="1"/>
  <c r="AW60" i="1" s="1"/>
  <c r="BB60" i="1"/>
  <c r="BC60" i="1" s="1"/>
  <c r="N60" i="1"/>
  <c r="BH60" i="1"/>
  <c r="BI60" i="1" s="1"/>
  <c r="L62" i="1"/>
  <c r="BP19" i="1"/>
  <c r="BQ19" i="1" s="1"/>
  <c r="O19" i="1"/>
  <c r="AP382" i="1"/>
  <c r="AP334" i="1"/>
  <c r="AP310" i="1"/>
  <c r="AP385" i="1"/>
  <c r="AP337" i="1"/>
  <c r="AP313" i="1"/>
  <c r="BH25" i="1"/>
  <c r="BI25" i="1" s="1"/>
  <c r="F366" i="1"/>
  <c r="F318" i="1"/>
  <c r="F294" i="1"/>
  <c r="J370" i="1"/>
  <c r="J322" i="1"/>
  <c r="J298" i="1"/>
  <c r="T10" i="1"/>
  <c r="U10" i="1" s="1"/>
  <c r="AD370" i="1"/>
  <c r="AD322" i="1"/>
  <c r="AD298" i="1"/>
  <c r="AP370" i="1"/>
  <c r="AP322" i="1"/>
  <c r="AP298" i="1"/>
  <c r="AZ10" i="1"/>
  <c r="BA10" i="1" s="1"/>
  <c r="BJ10" i="1"/>
  <c r="BK10" i="1" s="1"/>
  <c r="R371" i="1"/>
  <c r="R323" i="1"/>
  <c r="R299" i="1"/>
  <c r="AB371" i="1"/>
  <c r="AB323" i="1"/>
  <c r="AB299" i="1"/>
  <c r="AN371" i="1"/>
  <c r="AN299" i="1"/>
  <c r="AN323" i="1"/>
  <c r="BH11" i="1"/>
  <c r="BI11" i="1" s="1"/>
  <c r="F372" i="1"/>
  <c r="F324" i="1"/>
  <c r="F300" i="1"/>
  <c r="P372" i="1"/>
  <c r="P324" i="1"/>
  <c r="P300" i="1"/>
  <c r="AV12" i="1"/>
  <c r="AW12" i="1" s="1"/>
  <c r="BF12" i="1"/>
  <c r="BG12" i="1" s="1"/>
  <c r="BR12" i="1"/>
  <c r="BS12" i="1" s="1"/>
  <c r="X373" i="1"/>
  <c r="X325" i="1"/>
  <c r="X301" i="1"/>
  <c r="AJ373" i="1"/>
  <c r="AJ325" i="1"/>
  <c r="AJ301" i="1"/>
  <c r="AT373" i="1"/>
  <c r="AT325" i="1"/>
  <c r="AT301" i="1"/>
  <c r="J375" i="1"/>
  <c r="J327" i="1"/>
  <c r="J303" i="1"/>
  <c r="AP375" i="1"/>
  <c r="AP327" i="1"/>
  <c r="AP303" i="1"/>
  <c r="AZ15" i="1"/>
  <c r="BA15" i="1" s="1"/>
  <c r="BL15" i="1"/>
  <c r="BM15" i="1" s="1"/>
  <c r="R376" i="1"/>
  <c r="R328" i="1"/>
  <c r="R304" i="1"/>
  <c r="AD376" i="1"/>
  <c r="AD328" i="1"/>
  <c r="AD304" i="1"/>
  <c r="R377" i="1"/>
  <c r="R329" i="1"/>
  <c r="R305" i="1"/>
  <c r="AP377" i="1"/>
  <c r="AP329" i="1"/>
  <c r="AP305" i="1"/>
  <c r="P379" i="1"/>
  <c r="P331" i="1"/>
  <c r="P307" i="1"/>
  <c r="AZ19" i="1"/>
  <c r="BA19" i="1" s="1"/>
  <c r="P24" i="1"/>
  <c r="BF19" i="1"/>
  <c r="BG19" i="1" s="1"/>
  <c r="Z19" i="1"/>
  <c r="AA19" i="1" s="1"/>
  <c r="AN379" i="1"/>
  <c r="AN331" i="1"/>
  <c r="AN307" i="1"/>
  <c r="AN24" i="1"/>
  <c r="BR19" i="1"/>
  <c r="BS19" i="1" s="1"/>
  <c r="AB380" i="1"/>
  <c r="AB332" i="1"/>
  <c r="AB308" i="1"/>
  <c r="Z20" i="1"/>
  <c r="AA20" i="1" s="1"/>
  <c r="BJ20" i="1"/>
  <c r="BK20" i="1" s="1"/>
  <c r="AB381" i="1"/>
  <c r="AB333" i="1"/>
  <c r="AB309" i="1"/>
  <c r="AR21" i="1"/>
  <c r="AS21" i="1" s="1"/>
  <c r="N23" i="1"/>
  <c r="AD383" i="1"/>
  <c r="AD335" i="1"/>
  <c r="AD311" i="1"/>
  <c r="AB385" i="1"/>
  <c r="AB337" i="1"/>
  <c r="AB313" i="1"/>
  <c r="AR25" i="1"/>
  <c r="AS25" i="1" s="1"/>
  <c r="BD34" i="1"/>
  <c r="BE34" i="1" s="1"/>
  <c r="BP34" i="1"/>
  <c r="BQ34" i="1" s="1"/>
  <c r="AX34" i="1"/>
  <c r="AY34" i="1" s="1"/>
  <c r="AR36" i="1"/>
  <c r="AS36" i="1" s="1"/>
  <c r="BL37" i="1"/>
  <c r="BM37" i="1" s="1"/>
  <c r="AL41" i="1"/>
  <c r="V48" i="1"/>
  <c r="T43" i="1"/>
  <c r="U43" i="1" s="1"/>
  <c r="AV44" i="1"/>
  <c r="AW44" i="1" s="1"/>
  <c r="BB44" i="1"/>
  <c r="BC44" i="1" s="1"/>
  <c r="N44" i="1"/>
  <c r="BN44" i="1"/>
  <c r="BO44" i="1" s="1"/>
  <c r="U47" i="1"/>
  <c r="L48" i="1"/>
  <c r="AL49" i="1"/>
  <c r="I10" i="1"/>
  <c r="AN370" i="1"/>
  <c r="AN322" i="1"/>
  <c r="AN298" i="1"/>
  <c r="AH373" i="1"/>
  <c r="AH325" i="1"/>
  <c r="AH301" i="1"/>
  <c r="AA13" i="1"/>
  <c r="BF13" i="1"/>
  <c r="BG13" i="1" s="1"/>
  <c r="V375" i="1"/>
  <c r="V327" i="1"/>
  <c r="V303" i="1"/>
  <c r="V18" i="1"/>
  <c r="V26" i="1" s="1"/>
  <c r="BB15" i="1"/>
  <c r="BC15" i="1" s="1"/>
  <c r="U16" i="1"/>
  <c r="X18" i="1"/>
  <c r="AN18" i="1"/>
  <c r="F379" i="1"/>
  <c r="F331" i="1"/>
  <c r="F307" i="1"/>
  <c r="AD379" i="1"/>
  <c r="AD331" i="1"/>
  <c r="AD307" i="1"/>
  <c r="BD19" i="1"/>
  <c r="BE19" i="1" s="1"/>
  <c r="F380" i="1"/>
  <c r="F332" i="1"/>
  <c r="F308" i="1"/>
  <c r="H20" i="1"/>
  <c r="I20" i="1" s="1"/>
  <c r="AD380" i="1"/>
  <c r="AD332" i="1"/>
  <c r="AD308" i="1"/>
  <c r="AF20" i="1"/>
  <c r="AG20" i="1" s="1"/>
  <c r="AS20" i="1"/>
  <c r="P382" i="1"/>
  <c r="P334" i="1"/>
  <c r="P310" i="1"/>
  <c r="BR22" i="1"/>
  <c r="BS22" i="1" s="1"/>
  <c r="N22" i="1"/>
  <c r="AZ22" i="1"/>
  <c r="BA22" i="1" s="1"/>
  <c r="AR22" i="1"/>
  <c r="AS22" i="1" s="1"/>
  <c r="BN22" i="1"/>
  <c r="BO22" i="1" s="1"/>
  <c r="P383" i="1"/>
  <c r="P335" i="1"/>
  <c r="P311" i="1"/>
  <c r="AZ23" i="1"/>
  <c r="BA23" i="1" s="1"/>
  <c r="BF23" i="1"/>
  <c r="BG23" i="1" s="1"/>
  <c r="AG23" i="1"/>
  <c r="AT383" i="1"/>
  <c r="AT335" i="1"/>
  <c r="AT311" i="1"/>
  <c r="AR23" i="1"/>
  <c r="AS23" i="1" s="1"/>
  <c r="V24" i="1"/>
  <c r="BN25" i="1"/>
  <c r="BO25" i="1" s="1"/>
  <c r="H42" i="1"/>
  <c r="AB42" i="1"/>
  <c r="Z39" i="1"/>
  <c r="AA39" i="1" s="1"/>
  <c r="AA41" i="1"/>
  <c r="AR41" i="1"/>
  <c r="AS41" i="1" s="1"/>
  <c r="BN41" i="1"/>
  <c r="BO41" i="1" s="1"/>
  <c r="AZ42" i="1"/>
  <c r="BA42" i="1" s="1"/>
  <c r="BF42" i="1"/>
  <c r="BG42" i="1" s="1"/>
  <c r="BL42" i="1"/>
  <c r="BM42" i="1" s="1"/>
  <c r="AT48" i="1"/>
  <c r="BR43" i="1"/>
  <c r="BS43" i="1" s="1"/>
  <c r="AR43" i="1"/>
  <c r="AS43" i="1" s="1"/>
  <c r="AA49" i="1"/>
  <c r="AR49" i="1"/>
  <c r="AS49" i="1" s="1"/>
  <c r="BN49" i="1"/>
  <c r="BO49" i="1" s="1"/>
  <c r="AR59" i="1"/>
  <c r="AT62" i="1"/>
  <c r="BR59" i="1"/>
  <c r="BS59" i="1" s="1"/>
  <c r="AD375" i="1"/>
  <c r="AD327" i="1"/>
  <c r="AD303" i="1"/>
  <c r="AD18" i="1"/>
  <c r="AD26" i="1" s="1"/>
  <c r="AM19" i="1"/>
  <c r="L381" i="1"/>
  <c r="L333" i="1"/>
  <c r="L309" i="1"/>
  <c r="AV21" i="1"/>
  <c r="AW21" i="1" s="1"/>
  <c r="BB21" i="1"/>
  <c r="BC21" i="1" s="1"/>
  <c r="BH21" i="1"/>
  <c r="BI21" i="1" s="1"/>
  <c r="AG10" i="1"/>
  <c r="BL10" i="1"/>
  <c r="BM10" i="1" s="1"/>
  <c r="AD371" i="1"/>
  <c r="AD299" i="1"/>
  <c r="AD323" i="1"/>
  <c r="AB372" i="1"/>
  <c r="AB324" i="1"/>
  <c r="AB300" i="1"/>
  <c r="BH12" i="1"/>
  <c r="BI12" i="1" s="1"/>
  <c r="R366" i="1"/>
  <c r="R318" i="1"/>
  <c r="R294" i="1"/>
  <c r="L370" i="1"/>
  <c r="L322" i="1"/>
  <c r="L298" i="1"/>
  <c r="V370" i="1"/>
  <c r="V322" i="1"/>
  <c r="V298" i="1"/>
  <c r="AH370" i="1"/>
  <c r="AH322" i="1"/>
  <c r="AH298" i="1"/>
  <c r="AR10" i="1"/>
  <c r="AS10" i="1" s="1"/>
  <c r="BB10" i="1"/>
  <c r="BC10" i="1" s="1"/>
  <c r="BN10" i="1"/>
  <c r="BO10" i="1" s="1"/>
  <c r="J371" i="1"/>
  <c r="J323" i="1"/>
  <c r="J299" i="1"/>
  <c r="AF11" i="1"/>
  <c r="AG11" i="1" s="1"/>
  <c r="AP371" i="1"/>
  <c r="AP323" i="1"/>
  <c r="AP299" i="1"/>
  <c r="AZ11" i="1"/>
  <c r="BA11" i="1" s="1"/>
  <c r="BL11" i="1"/>
  <c r="BM11" i="1" s="1"/>
  <c r="H12" i="1"/>
  <c r="I12" i="1" s="1"/>
  <c r="R372" i="1"/>
  <c r="R324" i="1"/>
  <c r="R300" i="1"/>
  <c r="AD372" i="1"/>
  <c r="AD300" i="1"/>
  <c r="AD324" i="1"/>
  <c r="AN372" i="1"/>
  <c r="AN324" i="1"/>
  <c r="AN300" i="1"/>
  <c r="AX12" i="1"/>
  <c r="AY12" i="1" s="1"/>
  <c r="F373" i="1"/>
  <c r="F301" i="1"/>
  <c r="F325" i="1"/>
  <c r="P373" i="1"/>
  <c r="P325" i="1"/>
  <c r="P301" i="1"/>
  <c r="AB373" i="1"/>
  <c r="AB301" i="1"/>
  <c r="AB325" i="1"/>
  <c r="AL13" i="1"/>
  <c r="AM13" i="1" s="1"/>
  <c r="AV13" i="1"/>
  <c r="AW13" i="1" s="1"/>
  <c r="BH13" i="1"/>
  <c r="BI13" i="1" s="1"/>
  <c r="BR13" i="1"/>
  <c r="BS13" i="1" s="1"/>
  <c r="AJ14" i="1"/>
  <c r="AT14" i="1"/>
  <c r="L375" i="1"/>
  <c r="L327" i="1"/>
  <c r="L303" i="1"/>
  <c r="L18" i="1"/>
  <c r="X375" i="1"/>
  <c r="X327" i="1"/>
  <c r="X303" i="1"/>
  <c r="AH375" i="1"/>
  <c r="AH327" i="1"/>
  <c r="AH303" i="1"/>
  <c r="BN15" i="1"/>
  <c r="BO15" i="1" s="1"/>
  <c r="J376" i="1"/>
  <c r="J328" i="1"/>
  <c r="J304" i="1"/>
  <c r="V376" i="1"/>
  <c r="V328" i="1"/>
  <c r="V304" i="1"/>
  <c r="BH17" i="1"/>
  <c r="BI17" i="1" s="1"/>
  <c r="J18" i="1"/>
  <c r="AP18" i="1"/>
  <c r="H19" i="1"/>
  <c r="I19" i="1" s="1"/>
  <c r="AF19" i="1"/>
  <c r="AG19" i="1" s="1"/>
  <c r="AT380" i="1"/>
  <c r="AT332" i="1"/>
  <c r="AT308" i="1"/>
  <c r="BP20" i="1"/>
  <c r="BQ20" i="1" s="1"/>
  <c r="R381" i="1"/>
  <c r="R333" i="1"/>
  <c r="R309" i="1"/>
  <c r="R382" i="1"/>
  <c r="R334" i="1"/>
  <c r="R310" i="1"/>
  <c r="BR23" i="1"/>
  <c r="BS23" i="1" s="1"/>
  <c r="AT24" i="1"/>
  <c r="R385" i="1"/>
  <c r="R337" i="1"/>
  <c r="R313" i="1"/>
  <c r="AP38" i="1"/>
  <c r="AL35" i="1"/>
  <c r="AM37" i="1" s="1"/>
  <c r="AT38" i="1"/>
  <c r="AT42" i="1"/>
  <c r="Z43" i="1"/>
  <c r="AA43" i="1" s="1"/>
  <c r="AB48" i="1"/>
  <c r="R48" i="1"/>
  <c r="AF44" i="1"/>
  <c r="AH48" i="1"/>
  <c r="Z46" i="1"/>
  <c r="AA46" i="1" s="1"/>
  <c r="AS47" i="1"/>
  <c r="AM62" i="1"/>
  <c r="AJ324" i="1"/>
  <c r="AJ372" i="1"/>
  <c r="AJ300" i="1"/>
  <c r="X370" i="1"/>
  <c r="X322" i="1"/>
  <c r="X298" i="1"/>
  <c r="BD10" i="1"/>
  <c r="BE10" i="1" s="1"/>
  <c r="V371" i="1"/>
  <c r="V323" i="1"/>
  <c r="V299" i="1"/>
  <c r="BB11" i="1"/>
  <c r="BC11" i="1" s="1"/>
  <c r="U12" i="1"/>
  <c r="AZ12" i="1"/>
  <c r="BA12" i="1" s="1"/>
  <c r="R373" i="1"/>
  <c r="R325" i="1"/>
  <c r="R301" i="1"/>
  <c r="P14" i="1"/>
  <c r="N15" i="1"/>
  <c r="AT375" i="1"/>
  <c r="AT327" i="1"/>
  <c r="AT303" i="1"/>
  <c r="AT18" i="1"/>
  <c r="L376" i="1"/>
  <c r="L328" i="1"/>
  <c r="L304" i="1"/>
  <c r="BN16" i="1"/>
  <c r="BO16" i="1" s="1"/>
  <c r="AV16" i="1"/>
  <c r="AW16" i="1" s="1"/>
  <c r="AH376" i="1"/>
  <c r="AH328" i="1"/>
  <c r="AH304" i="1"/>
  <c r="AF16" i="1"/>
  <c r="AG16" i="1" s="1"/>
  <c r="AT376" i="1"/>
  <c r="AT328" i="1"/>
  <c r="AT304" i="1"/>
  <c r="J377" i="1"/>
  <c r="J329" i="1"/>
  <c r="J305" i="1"/>
  <c r="H17" i="1"/>
  <c r="I17" i="1" s="1"/>
  <c r="AH377" i="1"/>
  <c r="AH329" i="1"/>
  <c r="AH305" i="1"/>
  <c r="AF17" i="1"/>
  <c r="AG17" i="1" s="1"/>
  <c r="U20" i="1"/>
  <c r="U21" i="1"/>
  <c r="AH381" i="1"/>
  <c r="AH333" i="1"/>
  <c r="AH309" i="1"/>
  <c r="AF21" i="1"/>
  <c r="AG21" i="1" s="1"/>
  <c r="AH382" i="1"/>
  <c r="AH334" i="1"/>
  <c r="AH310" i="1"/>
  <c r="F383" i="1"/>
  <c r="F335" i="1"/>
  <c r="F311" i="1"/>
  <c r="F24" i="1"/>
  <c r="Z24" i="1"/>
  <c r="AA24" i="1" s="1"/>
  <c r="U25" i="1"/>
  <c r="AH385" i="1"/>
  <c r="AH337" i="1"/>
  <c r="AH313" i="1"/>
  <c r="AF25" i="1"/>
  <c r="AG25" i="1" s="1"/>
  <c r="BB35" i="1"/>
  <c r="BC35" i="1" s="1"/>
  <c r="BN35" i="1"/>
  <c r="BO35" i="1" s="1"/>
  <c r="AV35" i="1"/>
  <c r="AW35" i="1" s="1"/>
  <c r="AG36" i="1"/>
  <c r="AA37" i="1"/>
  <c r="J38" i="1"/>
  <c r="AG39" i="1"/>
  <c r="Z40" i="1"/>
  <c r="AA40" i="1" s="1"/>
  <c r="BR40" i="1"/>
  <c r="BS40" i="1" s="1"/>
  <c r="AR40" i="1"/>
  <c r="AS40" i="1" s="1"/>
  <c r="T45" i="1"/>
  <c r="U45" i="1" s="1"/>
  <c r="H46" i="1"/>
  <c r="AF59" i="1"/>
  <c r="AG59" i="1" s="1"/>
  <c r="AD62" i="1"/>
  <c r="BJ59" i="1"/>
  <c r="BK59" i="1" s="1"/>
  <c r="AF61" i="1"/>
  <c r="AG61" i="1" s="1"/>
  <c r="L366" i="1"/>
  <c r="L318" i="1"/>
  <c r="L294" i="1"/>
  <c r="BN34" i="1"/>
  <c r="BO34" i="1" s="1"/>
  <c r="H35" i="1"/>
  <c r="AF35" i="1"/>
  <c r="BL35" i="1"/>
  <c r="BM35" i="1" s="1"/>
  <c r="N36" i="1"/>
  <c r="P38" i="1"/>
  <c r="L42" i="1"/>
  <c r="BN39" i="1"/>
  <c r="BO39" i="1" s="1"/>
  <c r="BN43" i="1"/>
  <c r="BO43" i="1" s="1"/>
  <c r="AV43" i="1"/>
  <c r="AW43" i="1" s="1"/>
  <c r="X48" i="1"/>
  <c r="AN48" i="1"/>
  <c r="BH43" i="1"/>
  <c r="BI43" i="1" s="1"/>
  <c r="BH46" i="1"/>
  <c r="BI46" i="1" s="1"/>
  <c r="AA47" i="1"/>
  <c r="AJ48" i="1"/>
  <c r="X62" i="1"/>
  <c r="Z58" i="1"/>
  <c r="AA58" i="1" s="1"/>
  <c r="AV59" i="1"/>
  <c r="AW59" i="1" s="1"/>
  <c r="H59" i="1"/>
  <c r="I73" i="1" s="1"/>
  <c r="I61" i="1"/>
  <c r="BF61" i="1"/>
  <c r="BG61" i="1" s="1"/>
  <c r="AD66" i="1"/>
  <c r="AF63" i="1"/>
  <c r="AL64" i="1"/>
  <c r="AM64" i="1" s="1"/>
  <c r="I65" i="1"/>
  <c r="R72" i="1"/>
  <c r="F72" i="1"/>
  <c r="AV70" i="1"/>
  <c r="AW70" i="1" s="1"/>
  <c r="BN70" i="1"/>
  <c r="BO70" i="1" s="1"/>
  <c r="N70" i="1"/>
  <c r="BB70" i="1"/>
  <c r="BC70" i="1" s="1"/>
  <c r="I71" i="1"/>
  <c r="AS71" i="1"/>
  <c r="AL73" i="1"/>
  <c r="AM73" i="1" s="1"/>
  <c r="BF85" i="1"/>
  <c r="BG85" i="1" s="1"/>
  <c r="T85" i="1"/>
  <c r="U85" i="1" s="1"/>
  <c r="AL86" i="1"/>
  <c r="AM86" i="1" s="1"/>
  <c r="AV88" i="1"/>
  <c r="AW88" i="1" s="1"/>
  <c r="BB88" i="1"/>
  <c r="BC88" i="1" s="1"/>
  <c r="N88" i="1"/>
  <c r="BH88" i="1"/>
  <c r="BI88" i="1" s="1"/>
  <c r="BN88" i="1"/>
  <c r="BO88" i="1" s="1"/>
  <c r="AM95" i="1"/>
  <c r="H106" i="1"/>
  <c r="J110" i="1"/>
  <c r="BB61" i="1"/>
  <c r="BC61" i="1" s="1"/>
  <c r="BN61" i="1"/>
  <c r="BO61" i="1" s="1"/>
  <c r="AI66" i="1"/>
  <c r="BH65" i="1"/>
  <c r="BI65" i="1" s="1"/>
  <c r="AB86" i="1"/>
  <c r="Z82" i="1"/>
  <c r="AS87" i="1"/>
  <c r="R96" i="1"/>
  <c r="T92" i="1"/>
  <c r="U92" i="1" s="1"/>
  <c r="AP96" i="1"/>
  <c r="AR92" i="1"/>
  <c r="AS92" i="1" s="1"/>
  <c r="BN92" i="1"/>
  <c r="BO92" i="1" s="1"/>
  <c r="AB38" i="1"/>
  <c r="AJ38" i="1"/>
  <c r="BH34" i="1"/>
  <c r="BI34" i="1" s="1"/>
  <c r="AZ36" i="1"/>
  <c r="BA36" i="1" s="1"/>
  <c r="BR36" i="1"/>
  <c r="BS36" i="1" s="1"/>
  <c r="AH38" i="1"/>
  <c r="AP42" i="1"/>
  <c r="BD39" i="1"/>
  <c r="BE39" i="1" s="1"/>
  <c r="U40" i="1"/>
  <c r="BR41" i="1"/>
  <c r="BS41" i="1" s="1"/>
  <c r="N41" i="1"/>
  <c r="AZ41" i="1"/>
  <c r="BA41" i="1" s="1"/>
  <c r="BD43" i="1"/>
  <c r="BE43" i="1" s="1"/>
  <c r="BJ43" i="1"/>
  <c r="BK43" i="1" s="1"/>
  <c r="AS44" i="1"/>
  <c r="BR45" i="1"/>
  <c r="BS45" i="1" s="1"/>
  <c r="N45" i="1"/>
  <c r="AZ45" i="1"/>
  <c r="BA45" i="1" s="1"/>
  <c r="AS46" i="1"/>
  <c r="AF47" i="1"/>
  <c r="AG47" i="1" s="1"/>
  <c r="BR49" i="1"/>
  <c r="BS49" i="1" s="1"/>
  <c r="N49" i="1"/>
  <c r="AZ49" i="1"/>
  <c r="BA49" i="1" s="1"/>
  <c r="AA61" i="1"/>
  <c r="AL61" i="1"/>
  <c r="AM61" i="1" s="1"/>
  <c r="BH61" i="1"/>
  <c r="BI61" i="1" s="1"/>
  <c r="Z65" i="1"/>
  <c r="AA65" i="1" s="1"/>
  <c r="U67" i="1"/>
  <c r="AA68" i="1"/>
  <c r="AS82" i="1"/>
  <c r="U94" i="1"/>
  <c r="U83" i="1"/>
  <c r="U88" i="1"/>
  <c r="AS85" i="1"/>
  <c r="AV94" i="1"/>
  <c r="AW94" i="1" s="1"/>
  <c r="H94" i="1"/>
  <c r="BD119" i="1"/>
  <c r="BE119" i="1" s="1"/>
  <c r="BP119" i="1"/>
  <c r="BQ119" i="1" s="1"/>
  <c r="BJ119" i="1"/>
  <c r="BK119" i="1" s="1"/>
  <c r="AN376" i="1"/>
  <c r="AN304" i="1"/>
  <c r="AN328" i="1"/>
  <c r="F377" i="1"/>
  <c r="F329" i="1"/>
  <c r="F305" i="1"/>
  <c r="N17" i="1"/>
  <c r="V377" i="1"/>
  <c r="V329" i="1"/>
  <c r="V305" i="1"/>
  <c r="AD377" i="1"/>
  <c r="AD329" i="1"/>
  <c r="AD305" i="1"/>
  <c r="AT377" i="1"/>
  <c r="AT329" i="1"/>
  <c r="AT305" i="1"/>
  <c r="J379" i="1"/>
  <c r="J331" i="1"/>
  <c r="J307" i="1"/>
  <c r="R379" i="1"/>
  <c r="R331" i="1"/>
  <c r="R307" i="1"/>
  <c r="AH379" i="1"/>
  <c r="AH331" i="1"/>
  <c r="AH307" i="1"/>
  <c r="AP379" i="1"/>
  <c r="AP331" i="1"/>
  <c r="AP307" i="1"/>
  <c r="P380" i="1"/>
  <c r="P332" i="1"/>
  <c r="P308" i="1"/>
  <c r="X380" i="1"/>
  <c r="X332" i="1"/>
  <c r="X308" i="1"/>
  <c r="AN380" i="1"/>
  <c r="AN332" i="1"/>
  <c r="AN308" i="1"/>
  <c r="BL20" i="1"/>
  <c r="BM20" i="1" s="1"/>
  <c r="F381" i="1"/>
  <c r="F333" i="1"/>
  <c r="F309" i="1"/>
  <c r="N21" i="1"/>
  <c r="V381" i="1"/>
  <c r="V333" i="1"/>
  <c r="V309" i="1"/>
  <c r="AD381" i="1"/>
  <c r="AD333" i="1"/>
  <c r="AD309" i="1"/>
  <c r="AT381" i="1"/>
  <c r="AT333" i="1"/>
  <c r="AT309" i="1"/>
  <c r="L382" i="1"/>
  <c r="L334" i="1"/>
  <c r="L310" i="1"/>
  <c r="AB382" i="1"/>
  <c r="AB334" i="1"/>
  <c r="AB310" i="1"/>
  <c r="AJ382" i="1"/>
  <c r="AJ334" i="1"/>
  <c r="AJ310" i="1"/>
  <c r="BH22" i="1"/>
  <c r="BI22" i="1" s="1"/>
  <c r="J383" i="1"/>
  <c r="J335" i="1"/>
  <c r="J311" i="1"/>
  <c r="R383" i="1"/>
  <c r="R335" i="1"/>
  <c r="R311" i="1"/>
  <c r="AH383" i="1"/>
  <c r="AH335" i="1"/>
  <c r="AH311" i="1"/>
  <c r="AP383" i="1"/>
  <c r="AP335" i="1"/>
  <c r="AP311" i="1"/>
  <c r="F385" i="1"/>
  <c r="F337" i="1"/>
  <c r="F313" i="1"/>
  <c r="V385" i="1"/>
  <c r="V337" i="1"/>
  <c r="V313" i="1"/>
  <c r="AD385" i="1"/>
  <c r="AD337" i="1"/>
  <c r="AD313" i="1"/>
  <c r="AT385" i="1"/>
  <c r="AT337" i="1"/>
  <c r="AT313" i="1"/>
  <c r="Z36" i="1"/>
  <c r="AA36" i="1" s="1"/>
  <c r="BF39" i="1"/>
  <c r="BG39" i="1" s="1"/>
  <c r="AR39" i="1"/>
  <c r="H40" i="1"/>
  <c r="P48" i="1"/>
  <c r="AD48" i="1"/>
  <c r="AF43" i="1"/>
  <c r="AG43" i="1" s="1"/>
  <c r="BP43" i="1"/>
  <c r="BQ43" i="1" s="1"/>
  <c r="AZ46" i="1"/>
  <c r="BA46" i="1" s="1"/>
  <c r="BF46" i="1"/>
  <c r="BG46" i="1" s="1"/>
  <c r="BR46" i="1"/>
  <c r="BS46" i="1" s="1"/>
  <c r="P62" i="1"/>
  <c r="AZ58" i="1"/>
  <c r="BA58" i="1" s="1"/>
  <c r="BF58" i="1"/>
  <c r="BG58" i="1" s="1"/>
  <c r="BR58" i="1"/>
  <c r="BS58" i="1" s="1"/>
  <c r="N58" i="1"/>
  <c r="N61" i="1"/>
  <c r="AR61" i="1"/>
  <c r="AS61" i="1" s="1"/>
  <c r="F66" i="1"/>
  <c r="F74" i="1" s="1"/>
  <c r="AL63" i="1"/>
  <c r="AM63" i="1" s="1"/>
  <c r="AX65" i="1"/>
  <c r="AY65" i="1" s="1"/>
  <c r="BP68" i="1"/>
  <c r="BQ68" i="1" s="1"/>
  <c r="AL69" i="1"/>
  <c r="AM69" i="1" s="1"/>
  <c r="AI70" i="1"/>
  <c r="BR71" i="1"/>
  <c r="BS71" i="1" s="1"/>
  <c r="N71" i="1"/>
  <c r="BF71" i="1"/>
  <c r="BG71" i="1" s="1"/>
  <c r="AZ71" i="1"/>
  <c r="BA71" i="1" s="1"/>
  <c r="AG73" i="1"/>
  <c r="AD86" i="1"/>
  <c r="BF84" i="1"/>
  <c r="BG84" i="1" s="1"/>
  <c r="AF94" i="1"/>
  <c r="AG94" i="1" s="1"/>
  <c r="BR97" i="1"/>
  <c r="BS97" i="1" s="1"/>
  <c r="N97" i="1"/>
  <c r="AZ97" i="1"/>
  <c r="BA97" i="1" s="1"/>
  <c r="BL97" i="1"/>
  <c r="BM97" i="1" s="1"/>
  <c r="BL64" i="1"/>
  <c r="BM64" i="1" s="1"/>
  <c r="AZ64" i="1"/>
  <c r="BA64" i="1" s="1"/>
  <c r="N64" i="1"/>
  <c r="AV66" i="1"/>
  <c r="AW66" i="1" s="1"/>
  <c r="BB66" i="1"/>
  <c r="BC66" i="1" s="1"/>
  <c r="I69" i="1"/>
  <c r="AL70" i="1"/>
  <c r="AM70" i="1" s="1"/>
  <c r="AG71" i="1"/>
  <c r="BF73" i="1"/>
  <c r="BG73" i="1" s="1"/>
  <c r="N73" i="1"/>
  <c r="BR73" i="1"/>
  <c r="BS73" i="1" s="1"/>
  <c r="H85" i="1"/>
  <c r="AF90" i="1"/>
  <c r="AG90" i="1" s="1"/>
  <c r="AS88" i="1"/>
  <c r="Z92" i="1"/>
  <c r="AA92" i="1" s="1"/>
  <c r="AS95" i="1"/>
  <c r="AX115" i="1"/>
  <c r="AY115" i="1" s="1"/>
  <c r="BD115" i="1"/>
  <c r="BE115" i="1" s="1"/>
  <c r="BP115" i="1"/>
  <c r="BQ115" i="1" s="1"/>
  <c r="U133" i="1"/>
  <c r="AP376" i="1"/>
  <c r="AP328" i="1"/>
  <c r="AP304" i="1"/>
  <c r="P377" i="1"/>
  <c r="P329" i="1"/>
  <c r="P305" i="1"/>
  <c r="X377" i="1"/>
  <c r="X329" i="1"/>
  <c r="X305" i="1"/>
  <c r="AN377" i="1"/>
  <c r="AN329" i="1"/>
  <c r="AN305" i="1"/>
  <c r="BL17" i="1"/>
  <c r="BM17" i="1" s="1"/>
  <c r="L379" i="1"/>
  <c r="L331" i="1"/>
  <c r="L307" i="1"/>
  <c r="AB379" i="1"/>
  <c r="AB331" i="1"/>
  <c r="AB307" i="1"/>
  <c r="AJ379" i="1"/>
  <c r="AJ307" i="1"/>
  <c r="AJ331" i="1"/>
  <c r="BH19" i="1"/>
  <c r="BI19" i="1" s="1"/>
  <c r="J380" i="1"/>
  <c r="J332" i="1"/>
  <c r="J308" i="1"/>
  <c r="R380" i="1"/>
  <c r="R332" i="1"/>
  <c r="R308" i="1"/>
  <c r="AH380" i="1"/>
  <c r="AH308" i="1"/>
  <c r="AH332" i="1"/>
  <c r="AP380" i="1"/>
  <c r="AP332" i="1"/>
  <c r="AP308" i="1"/>
  <c r="BF20" i="1"/>
  <c r="BG20" i="1" s="1"/>
  <c r="P381" i="1"/>
  <c r="P333" i="1"/>
  <c r="P309" i="1"/>
  <c r="X381" i="1"/>
  <c r="X333" i="1"/>
  <c r="X309" i="1"/>
  <c r="AN381" i="1"/>
  <c r="AN333" i="1"/>
  <c r="AN309" i="1"/>
  <c r="BL21" i="1"/>
  <c r="BM21" i="1" s="1"/>
  <c r="F382" i="1"/>
  <c r="F334" i="1"/>
  <c r="F310" i="1"/>
  <c r="V382" i="1"/>
  <c r="V334" i="1"/>
  <c r="V310" i="1"/>
  <c r="AD382" i="1"/>
  <c r="AD334" i="1"/>
  <c r="AD310" i="1"/>
  <c r="AT382" i="1"/>
  <c r="AT334" i="1"/>
  <c r="AT310" i="1"/>
  <c r="BB22" i="1"/>
  <c r="BC22" i="1" s="1"/>
  <c r="L383" i="1"/>
  <c r="L335" i="1"/>
  <c r="L311" i="1"/>
  <c r="AB383" i="1"/>
  <c r="AB335" i="1"/>
  <c r="AB311" i="1"/>
  <c r="AJ383" i="1"/>
  <c r="AJ335" i="1"/>
  <c r="AJ311" i="1"/>
  <c r="BH23" i="1"/>
  <c r="BI23" i="1" s="1"/>
  <c r="J24" i="1"/>
  <c r="R24" i="1"/>
  <c r="AH24" i="1"/>
  <c r="AP24" i="1"/>
  <c r="P385" i="1"/>
  <c r="P337" i="1"/>
  <c r="P313" i="1"/>
  <c r="X385" i="1"/>
  <c r="X337" i="1"/>
  <c r="X313" i="1"/>
  <c r="AN385" i="1"/>
  <c r="AN337" i="1"/>
  <c r="AN313" i="1"/>
  <c r="BL25" i="1"/>
  <c r="BM25" i="1" s="1"/>
  <c r="L38" i="1"/>
  <c r="L374" i="1" s="1"/>
  <c r="X38" i="1"/>
  <c r="AN38" i="1"/>
  <c r="AH42" i="1"/>
  <c r="BJ39" i="1"/>
  <c r="BK39" i="1" s="1"/>
  <c r="AV40" i="1"/>
  <c r="AW40" i="1" s="1"/>
  <c r="BB40" i="1"/>
  <c r="BC40" i="1" s="1"/>
  <c r="AD42" i="1"/>
  <c r="AD50" i="1" s="1"/>
  <c r="U44" i="1"/>
  <c r="U46" i="1"/>
  <c r="H47" i="1"/>
  <c r="I47" i="1" s="1"/>
  <c r="U58" i="1"/>
  <c r="BL58" i="1"/>
  <c r="BM58" i="1" s="1"/>
  <c r="AX59" i="1"/>
  <c r="AY59" i="1" s="1"/>
  <c r="BD59" i="1"/>
  <c r="BE59" i="1" s="1"/>
  <c r="BP59" i="1"/>
  <c r="BQ59" i="1" s="1"/>
  <c r="AV61" i="1"/>
  <c r="AW61" i="1" s="1"/>
  <c r="BR64" i="1"/>
  <c r="BS64" i="1" s="1"/>
  <c r="AI65" i="1"/>
  <c r="AF65" i="1"/>
  <c r="AG65" i="1" s="1"/>
  <c r="BN67" i="1"/>
  <c r="BO67" i="1" s="1"/>
  <c r="AI68" i="1"/>
  <c r="AF68" i="1"/>
  <c r="AG68" i="1" s="1"/>
  <c r="T70" i="1"/>
  <c r="U70" i="1" s="1"/>
  <c r="T71" i="1"/>
  <c r="U71" i="1" s="1"/>
  <c r="H83" i="1"/>
  <c r="I89" i="1" s="1"/>
  <c r="AZ83" i="1"/>
  <c r="BA83" i="1" s="1"/>
  <c r="AM83" i="1"/>
  <c r="AM89" i="1"/>
  <c r="AM87" i="1"/>
  <c r="AM93" i="1"/>
  <c r="AM97" i="1"/>
  <c r="BL86" i="1"/>
  <c r="BM86" i="1" s="1"/>
  <c r="R122" i="1"/>
  <c r="S110" i="1" s="1"/>
  <c r="N35" i="1"/>
  <c r="O39" i="1" s="1"/>
  <c r="H39" i="1"/>
  <c r="I39" i="1" s="1"/>
  <c r="AJ42" i="1"/>
  <c r="AV39" i="1"/>
  <c r="AW39" i="1" s="1"/>
  <c r="BL39" i="1"/>
  <c r="BM39" i="1" s="1"/>
  <c r="N40" i="1"/>
  <c r="BF40" i="1"/>
  <c r="BG40" i="1" s="1"/>
  <c r="F48" i="1"/>
  <c r="F50" i="1" s="1"/>
  <c r="H43" i="1"/>
  <c r="I43" i="1" s="1"/>
  <c r="AL44" i="1"/>
  <c r="AM44" i="1" s="1"/>
  <c r="V62" i="1"/>
  <c r="O59" i="1"/>
  <c r="AM60" i="1"/>
  <c r="H62" i="1"/>
  <c r="I62" i="1" s="1"/>
  <c r="J74" i="1"/>
  <c r="K71" i="1" s="1"/>
  <c r="AZ63" i="1"/>
  <c r="BA63" i="1" s="1"/>
  <c r="J66" i="1"/>
  <c r="AM65" i="1"/>
  <c r="BD65" i="1"/>
  <c r="BE65" i="1" s="1"/>
  <c r="T66" i="1"/>
  <c r="U66" i="1" s="1"/>
  <c r="AR67" i="1"/>
  <c r="AS67" i="1" s="1"/>
  <c r="AG69" i="1"/>
  <c r="BR70" i="1"/>
  <c r="BS70" i="1" s="1"/>
  <c r="AL71" i="1"/>
  <c r="AM71" i="1" s="1"/>
  <c r="BL71" i="1"/>
  <c r="BM71" i="1" s="1"/>
  <c r="U73" i="1"/>
  <c r="U82" i="1"/>
  <c r="BB84" i="1"/>
  <c r="BC84" i="1" s="1"/>
  <c r="N84" i="1"/>
  <c r="BN84" i="1"/>
  <c r="BO84" i="1" s="1"/>
  <c r="AV84" i="1"/>
  <c r="AW84" i="1" s="1"/>
  <c r="T89" i="1"/>
  <c r="U89" i="1" s="1"/>
  <c r="AM91" i="1"/>
  <c r="AM94" i="1"/>
  <c r="I95" i="1"/>
  <c r="T114" i="1"/>
  <c r="U114" i="1" s="1"/>
  <c r="AB66" i="1"/>
  <c r="BL63" i="1"/>
  <c r="BM63" i="1" s="1"/>
  <c r="Z63" i="1"/>
  <c r="AA63" i="1" s="1"/>
  <c r="AS63" i="1"/>
  <c r="I64" i="1"/>
  <c r="AV64" i="1"/>
  <c r="AW64" i="1" s="1"/>
  <c r="AM68" i="1"/>
  <c r="BF69" i="1"/>
  <c r="BG69" i="1" s="1"/>
  <c r="N69" i="1"/>
  <c r="BR69" i="1"/>
  <c r="BS69" i="1" s="1"/>
  <c r="AZ69" i="1"/>
  <c r="BA69" i="1" s="1"/>
  <c r="AA70" i="1"/>
  <c r="AR70" i="1"/>
  <c r="AS70" i="1" s="1"/>
  <c r="AI72" i="1"/>
  <c r="AF72" i="1"/>
  <c r="AG72" i="1" s="1"/>
  <c r="BL73" i="1"/>
  <c r="BM73" i="1" s="1"/>
  <c r="I88" i="1"/>
  <c r="H93" i="1"/>
  <c r="I93" i="1" s="1"/>
  <c r="AF114" i="1"/>
  <c r="AG114" i="1" s="1"/>
  <c r="BB58" i="1"/>
  <c r="BC58" i="1" s="1"/>
  <c r="AZ59" i="1"/>
  <c r="BA59" i="1" s="1"/>
  <c r="BH59" i="1"/>
  <c r="BI59" i="1" s="1"/>
  <c r="R62" i="1"/>
  <c r="R374" i="1" s="1"/>
  <c r="P66" i="1"/>
  <c r="BF63" i="1"/>
  <c r="BG63" i="1" s="1"/>
  <c r="AI64" i="1"/>
  <c r="BN64" i="1"/>
  <c r="BO64" i="1" s="1"/>
  <c r="AT66" i="1"/>
  <c r="AB72" i="1"/>
  <c r="AB384" i="1" s="1"/>
  <c r="K68" i="1"/>
  <c r="AS68" i="1"/>
  <c r="AA69" i="1"/>
  <c r="AV69" i="1"/>
  <c r="AW69" i="1" s="1"/>
  <c r="I70" i="1"/>
  <c r="BB71" i="1"/>
  <c r="BC71" i="1" s="1"/>
  <c r="AI71" i="1"/>
  <c r="AV71" i="1"/>
  <c r="AW71" i="1" s="1"/>
  <c r="AT72" i="1"/>
  <c r="Z73" i="1"/>
  <c r="AA73" i="1" s="1"/>
  <c r="AV73" i="1"/>
  <c r="AW73" i="1" s="1"/>
  <c r="BL82" i="1"/>
  <c r="BM82" i="1" s="1"/>
  <c r="AT86" i="1"/>
  <c r="BR86" i="1" s="1"/>
  <c r="BS86" i="1" s="1"/>
  <c r="AF88" i="1"/>
  <c r="AG88" i="1" s="1"/>
  <c r="AD96" i="1"/>
  <c r="AZ92" i="1"/>
  <c r="BA92" i="1" s="1"/>
  <c r="AJ96" i="1"/>
  <c r="AJ98" i="1" s="1"/>
  <c r="AV108" i="1"/>
  <c r="AW108" i="1" s="1"/>
  <c r="BN108" i="1"/>
  <c r="BO108" i="1" s="1"/>
  <c r="N108" i="1"/>
  <c r="BF111" i="1"/>
  <c r="BG111" i="1" s="1"/>
  <c r="P114" i="1"/>
  <c r="BR111" i="1"/>
  <c r="BS111" i="1" s="1"/>
  <c r="AM113" i="1"/>
  <c r="F120" i="1"/>
  <c r="AM119" i="1"/>
  <c r="P120" i="1"/>
  <c r="AH134" i="1"/>
  <c r="AZ133" i="1"/>
  <c r="BA133" i="1" s="1"/>
  <c r="BF133" i="1"/>
  <c r="BG133" i="1" s="1"/>
  <c r="BL133" i="1"/>
  <c r="BM133" i="1" s="1"/>
  <c r="N133" i="1"/>
  <c r="AS133" i="1"/>
  <c r="Z134" i="1"/>
  <c r="AA134" i="1" s="1"/>
  <c r="AP138" i="1"/>
  <c r="T138" i="1"/>
  <c r="H139" i="1"/>
  <c r="I139" i="1" s="1"/>
  <c r="J144" i="1"/>
  <c r="H140" i="1"/>
  <c r="I140" i="1" s="1"/>
  <c r="AL140" i="1"/>
  <c r="AM140" i="1" s="1"/>
  <c r="AN144" i="1"/>
  <c r="AV143" i="1"/>
  <c r="AW143" i="1" s="1"/>
  <c r="BB143" i="1"/>
  <c r="BC143" i="1" s="1"/>
  <c r="BH143" i="1"/>
  <c r="BI143" i="1" s="1"/>
  <c r="BN143" i="1"/>
  <c r="BO143" i="1" s="1"/>
  <c r="AR84" i="1"/>
  <c r="AS84" i="1" s="1"/>
  <c r="AF87" i="1"/>
  <c r="AG87" i="1" s="1"/>
  <c r="AD90" i="1"/>
  <c r="BB89" i="1"/>
  <c r="BC89" i="1" s="1"/>
  <c r="F96" i="1"/>
  <c r="AT96" i="1"/>
  <c r="BR91" i="1"/>
  <c r="BS91" i="1" s="1"/>
  <c r="AR91" i="1"/>
  <c r="AS91" i="1" s="1"/>
  <c r="U93" i="1"/>
  <c r="AA94" i="1"/>
  <c r="U106" i="1"/>
  <c r="BF107" i="1"/>
  <c r="BG107" i="1" s="1"/>
  <c r="BR107" i="1"/>
  <c r="BS107" i="1" s="1"/>
  <c r="S111" i="1"/>
  <c r="U115" i="1"/>
  <c r="BB117" i="1"/>
  <c r="BC117" i="1" s="1"/>
  <c r="BN117" i="1"/>
  <c r="BO117" i="1" s="1"/>
  <c r="BH117" i="1"/>
  <c r="BI117" i="1" s="1"/>
  <c r="T131" i="1"/>
  <c r="AS145" i="1"/>
  <c r="AS131" i="1"/>
  <c r="AR132" i="1"/>
  <c r="AS132" i="1" s="1"/>
  <c r="BN132" i="1"/>
  <c r="BO132" i="1" s="1"/>
  <c r="F134" i="1"/>
  <c r="H142" i="1"/>
  <c r="I142" i="1" s="1"/>
  <c r="U142" i="1"/>
  <c r="AS143" i="1"/>
  <c r="AZ88" i="1"/>
  <c r="BA88" i="1" s="1"/>
  <c r="AZ90" i="1"/>
  <c r="BA90" i="1" s="1"/>
  <c r="BF90" i="1"/>
  <c r="BG90" i="1" s="1"/>
  <c r="BR90" i="1"/>
  <c r="BS90" i="1" s="1"/>
  <c r="AS89" i="1"/>
  <c r="AZ94" i="1"/>
  <c r="BA94" i="1" s="1"/>
  <c r="BF94" i="1"/>
  <c r="BG94" i="1" s="1"/>
  <c r="BR94" i="1"/>
  <c r="BS94" i="1" s="1"/>
  <c r="N94" i="1"/>
  <c r="U95" i="1"/>
  <c r="BR95" i="1"/>
  <c r="BS95" i="1" s="1"/>
  <c r="U111" i="1"/>
  <c r="BB113" i="1"/>
  <c r="BC113" i="1" s="1"/>
  <c r="BN113" i="1"/>
  <c r="BO113" i="1" s="1"/>
  <c r="BH113" i="1"/>
  <c r="BI113" i="1" s="1"/>
  <c r="BR117" i="1"/>
  <c r="BS117" i="1" s="1"/>
  <c r="N117" i="1"/>
  <c r="AZ117" i="1"/>
  <c r="BA117" i="1" s="1"/>
  <c r="BL117" i="1"/>
  <c r="BM117" i="1" s="1"/>
  <c r="AZ118" i="1"/>
  <c r="BA118" i="1" s="1"/>
  <c r="N118" i="1"/>
  <c r="BF118" i="1"/>
  <c r="BG118" i="1" s="1"/>
  <c r="BF119" i="1"/>
  <c r="BG119" i="1" s="1"/>
  <c r="BR119" i="1"/>
  <c r="BS119" i="1" s="1"/>
  <c r="J146" i="1"/>
  <c r="K136" i="1" s="1"/>
  <c r="H134" i="1"/>
  <c r="I134" i="1" s="1"/>
  <c r="K134" i="1"/>
  <c r="AL130" i="1"/>
  <c r="AM130" i="1" s="1"/>
  <c r="AJ134" i="1"/>
  <c r="AG131" i="1"/>
  <c r="AS135" i="1"/>
  <c r="AV139" i="1"/>
  <c r="AW139" i="1" s="1"/>
  <c r="L144" i="1"/>
  <c r="BB139" i="1"/>
  <c r="BC139" i="1" s="1"/>
  <c r="AT346" i="1"/>
  <c r="AT158" i="1"/>
  <c r="AR154" i="1"/>
  <c r="AS154" i="1" s="1"/>
  <c r="BR154" i="1"/>
  <c r="BS154" i="1" s="1"/>
  <c r="BB109" i="1"/>
  <c r="BC109" i="1" s="1"/>
  <c r="BN109" i="1"/>
  <c r="BO109" i="1" s="1"/>
  <c r="BH109" i="1"/>
  <c r="BI109" i="1" s="1"/>
  <c r="BR113" i="1"/>
  <c r="BS113" i="1" s="1"/>
  <c r="N113" i="1"/>
  <c r="AZ113" i="1"/>
  <c r="BA113" i="1" s="1"/>
  <c r="BL113" i="1"/>
  <c r="BM113" i="1" s="1"/>
  <c r="S114" i="1"/>
  <c r="BH115" i="1"/>
  <c r="BI115" i="1" s="1"/>
  <c r="X120" i="1"/>
  <c r="AR118" i="1"/>
  <c r="AS118" i="1" s="1"/>
  <c r="AV121" i="1"/>
  <c r="AW121" i="1" s="1"/>
  <c r="BN121" i="1"/>
  <c r="BO121" i="1" s="1"/>
  <c r="BH121" i="1"/>
  <c r="BI121" i="1" s="1"/>
  <c r="U135" i="1"/>
  <c r="H136" i="1"/>
  <c r="I136" i="1" s="1"/>
  <c r="BN136" i="1"/>
  <c r="BO136" i="1" s="1"/>
  <c r="AG141" i="1"/>
  <c r="AR141" i="1"/>
  <c r="AS141" i="1" s="1"/>
  <c r="AG143" i="1"/>
  <c r="BN58" i="1"/>
  <c r="BO58" i="1" s="1"/>
  <c r="BL59" i="1"/>
  <c r="BM59" i="1" s="1"/>
  <c r="AZ61" i="1"/>
  <c r="BA61" i="1" s="1"/>
  <c r="BR65" i="1"/>
  <c r="BS65" i="1" s="1"/>
  <c r="BL68" i="1"/>
  <c r="BM68" i="1" s="1"/>
  <c r="BN71" i="1"/>
  <c r="BO71" i="1" s="1"/>
  <c r="K73" i="1"/>
  <c r="AR73" i="1"/>
  <c r="AS73" i="1" s="1"/>
  <c r="L86" i="1"/>
  <c r="BN82" i="1"/>
  <c r="BO82" i="1" s="1"/>
  <c r="AV82" i="1"/>
  <c r="AW82" i="1" s="1"/>
  <c r="AV85" i="1"/>
  <c r="AW85" i="1" s="1"/>
  <c r="L90" i="1"/>
  <c r="BN87" i="1"/>
  <c r="BO87" i="1" s="1"/>
  <c r="AV87" i="1"/>
  <c r="AW87" i="1" s="1"/>
  <c r="BH87" i="1"/>
  <c r="BI87" i="1" s="1"/>
  <c r="AR90" i="1"/>
  <c r="AS90" i="1" s="1"/>
  <c r="AA88" i="1"/>
  <c r="AS94" i="1"/>
  <c r="H107" i="1"/>
  <c r="I107" i="1" s="1"/>
  <c r="AV107" i="1"/>
  <c r="AW107" i="1" s="1"/>
  <c r="BR109" i="1"/>
  <c r="BS109" i="1" s="1"/>
  <c r="N109" i="1"/>
  <c r="AZ109" i="1"/>
  <c r="BA109" i="1" s="1"/>
  <c r="BL109" i="1"/>
  <c r="BM109" i="1" s="1"/>
  <c r="BH111" i="1"/>
  <c r="BI111" i="1" s="1"/>
  <c r="AZ111" i="1"/>
  <c r="BA111" i="1" s="1"/>
  <c r="AF112" i="1"/>
  <c r="AG112" i="1" s="1"/>
  <c r="AV113" i="1"/>
  <c r="AW113" i="1" s="1"/>
  <c r="Z115" i="1"/>
  <c r="H116" i="1"/>
  <c r="I116" i="1" s="1"/>
  <c r="AZ116" i="1"/>
  <c r="BA116" i="1" s="1"/>
  <c r="BR116" i="1"/>
  <c r="BS116" i="1" s="1"/>
  <c r="T117" i="1"/>
  <c r="U117" i="1" s="1"/>
  <c r="AG117" i="1"/>
  <c r="S118" i="1"/>
  <c r="BR118" i="1"/>
  <c r="BS118" i="1" s="1"/>
  <c r="AG119" i="1"/>
  <c r="AD120" i="1"/>
  <c r="BD130" i="1"/>
  <c r="BE130" i="1" s="1"/>
  <c r="BP130" i="1"/>
  <c r="BQ130" i="1" s="1"/>
  <c r="U132" i="1"/>
  <c r="AH138" i="1"/>
  <c r="AF135" i="1"/>
  <c r="AG135" i="1" s="1"/>
  <c r="AF137" i="1"/>
  <c r="AG137" i="1" s="1"/>
  <c r="BN139" i="1"/>
  <c r="BO139" i="1" s="1"/>
  <c r="BH41" i="1"/>
  <c r="BI41" i="1" s="1"/>
  <c r="BL43" i="1"/>
  <c r="BM43" i="1" s="1"/>
  <c r="BR44" i="1"/>
  <c r="BS44" i="1" s="1"/>
  <c r="BH45" i="1"/>
  <c r="BI45" i="1" s="1"/>
  <c r="BN46" i="1"/>
  <c r="BO46" i="1" s="1"/>
  <c r="BL47" i="1"/>
  <c r="BM47" i="1" s="1"/>
  <c r="BH49" i="1"/>
  <c r="BI49" i="1" s="1"/>
  <c r="AP62" i="1"/>
  <c r="BB63" i="1"/>
  <c r="BC63" i="1" s="1"/>
  <c r="U64" i="1"/>
  <c r="L72" i="1"/>
  <c r="BB67" i="1"/>
  <c r="BC67" i="1" s="1"/>
  <c r="AV67" i="1"/>
  <c r="AW67" i="1" s="1"/>
  <c r="AI69" i="1"/>
  <c r="AN72" i="1"/>
  <c r="AN74" i="1" s="1"/>
  <c r="AI73" i="1"/>
  <c r="BF82" i="1"/>
  <c r="BG82" i="1" s="1"/>
  <c r="V86" i="1"/>
  <c r="AF82" i="1"/>
  <c r="AG82" i="1" s="1"/>
  <c r="BB82" i="1"/>
  <c r="BC82" i="1" s="1"/>
  <c r="BN83" i="1"/>
  <c r="BO83" i="1" s="1"/>
  <c r="AV83" i="1"/>
  <c r="AW83" i="1" s="1"/>
  <c r="BB83" i="1"/>
  <c r="BC83" i="1" s="1"/>
  <c r="BL84" i="1"/>
  <c r="BM84" i="1" s="1"/>
  <c r="Z84" i="1"/>
  <c r="AA84" i="1" s="1"/>
  <c r="AM84" i="1"/>
  <c r="BH85" i="1"/>
  <c r="BI85" i="1" s="1"/>
  <c r="AL85" i="1"/>
  <c r="AM85" i="1" s="1"/>
  <c r="X86" i="1"/>
  <c r="BN91" i="1"/>
  <c r="BO91" i="1" s="1"/>
  <c r="AV91" i="1"/>
  <c r="AW91" i="1" s="1"/>
  <c r="N91" i="1"/>
  <c r="L96" i="1"/>
  <c r="BB91" i="1"/>
  <c r="BC91" i="1" s="1"/>
  <c r="BR93" i="1"/>
  <c r="BS93" i="1" s="1"/>
  <c r="N93" i="1"/>
  <c r="AZ93" i="1"/>
  <c r="BA93" i="1" s="1"/>
  <c r="J96" i="1"/>
  <c r="AG97" i="1"/>
  <c r="AS97" i="1"/>
  <c r="BP106" i="1"/>
  <c r="BQ106" i="1" s="1"/>
  <c r="AX106" i="1"/>
  <c r="AY106" i="1" s="1"/>
  <c r="Z106" i="1"/>
  <c r="BJ106" i="1" s="1"/>
  <c r="BK106" i="1" s="1"/>
  <c r="AN110" i="1"/>
  <c r="BF106" i="1"/>
  <c r="BG106" i="1" s="1"/>
  <c r="BH107" i="1"/>
  <c r="BI107" i="1" s="1"/>
  <c r="AZ107" i="1"/>
  <c r="BA107" i="1" s="1"/>
  <c r="AG108" i="1"/>
  <c r="AV109" i="1"/>
  <c r="AW109" i="1" s="1"/>
  <c r="V110" i="1"/>
  <c r="AB114" i="1"/>
  <c r="Z111" i="1"/>
  <c r="H112" i="1"/>
  <c r="I112" i="1" s="1"/>
  <c r="AZ112" i="1"/>
  <c r="BA112" i="1" s="1"/>
  <c r="U112" i="1"/>
  <c r="T113" i="1"/>
  <c r="U113" i="1" s="1"/>
  <c r="S113" i="1"/>
  <c r="AG113" i="1"/>
  <c r="AT114" i="1"/>
  <c r="AN120" i="1"/>
  <c r="AL116" i="1"/>
  <c r="AM116" i="1" s="1"/>
  <c r="T118" i="1"/>
  <c r="U118" i="1" s="1"/>
  <c r="BB118" i="1"/>
  <c r="BC118" i="1" s="1"/>
  <c r="H119" i="1"/>
  <c r="I119" i="1" s="1"/>
  <c r="AH120" i="1"/>
  <c r="AH122" i="1" s="1"/>
  <c r="N121" i="1"/>
  <c r="H133" i="1"/>
  <c r="I133" i="1" s="1"/>
  <c r="AR134" i="1"/>
  <c r="AS134" i="1" s="1"/>
  <c r="U139" i="1"/>
  <c r="N63" i="1"/>
  <c r="X66" i="1"/>
  <c r="BN63" i="1"/>
  <c r="BO63" i="1" s="1"/>
  <c r="AF64" i="1"/>
  <c r="AG64" i="1" s="1"/>
  <c r="AZ65" i="1"/>
  <c r="BA65" i="1" s="1"/>
  <c r="BR67" i="1"/>
  <c r="BS67" i="1" s="1"/>
  <c r="N67" i="1"/>
  <c r="Z67" i="1"/>
  <c r="AA67" i="1" s="1"/>
  <c r="AJ72" i="1"/>
  <c r="AJ74" i="1" s="1"/>
  <c r="BH67" i="1"/>
  <c r="BI67" i="1" s="1"/>
  <c r="H68" i="1"/>
  <c r="I68" i="1" s="1"/>
  <c r="BH69" i="1"/>
  <c r="BI69" i="1" s="1"/>
  <c r="AZ70" i="1"/>
  <c r="BA70" i="1" s="1"/>
  <c r="P72" i="1"/>
  <c r="BH73" i="1"/>
  <c r="BI73" i="1" s="1"/>
  <c r="AX82" i="1"/>
  <c r="AY82" i="1" s="1"/>
  <c r="BD82" i="1"/>
  <c r="BE82" i="1" s="1"/>
  <c r="BR84" i="1"/>
  <c r="BS84" i="1" s="1"/>
  <c r="N85" i="1"/>
  <c r="BB85" i="1"/>
  <c r="BC85" i="1" s="1"/>
  <c r="N87" i="1"/>
  <c r="BN89" i="1"/>
  <c r="BO89" i="1" s="1"/>
  <c r="AN90" i="1"/>
  <c r="AN98" i="1" s="1"/>
  <c r="P96" i="1"/>
  <c r="Z91" i="1"/>
  <c r="AA91" i="1" s="1"/>
  <c r="AB96" i="1"/>
  <c r="BH91" i="1"/>
  <c r="BI91" i="1" s="1"/>
  <c r="AG92" i="1"/>
  <c r="BF93" i="1"/>
  <c r="BG93" i="1" s="1"/>
  <c r="AF96" i="1"/>
  <c r="AG96" i="1" s="1"/>
  <c r="O106" i="1"/>
  <c r="BN106" i="1"/>
  <c r="BO106" i="1" s="1"/>
  <c r="Z107" i="1"/>
  <c r="AA113" i="1" s="1"/>
  <c r="H108" i="1"/>
  <c r="AZ108" i="1"/>
  <c r="BA108" i="1" s="1"/>
  <c r="BR108" i="1"/>
  <c r="BS108" i="1" s="1"/>
  <c r="T109" i="1"/>
  <c r="U109" i="1" s="1"/>
  <c r="S109" i="1"/>
  <c r="AG109" i="1"/>
  <c r="AT110" i="1"/>
  <c r="N111" i="1"/>
  <c r="AN114" i="1"/>
  <c r="AL112" i="1"/>
  <c r="AM112" i="1" s="1"/>
  <c r="X114" i="1"/>
  <c r="X122" i="1" s="1"/>
  <c r="AG115" i="1"/>
  <c r="AP120" i="1"/>
  <c r="AP122" i="1" s="1"/>
  <c r="AV116" i="1"/>
  <c r="AW116" i="1" s="1"/>
  <c r="BN116" i="1"/>
  <c r="BO116" i="1" s="1"/>
  <c r="N116" i="1"/>
  <c r="BF116" i="1"/>
  <c r="BG116" i="1" s="1"/>
  <c r="I117" i="1"/>
  <c r="H118" i="1"/>
  <c r="I118" i="1" s="1"/>
  <c r="AZ119" i="1"/>
  <c r="BA119" i="1" s="1"/>
  <c r="AJ120" i="1"/>
  <c r="AG121" i="1"/>
  <c r="R134" i="1"/>
  <c r="AS130" i="1"/>
  <c r="BJ130" i="1"/>
  <c r="BK130" i="1" s="1"/>
  <c r="J138" i="1"/>
  <c r="H135" i="1"/>
  <c r="I135" i="1" s="1"/>
  <c r="AZ135" i="1"/>
  <c r="BA135" i="1" s="1"/>
  <c r="X138" i="1"/>
  <c r="X146" i="1" s="1"/>
  <c r="T144" i="1"/>
  <c r="U144" i="1" s="1"/>
  <c r="AZ139" i="1"/>
  <c r="BA139" i="1" s="1"/>
  <c r="T141" i="1"/>
  <c r="AR142" i="1"/>
  <c r="BR142" i="1"/>
  <c r="BS142" i="1" s="1"/>
  <c r="AF145" i="1"/>
  <c r="AG145" i="1" s="1"/>
  <c r="BF43" i="1"/>
  <c r="BG43" i="1" s="1"/>
  <c r="BL61" i="1"/>
  <c r="BM61" i="1" s="1"/>
  <c r="AS64" i="1"/>
  <c r="K65" i="1"/>
  <c r="AM67" i="1"/>
  <c r="BL67" i="1"/>
  <c r="BM67" i="1" s="1"/>
  <c r="T68" i="1"/>
  <c r="U68" i="1" s="1"/>
  <c r="BR68" i="1"/>
  <c r="BS68" i="1" s="1"/>
  <c r="BL83" i="1"/>
  <c r="BM83" i="1" s="1"/>
  <c r="Z89" i="1"/>
  <c r="AA89" i="1" s="1"/>
  <c r="X90" i="1"/>
  <c r="AN96" i="1"/>
  <c r="AM92" i="1"/>
  <c r="BL94" i="1"/>
  <c r="BM94" i="1" s="1"/>
  <c r="I97" i="1"/>
  <c r="N107" i="1"/>
  <c r="AL108" i="1"/>
  <c r="AM108" i="1" s="1"/>
  <c r="BB108" i="1"/>
  <c r="BC108" i="1" s="1"/>
  <c r="AD114" i="1"/>
  <c r="AF111" i="1"/>
  <c r="AG111" i="1" s="1"/>
  <c r="AV112" i="1"/>
  <c r="AW112" i="1" s="1"/>
  <c r="BN112" i="1"/>
  <c r="BO112" i="1" s="1"/>
  <c r="N112" i="1"/>
  <c r="I113" i="1"/>
  <c r="H114" i="1"/>
  <c r="I114" i="1" s="1"/>
  <c r="BF115" i="1"/>
  <c r="BG115" i="1" s="1"/>
  <c r="BR115" i="1"/>
  <c r="BS115" i="1" s="1"/>
  <c r="AA116" i="1"/>
  <c r="AM117" i="1"/>
  <c r="BF117" i="1"/>
  <c r="BG117" i="1" s="1"/>
  <c r="AT120" i="1"/>
  <c r="AZ121" i="1"/>
  <c r="BA121" i="1" s="1"/>
  <c r="BL121" i="1"/>
  <c r="BM121" i="1" s="1"/>
  <c r="BB121" i="1"/>
  <c r="BC121" i="1" s="1"/>
  <c r="V134" i="1"/>
  <c r="T130" i="1"/>
  <c r="U130" i="1" s="1"/>
  <c r="Z132" i="1"/>
  <c r="AA132" i="1" s="1"/>
  <c r="BR133" i="1"/>
  <c r="BS133" i="1" s="1"/>
  <c r="K135" i="1"/>
  <c r="BN135" i="1"/>
  <c r="BO135" i="1" s="1"/>
  <c r="AF136" i="1"/>
  <c r="AG136" i="1" s="1"/>
  <c r="T137" i="1"/>
  <c r="BR141" i="1"/>
  <c r="BS141" i="1" s="1"/>
  <c r="AN353" i="1"/>
  <c r="AL161" i="1"/>
  <c r="AM161" i="1" s="1"/>
  <c r="AH356" i="1"/>
  <c r="AF164" i="1"/>
  <c r="AG164" i="1" s="1"/>
  <c r="P186" i="1"/>
  <c r="AZ183" i="1"/>
  <c r="BA183" i="1" s="1"/>
  <c r="BF183" i="1"/>
  <c r="BG183" i="1" s="1"/>
  <c r="BL183" i="1"/>
  <c r="BM183" i="1" s="1"/>
  <c r="BR183" i="1"/>
  <c r="BS183" i="1" s="1"/>
  <c r="BP145" i="1"/>
  <c r="BQ145" i="1" s="1"/>
  <c r="AX145" i="1"/>
  <c r="AY145" i="1" s="1"/>
  <c r="BD145" i="1"/>
  <c r="BE145" i="1" s="1"/>
  <c r="L346" i="1"/>
  <c r="L158" i="1"/>
  <c r="AV154" i="1"/>
  <c r="AW154" i="1" s="1"/>
  <c r="BN154" i="1"/>
  <c r="BO154" i="1" s="1"/>
  <c r="BH154" i="1"/>
  <c r="BI154" i="1" s="1"/>
  <c r="BB154" i="1"/>
  <c r="BC154" i="1" s="1"/>
  <c r="AB346" i="1"/>
  <c r="AB158" i="1"/>
  <c r="Z154" i="1"/>
  <c r="AP347" i="1"/>
  <c r="AG157" i="1"/>
  <c r="AZ145" i="1"/>
  <c r="BA145" i="1" s="1"/>
  <c r="BF145" i="1"/>
  <c r="BG145" i="1" s="1"/>
  <c r="BL145" i="1"/>
  <c r="BM145" i="1" s="1"/>
  <c r="BR145" i="1"/>
  <c r="BS145" i="1" s="1"/>
  <c r="AD346" i="1"/>
  <c r="AR155" i="1"/>
  <c r="F348" i="1"/>
  <c r="AV156" i="1"/>
  <c r="AW156" i="1" s="1"/>
  <c r="AB351" i="1"/>
  <c r="AB162" i="1"/>
  <c r="Z159" i="1"/>
  <c r="AB355" i="1"/>
  <c r="AB168" i="1"/>
  <c r="Z163" i="1"/>
  <c r="T181" i="1"/>
  <c r="U181" i="1" s="1"/>
  <c r="BD154" i="1"/>
  <c r="BE154" i="1" s="1"/>
  <c r="BJ154" i="1"/>
  <c r="BK154" i="1" s="1"/>
  <c r="AH346" i="1"/>
  <c r="AH158" i="1"/>
  <c r="AF154" i="1"/>
  <c r="AG154" i="1" s="1"/>
  <c r="P347" i="1"/>
  <c r="BR155" i="1"/>
  <c r="BS155" i="1" s="1"/>
  <c r="N155" i="1"/>
  <c r="O167" i="1" s="1"/>
  <c r="BF155" i="1"/>
  <c r="BG155" i="1" s="1"/>
  <c r="AZ155" i="1"/>
  <c r="BA155" i="1" s="1"/>
  <c r="AD158" i="1"/>
  <c r="P353" i="1"/>
  <c r="BR161" i="1"/>
  <c r="BS161" i="1" s="1"/>
  <c r="N161" i="1"/>
  <c r="AZ161" i="1"/>
  <c r="BA161" i="1" s="1"/>
  <c r="BF161" i="1"/>
  <c r="BG161" i="1" s="1"/>
  <c r="AS163" i="1"/>
  <c r="J356" i="1"/>
  <c r="H164" i="1"/>
  <c r="X182" i="1"/>
  <c r="AL234" i="1"/>
  <c r="AM234" i="1" s="1"/>
  <c r="U145" i="1"/>
  <c r="AJ346" i="1"/>
  <c r="AJ158" i="1"/>
  <c r="AL154" i="1"/>
  <c r="AM154" i="1" s="1"/>
  <c r="R347" i="1"/>
  <c r="T155" i="1"/>
  <c r="AG155" i="1"/>
  <c r="AG165" i="1"/>
  <c r="AG161" i="1"/>
  <c r="L351" i="1"/>
  <c r="L162" i="1"/>
  <c r="BN159" i="1"/>
  <c r="BO159" i="1" s="1"/>
  <c r="AV159" i="1"/>
  <c r="AW159" i="1" s="1"/>
  <c r="BB159" i="1"/>
  <c r="BC159" i="1" s="1"/>
  <c r="AM160" i="1"/>
  <c r="H178" i="1"/>
  <c r="J182" i="1"/>
  <c r="AZ178" i="1"/>
  <c r="BA178" i="1" s="1"/>
  <c r="F186" i="1"/>
  <c r="AV183" i="1"/>
  <c r="AW183" i="1" s="1"/>
  <c r="N83" i="1"/>
  <c r="O82" i="1" s="1"/>
  <c r="AZ84" i="1"/>
  <c r="BA84" i="1" s="1"/>
  <c r="BR87" i="1"/>
  <c r="BS87" i="1" s="1"/>
  <c r="BL88" i="1"/>
  <c r="BM88" i="1" s="1"/>
  <c r="AF91" i="1"/>
  <c r="AG91" i="1" s="1"/>
  <c r="AV92" i="1"/>
  <c r="AW92" i="1" s="1"/>
  <c r="BB92" i="1"/>
  <c r="BC92" i="1" s="1"/>
  <c r="BN95" i="1"/>
  <c r="BO95" i="1" s="1"/>
  <c r="AV95" i="1"/>
  <c r="AW95" i="1" s="1"/>
  <c r="AZ106" i="1"/>
  <c r="BA106" i="1" s="1"/>
  <c r="BL106" i="1"/>
  <c r="BM106" i="1" s="1"/>
  <c r="J120" i="1"/>
  <c r="AN134" i="1"/>
  <c r="AV135" i="1"/>
  <c r="AW135" i="1" s="1"/>
  <c r="BB135" i="1"/>
  <c r="BC135" i="1" s="1"/>
  <c r="BH135" i="1"/>
  <c r="BI135" i="1" s="1"/>
  <c r="AB144" i="1"/>
  <c r="AB146" i="1" s="1"/>
  <c r="Z139" i="1"/>
  <c r="AA139" i="1" s="1"/>
  <c r="AM142" i="1"/>
  <c r="U143" i="1"/>
  <c r="BP154" i="1"/>
  <c r="BQ154" i="1" s="1"/>
  <c r="O156" i="1"/>
  <c r="P162" i="1"/>
  <c r="AG163" i="1"/>
  <c r="U169" i="1"/>
  <c r="AV187" i="1"/>
  <c r="AW187" i="1" s="1"/>
  <c r="BB187" i="1"/>
  <c r="BC187" i="1" s="1"/>
  <c r="N187" i="1"/>
  <c r="L192" i="1"/>
  <c r="BN187" i="1"/>
  <c r="BO187" i="1" s="1"/>
  <c r="BH187" i="1"/>
  <c r="BI187" i="1" s="1"/>
  <c r="BH68" i="1"/>
  <c r="BI68" i="1" s="1"/>
  <c r="BL70" i="1"/>
  <c r="BM70" i="1" s="1"/>
  <c r="I87" i="1"/>
  <c r="BF87" i="1"/>
  <c r="BG87" i="1" s="1"/>
  <c r="AM88" i="1"/>
  <c r="BR89" i="1"/>
  <c r="BS89" i="1" s="1"/>
  <c r="N89" i="1"/>
  <c r="AZ89" i="1"/>
  <c r="BA89" i="1" s="1"/>
  <c r="BF89" i="1"/>
  <c r="BG89" i="1" s="1"/>
  <c r="F90" i="1"/>
  <c r="H90" i="1" s="1"/>
  <c r="I90" i="1" s="1"/>
  <c r="BB93" i="1"/>
  <c r="BC93" i="1" s="1"/>
  <c r="AF95" i="1"/>
  <c r="AG95" i="1" s="1"/>
  <c r="BB95" i="1"/>
  <c r="BC95" i="1" s="1"/>
  <c r="T97" i="1"/>
  <c r="U97" i="1" s="1"/>
  <c r="L114" i="1"/>
  <c r="BN111" i="1"/>
  <c r="BO111" i="1" s="1"/>
  <c r="L120" i="1"/>
  <c r="BN115" i="1"/>
  <c r="BO115" i="1" s="1"/>
  <c r="V120" i="1"/>
  <c r="BL116" i="1"/>
  <c r="BM116" i="1" s="1"/>
  <c r="S119" i="1"/>
  <c r="U121" i="1"/>
  <c r="BF130" i="1"/>
  <c r="BG130" i="1" s="1"/>
  <c r="AA135" i="1"/>
  <c r="AR136" i="1"/>
  <c r="AS136" i="1" s="1"/>
  <c r="Z138" i="1"/>
  <c r="AA138" i="1" s="1"/>
  <c r="AD144" i="1"/>
  <c r="AP144" i="1"/>
  <c r="AR139" i="1"/>
  <c r="AS139" i="1" s="1"/>
  <c r="AG140" i="1"/>
  <c r="AL141" i="1"/>
  <c r="AM141" i="1" s="1"/>
  <c r="AX142" i="1"/>
  <c r="AY142" i="1" s="1"/>
  <c r="BD142" i="1"/>
  <c r="BE142" i="1" s="1"/>
  <c r="H143" i="1"/>
  <c r="I143" i="1" s="1"/>
  <c r="AZ143" i="1"/>
  <c r="BA143" i="1" s="1"/>
  <c r="AH144" i="1"/>
  <c r="AL145" i="1"/>
  <c r="AM145" i="1" s="1"/>
  <c r="AP346" i="1"/>
  <c r="AP158" i="1"/>
  <c r="AT348" i="1"/>
  <c r="AR156" i="1"/>
  <c r="AS156" i="1" s="1"/>
  <c r="BL161" i="1"/>
  <c r="BM161" i="1" s="1"/>
  <c r="J86" i="1"/>
  <c r="AZ86" i="1" s="1"/>
  <c r="BA86" i="1" s="1"/>
  <c r="R86" i="1"/>
  <c r="AH86" i="1"/>
  <c r="AP86" i="1"/>
  <c r="BR85" i="1"/>
  <c r="BS85" i="1" s="1"/>
  <c r="AZ85" i="1"/>
  <c r="BA85" i="1" s="1"/>
  <c r="BL85" i="1"/>
  <c r="BM85" i="1" s="1"/>
  <c r="R90" i="1"/>
  <c r="T90" i="1" s="1"/>
  <c r="U90" i="1" s="1"/>
  <c r="AB90" i="1"/>
  <c r="Z87" i="1"/>
  <c r="AA87" i="1" s="1"/>
  <c r="BL92" i="1"/>
  <c r="BM92" i="1" s="1"/>
  <c r="AR93" i="1"/>
  <c r="AS93" i="1" s="1"/>
  <c r="N95" i="1"/>
  <c r="S106" i="1"/>
  <c r="P110" i="1"/>
  <c r="AJ114" i="1"/>
  <c r="U119" i="1"/>
  <c r="I121" i="1"/>
  <c r="AD134" i="1"/>
  <c r="AP134" i="1"/>
  <c r="BR132" i="1"/>
  <c r="BS132" i="1" s="1"/>
  <c r="N132" i="1"/>
  <c r="AZ132" i="1"/>
  <c r="BA132" i="1" s="1"/>
  <c r="BP137" i="1"/>
  <c r="BQ137" i="1" s="1"/>
  <c r="O137" i="1"/>
  <c r="AL137" i="1"/>
  <c r="AM137" i="1" s="1"/>
  <c r="L138" i="1"/>
  <c r="T140" i="1"/>
  <c r="U140" i="1" s="1"/>
  <c r="AA142" i="1"/>
  <c r="K143" i="1"/>
  <c r="BH145" i="1"/>
  <c r="BI145" i="1" s="1"/>
  <c r="Z145" i="1"/>
  <c r="AA145" i="1" s="1"/>
  <c r="BL155" i="1"/>
  <c r="BM155" i="1" s="1"/>
  <c r="AH348" i="1"/>
  <c r="AF156" i="1"/>
  <c r="AG156" i="1" s="1"/>
  <c r="R356" i="1"/>
  <c r="T356" i="1" s="1"/>
  <c r="BB164" i="1"/>
  <c r="BC164" i="1" s="1"/>
  <c r="BN179" i="1"/>
  <c r="BO179" i="1" s="1"/>
  <c r="AR179" i="1"/>
  <c r="N183" i="1"/>
  <c r="BL87" i="1"/>
  <c r="BM87" i="1" s="1"/>
  <c r="BR88" i="1"/>
  <c r="BS88" i="1" s="1"/>
  <c r="BH89" i="1"/>
  <c r="BI89" i="1" s="1"/>
  <c r="BL91" i="1"/>
  <c r="BM91" i="1" s="1"/>
  <c r="N92" i="1"/>
  <c r="BR92" i="1"/>
  <c r="BS92" i="1" s="1"/>
  <c r="BH93" i="1"/>
  <c r="BI93" i="1" s="1"/>
  <c r="BN94" i="1"/>
  <c r="BO94" i="1" s="1"/>
  <c r="BL95" i="1"/>
  <c r="BM95" i="1" s="1"/>
  <c r="BH97" i="1"/>
  <c r="BI97" i="1" s="1"/>
  <c r="S121" i="1"/>
  <c r="BR136" i="1"/>
  <c r="BS136" i="1" s="1"/>
  <c r="N136" i="1"/>
  <c r="AZ136" i="1"/>
  <c r="BA136" i="1" s="1"/>
  <c r="BF136" i="1"/>
  <c r="BG136" i="1" s="1"/>
  <c r="BP141" i="1"/>
  <c r="BQ141" i="1" s="1"/>
  <c r="AX141" i="1"/>
  <c r="AY141" i="1" s="1"/>
  <c r="AF142" i="1"/>
  <c r="AG142" i="1" s="1"/>
  <c r="U154" i="1"/>
  <c r="X347" i="1"/>
  <c r="U157" i="1"/>
  <c r="AH352" i="1"/>
  <c r="AF160" i="1"/>
  <c r="AG160" i="1" s="1"/>
  <c r="U163" i="1"/>
  <c r="AS165" i="1"/>
  <c r="AD361" i="1"/>
  <c r="AF169" i="1"/>
  <c r="AG169" i="1" s="1"/>
  <c r="BH106" i="1"/>
  <c r="BI106" i="1" s="1"/>
  <c r="BL108" i="1"/>
  <c r="BM108" i="1" s="1"/>
  <c r="L110" i="1"/>
  <c r="AB110" i="1"/>
  <c r="AJ110" i="1"/>
  <c r="BL112" i="1"/>
  <c r="BM112" i="1" s="1"/>
  <c r="AV119" i="1"/>
  <c r="AW119" i="1" s="1"/>
  <c r="BN130" i="1"/>
  <c r="BO130" i="1" s="1"/>
  <c r="AV130" i="1"/>
  <c r="AW130" i="1" s="1"/>
  <c r="K131" i="1"/>
  <c r="Z133" i="1"/>
  <c r="AA133" i="1" s="1"/>
  <c r="AZ137" i="1"/>
  <c r="BA137" i="1" s="1"/>
  <c r="BF137" i="1"/>
  <c r="BG137" i="1" s="1"/>
  <c r="Z137" i="1"/>
  <c r="AA137" i="1" s="1"/>
  <c r="F138" i="1"/>
  <c r="BL139" i="1"/>
  <c r="BM139" i="1" s="1"/>
  <c r="AT144" i="1"/>
  <c r="AR140" i="1"/>
  <c r="AS140" i="1" s="1"/>
  <c r="BN142" i="1"/>
  <c r="BO142" i="1" s="1"/>
  <c r="AV142" i="1"/>
  <c r="AW142" i="1" s="1"/>
  <c r="AL143" i="1"/>
  <c r="AM143" i="1" s="1"/>
  <c r="BF154" i="1"/>
  <c r="BG154" i="1" s="1"/>
  <c r="J347" i="1"/>
  <c r="H155" i="1"/>
  <c r="I165" i="1" s="1"/>
  <c r="J348" i="1"/>
  <c r="H156" i="1"/>
  <c r="V348" i="1"/>
  <c r="T156" i="1"/>
  <c r="U156" i="1" s="1"/>
  <c r="BF156" i="1"/>
  <c r="BG156" i="1" s="1"/>
  <c r="I163" i="1"/>
  <c r="BN164" i="1"/>
  <c r="BO164" i="1" s="1"/>
  <c r="AH359" i="1"/>
  <c r="AF167" i="1"/>
  <c r="AG167" i="1" s="1"/>
  <c r="AX181" i="1"/>
  <c r="AY181" i="1" s="1"/>
  <c r="BP181" i="1"/>
  <c r="BQ181" i="1" s="1"/>
  <c r="O181" i="1"/>
  <c r="BD181" i="1"/>
  <c r="BE181" i="1" s="1"/>
  <c r="AF189" i="1"/>
  <c r="AS190" i="1"/>
  <c r="BF91" i="1"/>
  <c r="BG91" i="1" s="1"/>
  <c r="AV131" i="1"/>
  <c r="AW131" i="1" s="1"/>
  <c r="BB131" i="1"/>
  <c r="BC131" i="1" s="1"/>
  <c r="L134" i="1"/>
  <c r="AN138" i="1"/>
  <c r="H137" i="1"/>
  <c r="I137" i="1" s="1"/>
  <c r="AT138" i="1"/>
  <c r="F144" i="1"/>
  <c r="AJ144" i="1"/>
  <c r="BR140" i="1"/>
  <c r="BS140" i="1" s="1"/>
  <c r="N140" i="1"/>
  <c r="AZ140" i="1"/>
  <c r="BA140" i="1" s="1"/>
  <c r="BF140" i="1"/>
  <c r="BG140" i="1" s="1"/>
  <c r="AV141" i="1"/>
  <c r="AW141" i="1" s="1"/>
  <c r="H141" i="1"/>
  <c r="I141" i="1" s="1"/>
  <c r="AZ141" i="1"/>
  <c r="BA141" i="1" s="1"/>
  <c r="BF141" i="1"/>
  <c r="BG141" i="1" s="1"/>
  <c r="Z141" i="1"/>
  <c r="AA141" i="1" s="1"/>
  <c r="P144" i="1"/>
  <c r="L347" i="1"/>
  <c r="BB155" i="1"/>
  <c r="BC155" i="1" s="1"/>
  <c r="BH155" i="1"/>
  <c r="BI155" i="1" s="1"/>
  <c r="AV155" i="1"/>
  <c r="AW155" i="1" s="1"/>
  <c r="AB347" i="1"/>
  <c r="Z155" i="1"/>
  <c r="AA156" i="1" s="1"/>
  <c r="AN347" i="1"/>
  <c r="AL155" i="1"/>
  <c r="AM156" i="1"/>
  <c r="J158" i="1"/>
  <c r="AJ351" i="1"/>
  <c r="AJ162" i="1"/>
  <c r="J352" i="1"/>
  <c r="H160" i="1"/>
  <c r="U165" i="1"/>
  <c r="AF179" i="1"/>
  <c r="AG179" i="1" s="1"/>
  <c r="BN156" i="1"/>
  <c r="BO156" i="1" s="1"/>
  <c r="L349" i="1"/>
  <c r="BB157" i="1"/>
  <c r="BC157" i="1" s="1"/>
  <c r="BN157" i="1"/>
  <c r="BO157" i="1" s="1"/>
  <c r="X349" i="1"/>
  <c r="AJ349" i="1"/>
  <c r="AV157" i="1"/>
  <c r="AW157" i="1" s="1"/>
  <c r="I159" i="1"/>
  <c r="AG159" i="1"/>
  <c r="AZ357" i="1"/>
  <c r="BA357" i="1" s="1"/>
  <c r="BF357" i="1"/>
  <c r="BG357" i="1" s="1"/>
  <c r="BL357" i="1"/>
  <c r="BM357" i="1" s="1"/>
  <c r="BR357" i="1"/>
  <c r="BS357" i="1" s="1"/>
  <c r="N357" i="1"/>
  <c r="AP359" i="1"/>
  <c r="V361" i="1"/>
  <c r="AZ182" i="1"/>
  <c r="BA182" i="1" s="1"/>
  <c r="P194" i="1"/>
  <c r="Q183" i="1" s="1"/>
  <c r="BL182" i="1"/>
  <c r="BM182" i="1" s="1"/>
  <c r="N182" i="1"/>
  <c r="BR182" i="1"/>
  <c r="BS182" i="1" s="1"/>
  <c r="Q182" i="1"/>
  <c r="I145" i="1"/>
  <c r="R346" i="1"/>
  <c r="T346" i="1" s="1"/>
  <c r="R158" i="1"/>
  <c r="AH347" i="1"/>
  <c r="P348" i="1"/>
  <c r="P350" i="1" s="1"/>
  <c r="BL156" i="1"/>
  <c r="BM156" i="1" s="1"/>
  <c r="AZ156" i="1"/>
  <c r="BA156" i="1" s="1"/>
  <c r="BB156" i="1"/>
  <c r="BC156" i="1" s="1"/>
  <c r="BR156" i="1"/>
  <c r="BS156" i="1" s="1"/>
  <c r="P349" i="1"/>
  <c r="BR157" i="1"/>
  <c r="BS157" i="1" s="1"/>
  <c r="N157" i="1"/>
  <c r="BF157" i="1"/>
  <c r="BG157" i="1" s="1"/>
  <c r="AB349" i="1"/>
  <c r="Z157" i="1"/>
  <c r="AA157" i="1" s="1"/>
  <c r="AN349" i="1"/>
  <c r="AN350" i="1" s="1"/>
  <c r="AL157" i="1"/>
  <c r="AM157" i="1" s="1"/>
  <c r="AZ157" i="1"/>
  <c r="BA157" i="1" s="1"/>
  <c r="U161" i="1"/>
  <c r="AS161" i="1"/>
  <c r="AM164" i="1"/>
  <c r="AA166" i="1"/>
  <c r="AS178" i="1"/>
  <c r="BN181" i="1"/>
  <c r="BO181" i="1" s="1"/>
  <c r="BB181" i="1"/>
  <c r="BC181" i="1" s="1"/>
  <c r="AV181" i="1"/>
  <c r="AW181" i="1" s="1"/>
  <c r="BH181" i="1"/>
  <c r="BI181" i="1" s="1"/>
  <c r="AD194" i="1"/>
  <c r="AE182" i="1" s="1"/>
  <c r="AE188" i="1"/>
  <c r="AV204" i="1"/>
  <c r="AW204" i="1" s="1"/>
  <c r="BB204" i="1"/>
  <c r="BC204" i="1" s="1"/>
  <c r="N204" i="1"/>
  <c r="BN204" i="1"/>
  <c r="BO204" i="1" s="1"/>
  <c r="BH204" i="1"/>
  <c r="BI204" i="1" s="1"/>
  <c r="V216" i="1"/>
  <c r="T211" i="1"/>
  <c r="J346" i="1"/>
  <c r="H154" i="1"/>
  <c r="I154" i="1" s="1"/>
  <c r="AD348" i="1"/>
  <c r="F158" i="1"/>
  <c r="R352" i="1"/>
  <c r="BB160" i="1"/>
  <c r="BC160" i="1" s="1"/>
  <c r="L355" i="1"/>
  <c r="L168" i="1"/>
  <c r="BN163" i="1"/>
  <c r="BO163" i="1" s="1"/>
  <c r="AV163" i="1"/>
  <c r="AW163" i="1" s="1"/>
  <c r="BB163" i="1"/>
  <c r="BC163" i="1" s="1"/>
  <c r="AJ355" i="1"/>
  <c r="AJ168" i="1"/>
  <c r="P359" i="1"/>
  <c r="P360" i="1" s="1"/>
  <c r="BR167" i="1"/>
  <c r="BS167" i="1" s="1"/>
  <c r="AZ167" i="1"/>
  <c r="BA167" i="1" s="1"/>
  <c r="BL167" i="1"/>
  <c r="BM167" i="1" s="1"/>
  <c r="BF167" i="1"/>
  <c r="BG167" i="1" s="1"/>
  <c r="BN167" i="1"/>
  <c r="BO167" i="1" s="1"/>
  <c r="R182" i="1"/>
  <c r="F182" i="1"/>
  <c r="BN180" i="1"/>
  <c r="BO180" i="1" s="1"/>
  <c r="AV180" i="1"/>
  <c r="AW180" i="1" s="1"/>
  <c r="BH180" i="1"/>
  <c r="BI180" i="1" s="1"/>
  <c r="BB180" i="1"/>
  <c r="BC180" i="1" s="1"/>
  <c r="AA180" i="1"/>
  <c r="H183" i="1"/>
  <c r="O207" i="1"/>
  <c r="BJ207" i="1"/>
  <c r="BK207" i="1" s="1"/>
  <c r="AX180" i="1"/>
  <c r="AY180" i="1" s="1"/>
  <c r="BD180" i="1"/>
  <c r="BE180" i="1" s="1"/>
  <c r="BJ180" i="1"/>
  <c r="BK180" i="1" s="1"/>
  <c r="O180" i="1"/>
  <c r="BP180" i="1"/>
  <c r="BQ180" i="1" s="1"/>
  <c r="AS180" i="1"/>
  <c r="T203" i="1"/>
  <c r="U213" i="1" s="1"/>
  <c r="AA184" i="1"/>
  <c r="AC185" i="1"/>
  <c r="AB192" i="1"/>
  <c r="Z187" i="1"/>
  <c r="AA187" i="1" s="1"/>
  <c r="AA188" i="1"/>
  <c r="AR189" i="1"/>
  <c r="AS189" i="1" s="1"/>
  <c r="BF203" i="1"/>
  <c r="BG203" i="1" s="1"/>
  <c r="Z204" i="1"/>
  <c r="AA204" i="1" s="1"/>
  <c r="T205" i="1"/>
  <c r="AM205" i="1"/>
  <c r="BR206" i="1"/>
  <c r="BS206" i="1" s="1"/>
  <c r="H210" i="1"/>
  <c r="AD210" i="1"/>
  <c r="AF207" i="1"/>
  <c r="U208" i="1"/>
  <c r="H209" i="1"/>
  <c r="AM211" i="1"/>
  <c r="AP216" i="1"/>
  <c r="AR212" i="1"/>
  <c r="U215" i="1"/>
  <c r="AL357" i="1"/>
  <c r="BL165" i="1"/>
  <c r="BM165" i="1" s="1"/>
  <c r="T358" i="1"/>
  <c r="AR358" i="1"/>
  <c r="BJ166" i="1"/>
  <c r="BK166" i="1" s="1"/>
  <c r="AN168" i="1"/>
  <c r="L361" i="1"/>
  <c r="BN169" i="1"/>
  <c r="BO169" i="1" s="1"/>
  <c r="AV169" i="1"/>
  <c r="AW169" i="1" s="1"/>
  <c r="AB194" i="1"/>
  <c r="AC193" i="1" s="1"/>
  <c r="H179" i="1"/>
  <c r="I179" i="1" s="1"/>
  <c r="AA183" i="1"/>
  <c r="BR184" i="1"/>
  <c r="BS184" i="1" s="1"/>
  <c r="N184" i="1"/>
  <c r="AZ184" i="1"/>
  <c r="BA184" i="1" s="1"/>
  <c r="AC184" i="1"/>
  <c r="U185" i="1"/>
  <c r="AD192" i="1"/>
  <c r="H189" i="1"/>
  <c r="AA189" i="1"/>
  <c r="AA190" i="1"/>
  <c r="U193" i="1"/>
  <c r="AR205" i="1"/>
  <c r="X218" i="1"/>
  <c r="Y206" i="1" s="1"/>
  <c r="BN210" i="1"/>
  <c r="BO210" i="1" s="1"/>
  <c r="AV210" i="1"/>
  <c r="AW210" i="1" s="1"/>
  <c r="BB210" i="1"/>
  <c r="BC210" i="1" s="1"/>
  <c r="BH210" i="1"/>
  <c r="BI210" i="1" s="1"/>
  <c r="AM217" i="1"/>
  <c r="AD342" i="1"/>
  <c r="N346" i="1"/>
  <c r="BF346" i="1"/>
  <c r="BG346" i="1" s="1"/>
  <c r="BR346" i="1"/>
  <c r="BS346" i="1" s="1"/>
  <c r="AZ346" i="1"/>
  <c r="BA346" i="1" s="1"/>
  <c r="BL346" i="1"/>
  <c r="BM346" i="1" s="1"/>
  <c r="X350" i="1"/>
  <c r="AL346" i="1"/>
  <c r="BL154" i="1"/>
  <c r="BM154" i="1" s="1"/>
  <c r="F347" i="1"/>
  <c r="F350" i="1" s="1"/>
  <c r="V347" i="1"/>
  <c r="V350" i="1" s="1"/>
  <c r="AD347" i="1"/>
  <c r="AR347" i="1"/>
  <c r="AS347" i="1" s="1"/>
  <c r="L348" i="1"/>
  <c r="AB348" i="1"/>
  <c r="BH156" i="1"/>
  <c r="BI156" i="1" s="1"/>
  <c r="H349" i="1"/>
  <c r="R349" i="1"/>
  <c r="AF349" i="1"/>
  <c r="P158" i="1"/>
  <c r="X158" i="1"/>
  <c r="AN158" i="1"/>
  <c r="F351" i="1"/>
  <c r="N159" i="1"/>
  <c r="V354" i="1"/>
  <c r="T351" i="1"/>
  <c r="AD351" i="1"/>
  <c r="AL159" i="1"/>
  <c r="AM159" i="1" s="1"/>
  <c r="AR351" i="1"/>
  <c r="AS351" i="1" s="1"/>
  <c r="AT354" i="1"/>
  <c r="BR159" i="1"/>
  <c r="BS159" i="1" s="1"/>
  <c r="BB352" i="1"/>
  <c r="BC352" i="1" s="1"/>
  <c r="BH352" i="1"/>
  <c r="BI352" i="1" s="1"/>
  <c r="AV352" i="1"/>
  <c r="AW352" i="1" s="1"/>
  <c r="BN352" i="1"/>
  <c r="BO352" i="1" s="1"/>
  <c r="T160" i="1"/>
  <c r="U160" i="1" s="1"/>
  <c r="Z352" i="1"/>
  <c r="AR160" i="1"/>
  <c r="AS160" i="1" s="1"/>
  <c r="AZ160" i="1"/>
  <c r="BA160" i="1" s="1"/>
  <c r="BH160" i="1"/>
  <c r="BI160" i="1" s="1"/>
  <c r="J353" i="1"/>
  <c r="R353" i="1"/>
  <c r="Z161" i="1"/>
  <c r="AA161" i="1" s="1"/>
  <c r="AF353" i="1"/>
  <c r="BN161" i="1"/>
  <c r="BO161" i="1" s="1"/>
  <c r="X162" i="1"/>
  <c r="AN162" i="1"/>
  <c r="F360" i="1"/>
  <c r="N163" i="1"/>
  <c r="V355" i="1"/>
  <c r="AL163" i="1"/>
  <c r="AM163" i="1" s="1"/>
  <c r="AT360" i="1"/>
  <c r="BR163" i="1"/>
  <c r="BS163" i="1" s="1"/>
  <c r="BB356" i="1"/>
  <c r="BC356" i="1" s="1"/>
  <c r="BH356" i="1"/>
  <c r="BI356" i="1" s="1"/>
  <c r="BN356" i="1"/>
  <c r="BO356" i="1" s="1"/>
  <c r="AV356" i="1"/>
  <c r="AW356" i="1" s="1"/>
  <c r="T164" i="1"/>
  <c r="U164" i="1" s="1"/>
  <c r="Z356" i="1"/>
  <c r="AR164" i="1"/>
  <c r="AS164" i="1" s="1"/>
  <c r="AZ164" i="1"/>
  <c r="BA164" i="1" s="1"/>
  <c r="BH164" i="1"/>
  <c r="BI164" i="1" s="1"/>
  <c r="BP164" i="1"/>
  <c r="BQ164" i="1" s="1"/>
  <c r="H357" i="1"/>
  <c r="Z165" i="1"/>
  <c r="AA165" i="1" s="1"/>
  <c r="AF357" i="1"/>
  <c r="BF165" i="1"/>
  <c r="BG165" i="1" s="1"/>
  <c r="BN165" i="1"/>
  <c r="BO165" i="1" s="1"/>
  <c r="H166" i="1"/>
  <c r="I166" i="1" s="1"/>
  <c r="BF358" i="1"/>
  <c r="BG358" i="1" s="1"/>
  <c r="BL358" i="1"/>
  <c r="BM358" i="1" s="1"/>
  <c r="BR358" i="1"/>
  <c r="BS358" i="1" s="1"/>
  <c r="N358" i="1"/>
  <c r="AZ358" i="1"/>
  <c r="BA358" i="1" s="1"/>
  <c r="AF166" i="1"/>
  <c r="AG166" i="1" s="1"/>
  <c r="AL358" i="1"/>
  <c r="AV166" i="1"/>
  <c r="AW166" i="1" s="1"/>
  <c r="BD166" i="1"/>
  <c r="BE166" i="1" s="1"/>
  <c r="H167" i="1"/>
  <c r="AX167" i="1" s="1"/>
  <c r="AY167" i="1" s="1"/>
  <c r="Z167" i="1"/>
  <c r="AA167" i="1" s="1"/>
  <c r="F168" i="1"/>
  <c r="N169" i="1"/>
  <c r="AR169" i="1"/>
  <c r="AS169" i="1" s="1"/>
  <c r="AP182" i="1"/>
  <c r="BN178" i="1"/>
  <c r="BO178" i="1" s="1"/>
  <c r="AV179" i="1"/>
  <c r="AW179" i="1" s="1"/>
  <c r="Z181" i="1"/>
  <c r="AA181" i="1" s="1"/>
  <c r="V182" i="1"/>
  <c r="BF182" i="1" s="1"/>
  <c r="BG182" i="1" s="1"/>
  <c r="AN186" i="1"/>
  <c r="T184" i="1"/>
  <c r="U184" i="1" s="1"/>
  <c r="AR184" i="1"/>
  <c r="AS184" i="1" s="1"/>
  <c r="BL192" i="1"/>
  <c r="BM192" i="1" s="1"/>
  <c r="BR192" i="1"/>
  <c r="BS192" i="1" s="1"/>
  <c r="N192" i="1"/>
  <c r="BF192" i="1"/>
  <c r="BG192" i="1" s="1"/>
  <c r="Q192" i="1"/>
  <c r="AL187" i="1"/>
  <c r="AM187" i="1" s="1"/>
  <c r="AJ192" i="1"/>
  <c r="AG188" i="1"/>
  <c r="AA191" i="1"/>
  <c r="AM193" i="1"/>
  <c r="AR203" i="1"/>
  <c r="AS208" i="1" s="1"/>
  <c r="BL204" i="1"/>
  <c r="BM204" i="1" s="1"/>
  <c r="AL204" i="1"/>
  <c r="AM204" i="1" s="1"/>
  <c r="AA205" i="1"/>
  <c r="AM207" i="1"/>
  <c r="Z208" i="1"/>
  <c r="AA208" i="1" s="1"/>
  <c r="T209" i="1"/>
  <c r="AA212" i="1"/>
  <c r="AA213" i="1"/>
  <c r="AL214" i="1"/>
  <c r="AM214" i="1" s="1"/>
  <c r="AA215" i="1"/>
  <c r="AA217" i="1"/>
  <c r="AL230" i="1"/>
  <c r="AM230" i="1" s="1"/>
  <c r="H130" i="1"/>
  <c r="I130" i="1" s="1"/>
  <c r="AF130" i="1"/>
  <c r="AG130" i="1" s="1"/>
  <c r="BL130" i="1"/>
  <c r="BM130" i="1" s="1"/>
  <c r="N131" i="1"/>
  <c r="BR131" i="1"/>
  <c r="BS131" i="1" s="1"/>
  <c r="BH132" i="1"/>
  <c r="BI132" i="1" s="1"/>
  <c r="BN133" i="1"/>
  <c r="BO133" i="1" s="1"/>
  <c r="P134" i="1"/>
  <c r="N135" i="1"/>
  <c r="AL135" i="1"/>
  <c r="AM135" i="1" s="1"/>
  <c r="BR135" i="1"/>
  <c r="BS135" i="1" s="1"/>
  <c r="BH136" i="1"/>
  <c r="BI136" i="1" s="1"/>
  <c r="BN137" i="1"/>
  <c r="BO137" i="1" s="1"/>
  <c r="P138" i="1"/>
  <c r="N139" i="1"/>
  <c r="BR139" i="1"/>
  <c r="BS139" i="1" s="1"/>
  <c r="BH140" i="1"/>
  <c r="BI140" i="1" s="1"/>
  <c r="BN141" i="1"/>
  <c r="BO141" i="1" s="1"/>
  <c r="BL142" i="1"/>
  <c r="BM142" i="1" s="1"/>
  <c r="N143" i="1"/>
  <c r="BR143" i="1"/>
  <c r="BS143" i="1" s="1"/>
  <c r="BN145" i="1"/>
  <c r="BO145" i="1" s="1"/>
  <c r="AJ342" i="1"/>
  <c r="BN166" i="1"/>
  <c r="BO166" i="1" s="1"/>
  <c r="AT168" i="1"/>
  <c r="BR169" i="1"/>
  <c r="BS169" i="1" s="1"/>
  <c r="L182" i="1"/>
  <c r="AV178" i="1"/>
  <c r="AW178" i="1" s="1"/>
  <c r="BB178" i="1"/>
  <c r="BC178" i="1" s="1"/>
  <c r="N178" i="1"/>
  <c r="BH179" i="1"/>
  <c r="BI179" i="1" s="1"/>
  <c r="I180" i="1"/>
  <c r="BF180" i="1"/>
  <c r="BG180" i="1" s="1"/>
  <c r="BF181" i="1"/>
  <c r="BG181" i="1" s="1"/>
  <c r="Q181" i="1"/>
  <c r="AC181" i="1"/>
  <c r="AZ181" i="1"/>
  <c r="BA181" i="1" s="1"/>
  <c r="R186" i="1"/>
  <c r="AE183" i="1"/>
  <c r="BF184" i="1"/>
  <c r="BG184" i="1" s="1"/>
  <c r="AV186" i="1"/>
  <c r="AW186" i="1" s="1"/>
  <c r="AL192" i="1"/>
  <c r="AM192" i="1" s="1"/>
  <c r="AX189" i="1"/>
  <c r="AY189" i="1" s="1"/>
  <c r="O189" i="1"/>
  <c r="BR189" i="1"/>
  <c r="BS189" i="1" s="1"/>
  <c r="AG190" i="1"/>
  <c r="AZ202" i="1"/>
  <c r="BA202" i="1" s="1"/>
  <c r="BF202" i="1"/>
  <c r="BG202" i="1" s="1"/>
  <c r="BR202" i="1"/>
  <c r="BS202" i="1" s="1"/>
  <c r="N202" i="1"/>
  <c r="H203" i="1"/>
  <c r="I203" i="1" s="1"/>
  <c r="Y210" i="1"/>
  <c r="Z216" i="1"/>
  <c r="AA216" i="1" s="1"/>
  <c r="BN212" i="1"/>
  <c r="BO212" i="1" s="1"/>
  <c r="Y214" i="1"/>
  <c r="U232" i="1"/>
  <c r="P351" i="1"/>
  <c r="X354" i="1"/>
  <c r="AL351" i="1"/>
  <c r="AN354" i="1"/>
  <c r="BL159" i="1"/>
  <c r="BM159" i="1" s="1"/>
  <c r="T352" i="1"/>
  <c r="AR352" i="1"/>
  <c r="BJ160" i="1"/>
  <c r="BK160" i="1" s="1"/>
  <c r="BR160" i="1"/>
  <c r="BS160" i="1" s="1"/>
  <c r="BB353" i="1"/>
  <c r="BC353" i="1" s="1"/>
  <c r="BH353" i="1"/>
  <c r="BI353" i="1" s="1"/>
  <c r="AV353" i="1"/>
  <c r="AW353" i="1" s="1"/>
  <c r="BN353" i="1"/>
  <c r="BO353" i="1" s="1"/>
  <c r="Z353" i="1"/>
  <c r="BH161" i="1"/>
  <c r="BI161" i="1" s="1"/>
  <c r="J162" i="1"/>
  <c r="R162" i="1"/>
  <c r="AH162" i="1"/>
  <c r="AP162" i="1"/>
  <c r="BL355" i="1"/>
  <c r="BM355" i="1" s="1"/>
  <c r="BR355" i="1"/>
  <c r="BS355" i="1" s="1"/>
  <c r="BF355" i="1"/>
  <c r="BG355" i="1" s="1"/>
  <c r="N355" i="1"/>
  <c r="X360" i="1"/>
  <c r="AN360" i="1"/>
  <c r="AL355" i="1"/>
  <c r="BL163" i="1"/>
  <c r="BM163" i="1" s="1"/>
  <c r="AR356" i="1"/>
  <c r="AS356" i="1" s="1"/>
  <c r="BJ164" i="1"/>
  <c r="BK164" i="1" s="1"/>
  <c r="BR164" i="1"/>
  <c r="BS164" i="1" s="1"/>
  <c r="BH357" i="1"/>
  <c r="BI357" i="1" s="1"/>
  <c r="BN357" i="1"/>
  <c r="BO357" i="1" s="1"/>
  <c r="AV357" i="1"/>
  <c r="AW357" i="1" s="1"/>
  <c r="BB357" i="1"/>
  <c r="BC357" i="1" s="1"/>
  <c r="Z357" i="1"/>
  <c r="AZ165" i="1"/>
  <c r="BA165" i="1" s="1"/>
  <c r="BH165" i="1"/>
  <c r="BI165" i="1" s="1"/>
  <c r="H358" i="1"/>
  <c r="AF358" i="1"/>
  <c r="AX166" i="1"/>
  <c r="AY166" i="1" s="1"/>
  <c r="BF166" i="1"/>
  <c r="BG166" i="1" s="1"/>
  <c r="H359" i="1"/>
  <c r="Z359" i="1"/>
  <c r="V168" i="1"/>
  <c r="V170" i="1" s="1"/>
  <c r="F361" i="1"/>
  <c r="H169" i="1"/>
  <c r="I169" i="1" s="1"/>
  <c r="AR361" i="1"/>
  <c r="AS361" i="1" s="1"/>
  <c r="BH169" i="1"/>
  <c r="BI169" i="1" s="1"/>
  <c r="AF178" i="1"/>
  <c r="AG178" i="1" s="1"/>
  <c r="AH182" i="1"/>
  <c r="BD179" i="1"/>
  <c r="BE179" i="1" s="1"/>
  <c r="O179" i="1"/>
  <c r="AX179" i="1"/>
  <c r="AY179" i="1" s="1"/>
  <c r="BL181" i="1"/>
  <c r="BM181" i="1" s="1"/>
  <c r="T183" i="1"/>
  <c r="U183" i="1" s="1"/>
  <c r="V186" i="1"/>
  <c r="BN183" i="1"/>
  <c r="BO183" i="1" s="1"/>
  <c r="AP186" i="1"/>
  <c r="U187" i="1"/>
  <c r="AM189" i="1"/>
  <c r="AX191" i="1"/>
  <c r="AY191" i="1" s="1"/>
  <c r="AE191" i="1"/>
  <c r="AA193" i="1"/>
  <c r="AS193" i="1"/>
  <c r="AL202" i="1"/>
  <c r="AM202" i="1" s="1"/>
  <c r="AF203" i="1"/>
  <c r="AG202" i="1" s="1"/>
  <c r="H205" i="1"/>
  <c r="I205" i="1" s="1"/>
  <c r="V210" i="1"/>
  <c r="T207" i="1"/>
  <c r="U207" i="1" s="1"/>
  <c r="AV208" i="1"/>
  <c r="AW208" i="1" s="1"/>
  <c r="BB208" i="1"/>
  <c r="BC208" i="1" s="1"/>
  <c r="N208" i="1"/>
  <c r="BN208" i="1"/>
  <c r="BO208" i="1" s="1"/>
  <c r="AG208" i="1"/>
  <c r="BH208" i="1"/>
  <c r="BI208" i="1" s="1"/>
  <c r="O160" i="1"/>
  <c r="O164" i="1"/>
  <c r="T167" i="1"/>
  <c r="U167" i="1" s="1"/>
  <c r="AN359" i="1"/>
  <c r="AL167" i="1"/>
  <c r="AM167" i="1" s="1"/>
  <c r="AB361" i="1"/>
  <c r="Z169" i="1"/>
  <c r="BL178" i="1"/>
  <c r="BM178" i="1" s="1"/>
  <c r="BJ179" i="1"/>
  <c r="BK179" i="1" s="1"/>
  <c r="I181" i="1"/>
  <c r="J186" i="1"/>
  <c r="AR183" i="1"/>
  <c r="AS183" i="1" s="1"/>
  <c r="AT186" i="1"/>
  <c r="BL184" i="1"/>
  <c r="BM184" i="1" s="1"/>
  <c r="BB185" i="1"/>
  <c r="BC185" i="1" s="1"/>
  <c r="AL185" i="1"/>
  <c r="AM185" i="1" s="1"/>
  <c r="T192" i="1"/>
  <c r="U192" i="1" s="1"/>
  <c r="AS187" i="1"/>
  <c r="AM188" i="1"/>
  <c r="U190" i="1"/>
  <c r="AG191" i="1"/>
  <c r="U202" i="1"/>
  <c r="BJ203" i="1"/>
  <c r="BK203" i="1" s="1"/>
  <c r="AS204" i="1"/>
  <c r="BB205" i="1"/>
  <c r="BC205" i="1" s="1"/>
  <c r="AF205" i="1"/>
  <c r="BN205" i="1"/>
  <c r="BO205" i="1" s="1"/>
  <c r="AT210" i="1"/>
  <c r="AR207" i="1"/>
  <c r="AS207" i="1" s="1"/>
  <c r="AL208" i="1"/>
  <c r="AM208" i="1" s="1"/>
  <c r="AA209" i="1"/>
  <c r="AS209" i="1"/>
  <c r="AL210" i="1"/>
  <c r="AM210" i="1" s="1"/>
  <c r="H213" i="1"/>
  <c r="I213" i="1" s="1"/>
  <c r="AL348" i="1"/>
  <c r="V349" i="1"/>
  <c r="AR349" i="1"/>
  <c r="J354" i="1"/>
  <c r="R354" i="1"/>
  <c r="AH354" i="1"/>
  <c r="AF351" i="1"/>
  <c r="AP354" i="1"/>
  <c r="BF159" i="1"/>
  <c r="BG159" i="1" s="1"/>
  <c r="BL352" i="1"/>
  <c r="BM352" i="1" s="1"/>
  <c r="AZ352" i="1"/>
  <c r="BA352" i="1" s="1"/>
  <c r="BR352" i="1"/>
  <c r="BS352" i="1" s="1"/>
  <c r="BF352" i="1"/>
  <c r="BG352" i="1" s="1"/>
  <c r="N352" i="1"/>
  <c r="AL352" i="1"/>
  <c r="AV160" i="1"/>
  <c r="AW160" i="1" s="1"/>
  <c r="BL160" i="1"/>
  <c r="BM160" i="1" s="1"/>
  <c r="T353" i="1"/>
  <c r="AR353" i="1"/>
  <c r="AS353" i="1" s="1"/>
  <c r="BB161" i="1"/>
  <c r="BC161" i="1" s="1"/>
  <c r="J355" i="1"/>
  <c r="J168" i="1"/>
  <c r="R355" i="1"/>
  <c r="R168" i="1"/>
  <c r="AH355" i="1"/>
  <c r="AH168" i="1"/>
  <c r="AP355" i="1"/>
  <c r="AR355" i="1" s="1"/>
  <c r="AS355" i="1" s="1"/>
  <c r="AP168" i="1"/>
  <c r="BF163" i="1"/>
  <c r="BG163" i="1" s="1"/>
  <c r="BR356" i="1"/>
  <c r="BS356" i="1" s="1"/>
  <c r="AZ356" i="1"/>
  <c r="BA356" i="1" s="1"/>
  <c r="BF356" i="1"/>
  <c r="BG356" i="1" s="1"/>
  <c r="BL356" i="1"/>
  <c r="BM356" i="1" s="1"/>
  <c r="N356" i="1"/>
  <c r="AL356" i="1"/>
  <c r="AV164" i="1"/>
  <c r="AW164" i="1" s="1"/>
  <c r="BL164" i="1"/>
  <c r="BM164" i="1" s="1"/>
  <c r="N165" i="1"/>
  <c r="T357" i="1"/>
  <c r="AD357" i="1"/>
  <c r="AD360" i="1" s="1"/>
  <c r="AL165" i="1"/>
  <c r="AM165" i="1" s="1"/>
  <c r="AT357" i="1"/>
  <c r="BB165" i="1"/>
  <c r="BC165" i="1" s="1"/>
  <c r="BR165" i="1"/>
  <c r="BS165" i="1" s="1"/>
  <c r="BN358" i="1"/>
  <c r="BO358" i="1" s="1"/>
  <c r="AV358" i="1"/>
  <c r="AW358" i="1" s="1"/>
  <c r="BB358" i="1"/>
  <c r="BC358" i="1" s="1"/>
  <c r="BH358" i="1"/>
  <c r="BI358" i="1" s="1"/>
  <c r="T166" i="1"/>
  <c r="U166" i="1" s="1"/>
  <c r="Z358" i="1"/>
  <c r="AR166" i="1"/>
  <c r="AS166" i="1" s="1"/>
  <c r="AZ166" i="1"/>
  <c r="BA166" i="1" s="1"/>
  <c r="BH166" i="1"/>
  <c r="BI166" i="1" s="1"/>
  <c r="L359" i="1"/>
  <c r="BB167" i="1"/>
  <c r="BC167" i="1" s="1"/>
  <c r="BH167" i="1"/>
  <c r="BI167" i="1" s="1"/>
  <c r="T359" i="1"/>
  <c r="X168" i="1"/>
  <c r="Z178" i="1"/>
  <c r="AA178" i="1" s="1"/>
  <c r="AJ182" i="1"/>
  <c r="AL178" i="1"/>
  <c r="AM178" i="1" s="1"/>
  <c r="AZ179" i="1"/>
  <c r="BA179" i="1" s="1"/>
  <c r="AG180" i="1"/>
  <c r="AN182" i="1"/>
  <c r="AH186" i="1"/>
  <c r="BB184" i="1"/>
  <c r="BC184" i="1" s="1"/>
  <c r="BR185" i="1"/>
  <c r="BS185" i="1" s="1"/>
  <c r="N185" i="1"/>
  <c r="AZ185" i="1"/>
  <c r="BA185" i="1" s="1"/>
  <c r="BL185" i="1"/>
  <c r="BM185" i="1" s="1"/>
  <c r="AS185" i="1"/>
  <c r="BN185" i="1"/>
  <c r="BO185" i="1" s="1"/>
  <c r="AC186" i="1"/>
  <c r="AT192" i="1"/>
  <c r="I188" i="1"/>
  <c r="T189" i="1"/>
  <c r="U189" i="1" s="1"/>
  <c r="Z202" i="1"/>
  <c r="AA202" i="1" s="1"/>
  <c r="Y202" i="1"/>
  <c r="AX203" i="1"/>
  <c r="AY203" i="1" s="1"/>
  <c r="O203" i="1"/>
  <c r="BR203" i="1"/>
  <c r="BS203" i="1" s="1"/>
  <c r="H207" i="1"/>
  <c r="I207" i="1" s="1"/>
  <c r="AA207" i="1"/>
  <c r="AM215" i="1"/>
  <c r="BH189" i="1"/>
  <c r="BI189" i="1" s="1"/>
  <c r="BH203" i="1"/>
  <c r="BI203" i="1" s="1"/>
  <c r="BL205" i="1"/>
  <c r="BM205" i="1" s="1"/>
  <c r="F206" i="1"/>
  <c r="V206" i="1"/>
  <c r="AD206" i="1"/>
  <c r="AT206" i="1"/>
  <c r="BH207" i="1"/>
  <c r="BI207" i="1" s="1"/>
  <c r="BH209" i="1"/>
  <c r="BI209" i="1" s="1"/>
  <c r="BR209" i="1"/>
  <c r="BS209" i="1" s="1"/>
  <c r="AH216" i="1"/>
  <c r="BR217" i="1"/>
  <c r="BS217" i="1" s="1"/>
  <c r="N217" i="1"/>
  <c r="AZ217" i="1"/>
  <c r="BA217" i="1" s="1"/>
  <c r="BF217" i="1"/>
  <c r="BG217" i="1" s="1"/>
  <c r="BR226" i="1"/>
  <c r="BS226" i="1" s="1"/>
  <c r="N226" i="1"/>
  <c r="BL226" i="1"/>
  <c r="BM226" i="1" s="1"/>
  <c r="P230" i="1"/>
  <c r="AZ226" i="1"/>
  <c r="BA226" i="1" s="1"/>
  <c r="BP228" i="1"/>
  <c r="BQ228" i="1" s="1"/>
  <c r="O228" i="1"/>
  <c r="AR229" i="1"/>
  <c r="AF232" i="1"/>
  <c r="AG232" i="1" s="1"/>
  <c r="AR232" i="1"/>
  <c r="U236" i="1"/>
  <c r="O238" i="1"/>
  <c r="BJ238" i="1"/>
  <c r="BK238" i="1" s="1"/>
  <c r="BD238" i="1"/>
  <c r="BE238" i="1" s="1"/>
  <c r="BP238" i="1"/>
  <c r="BQ238" i="1" s="1"/>
  <c r="AG239" i="1"/>
  <c r="Z251" i="1"/>
  <c r="AA259" i="1" s="1"/>
  <c r="BL251" i="1"/>
  <c r="BM251" i="1" s="1"/>
  <c r="Z186" i="1"/>
  <c r="AA186" i="1" s="1"/>
  <c r="BN186" i="1"/>
  <c r="BO186" i="1" s="1"/>
  <c r="T188" i="1"/>
  <c r="U188" i="1" s="1"/>
  <c r="AR188" i="1"/>
  <c r="AS188" i="1" s="1"/>
  <c r="BH188" i="1"/>
  <c r="BI188" i="1" s="1"/>
  <c r="AC189" i="1"/>
  <c r="N190" i="1"/>
  <c r="AL190" i="1"/>
  <c r="AM190" i="1" s="1"/>
  <c r="BR190" i="1"/>
  <c r="BS190" i="1" s="1"/>
  <c r="T191" i="1"/>
  <c r="U191" i="1" s="1"/>
  <c r="AR191" i="1"/>
  <c r="AS191" i="1" s="1"/>
  <c r="BH191" i="1"/>
  <c r="BI191" i="1" s="1"/>
  <c r="BP191" i="1"/>
  <c r="BQ191" i="1" s="1"/>
  <c r="J192" i="1"/>
  <c r="AZ192" i="1" s="1"/>
  <c r="BA192" i="1" s="1"/>
  <c r="AH192" i="1"/>
  <c r="H193" i="1"/>
  <c r="I193" i="1" s="1"/>
  <c r="AF193" i="1"/>
  <c r="AG193" i="1" s="1"/>
  <c r="BL193" i="1"/>
  <c r="BM193" i="1" s="1"/>
  <c r="AZ209" i="1"/>
  <c r="BA209" i="1" s="1"/>
  <c r="BN211" i="1"/>
  <c r="BO211" i="1" s="1"/>
  <c r="AV211" i="1"/>
  <c r="AW211" i="1" s="1"/>
  <c r="AD216" i="1"/>
  <c r="AN216" i="1"/>
  <c r="AF235" i="1"/>
  <c r="AG235" i="1" s="1"/>
  <c r="AD240" i="1"/>
  <c r="BH186" i="1"/>
  <c r="BI186" i="1" s="1"/>
  <c r="BJ188" i="1"/>
  <c r="BK188" i="1" s="1"/>
  <c r="BR188" i="1"/>
  <c r="BS188" i="1" s="1"/>
  <c r="BL190" i="1"/>
  <c r="BM190" i="1" s="1"/>
  <c r="BJ191" i="1"/>
  <c r="BK191" i="1" s="1"/>
  <c r="BR191" i="1"/>
  <c r="BS191" i="1" s="1"/>
  <c r="BN193" i="1"/>
  <c r="BO193" i="1" s="1"/>
  <c r="BL209" i="1"/>
  <c r="BM209" i="1" s="1"/>
  <c r="P210" i="1"/>
  <c r="AH210" i="1"/>
  <c r="BD211" i="1"/>
  <c r="BE211" i="1" s="1"/>
  <c r="AG211" i="1"/>
  <c r="BP211" i="1"/>
  <c r="BQ211" i="1" s="1"/>
  <c r="AV212" i="1"/>
  <c r="AW212" i="1" s="1"/>
  <c r="BB212" i="1"/>
  <c r="BC212" i="1" s="1"/>
  <c r="N212" i="1"/>
  <c r="BN213" i="1"/>
  <c r="BO213" i="1" s="1"/>
  <c r="BN215" i="1"/>
  <c r="BO215" i="1" s="1"/>
  <c r="AV215" i="1"/>
  <c r="AW215" i="1" s="1"/>
  <c r="L216" i="1"/>
  <c r="BB230" i="1"/>
  <c r="BC230" i="1" s="1"/>
  <c r="AV230" i="1"/>
  <c r="AW230" i="1" s="1"/>
  <c r="J234" i="1"/>
  <c r="H231" i="1"/>
  <c r="I231" i="1" s="1"/>
  <c r="AP234" i="1"/>
  <c r="BN231" i="1"/>
  <c r="BO231" i="1" s="1"/>
  <c r="O235" i="1"/>
  <c r="AX235" i="1"/>
  <c r="AY235" i="1" s="1"/>
  <c r="BD235" i="1"/>
  <c r="BE235" i="1" s="1"/>
  <c r="AJ240" i="1"/>
  <c r="AL237" i="1"/>
  <c r="AM237" i="1" s="1"/>
  <c r="BH185" i="1"/>
  <c r="BI185" i="1" s="1"/>
  <c r="BR187" i="1"/>
  <c r="BS187" i="1" s="1"/>
  <c r="O188" i="1"/>
  <c r="AV189" i="1"/>
  <c r="AW189" i="1" s="1"/>
  <c r="BL189" i="1"/>
  <c r="BM189" i="1" s="1"/>
  <c r="Q190" i="1"/>
  <c r="O191" i="1"/>
  <c r="BN202" i="1"/>
  <c r="BO202" i="1" s="1"/>
  <c r="AV203" i="1"/>
  <c r="AW203" i="1" s="1"/>
  <c r="BL203" i="1"/>
  <c r="BM203" i="1" s="1"/>
  <c r="BR204" i="1"/>
  <c r="BS204" i="1" s="1"/>
  <c r="AZ205" i="1"/>
  <c r="BA205" i="1" s="1"/>
  <c r="BH205" i="1"/>
  <c r="BI205" i="1" s="1"/>
  <c r="J206" i="1"/>
  <c r="R206" i="1"/>
  <c r="AH206" i="1"/>
  <c r="AP206" i="1"/>
  <c r="AV207" i="1"/>
  <c r="AW207" i="1" s="1"/>
  <c r="BL207" i="1"/>
  <c r="BM207" i="1" s="1"/>
  <c r="BR208" i="1"/>
  <c r="BS208" i="1" s="1"/>
  <c r="AL209" i="1"/>
  <c r="AM209" i="1" s="1"/>
  <c r="O211" i="1"/>
  <c r="X216" i="1"/>
  <c r="Y211" i="1"/>
  <c r="BB213" i="1"/>
  <c r="BC213" i="1" s="1"/>
  <c r="AF215" i="1"/>
  <c r="AG215" i="1" s="1"/>
  <c r="BB215" i="1"/>
  <c r="BC215" i="1" s="1"/>
  <c r="T217" i="1"/>
  <c r="U217" i="1" s="1"/>
  <c r="X230" i="1"/>
  <c r="BH226" i="1"/>
  <c r="BI226" i="1" s="1"/>
  <c r="Z226" i="1"/>
  <c r="AA226" i="1" s="1"/>
  <c r="H228" i="1"/>
  <c r="I228" i="1" s="1"/>
  <c r="T228" i="1"/>
  <c r="U229" i="1"/>
  <c r="AF229" i="1"/>
  <c r="AG229" i="1" s="1"/>
  <c r="I232" i="1"/>
  <c r="AG236" i="1"/>
  <c r="AX238" i="1"/>
  <c r="AY238" i="1" s="1"/>
  <c r="AR167" i="1"/>
  <c r="AS167" i="1" s="1"/>
  <c r="BF361" i="1"/>
  <c r="BG361" i="1" s="1"/>
  <c r="BL361" i="1"/>
  <c r="BM361" i="1" s="1"/>
  <c r="BR361" i="1"/>
  <c r="BS361" i="1" s="1"/>
  <c r="AZ361" i="1"/>
  <c r="BA361" i="1" s="1"/>
  <c r="N361" i="1"/>
  <c r="AL361" i="1"/>
  <c r="BL169" i="1"/>
  <c r="BM169" i="1" s="1"/>
  <c r="BR178" i="1"/>
  <c r="BS178" i="1" s="1"/>
  <c r="BL180" i="1"/>
  <c r="BM180" i="1" s="1"/>
  <c r="BH184" i="1"/>
  <c r="BI184" i="1" s="1"/>
  <c r="BB186" i="1"/>
  <c r="BC186" i="1" s="1"/>
  <c r="AE187" i="1"/>
  <c r="AV188" i="1"/>
  <c r="AW188" i="1" s="1"/>
  <c r="BD188" i="1"/>
  <c r="BE188" i="1" s="1"/>
  <c r="BL188" i="1"/>
  <c r="BM188" i="1" s="1"/>
  <c r="Q189" i="1"/>
  <c r="BF190" i="1"/>
  <c r="BG190" i="1" s="1"/>
  <c r="BN190" i="1"/>
  <c r="BO190" i="1" s="1"/>
  <c r="AV191" i="1"/>
  <c r="AW191" i="1" s="1"/>
  <c r="BL191" i="1"/>
  <c r="BM191" i="1" s="1"/>
  <c r="AZ193" i="1"/>
  <c r="BA193" i="1" s="1"/>
  <c r="BH193" i="1"/>
  <c r="BI193" i="1" s="1"/>
  <c r="AV209" i="1"/>
  <c r="AW209" i="1" s="1"/>
  <c r="AB210" i="1"/>
  <c r="P216" i="1"/>
  <c r="BF211" i="1"/>
  <c r="BG211" i="1" s="1"/>
  <c r="BL211" i="1"/>
  <c r="BM211" i="1" s="1"/>
  <c r="Z211" i="1"/>
  <c r="BR211" i="1"/>
  <c r="BS211" i="1" s="1"/>
  <c r="BL212" i="1"/>
  <c r="BM212" i="1" s="1"/>
  <c r="Y213" i="1"/>
  <c r="AR213" i="1"/>
  <c r="BP214" i="1"/>
  <c r="BQ214" i="1" s="1"/>
  <c r="AX214" i="1"/>
  <c r="AY214" i="1" s="1"/>
  <c r="BD214" i="1"/>
  <c r="BE214" i="1" s="1"/>
  <c r="N215" i="1"/>
  <c r="BN217" i="1"/>
  <c r="BO217" i="1" s="1"/>
  <c r="I226" i="1"/>
  <c r="U233" i="1"/>
  <c r="AT234" i="1"/>
  <c r="AP240" i="1"/>
  <c r="BL179" i="1"/>
  <c r="BM179" i="1" s="1"/>
  <c r="Q180" i="1"/>
  <c r="BL187" i="1"/>
  <c r="BM187" i="1" s="1"/>
  <c r="Q188" i="1"/>
  <c r="Q191" i="1"/>
  <c r="BH202" i="1"/>
  <c r="BI202" i="1" s="1"/>
  <c r="N205" i="1"/>
  <c r="L206" i="1"/>
  <c r="N206" i="1" s="1"/>
  <c r="AB206" i="1"/>
  <c r="AJ206" i="1"/>
  <c r="BN207" i="1"/>
  <c r="BO207" i="1" s="1"/>
  <c r="N209" i="1"/>
  <c r="H211" i="1"/>
  <c r="I211" i="1" s="1"/>
  <c r="BH211" i="1"/>
  <c r="BI211" i="1" s="1"/>
  <c r="AM212" i="1"/>
  <c r="BR213" i="1"/>
  <c r="BS213" i="1" s="1"/>
  <c r="N213" i="1"/>
  <c r="AZ213" i="1"/>
  <c r="BA213" i="1" s="1"/>
  <c r="BF213" i="1"/>
  <c r="BG213" i="1" s="1"/>
  <c r="O214" i="1"/>
  <c r="R216" i="1"/>
  <c r="BB217" i="1"/>
  <c r="BC217" i="1" s="1"/>
  <c r="AP230" i="1"/>
  <c r="AR226" i="1"/>
  <c r="BN226" i="1"/>
  <c r="BO226" i="1" s="1"/>
  <c r="Z230" i="1"/>
  <c r="AA230" i="1" s="1"/>
  <c r="AG231" i="1"/>
  <c r="BN232" i="1"/>
  <c r="BO232" i="1" s="1"/>
  <c r="BH232" i="1"/>
  <c r="BI232" i="1" s="1"/>
  <c r="AV232" i="1"/>
  <c r="AW232" i="1" s="1"/>
  <c r="N232" i="1"/>
  <c r="L234" i="1"/>
  <c r="AF238" i="1"/>
  <c r="AG238" i="1" s="1"/>
  <c r="AV239" i="1"/>
  <c r="AW239" i="1" s="1"/>
  <c r="AD359" i="1"/>
  <c r="AR359" i="1"/>
  <c r="AS359" i="1" s="1"/>
  <c r="H361" i="1"/>
  <c r="R361" i="1"/>
  <c r="AF361" i="1"/>
  <c r="BF169" i="1"/>
  <c r="BG169" i="1" s="1"/>
  <c r="N193" i="1"/>
  <c r="BH212" i="1"/>
  <c r="BI212" i="1" s="1"/>
  <c r="AZ214" i="1"/>
  <c r="BA214" i="1" s="1"/>
  <c r="BF214" i="1"/>
  <c r="BG214" i="1" s="1"/>
  <c r="Z214" i="1"/>
  <c r="BF215" i="1"/>
  <c r="BG215" i="1" s="1"/>
  <c r="BH215" i="1"/>
  <c r="BI215" i="1" s="1"/>
  <c r="AR216" i="1"/>
  <c r="AS216" i="1" s="1"/>
  <c r="AR217" i="1"/>
  <c r="AS217" i="1" s="1"/>
  <c r="AG228" i="1"/>
  <c r="BN230" i="1"/>
  <c r="BO230" i="1" s="1"/>
  <c r="R234" i="1"/>
  <c r="R242" i="1" s="1"/>
  <c r="BB231" i="1"/>
  <c r="BC231" i="1" s="1"/>
  <c r="BB228" i="1"/>
  <c r="BC228" i="1" s="1"/>
  <c r="J230" i="1"/>
  <c r="AZ231" i="1"/>
  <c r="BA231" i="1" s="1"/>
  <c r="BD233" i="1"/>
  <c r="BE233" i="1" s="1"/>
  <c r="U237" i="1"/>
  <c r="AR238" i="1"/>
  <c r="V240" i="1"/>
  <c r="BR235" i="1"/>
  <c r="BS235" i="1" s="1"/>
  <c r="P240" i="1"/>
  <c r="BF235" i="1"/>
  <c r="BG235" i="1" s="1"/>
  <c r="AB240" i="1"/>
  <c r="Z235" i="1"/>
  <c r="AA235" i="1" s="1"/>
  <c r="AL235" i="1"/>
  <c r="AM235" i="1" s="1"/>
  <c r="AN240" i="1"/>
  <c r="BL238" i="1"/>
  <c r="BM238" i="1" s="1"/>
  <c r="AZ238" i="1"/>
  <c r="BA238" i="1" s="1"/>
  <c r="BR238" i="1"/>
  <c r="BS238" i="1" s="1"/>
  <c r="U239" i="1"/>
  <c r="AF241" i="1"/>
  <c r="AG241" i="1" s="1"/>
  <c r="H252" i="1"/>
  <c r="I252" i="1" s="1"/>
  <c r="AZ252" i="1"/>
  <c r="BA252" i="1" s="1"/>
  <c r="AF257" i="1"/>
  <c r="AG257" i="1" s="1"/>
  <c r="AR227" i="1"/>
  <c r="AS227" i="1" s="1"/>
  <c r="AV228" i="1"/>
  <c r="AW228" i="1" s="1"/>
  <c r="H229" i="1"/>
  <c r="I229" i="1" s="1"/>
  <c r="AZ229" i="1"/>
  <c r="BA229" i="1" s="1"/>
  <c r="AF233" i="1"/>
  <c r="AG233" i="1" s="1"/>
  <c r="F240" i="1"/>
  <c r="Z236" i="1"/>
  <c r="AA236" i="1" s="1"/>
  <c r="H237" i="1"/>
  <c r="I237" i="1" s="1"/>
  <c r="AZ237" i="1"/>
  <c r="BA237" i="1" s="1"/>
  <c r="H239" i="1"/>
  <c r="I239" i="1" s="1"/>
  <c r="Z239" i="1"/>
  <c r="AA239" i="1" s="1"/>
  <c r="AM239" i="1"/>
  <c r="J240" i="1"/>
  <c r="AL241" i="1"/>
  <c r="AM241" i="1" s="1"/>
  <c r="AB254" i="1"/>
  <c r="AR250" i="1"/>
  <c r="AS250" i="1" s="1"/>
  <c r="AT254" i="1"/>
  <c r="BR250" i="1"/>
  <c r="BS250" i="1" s="1"/>
  <c r="AV277" i="1"/>
  <c r="AW277" i="1" s="1"/>
  <c r="T227" i="1"/>
  <c r="BF228" i="1"/>
  <c r="BG228" i="1" s="1"/>
  <c r="AR231" i="1"/>
  <c r="AS231" i="1" s="1"/>
  <c r="BL231" i="1"/>
  <c r="BM231" i="1" s="1"/>
  <c r="H233" i="1"/>
  <c r="AZ233" i="1"/>
  <c r="BA233" i="1" s="1"/>
  <c r="P234" i="1"/>
  <c r="U235" i="1"/>
  <c r="AR235" i="1"/>
  <c r="AS235" i="1" s="1"/>
  <c r="BN236" i="1"/>
  <c r="BO236" i="1" s="1"/>
  <c r="AV236" i="1"/>
  <c r="AW236" i="1" s="1"/>
  <c r="BH236" i="1"/>
  <c r="BI236" i="1" s="1"/>
  <c r="I238" i="1"/>
  <c r="L240" i="1"/>
  <c r="I241" i="1"/>
  <c r="BN241" i="1"/>
  <c r="BO241" i="1" s="1"/>
  <c r="BR212" i="1"/>
  <c r="BS212" i="1" s="1"/>
  <c r="BH213" i="1"/>
  <c r="BI213" i="1" s="1"/>
  <c r="BN214" i="1"/>
  <c r="BO214" i="1" s="1"/>
  <c r="BL215" i="1"/>
  <c r="BM215" i="1" s="1"/>
  <c r="BH217" i="1"/>
  <c r="BI217" i="1" s="1"/>
  <c r="T226" i="1"/>
  <c r="U226" i="1" s="1"/>
  <c r="AV227" i="1"/>
  <c r="AW227" i="1" s="1"/>
  <c r="BH228" i="1"/>
  <c r="BI228" i="1" s="1"/>
  <c r="AV229" i="1"/>
  <c r="AW229" i="1" s="1"/>
  <c r="BB229" i="1"/>
  <c r="BC229" i="1" s="1"/>
  <c r="V234" i="1"/>
  <c r="T231" i="1"/>
  <c r="U231" i="1" s="1"/>
  <c r="AD234" i="1"/>
  <c r="AF234" i="1" s="1"/>
  <c r="AG234" i="1" s="1"/>
  <c r="BF232" i="1"/>
  <c r="BG232" i="1" s="1"/>
  <c r="BJ233" i="1"/>
  <c r="BK233" i="1" s="1"/>
  <c r="AB234" i="1"/>
  <c r="AB242" i="1" s="1"/>
  <c r="I235" i="1"/>
  <c r="AH240" i="1"/>
  <c r="AH242" i="1" s="1"/>
  <c r="BL235" i="1"/>
  <c r="BM235" i="1" s="1"/>
  <c r="N236" i="1"/>
  <c r="BL236" i="1"/>
  <c r="BM236" i="1" s="1"/>
  <c r="BF236" i="1"/>
  <c r="BG236" i="1" s="1"/>
  <c r="AL238" i="1"/>
  <c r="AM238" i="1" s="1"/>
  <c r="BF238" i="1"/>
  <c r="BG238" i="1" s="1"/>
  <c r="BH239" i="1"/>
  <c r="BI239" i="1" s="1"/>
  <c r="AR241" i="1"/>
  <c r="BB252" i="1"/>
  <c r="BC252" i="1" s="1"/>
  <c r="BB256" i="1"/>
  <c r="BC256" i="1" s="1"/>
  <c r="BH256" i="1"/>
  <c r="BI256" i="1" s="1"/>
  <c r="BN256" i="1"/>
  <c r="BO256" i="1" s="1"/>
  <c r="AV256" i="1"/>
  <c r="AW256" i="1" s="1"/>
  <c r="BB226" i="1"/>
  <c r="BC226" i="1" s="1"/>
  <c r="AT230" i="1"/>
  <c r="O227" i="1"/>
  <c r="AZ228" i="1"/>
  <c r="BA228" i="1" s="1"/>
  <c r="BR228" i="1"/>
  <c r="BS228" i="1" s="1"/>
  <c r="F234" i="1"/>
  <c r="F242" i="1" s="1"/>
  <c r="N231" i="1"/>
  <c r="AV231" i="1"/>
  <c r="AW231" i="1" s="1"/>
  <c r="AV233" i="1"/>
  <c r="AW233" i="1" s="1"/>
  <c r="BB233" i="1"/>
  <c r="BC233" i="1" s="1"/>
  <c r="BL237" i="1"/>
  <c r="BM237" i="1" s="1"/>
  <c r="N237" i="1"/>
  <c r="BH238" i="1"/>
  <c r="BI238" i="1" s="1"/>
  <c r="N239" i="1"/>
  <c r="BB241" i="1"/>
  <c r="BC241" i="1" s="1"/>
  <c r="BH241" i="1"/>
  <c r="BI241" i="1" s="1"/>
  <c r="AV241" i="1"/>
  <c r="AW241" i="1" s="1"/>
  <c r="V230" i="1"/>
  <c r="AD230" i="1"/>
  <c r="AZ227" i="1"/>
  <c r="BA227" i="1" s="1"/>
  <c r="AX227" i="1"/>
  <c r="AY227" i="1" s="1"/>
  <c r="Z228" i="1"/>
  <c r="AA228" i="1" s="1"/>
  <c r="N229" i="1"/>
  <c r="BN229" i="1"/>
  <c r="BO229" i="1" s="1"/>
  <c r="BF231" i="1"/>
  <c r="BG231" i="1" s="1"/>
  <c r="AZ232" i="1"/>
  <c r="BA232" i="1" s="1"/>
  <c r="BR232" i="1"/>
  <c r="BS232" i="1" s="1"/>
  <c r="AV235" i="1"/>
  <c r="AW235" i="1" s="1"/>
  <c r="BN235" i="1"/>
  <c r="BO235" i="1" s="1"/>
  <c r="X240" i="1"/>
  <c r="AZ235" i="1"/>
  <c r="BA235" i="1" s="1"/>
  <c r="R240" i="1"/>
  <c r="BB237" i="1"/>
  <c r="BC237" i="1" s="1"/>
  <c r="AR237" i="1"/>
  <c r="AS237" i="1" s="1"/>
  <c r="BF239" i="1"/>
  <c r="BG239" i="1" s="1"/>
  <c r="AZ239" i="1"/>
  <c r="BA239" i="1" s="1"/>
  <c r="AR239" i="1"/>
  <c r="AS239" i="1" s="1"/>
  <c r="BN239" i="1"/>
  <c r="BO239" i="1" s="1"/>
  <c r="BB238" i="1"/>
  <c r="BC238" i="1" s="1"/>
  <c r="BR241" i="1"/>
  <c r="BS241" i="1" s="1"/>
  <c r="BB250" i="1"/>
  <c r="BC250" i="1" s="1"/>
  <c r="Y251" i="1"/>
  <c r="Y252" i="1"/>
  <c r="AF252" i="1"/>
  <c r="AG252" i="1" s="1"/>
  <c r="BR253" i="1"/>
  <c r="BS253" i="1" s="1"/>
  <c r="N253" i="1"/>
  <c r="BF253" i="1"/>
  <c r="BG253" i="1" s="1"/>
  <c r="BL253" i="1"/>
  <c r="BM253" i="1" s="1"/>
  <c r="AG253" i="1"/>
  <c r="AZ253" i="1"/>
  <c r="BA253" i="1" s="1"/>
  <c r="Y254" i="1"/>
  <c r="AA255" i="1"/>
  <c r="AR255" i="1"/>
  <c r="AT258" i="1"/>
  <c r="I256" i="1"/>
  <c r="H257" i="1"/>
  <c r="I257" i="1" s="1"/>
  <c r="V278" i="1"/>
  <c r="T274" i="1"/>
  <c r="AJ254" i="1"/>
  <c r="BJ255" i="1"/>
  <c r="BK255" i="1" s="1"/>
  <c r="Z258" i="1"/>
  <c r="AA258" i="1" s="1"/>
  <c r="U256" i="1"/>
  <c r="AR261" i="1"/>
  <c r="AS261" i="1" s="1"/>
  <c r="BR261" i="1"/>
  <c r="BS261" i="1" s="1"/>
  <c r="BB254" i="1"/>
  <c r="BC254" i="1" s="1"/>
  <c r="R258" i="1"/>
  <c r="R266" i="1" s="1"/>
  <c r="AD258" i="1"/>
  <c r="F264" i="1"/>
  <c r="U259" i="1"/>
  <c r="AF259" i="1"/>
  <c r="AG259" i="1" s="1"/>
  <c r="AH264" i="1"/>
  <c r="AS260" i="1"/>
  <c r="AG263" i="1"/>
  <c r="U265" i="1"/>
  <c r="BL241" i="1"/>
  <c r="BM241" i="1" s="1"/>
  <c r="T250" i="1"/>
  <c r="U250" i="1" s="1"/>
  <c r="V254" i="1"/>
  <c r="AD254" i="1"/>
  <c r="BN251" i="1"/>
  <c r="BO251" i="1" s="1"/>
  <c r="BB251" i="1"/>
  <c r="BC251" i="1" s="1"/>
  <c r="U251" i="1"/>
  <c r="BH254" i="1"/>
  <c r="BI254" i="1" s="1"/>
  <c r="T255" i="1"/>
  <c r="U255" i="1" s="1"/>
  <c r="BB255" i="1"/>
  <c r="BC255" i="1" s="1"/>
  <c r="BR256" i="1"/>
  <c r="BS256" i="1" s="1"/>
  <c r="N256" i="1"/>
  <c r="P258" i="1"/>
  <c r="Y258" i="1"/>
  <c r="AS256" i="1"/>
  <c r="AX257" i="1"/>
  <c r="AY257" i="1" s="1"/>
  <c r="AG260" i="1"/>
  <c r="U261" i="1"/>
  <c r="Y262" i="1"/>
  <c r="AL284" i="1"/>
  <c r="AM284" i="1" s="1"/>
  <c r="AN288" i="1"/>
  <c r="BD250" i="1"/>
  <c r="BE250" i="1" s="1"/>
  <c r="AL254" i="1"/>
  <c r="AM254" i="1" s="1"/>
  <c r="AX250" i="1"/>
  <c r="AY250" i="1" s="1"/>
  <c r="AL251" i="1"/>
  <c r="AM256" i="1" s="1"/>
  <c r="T252" i="1"/>
  <c r="U252" i="1" s="1"/>
  <c r="BR252" i="1"/>
  <c r="BS252" i="1" s="1"/>
  <c r="BB253" i="1"/>
  <c r="BC253" i="1" s="1"/>
  <c r="BN253" i="1"/>
  <c r="BO253" i="1" s="1"/>
  <c r="AV253" i="1"/>
  <c r="AW253" i="1" s="1"/>
  <c r="U253" i="1"/>
  <c r="BH253" i="1"/>
  <c r="BI253" i="1" s="1"/>
  <c r="BB257" i="1"/>
  <c r="BC257" i="1" s="1"/>
  <c r="U260" i="1"/>
  <c r="Z262" i="1"/>
  <c r="I263" i="1"/>
  <c r="AG237" i="1"/>
  <c r="T238" i="1"/>
  <c r="U238" i="1" s="1"/>
  <c r="N241" i="1"/>
  <c r="AV250" i="1"/>
  <c r="AW250" i="1" s="1"/>
  <c r="F254" i="1"/>
  <c r="AV254" i="1" s="1"/>
  <c r="AW254" i="1" s="1"/>
  <c r="Y266" i="1"/>
  <c r="Y265" i="1"/>
  <c r="X267" i="1"/>
  <c r="Y261" i="1"/>
  <c r="Y263" i="1"/>
  <c r="Y255" i="1"/>
  <c r="BJ250" i="1"/>
  <c r="BK250" i="1" s="1"/>
  <c r="BH251" i="1"/>
  <c r="BI251" i="1" s="1"/>
  <c r="BD252" i="1"/>
  <c r="BE252" i="1" s="1"/>
  <c r="BP252" i="1"/>
  <c r="BQ252" i="1" s="1"/>
  <c r="AX252" i="1"/>
  <c r="AY252" i="1" s="1"/>
  <c r="AL253" i="1"/>
  <c r="AM253" i="1" s="1"/>
  <c r="AH254" i="1"/>
  <c r="J258" i="1"/>
  <c r="H255" i="1"/>
  <c r="BF255" i="1"/>
  <c r="BG255" i="1" s="1"/>
  <c r="V258" i="1"/>
  <c r="T257" i="1"/>
  <c r="U257" i="1" s="1"/>
  <c r="AP264" i="1"/>
  <c r="AR259" i="1"/>
  <c r="AS259" i="1" s="1"/>
  <c r="BN237" i="1"/>
  <c r="BO237" i="1" s="1"/>
  <c r="Z241" i="1"/>
  <c r="AA241" i="1" s="1"/>
  <c r="BF241" i="1"/>
  <c r="BG241" i="1" s="1"/>
  <c r="AZ250" i="1"/>
  <c r="BA250" i="1" s="1"/>
  <c r="Y250" i="1"/>
  <c r="AF250" i="1"/>
  <c r="AG250" i="1" s="1"/>
  <c r="AP254" i="1"/>
  <c r="BF251" i="1"/>
  <c r="BG251" i="1" s="1"/>
  <c r="BR251" i="1"/>
  <c r="BS251" i="1" s="1"/>
  <c r="N251" i="1"/>
  <c r="O252" i="1" s="1"/>
  <c r="BJ252" i="1"/>
  <c r="BK252" i="1" s="1"/>
  <c r="J254" i="1"/>
  <c r="AV255" i="1"/>
  <c r="AW255" i="1" s="1"/>
  <c r="L258" i="1"/>
  <c r="BH255" i="1"/>
  <c r="BI255" i="1" s="1"/>
  <c r="Z256" i="1"/>
  <c r="AZ256" i="1"/>
  <c r="BA256" i="1" s="1"/>
  <c r="Z257" i="1"/>
  <c r="AA257" i="1" s="1"/>
  <c r="Y257" i="1"/>
  <c r="AL257" i="1"/>
  <c r="BD257" i="1"/>
  <c r="BE257" i="1" s="1"/>
  <c r="Y259" i="1"/>
  <c r="Y264" i="1"/>
  <c r="AG262" i="1"/>
  <c r="AS265" i="1"/>
  <c r="AM287" i="1"/>
  <c r="AM275" i="1"/>
  <c r="AM279" i="1"/>
  <c r="AH258" i="1"/>
  <c r="AF255" i="1"/>
  <c r="AG255" i="1" s="1"/>
  <c r="AP258" i="1"/>
  <c r="BL259" i="1"/>
  <c r="BM259" i="1" s="1"/>
  <c r="Z260" i="1"/>
  <c r="AA260" i="1" s="1"/>
  <c r="H261" i="1"/>
  <c r="I261" i="1" s="1"/>
  <c r="BP265" i="1"/>
  <c r="BQ265" i="1" s="1"/>
  <c r="AL278" i="1"/>
  <c r="AM278" i="1" s="1"/>
  <c r="BL250" i="1"/>
  <c r="BM250" i="1" s="1"/>
  <c r="BH252" i="1"/>
  <c r="BI252" i="1" s="1"/>
  <c r="P254" i="1"/>
  <c r="AZ257" i="1"/>
  <c r="BA257" i="1" s="1"/>
  <c r="H259" i="1"/>
  <c r="I259" i="1" s="1"/>
  <c r="J264" i="1"/>
  <c r="AZ259" i="1"/>
  <c r="BA259" i="1" s="1"/>
  <c r="BB260" i="1"/>
  <c r="BC260" i="1" s="1"/>
  <c r="BN260" i="1"/>
  <c r="BO260" i="1" s="1"/>
  <c r="BF261" i="1"/>
  <c r="BG261" i="1" s="1"/>
  <c r="F278" i="1"/>
  <c r="H274" i="1"/>
  <c r="I274" i="1" s="1"/>
  <c r="AT278" i="1"/>
  <c r="AR274" i="1"/>
  <c r="AS274" i="1" s="1"/>
  <c r="BR274" i="1"/>
  <c r="BS274" i="1" s="1"/>
  <c r="H276" i="1"/>
  <c r="I276" i="1" s="1"/>
  <c r="H277" i="1"/>
  <c r="AR281" i="1"/>
  <c r="AS281" i="1" s="1"/>
  <c r="BR281" i="1"/>
  <c r="BS281" i="1" s="1"/>
  <c r="AN258" i="1"/>
  <c r="AJ264" i="1"/>
  <c r="AL260" i="1"/>
  <c r="AN264" i="1"/>
  <c r="BN262" i="1"/>
  <c r="BO262" i="1" s="1"/>
  <c r="BB262" i="1"/>
  <c r="BC262" i="1" s="1"/>
  <c r="BH262" i="1"/>
  <c r="BI262" i="1" s="1"/>
  <c r="Z274" i="1"/>
  <c r="AB278" i="1"/>
  <c r="Z275" i="1"/>
  <c r="AA287" i="1" s="1"/>
  <c r="AS284" i="1"/>
  <c r="AS280" i="1"/>
  <c r="BN276" i="1"/>
  <c r="BO276" i="1" s="1"/>
  <c r="BB276" i="1"/>
  <c r="BC276" i="1" s="1"/>
  <c r="AR276" i="1"/>
  <c r="AS276" i="1" s="1"/>
  <c r="BL282" i="1"/>
  <c r="BM282" i="1" s="1"/>
  <c r="N282" i="1"/>
  <c r="AV259" i="1"/>
  <c r="AW259" i="1" s="1"/>
  <c r="L264" i="1"/>
  <c r="L266" i="1" s="1"/>
  <c r="AB264" i="1"/>
  <c r="BB259" i="1"/>
  <c r="BC259" i="1" s="1"/>
  <c r="BH260" i="1"/>
  <c r="BI260" i="1" s="1"/>
  <c r="BP261" i="1"/>
  <c r="BQ261" i="1" s="1"/>
  <c r="BD261" i="1"/>
  <c r="BE261" i="1" s="1"/>
  <c r="AX261" i="1"/>
  <c r="AY261" i="1" s="1"/>
  <c r="AL262" i="1"/>
  <c r="AV262" i="1"/>
  <c r="AW262" i="1" s="1"/>
  <c r="BB274" i="1"/>
  <c r="BC274" i="1" s="1"/>
  <c r="BH274" i="1"/>
  <c r="BI274" i="1" s="1"/>
  <c r="L278" i="1"/>
  <c r="AD278" i="1"/>
  <c r="AF274" i="1"/>
  <c r="BB279" i="1"/>
  <c r="BC279" i="1" s="1"/>
  <c r="R282" i="1"/>
  <c r="BB282" i="1" s="1"/>
  <c r="BC282" i="1" s="1"/>
  <c r="H287" i="1"/>
  <c r="AL259" i="1"/>
  <c r="AM259" i="1" s="1"/>
  <c r="AT264" i="1"/>
  <c r="BR260" i="1"/>
  <c r="BS260" i="1" s="1"/>
  <c r="N260" i="1"/>
  <c r="BF260" i="1"/>
  <c r="BG260" i="1" s="1"/>
  <c r="P264" i="1"/>
  <c r="O261" i="1"/>
  <c r="BJ261" i="1"/>
  <c r="BK261" i="1" s="1"/>
  <c r="N274" i="1"/>
  <c r="AV276" i="1"/>
  <c r="AW276" i="1" s="1"/>
  <c r="BH250" i="1"/>
  <c r="BI250" i="1" s="1"/>
  <c r="BH257" i="1"/>
  <c r="BI257" i="1" s="1"/>
  <c r="AR257" i="1"/>
  <c r="AS257" i="1" s="1"/>
  <c r="BL257" i="1"/>
  <c r="BM257" i="1" s="1"/>
  <c r="N259" i="1"/>
  <c r="V264" i="1"/>
  <c r="AD264" i="1"/>
  <c r="BN259" i="1"/>
  <c r="BO259" i="1" s="1"/>
  <c r="Y260" i="1"/>
  <c r="AZ260" i="1"/>
  <c r="BA260" i="1" s="1"/>
  <c r="AZ261" i="1"/>
  <c r="BA261" i="1" s="1"/>
  <c r="AF261" i="1"/>
  <c r="AG261" i="1" s="1"/>
  <c r="BF262" i="1"/>
  <c r="BG262" i="1" s="1"/>
  <c r="BL262" i="1"/>
  <c r="BM262" i="1" s="1"/>
  <c r="BR262" i="1"/>
  <c r="BS262" i="1" s="1"/>
  <c r="N262" i="1"/>
  <c r="AL274" i="1"/>
  <c r="AM274" i="1" s="1"/>
  <c r="BL274" i="1"/>
  <c r="BM274" i="1" s="1"/>
  <c r="BL275" i="1"/>
  <c r="BM275" i="1" s="1"/>
  <c r="N275" i="1"/>
  <c r="AZ275" i="1"/>
  <c r="BA275" i="1" s="1"/>
  <c r="BR275" i="1"/>
  <c r="BS275" i="1" s="1"/>
  <c r="BF275" i="1"/>
  <c r="BG275" i="1" s="1"/>
  <c r="F282" i="1"/>
  <c r="AV282" i="1" s="1"/>
  <c r="AW282" i="1" s="1"/>
  <c r="AL280" i="1"/>
  <c r="AM280" i="1" s="1"/>
  <c r="BB283" i="1"/>
  <c r="BC283" i="1" s="1"/>
  <c r="R288" i="1"/>
  <c r="AX263" i="1"/>
  <c r="AY263" i="1" s="1"/>
  <c r="BF263" i="1"/>
  <c r="BG263" i="1" s="1"/>
  <c r="BJ265" i="1"/>
  <c r="BK265" i="1" s="1"/>
  <c r="BR265" i="1"/>
  <c r="BS265" i="1" s="1"/>
  <c r="AL276" i="1"/>
  <c r="AM276" i="1" s="1"/>
  <c r="AM277" i="1"/>
  <c r="AX281" i="1"/>
  <c r="AY281" i="1" s="1"/>
  <c r="BD281" i="1"/>
  <c r="BE281" i="1" s="1"/>
  <c r="O281" i="1"/>
  <c r="BP281" i="1"/>
  <c r="BQ281" i="1" s="1"/>
  <c r="Z288" i="1"/>
  <c r="AX285" i="1"/>
  <c r="AY285" i="1" s="1"/>
  <c r="O285" i="1"/>
  <c r="Z286" i="1"/>
  <c r="AA286" i="1" s="1"/>
  <c r="AX289" i="1"/>
  <c r="AY289" i="1" s="1"/>
  <c r="O289" i="1"/>
  <c r="AR289" i="1"/>
  <c r="AS289" i="1" s="1"/>
  <c r="BJ289" i="1"/>
  <c r="BK289" i="1" s="1"/>
  <c r="AR285" i="1"/>
  <c r="AS285" i="1" s="1"/>
  <c r="AL286" i="1"/>
  <c r="AM286" i="1" s="1"/>
  <c r="BL261" i="1"/>
  <c r="BM261" i="1" s="1"/>
  <c r="AR263" i="1"/>
  <c r="AS263" i="1" s="1"/>
  <c r="AZ263" i="1"/>
  <c r="BA263" i="1" s="1"/>
  <c r="BH263" i="1"/>
  <c r="BI263" i="1" s="1"/>
  <c r="H265" i="1"/>
  <c r="I265" i="1" s="1"/>
  <c r="AF265" i="1"/>
  <c r="AG265" i="1" s="1"/>
  <c r="BD265" i="1"/>
  <c r="BE265" i="1" s="1"/>
  <c r="BL265" i="1"/>
  <c r="BM265" i="1" s="1"/>
  <c r="BF274" i="1"/>
  <c r="BG274" i="1" s="1"/>
  <c r="T275" i="1"/>
  <c r="BH275" i="1"/>
  <c r="BI275" i="1" s="1"/>
  <c r="AZ276" i="1"/>
  <c r="BA276" i="1" s="1"/>
  <c r="J282" i="1"/>
  <c r="AZ282" i="1" s="1"/>
  <c r="BA282" i="1" s="1"/>
  <c r="H279" i="1"/>
  <c r="AN282" i="1"/>
  <c r="AN290" i="1" s="1"/>
  <c r="J288" i="1"/>
  <c r="H283" i="1"/>
  <c r="U286" i="1"/>
  <c r="BJ287" i="1"/>
  <c r="BK287" i="1" s="1"/>
  <c r="AF287" i="1"/>
  <c r="AV289" i="1"/>
  <c r="AW289" i="1" s="1"/>
  <c r="H289" i="1"/>
  <c r="I289" i="1" s="1"/>
  <c r="AM289" i="1"/>
  <c r="T277" i="1"/>
  <c r="U277" i="1" s="1"/>
  <c r="V282" i="1"/>
  <c r="T279" i="1"/>
  <c r="AM281" i="1"/>
  <c r="L288" i="1"/>
  <c r="T283" i="1"/>
  <c r="AM285" i="1"/>
  <c r="AR287" i="1"/>
  <c r="AS287" i="1" s="1"/>
  <c r="BJ263" i="1"/>
  <c r="BK263" i="1" s="1"/>
  <c r="AX265" i="1"/>
  <c r="AY265" i="1" s="1"/>
  <c r="BF265" i="1"/>
  <c r="BG265" i="1" s="1"/>
  <c r="BN265" i="1"/>
  <c r="BO265" i="1" s="1"/>
  <c r="AP278" i="1"/>
  <c r="BF276" i="1"/>
  <c r="BG276" i="1" s="1"/>
  <c r="BR276" i="1"/>
  <c r="BS276" i="1" s="1"/>
  <c r="N276" i="1"/>
  <c r="P278" i="1"/>
  <c r="AP282" i="1"/>
  <c r="BN282" i="1" s="1"/>
  <c r="BO282" i="1" s="1"/>
  <c r="AZ280" i="1"/>
  <c r="BA280" i="1" s="1"/>
  <c r="BF280" i="1"/>
  <c r="BG280" i="1" s="1"/>
  <c r="BR280" i="1"/>
  <c r="BS280" i="1" s="1"/>
  <c r="N280" i="1"/>
  <c r="AP288" i="1"/>
  <c r="AZ284" i="1"/>
  <c r="BA284" i="1" s="1"/>
  <c r="BF284" i="1"/>
  <c r="BG284" i="1" s="1"/>
  <c r="BR284" i="1"/>
  <c r="BS284" i="1" s="1"/>
  <c r="N284" i="1"/>
  <c r="AV286" i="1"/>
  <c r="AW286" i="1" s="1"/>
  <c r="BB286" i="1"/>
  <c r="BC286" i="1" s="1"/>
  <c r="BN286" i="1"/>
  <c r="BO286" i="1" s="1"/>
  <c r="AF289" i="1"/>
  <c r="BR289" i="1"/>
  <c r="BS289" i="1" s="1"/>
  <c r="J278" i="1"/>
  <c r="R278" i="1"/>
  <c r="AH278" i="1"/>
  <c r="BD277" i="1"/>
  <c r="BE277" i="1" s="1"/>
  <c r="O277" i="1"/>
  <c r="BP277" i="1"/>
  <c r="BQ277" i="1" s="1"/>
  <c r="BF277" i="1"/>
  <c r="BG277" i="1" s="1"/>
  <c r="BJ279" i="1"/>
  <c r="BK279" i="1" s="1"/>
  <c r="BD279" i="1"/>
  <c r="BE279" i="1" s="1"/>
  <c r="X282" i="1"/>
  <c r="AH282" i="1"/>
  <c r="AF279" i="1"/>
  <c r="BF279" i="1"/>
  <c r="BG279" i="1" s="1"/>
  <c r="Z280" i="1"/>
  <c r="AA280" i="1" s="1"/>
  <c r="BJ283" i="1"/>
  <c r="BK283" i="1" s="1"/>
  <c r="AH288" i="1"/>
  <c r="AF283" i="1"/>
  <c r="Z284" i="1"/>
  <c r="BR285" i="1"/>
  <c r="BS285" i="1" s="1"/>
  <c r="AS286" i="1"/>
  <c r="AF275" i="1"/>
  <c r="AG285" i="1" s="1"/>
  <c r="BB275" i="1"/>
  <c r="BC275" i="1" s="1"/>
  <c r="AR277" i="1"/>
  <c r="AS277" i="1" s="1"/>
  <c r="I280" i="1"/>
  <c r="BL280" i="1"/>
  <c r="BM280" i="1" s="1"/>
  <c r="AV281" i="1"/>
  <c r="AW281" i="1" s="1"/>
  <c r="BF281" i="1"/>
  <c r="BG281" i="1" s="1"/>
  <c r="T281" i="1"/>
  <c r="AJ288" i="1"/>
  <c r="I284" i="1"/>
  <c r="BL284" i="1"/>
  <c r="BM284" i="1" s="1"/>
  <c r="AV285" i="1"/>
  <c r="AW285" i="1" s="1"/>
  <c r="BF285" i="1"/>
  <c r="BG285" i="1" s="1"/>
  <c r="T285" i="1"/>
  <c r="U285" i="1" s="1"/>
  <c r="BL286" i="1"/>
  <c r="BM286" i="1" s="1"/>
  <c r="BH286" i="1"/>
  <c r="BI286" i="1" s="1"/>
  <c r="BN287" i="1"/>
  <c r="BO287" i="1" s="1"/>
  <c r="P288" i="1"/>
  <c r="T289" i="1"/>
  <c r="U289" i="1" s="1"/>
  <c r="AZ277" i="1"/>
  <c r="BA277" i="1" s="1"/>
  <c r="AV279" i="1"/>
  <c r="AW279" i="1" s="1"/>
  <c r="BL279" i="1"/>
  <c r="BM279" i="1" s="1"/>
  <c r="BB280" i="1"/>
  <c r="BC280" i="1" s="1"/>
  <c r="AZ281" i="1"/>
  <c r="BA281" i="1" s="1"/>
  <c r="BH281" i="1"/>
  <c r="BI281" i="1" s="1"/>
  <c r="AV283" i="1"/>
  <c r="AW283" i="1" s="1"/>
  <c r="BD283" i="1"/>
  <c r="BE283" i="1" s="1"/>
  <c r="BL283" i="1"/>
  <c r="BM283" i="1" s="1"/>
  <c r="BB284" i="1"/>
  <c r="BC284" i="1" s="1"/>
  <c r="AZ285" i="1"/>
  <c r="BA285" i="1" s="1"/>
  <c r="BH285" i="1"/>
  <c r="BI285" i="1" s="1"/>
  <c r="BF286" i="1"/>
  <c r="BG286" i="1" s="1"/>
  <c r="AV287" i="1"/>
  <c r="AW287" i="1" s="1"/>
  <c r="BD287" i="1"/>
  <c r="BE287" i="1" s="1"/>
  <c r="BL287" i="1"/>
  <c r="BM287" i="1" s="1"/>
  <c r="V288" i="1"/>
  <c r="AT288" i="1"/>
  <c r="AZ289" i="1"/>
  <c r="BA289" i="1" s="1"/>
  <c r="AR279" i="1"/>
  <c r="AS279" i="1" s="1"/>
  <c r="AZ279" i="1"/>
  <c r="BA279" i="1" s="1"/>
  <c r="BN280" i="1"/>
  <c r="BO280" i="1" s="1"/>
  <c r="AT282" i="1"/>
  <c r="AR283" i="1"/>
  <c r="AS283" i="1" s="1"/>
  <c r="BH283" i="1"/>
  <c r="BI283" i="1" s="1"/>
  <c r="BN284" i="1"/>
  <c r="BO284" i="1" s="1"/>
  <c r="N286" i="1"/>
  <c r="BR286" i="1"/>
  <c r="BS286" i="1" s="1"/>
  <c r="AZ287" i="1"/>
  <c r="BA287" i="1" s="1"/>
  <c r="BH287" i="1"/>
  <c r="BI287" i="1" s="1"/>
  <c r="BP287" i="1"/>
  <c r="BQ287" i="1" s="1"/>
  <c r="BL289" i="1"/>
  <c r="BM289" i="1" s="1"/>
  <c r="W170" i="1" l="1"/>
  <c r="CG178" i="1"/>
  <c r="W161" i="1"/>
  <c r="W166" i="1"/>
  <c r="W157" i="1"/>
  <c r="W154" i="1"/>
  <c r="W167" i="1"/>
  <c r="W165" i="1"/>
  <c r="W162" i="1"/>
  <c r="W164" i="1"/>
  <c r="W159" i="1"/>
  <c r="W158" i="1"/>
  <c r="W169" i="1"/>
  <c r="W163" i="1"/>
  <c r="W160" i="1"/>
  <c r="W156" i="1"/>
  <c r="W155" i="1"/>
  <c r="CC188" i="1"/>
  <c r="AK69" i="1"/>
  <c r="AK61" i="1"/>
  <c r="AK58" i="1"/>
  <c r="AK65" i="1"/>
  <c r="AK62" i="1"/>
  <c r="AK59" i="1"/>
  <c r="AJ75" i="1"/>
  <c r="AK74" i="1"/>
  <c r="AK60" i="1"/>
  <c r="AK64" i="1"/>
  <c r="AK71" i="1"/>
  <c r="AK70" i="1"/>
  <c r="AK67" i="1"/>
  <c r="AK63" i="1"/>
  <c r="AK66" i="1"/>
  <c r="AK68" i="1"/>
  <c r="AK73" i="1"/>
  <c r="BB374" i="1"/>
  <c r="BC374" i="1" s="1"/>
  <c r="CB187" i="1"/>
  <c r="AD51" i="1"/>
  <c r="AE50" i="1"/>
  <c r="AE35" i="1"/>
  <c r="AE38" i="1"/>
  <c r="AE45" i="1"/>
  <c r="AE49" i="1"/>
  <c r="AE43" i="1"/>
  <c r="AE46" i="1"/>
  <c r="AE36" i="1"/>
  <c r="AE44" i="1"/>
  <c r="AE47" i="1"/>
  <c r="AE34" i="1"/>
  <c r="AE41" i="1"/>
  <c r="AE37" i="1"/>
  <c r="AE40" i="1"/>
  <c r="AE39" i="1"/>
  <c r="CC183" i="1"/>
  <c r="F75" i="1"/>
  <c r="G74" i="1"/>
  <c r="G68" i="1"/>
  <c r="G65" i="1"/>
  <c r="G61" i="1"/>
  <c r="G60" i="1"/>
  <c r="G58" i="1"/>
  <c r="G59" i="1"/>
  <c r="G69" i="1"/>
  <c r="G64" i="1"/>
  <c r="G67" i="1"/>
  <c r="G63" i="1"/>
  <c r="G71" i="1"/>
  <c r="G70" i="1"/>
  <c r="G62" i="1"/>
  <c r="G73" i="1"/>
  <c r="AI242" i="1"/>
  <c r="AI237" i="1"/>
  <c r="AI232" i="1"/>
  <c r="AI235" i="1"/>
  <c r="AI228" i="1"/>
  <c r="AI239" i="1"/>
  <c r="CJ180" i="1"/>
  <c r="AI227" i="1"/>
  <c r="AI230" i="1"/>
  <c r="AI226" i="1"/>
  <c r="AI233" i="1"/>
  <c r="AI238" i="1"/>
  <c r="AI236" i="1"/>
  <c r="AI234" i="1"/>
  <c r="AI231" i="1"/>
  <c r="AI241" i="1"/>
  <c r="AI229" i="1"/>
  <c r="O206" i="1"/>
  <c r="BF350" i="1"/>
  <c r="BG350" i="1" s="1"/>
  <c r="Z146" i="1"/>
  <c r="AA146" i="1" s="1"/>
  <c r="AC145" i="1"/>
  <c r="CF179" i="1"/>
  <c r="AC141" i="1"/>
  <c r="AC137" i="1"/>
  <c r="AC136" i="1"/>
  <c r="AC133" i="1"/>
  <c r="AC132" i="1"/>
  <c r="AC131" i="1"/>
  <c r="AC146" i="1"/>
  <c r="AC142" i="1"/>
  <c r="AC140" i="1"/>
  <c r="AC138" i="1"/>
  <c r="AC135" i="1"/>
  <c r="AC139" i="1"/>
  <c r="AC134" i="1"/>
  <c r="AC143" i="1"/>
  <c r="AC130" i="1"/>
  <c r="CD181" i="1"/>
  <c r="AL98" i="1"/>
  <c r="AM98" i="1" s="1"/>
  <c r="AO97" i="1"/>
  <c r="AO82" i="1"/>
  <c r="AO84" i="1"/>
  <c r="AO98" i="1"/>
  <c r="AO92" i="1"/>
  <c r="AO89" i="1"/>
  <c r="AO83" i="1"/>
  <c r="AO88" i="1"/>
  <c r="AO94" i="1"/>
  <c r="AO93" i="1"/>
  <c r="AO91" i="1"/>
  <c r="AO95" i="1"/>
  <c r="AO86" i="1"/>
  <c r="AO85" i="1"/>
  <c r="AO87" i="1"/>
  <c r="CA179" i="1"/>
  <c r="AC13" i="1"/>
  <c r="AC22" i="1"/>
  <c r="AC10" i="1"/>
  <c r="AC26" i="1"/>
  <c r="AC16" i="1"/>
  <c r="AC25" i="1"/>
  <c r="AC19" i="1"/>
  <c r="AC15" i="1"/>
  <c r="AC11" i="1"/>
  <c r="AC20" i="1"/>
  <c r="AC12" i="1"/>
  <c r="AC17" i="1"/>
  <c r="AC14" i="1"/>
  <c r="AC21" i="1"/>
  <c r="AC24" i="1"/>
  <c r="AC23" i="1"/>
  <c r="R267" i="1"/>
  <c r="S263" i="1"/>
  <c r="S259" i="1"/>
  <c r="S266" i="1"/>
  <c r="S260" i="1"/>
  <c r="S256" i="1"/>
  <c r="S261" i="1"/>
  <c r="S253" i="1"/>
  <c r="S262" i="1"/>
  <c r="S250" i="1"/>
  <c r="S251" i="1"/>
  <c r="CK185" i="1"/>
  <c r="S252" i="1"/>
  <c r="S255" i="1"/>
  <c r="S264" i="1"/>
  <c r="S254" i="1"/>
  <c r="S265" i="1"/>
  <c r="S257" i="1"/>
  <c r="CF186" i="1"/>
  <c r="Y146" i="1"/>
  <c r="X147" i="1"/>
  <c r="Y139" i="1"/>
  <c r="Y143" i="1"/>
  <c r="Y142" i="1"/>
  <c r="Y135" i="1"/>
  <c r="Y131" i="1"/>
  <c r="Y130" i="1"/>
  <c r="Y132" i="1"/>
  <c r="Y133" i="1"/>
  <c r="Y144" i="1"/>
  <c r="Y136" i="1"/>
  <c r="Y137" i="1"/>
  <c r="Y145" i="1"/>
  <c r="Y134" i="1"/>
  <c r="Y141" i="1"/>
  <c r="Y140" i="1"/>
  <c r="CE189" i="1"/>
  <c r="AQ115" i="1"/>
  <c r="AQ119" i="1"/>
  <c r="AP123" i="1"/>
  <c r="AQ108" i="1"/>
  <c r="AQ112" i="1"/>
  <c r="AQ122" i="1"/>
  <c r="AQ116" i="1"/>
  <c r="AQ114" i="1"/>
  <c r="AQ107" i="1"/>
  <c r="AQ111" i="1"/>
  <c r="AQ109" i="1"/>
  <c r="AQ117" i="1"/>
  <c r="AQ121" i="1"/>
  <c r="AQ106" i="1"/>
  <c r="AQ110" i="1"/>
  <c r="AQ113" i="1"/>
  <c r="AQ118" i="1"/>
  <c r="CA178" i="1"/>
  <c r="W26" i="1"/>
  <c r="T26" i="1"/>
  <c r="U26" i="1" s="1"/>
  <c r="W16" i="1"/>
  <c r="W13" i="1"/>
  <c r="W25" i="1"/>
  <c r="W21" i="1"/>
  <c r="W17" i="1"/>
  <c r="W12" i="1"/>
  <c r="W14" i="1"/>
  <c r="W20" i="1"/>
  <c r="W22" i="1"/>
  <c r="W15" i="1"/>
  <c r="W23" i="1"/>
  <c r="W10" i="1"/>
  <c r="W11" i="1"/>
  <c r="W19" i="1"/>
  <c r="AO290" i="1"/>
  <c r="AO285" i="1"/>
  <c r="AO281" i="1"/>
  <c r="AO289" i="1"/>
  <c r="AO275" i="1"/>
  <c r="AO283" i="1"/>
  <c r="AO279" i="1"/>
  <c r="AO286" i="1"/>
  <c r="AO277" i="1"/>
  <c r="AO287" i="1"/>
  <c r="CL181" i="1"/>
  <c r="AO278" i="1"/>
  <c r="AO274" i="1"/>
  <c r="AO284" i="1"/>
  <c r="AO280" i="1"/>
  <c r="AO276" i="1"/>
  <c r="L267" i="1"/>
  <c r="BB266" i="1"/>
  <c r="BC266" i="1" s="1"/>
  <c r="BH266" i="1"/>
  <c r="BI266" i="1" s="1"/>
  <c r="M261" i="1"/>
  <c r="M260" i="1"/>
  <c r="M263" i="1"/>
  <c r="M265" i="1"/>
  <c r="M252" i="1"/>
  <c r="M251" i="1"/>
  <c r="M266" i="1"/>
  <c r="M250" i="1"/>
  <c r="M255" i="1"/>
  <c r="M257" i="1"/>
  <c r="CK184" i="1"/>
  <c r="M253" i="1"/>
  <c r="M262" i="1"/>
  <c r="M254" i="1"/>
  <c r="M256" i="1"/>
  <c r="M259" i="1"/>
  <c r="AC242" i="1"/>
  <c r="AC231" i="1"/>
  <c r="AC227" i="1"/>
  <c r="AC238" i="1"/>
  <c r="AC228" i="1"/>
  <c r="AC232" i="1"/>
  <c r="AC230" i="1"/>
  <c r="CJ179" i="1"/>
  <c r="AC236" i="1"/>
  <c r="AC241" i="1"/>
  <c r="AC226" i="1"/>
  <c r="AC229" i="1"/>
  <c r="AC233" i="1"/>
  <c r="AC235" i="1"/>
  <c r="AC237" i="1"/>
  <c r="AC239" i="1"/>
  <c r="CA185" i="1"/>
  <c r="S26" i="1"/>
  <c r="S23" i="1"/>
  <c r="S19" i="1"/>
  <c r="S11" i="1"/>
  <c r="S15" i="1"/>
  <c r="S10" i="1"/>
  <c r="R27" i="1"/>
  <c r="S12" i="1"/>
  <c r="S21" i="1"/>
  <c r="S17" i="1"/>
  <c r="S20" i="1"/>
  <c r="S14" i="1"/>
  <c r="S16" i="1"/>
  <c r="S25" i="1"/>
  <c r="S13" i="1"/>
  <c r="S22" i="1"/>
  <c r="BR360" i="1"/>
  <c r="BS360" i="1" s="1"/>
  <c r="CE186" i="1"/>
  <c r="Y122" i="1"/>
  <c r="Y116" i="1"/>
  <c r="Y117" i="1"/>
  <c r="X123" i="1"/>
  <c r="Y109" i="1"/>
  <c r="Y113" i="1"/>
  <c r="Y115" i="1"/>
  <c r="Y106" i="1"/>
  <c r="Y119" i="1"/>
  <c r="Y121" i="1"/>
  <c r="Y111" i="1"/>
  <c r="Y110" i="1"/>
  <c r="Y118" i="1"/>
  <c r="Y108" i="1"/>
  <c r="Y112" i="1"/>
  <c r="Y107" i="1"/>
  <c r="CE180" i="1"/>
  <c r="AI115" i="1"/>
  <c r="AI122" i="1"/>
  <c r="AI119" i="1"/>
  <c r="AI112" i="1"/>
  <c r="AI118" i="1"/>
  <c r="AI113" i="1"/>
  <c r="AI121" i="1"/>
  <c r="AI114" i="1"/>
  <c r="AI108" i="1"/>
  <c r="AI106" i="1"/>
  <c r="AI111" i="1"/>
  <c r="AI110" i="1"/>
  <c r="AI116" i="1"/>
  <c r="AI109" i="1"/>
  <c r="AI117" i="1"/>
  <c r="AI107" i="1"/>
  <c r="CD188" i="1"/>
  <c r="AJ99" i="1"/>
  <c r="AK87" i="1"/>
  <c r="AK98" i="1"/>
  <c r="AK94" i="1"/>
  <c r="AK91" i="1"/>
  <c r="AK84" i="1"/>
  <c r="AK83" i="1"/>
  <c r="AK95" i="1"/>
  <c r="AK90" i="1"/>
  <c r="AK93" i="1"/>
  <c r="AK97" i="1"/>
  <c r="AK86" i="1"/>
  <c r="AK82" i="1"/>
  <c r="AK88" i="1"/>
  <c r="AK92" i="1"/>
  <c r="AK85" i="1"/>
  <c r="AK89" i="1"/>
  <c r="CA187" i="1"/>
  <c r="AE26" i="1"/>
  <c r="AD27" i="1"/>
  <c r="AE12" i="1"/>
  <c r="AE25" i="1"/>
  <c r="AE21" i="1"/>
  <c r="AE17" i="1"/>
  <c r="AE16" i="1"/>
  <c r="AE20" i="1"/>
  <c r="AE22" i="1"/>
  <c r="AE23" i="1"/>
  <c r="AE14" i="1"/>
  <c r="AE13" i="1"/>
  <c r="AE10" i="1"/>
  <c r="AE15" i="1"/>
  <c r="AE11" i="1"/>
  <c r="AE24" i="1"/>
  <c r="AE19" i="1"/>
  <c r="S242" i="1"/>
  <c r="R243" i="1"/>
  <c r="S228" i="1"/>
  <c r="S235" i="1"/>
  <c r="S241" i="1"/>
  <c r="S232" i="1"/>
  <c r="CJ185" i="1"/>
  <c r="S230" i="1"/>
  <c r="S237" i="1"/>
  <c r="S233" i="1"/>
  <c r="S227" i="1"/>
  <c r="S231" i="1"/>
  <c r="S238" i="1"/>
  <c r="S229" i="1"/>
  <c r="S239" i="1"/>
  <c r="S236" i="1"/>
  <c r="S226" i="1"/>
  <c r="T374" i="1"/>
  <c r="CA183" i="1"/>
  <c r="G26" i="1"/>
  <c r="G13" i="1"/>
  <c r="G17" i="1"/>
  <c r="G12" i="1"/>
  <c r="G16" i="1"/>
  <c r="G25" i="1"/>
  <c r="G21" i="1"/>
  <c r="F27" i="1"/>
  <c r="G20" i="1"/>
  <c r="G22" i="1"/>
  <c r="G23" i="1"/>
  <c r="G19" i="1"/>
  <c r="G11" i="1"/>
  <c r="G10" i="1"/>
  <c r="G14" i="1"/>
  <c r="G15" i="1"/>
  <c r="G242" i="1"/>
  <c r="F243" i="1"/>
  <c r="G235" i="1"/>
  <c r="G241" i="1"/>
  <c r="G237" i="1"/>
  <c r="G229" i="1"/>
  <c r="G226" i="1"/>
  <c r="CJ183" i="1"/>
  <c r="G232" i="1"/>
  <c r="G228" i="1"/>
  <c r="G233" i="1"/>
  <c r="G236" i="1"/>
  <c r="G238" i="1"/>
  <c r="G231" i="1"/>
  <c r="G239" i="1"/>
  <c r="G227" i="1"/>
  <c r="G230" i="1"/>
  <c r="AN362" i="1"/>
  <c r="CC181" i="1"/>
  <c r="AO74" i="1"/>
  <c r="AO60" i="1"/>
  <c r="AO64" i="1"/>
  <c r="AO59" i="1"/>
  <c r="AO67" i="1"/>
  <c r="AO71" i="1"/>
  <c r="AL74" i="1"/>
  <c r="AM74" i="1" s="1"/>
  <c r="AO62" i="1"/>
  <c r="AO70" i="1"/>
  <c r="AO63" i="1"/>
  <c r="AO58" i="1"/>
  <c r="AO69" i="1"/>
  <c r="AO61" i="1"/>
  <c r="AO65" i="1"/>
  <c r="AO68" i="1"/>
  <c r="AO66" i="1"/>
  <c r="AO73" i="1"/>
  <c r="CB183" i="1"/>
  <c r="F51" i="1"/>
  <c r="G50" i="1"/>
  <c r="G35" i="1"/>
  <c r="G36" i="1"/>
  <c r="G40" i="1"/>
  <c r="G47" i="1"/>
  <c r="G49" i="1"/>
  <c r="G42" i="1"/>
  <c r="G46" i="1"/>
  <c r="G45" i="1"/>
  <c r="G37" i="1"/>
  <c r="G38" i="1"/>
  <c r="G34" i="1"/>
  <c r="G39" i="1"/>
  <c r="G41" i="1"/>
  <c r="G43" i="1"/>
  <c r="G44" i="1"/>
  <c r="BD286" i="1"/>
  <c r="BE286" i="1" s="1"/>
  <c r="BJ286" i="1"/>
  <c r="BK286" i="1" s="1"/>
  <c r="AX286" i="1"/>
  <c r="AY286" i="1" s="1"/>
  <c r="O286" i="1"/>
  <c r="BP286" i="1"/>
  <c r="BQ286" i="1" s="1"/>
  <c r="AA284" i="1"/>
  <c r="R290" i="1"/>
  <c r="S278" i="1" s="1"/>
  <c r="BP289" i="1"/>
  <c r="BQ289" i="1" s="1"/>
  <c r="BD285" i="1"/>
  <c r="BE285" i="1" s="1"/>
  <c r="BN258" i="1"/>
  <c r="BO258" i="1" s="1"/>
  <c r="BH258" i="1"/>
  <c r="BI258" i="1" s="1"/>
  <c r="M258" i="1"/>
  <c r="AV258" i="1"/>
  <c r="AW258" i="1" s="1"/>
  <c r="BB258" i="1"/>
  <c r="BC258" i="1" s="1"/>
  <c r="AP266" i="1"/>
  <c r="AQ254" i="1" s="1"/>
  <c r="I255" i="1"/>
  <c r="AX255" i="1"/>
  <c r="AY255" i="1" s="1"/>
  <c r="AA262" i="1"/>
  <c r="BP250" i="1"/>
  <c r="BQ250" i="1" s="1"/>
  <c r="AD266" i="1"/>
  <c r="AE254" i="1" s="1"/>
  <c r="S240" i="1"/>
  <c r="AS241" i="1"/>
  <c r="AB266" i="1"/>
  <c r="AC254" i="1" s="1"/>
  <c r="Z254" i="1"/>
  <c r="AA254" i="1" s="1"/>
  <c r="J242" i="1"/>
  <c r="H230" i="1"/>
  <c r="I230" i="1" s="1"/>
  <c r="K230" i="1"/>
  <c r="AS228" i="1"/>
  <c r="AS226" i="1"/>
  <c r="R218" i="1"/>
  <c r="S206" i="1"/>
  <c r="I215" i="1"/>
  <c r="AS232" i="1"/>
  <c r="BJ228" i="1"/>
  <c r="BK228" i="1" s="1"/>
  <c r="BD203" i="1"/>
  <c r="BE203" i="1" s="1"/>
  <c r="AR357" i="1"/>
  <c r="AS357" i="1" s="1"/>
  <c r="R360" i="1"/>
  <c r="AS349" i="1"/>
  <c r="AC180" i="1"/>
  <c r="AS352" i="1"/>
  <c r="AO354" i="1"/>
  <c r="BD189" i="1"/>
  <c r="BE189" i="1" s="1"/>
  <c r="L194" i="1"/>
  <c r="BH182" i="1"/>
  <c r="BI182" i="1" s="1"/>
  <c r="BN182" i="1"/>
  <c r="BO182" i="1" s="1"/>
  <c r="BB182" i="1"/>
  <c r="BC182" i="1" s="1"/>
  <c r="AV182" i="1"/>
  <c r="AW182" i="1" s="1"/>
  <c r="BD143" i="1"/>
  <c r="BE143" i="1" s="1"/>
  <c r="BJ143" i="1"/>
  <c r="BK143" i="1" s="1"/>
  <c r="AX143" i="1"/>
  <c r="AY143" i="1" s="1"/>
  <c r="BP143" i="1"/>
  <c r="BQ143" i="1" s="1"/>
  <c r="O143" i="1"/>
  <c r="BD131" i="1"/>
  <c r="BE131" i="1" s="1"/>
  <c r="BJ131" i="1"/>
  <c r="BK131" i="1" s="1"/>
  <c r="BP131" i="1"/>
  <c r="BQ131" i="1" s="1"/>
  <c r="O131" i="1"/>
  <c r="AX131" i="1"/>
  <c r="AY131" i="1" s="1"/>
  <c r="U209" i="1"/>
  <c r="AD354" i="1"/>
  <c r="AZ158" i="1"/>
  <c r="BA158" i="1" s="1"/>
  <c r="BF158" i="1"/>
  <c r="BG158" i="1" s="1"/>
  <c r="P170" i="1"/>
  <c r="Q158" i="1"/>
  <c r="BL158" i="1"/>
  <c r="BM158" i="1" s="1"/>
  <c r="N158" i="1"/>
  <c r="BR158" i="1"/>
  <c r="BS158" i="1" s="1"/>
  <c r="I204" i="1"/>
  <c r="I187" i="1"/>
  <c r="AE179" i="1"/>
  <c r="I210" i="1"/>
  <c r="AX207" i="1"/>
  <c r="AY207" i="1" s="1"/>
  <c r="U211" i="1"/>
  <c r="BD204" i="1"/>
  <c r="BE204" i="1" s="1"/>
  <c r="O204" i="1"/>
  <c r="BJ204" i="1"/>
  <c r="BK204" i="1" s="1"/>
  <c r="AX204" i="1"/>
  <c r="AY204" i="1" s="1"/>
  <c r="BP204" i="1"/>
  <c r="BQ204" i="1" s="1"/>
  <c r="Y205" i="1"/>
  <c r="BJ157" i="1"/>
  <c r="BK157" i="1" s="1"/>
  <c r="AX157" i="1"/>
  <c r="AY157" i="1" s="1"/>
  <c r="BD157" i="1"/>
  <c r="BE157" i="1" s="1"/>
  <c r="BP157" i="1"/>
  <c r="BQ157" i="1" s="1"/>
  <c r="O157" i="1"/>
  <c r="AF347" i="1"/>
  <c r="AG347" i="1" s="1"/>
  <c r="AS215" i="1"/>
  <c r="AX160" i="1"/>
  <c r="AY160" i="1" s="1"/>
  <c r="I160" i="1"/>
  <c r="AM169" i="1"/>
  <c r="AM155" i="1"/>
  <c r="AM166" i="1"/>
  <c r="BN134" i="1"/>
  <c r="BO134" i="1" s="1"/>
  <c r="AV134" i="1"/>
  <c r="AW134" i="1" s="1"/>
  <c r="L146" i="1"/>
  <c r="BB134" i="1"/>
  <c r="BC134" i="1" s="1"/>
  <c r="M134" i="1"/>
  <c r="BH134" i="1"/>
  <c r="BI134" i="1" s="1"/>
  <c r="AF359" i="1"/>
  <c r="BH110" i="1"/>
  <c r="BI110" i="1" s="1"/>
  <c r="BN110" i="1"/>
  <c r="BO110" i="1" s="1"/>
  <c r="BB110" i="1"/>
  <c r="BC110" i="1" s="1"/>
  <c r="L122" i="1"/>
  <c r="M120" i="1" s="1"/>
  <c r="AV110" i="1"/>
  <c r="AW110" i="1" s="1"/>
  <c r="AS179" i="1"/>
  <c r="BP179" i="1"/>
  <c r="BQ179" i="1" s="1"/>
  <c r="AS181" i="1"/>
  <c r="BN138" i="1"/>
  <c r="BO138" i="1" s="1"/>
  <c r="AV138" i="1"/>
  <c r="AW138" i="1" s="1"/>
  <c r="BH138" i="1"/>
  <c r="BI138" i="1" s="1"/>
  <c r="M138" i="1"/>
  <c r="BB138" i="1"/>
  <c r="BC138" i="1" s="1"/>
  <c r="BJ132" i="1"/>
  <c r="BK132" i="1" s="1"/>
  <c r="BP132" i="1"/>
  <c r="BQ132" i="1" s="1"/>
  <c r="BD132" i="1"/>
  <c r="BE132" i="1" s="1"/>
  <c r="AX132" i="1"/>
  <c r="AY132" i="1" s="1"/>
  <c r="O132" i="1"/>
  <c r="R98" i="1"/>
  <c r="BB120" i="1"/>
  <c r="BC120" i="1" s="1"/>
  <c r="BN120" i="1"/>
  <c r="BO120" i="1" s="1"/>
  <c r="BH120" i="1"/>
  <c r="BI120" i="1" s="1"/>
  <c r="AV120" i="1"/>
  <c r="AW120" i="1" s="1"/>
  <c r="AV192" i="1"/>
  <c r="AW192" i="1" s="1"/>
  <c r="BB192" i="1"/>
  <c r="BC192" i="1" s="1"/>
  <c r="M192" i="1"/>
  <c r="BH192" i="1"/>
  <c r="BI192" i="1" s="1"/>
  <c r="BN192" i="1"/>
  <c r="BO192" i="1" s="1"/>
  <c r="BH162" i="1"/>
  <c r="BI162" i="1" s="1"/>
  <c r="BN162" i="1"/>
  <c r="BO162" i="1" s="1"/>
  <c r="AV162" i="1"/>
  <c r="AW162" i="1" s="1"/>
  <c r="BB162" i="1"/>
  <c r="BC162" i="1" s="1"/>
  <c r="AI158" i="1"/>
  <c r="AF158" i="1"/>
  <c r="AG158" i="1" s="1"/>
  <c r="AH170" i="1"/>
  <c r="AA154" i="1"/>
  <c r="BH158" i="1"/>
  <c r="BI158" i="1" s="1"/>
  <c r="BN158" i="1"/>
  <c r="BO158" i="1" s="1"/>
  <c r="L170" i="1"/>
  <c r="M162" i="1" s="1"/>
  <c r="AV158" i="1"/>
  <c r="AW158" i="1" s="1"/>
  <c r="M158" i="1"/>
  <c r="BB158" i="1"/>
  <c r="BC158" i="1" s="1"/>
  <c r="BD137" i="1"/>
  <c r="BE137" i="1" s="1"/>
  <c r="U137" i="1"/>
  <c r="AA118" i="1"/>
  <c r="AX107" i="1"/>
  <c r="AY107" i="1" s="1"/>
  <c r="BD107" i="1"/>
  <c r="BE107" i="1" s="1"/>
  <c r="BP107" i="1"/>
  <c r="BQ107" i="1" s="1"/>
  <c r="BJ107" i="1"/>
  <c r="BK107" i="1" s="1"/>
  <c r="O107" i="1"/>
  <c r="H138" i="1"/>
  <c r="I138" i="1" s="1"/>
  <c r="K138" i="1"/>
  <c r="O67" i="1"/>
  <c r="BJ67" i="1"/>
  <c r="BK67" i="1" s="1"/>
  <c r="AX67" i="1"/>
  <c r="AY67" i="1" s="1"/>
  <c r="BP67" i="1"/>
  <c r="BQ67" i="1" s="1"/>
  <c r="BD67" i="1"/>
  <c r="BE67" i="1" s="1"/>
  <c r="T110" i="1"/>
  <c r="U110" i="1" s="1"/>
  <c r="W110" i="1"/>
  <c r="V122" i="1"/>
  <c r="O117" i="1"/>
  <c r="BJ117" i="1"/>
  <c r="BK117" i="1" s="1"/>
  <c r="BP117" i="1"/>
  <c r="BQ117" i="1" s="1"/>
  <c r="BD117" i="1"/>
  <c r="BE117" i="1" s="1"/>
  <c r="AX117" i="1"/>
  <c r="AY117" i="1" s="1"/>
  <c r="BP94" i="1"/>
  <c r="BQ94" i="1" s="1"/>
  <c r="AX94" i="1"/>
  <c r="AY94" i="1" s="1"/>
  <c r="BD94" i="1"/>
  <c r="BE94" i="1" s="1"/>
  <c r="BJ94" i="1"/>
  <c r="BK94" i="1" s="1"/>
  <c r="O94" i="1"/>
  <c r="U131" i="1"/>
  <c r="U136" i="1"/>
  <c r="U138" i="1"/>
  <c r="AR66" i="1"/>
  <c r="AS66" i="1" s="1"/>
  <c r="K61" i="1"/>
  <c r="I82" i="1"/>
  <c r="H66" i="1"/>
  <c r="I66" i="1" s="1"/>
  <c r="K66" i="1"/>
  <c r="AL337" i="1"/>
  <c r="AP384" i="1"/>
  <c r="Z311" i="1"/>
  <c r="AR334" i="1"/>
  <c r="H332" i="1"/>
  <c r="Z379" i="1"/>
  <c r="O71" i="1"/>
  <c r="BJ71" i="1"/>
  <c r="BK71" i="1" s="1"/>
  <c r="BP71" i="1"/>
  <c r="BQ71" i="1" s="1"/>
  <c r="BD71" i="1"/>
  <c r="BE71" i="1" s="1"/>
  <c r="AX71" i="1"/>
  <c r="AY71" i="1" s="1"/>
  <c r="T337" i="1"/>
  <c r="AF311" i="1"/>
  <c r="H383" i="1"/>
  <c r="BH310" i="1"/>
  <c r="BI310" i="1" s="1"/>
  <c r="AV310" i="1"/>
  <c r="AW310" i="1" s="1"/>
  <c r="BN310" i="1"/>
  <c r="BO310" i="1" s="1"/>
  <c r="BB310" i="1"/>
  <c r="BC310" i="1" s="1"/>
  <c r="BR332" i="1"/>
  <c r="BS332" i="1" s="1"/>
  <c r="N332" i="1"/>
  <c r="AZ332" i="1"/>
  <c r="BA332" i="1" s="1"/>
  <c r="BL332" i="1"/>
  <c r="BM332" i="1" s="1"/>
  <c r="BF332" i="1"/>
  <c r="BG332" i="1" s="1"/>
  <c r="R312" i="1"/>
  <c r="AR377" i="1"/>
  <c r="K72" i="1"/>
  <c r="AX43" i="1"/>
  <c r="AY43" i="1" s="1"/>
  <c r="AG63" i="1"/>
  <c r="AG34" i="1"/>
  <c r="AG45" i="1"/>
  <c r="AG35" i="1"/>
  <c r="J50" i="1"/>
  <c r="H38" i="1"/>
  <c r="I38" i="1" s="1"/>
  <c r="AF333" i="1"/>
  <c r="AF377" i="1"/>
  <c r="AR376" i="1"/>
  <c r="AR375" i="1"/>
  <c r="X302" i="1"/>
  <c r="AG44" i="1"/>
  <c r="AR42" i="1"/>
  <c r="AS42" i="1" s="1"/>
  <c r="H304" i="1"/>
  <c r="X330" i="1"/>
  <c r="AJ374" i="1"/>
  <c r="AJ26" i="1"/>
  <c r="AK14" i="1" s="1"/>
  <c r="AL300" i="1"/>
  <c r="AH326" i="1"/>
  <c r="AF322" i="1"/>
  <c r="BB370" i="1"/>
  <c r="BC370" i="1" s="1"/>
  <c r="AV370" i="1"/>
  <c r="AW370" i="1" s="1"/>
  <c r="BN370" i="1"/>
  <c r="BO370" i="1" s="1"/>
  <c r="BH370" i="1"/>
  <c r="BI370" i="1" s="1"/>
  <c r="Z372" i="1"/>
  <c r="I42" i="1"/>
  <c r="O22" i="1"/>
  <c r="BJ22" i="1"/>
  <c r="BK22" i="1" s="1"/>
  <c r="BP22" i="1"/>
  <c r="BQ22" i="1" s="1"/>
  <c r="AX22" i="1"/>
  <c r="AY22" i="1" s="1"/>
  <c r="BD22" i="1"/>
  <c r="BE22" i="1" s="1"/>
  <c r="AN378" i="1"/>
  <c r="AL18" i="1"/>
  <c r="AM18" i="1" s="1"/>
  <c r="T375" i="1"/>
  <c r="AN302" i="1"/>
  <c r="AL298" i="1"/>
  <c r="Z313" i="1"/>
  <c r="Z308" i="1"/>
  <c r="AR325" i="1"/>
  <c r="Z323" i="1"/>
  <c r="AA323" i="1" s="1"/>
  <c r="AP326" i="1"/>
  <c r="J326" i="1"/>
  <c r="H322" i="1"/>
  <c r="AX19" i="1"/>
  <c r="AY19" i="1" s="1"/>
  <c r="AM40" i="1"/>
  <c r="Z305" i="1"/>
  <c r="AJ384" i="1"/>
  <c r="AL310" i="1"/>
  <c r="Z327" i="1"/>
  <c r="AA327" i="1" s="1"/>
  <c r="AB330" i="1"/>
  <c r="T301" i="1"/>
  <c r="AR300" i="1"/>
  <c r="BL299" i="1"/>
  <c r="BM299" i="1" s="1"/>
  <c r="N299" i="1"/>
  <c r="AZ299" i="1"/>
  <c r="BA299" i="1" s="1"/>
  <c r="BR299" i="1"/>
  <c r="BS299" i="1" s="1"/>
  <c r="BF299" i="1"/>
  <c r="BG299" i="1" s="1"/>
  <c r="R326" i="1"/>
  <c r="Z304" i="1"/>
  <c r="P378" i="1"/>
  <c r="BR18" i="1"/>
  <c r="BS18" i="1" s="1"/>
  <c r="N18" i="1"/>
  <c r="AZ18" i="1"/>
  <c r="BA18" i="1" s="1"/>
  <c r="BF18" i="1"/>
  <c r="BG18" i="1" s="1"/>
  <c r="BL18" i="1"/>
  <c r="BM18" i="1" s="1"/>
  <c r="AL325" i="1"/>
  <c r="T324" i="1"/>
  <c r="I63" i="1"/>
  <c r="T308" i="1"/>
  <c r="H300" i="1"/>
  <c r="BN337" i="1"/>
  <c r="BO337" i="1" s="1"/>
  <c r="AV337" i="1"/>
  <c r="AW337" i="1" s="1"/>
  <c r="BB337" i="1"/>
  <c r="BC337" i="1" s="1"/>
  <c r="BH337" i="1"/>
  <c r="BI337" i="1" s="1"/>
  <c r="AG12" i="1"/>
  <c r="AG283" i="1"/>
  <c r="AG279" i="1"/>
  <c r="J290" i="1"/>
  <c r="K278" i="1"/>
  <c r="H278" i="1"/>
  <c r="I278" i="1" s="1"/>
  <c r="P290" i="1"/>
  <c r="BR278" i="1"/>
  <c r="BS278" i="1" s="1"/>
  <c r="N278" i="1"/>
  <c r="BF278" i="1"/>
  <c r="BG278" i="1" s="1"/>
  <c r="Q278" i="1"/>
  <c r="AZ278" i="1"/>
  <c r="BA278" i="1" s="1"/>
  <c r="BL278" i="1"/>
  <c r="BM278" i="1" s="1"/>
  <c r="AX283" i="1"/>
  <c r="AY283" i="1" s="1"/>
  <c r="I283" i="1"/>
  <c r="AX262" i="1"/>
  <c r="AY262" i="1" s="1"/>
  <c r="BD262" i="1"/>
  <c r="BE262" i="1" s="1"/>
  <c r="BJ262" i="1"/>
  <c r="BK262" i="1" s="1"/>
  <c r="BP262" i="1"/>
  <c r="BQ262" i="1" s="1"/>
  <c r="O262" i="1"/>
  <c r="AG280" i="1"/>
  <c r="AL264" i="1"/>
  <c r="AM264" i="1" s="1"/>
  <c r="AF258" i="1"/>
  <c r="AG258" i="1" s="1"/>
  <c r="AQ264" i="1"/>
  <c r="H258" i="1"/>
  <c r="I258" i="1" s="1"/>
  <c r="AO288" i="1"/>
  <c r="AL288" i="1"/>
  <c r="AM288" i="1" s="1"/>
  <c r="BJ257" i="1"/>
  <c r="BK257" i="1" s="1"/>
  <c r="V266" i="1"/>
  <c r="W254" i="1" s="1"/>
  <c r="T254" i="1"/>
  <c r="U254" i="1" s="1"/>
  <c r="AD242" i="1"/>
  <c r="AE230" i="1" s="1"/>
  <c r="BH240" i="1"/>
  <c r="BI240" i="1" s="1"/>
  <c r="AV240" i="1"/>
  <c r="AW240" i="1" s="1"/>
  <c r="BN240" i="1"/>
  <c r="BO240" i="1" s="1"/>
  <c r="BB240" i="1"/>
  <c r="BC240" i="1" s="1"/>
  <c r="AP242" i="1"/>
  <c r="AQ230" i="1"/>
  <c r="J218" i="1"/>
  <c r="K206" i="1" s="1"/>
  <c r="H206" i="1"/>
  <c r="I206" i="1" s="1"/>
  <c r="BP235" i="1"/>
  <c r="BQ235" i="1" s="1"/>
  <c r="AA263" i="1"/>
  <c r="AA251" i="1"/>
  <c r="AA250" i="1"/>
  <c r="AA252" i="1"/>
  <c r="AA253" i="1"/>
  <c r="AX228" i="1"/>
  <c r="AY228" i="1" s="1"/>
  <c r="O185" i="1"/>
  <c r="BJ185" i="1"/>
  <c r="BK185" i="1" s="1"/>
  <c r="BP185" i="1"/>
  <c r="BQ185" i="1" s="1"/>
  <c r="BD185" i="1"/>
  <c r="BE185" i="1" s="1"/>
  <c r="AX185" i="1"/>
  <c r="AY185" i="1" s="1"/>
  <c r="AN194" i="1"/>
  <c r="AO186" i="1" s="1"/>
  <c r="AL182" i="1"/>
  <c r="AM182" i="1" s="1"/>
  <c r="AO182" i="1"/>
  <c r="AJ194" i="1"/>
  <c r="AK182" i="1" s="1"/>
  <c r="AV359" i="1"/>
  <c r="AW359" i="1" s="1"/>
  <c r="BB359" i="1"/>
  <c r="BC359" i="1" s="1"/>
  <c r="BH359" i="1"/>
  <c r="BI359" i="1" s="1"/>
  <c r="BN359" i="1"/>
  <c r="BO359" i="1" s="1"/>
  <c r="H168" i="1"/>
  <c r="I168" i="1" s="1"/>
  <c r="AG217" i="1"/>
  <c r="AG205" i="1"/>
  <c r="AL186" i="1"/>
  <c r="AM186" i="1" s="1"/>
  <c r="AQ182" i="1"/>
  <c r="AP194" i="1"/>
  <c r="V360" i="1"/>
  <c r="T355" i="1"/>
  <c r="AG353" i="1"/>
  <c r="Z348" i="1"/>
  <c r="I209" i="1"/>
  <c r="AC187" i="1"/>
  <c r="F194" i="1"/>
  <c r="G182" i="1" s="1"/>
  <c r="BH168" i="1"/>
  <c r="BI168" i="1" s="1"/>
  <c r="BN168" i="1"/>
  <c r="BO168" i="1" s="1"/>
  <c r="M168" i="1"/>
  <c r="AV168" i="1"/>
  <c r="AW168" i="1" s="1"/>
  <c r="BB168" i="1"/>
  <c r="BC168" i="1" s="1"/>
  <c r="N168" i="1"/>
  <c r="R170" i="1"/>
  <c r="S158" i="1" s="1"/>
  <c r="AG184" i="1"/>
  <c r="H352" i="1"/>
  <c r="BH347" i="1"/>
  <c r="BI347" i="1" s="1"/>
  <c r="AV347" i="1"/>
  <c r="AW347" i="1" s="1"/>
  <c r="BN347" i="1"/>
  <c r="BO347" i="1" s="1"/>
  <c r="BB347" i="1"/>
  <c r="BC347" i="1" s="1"/>
  <c r="AE189" i="1"/>
  <c r="T348" i="1"/>
  <c r="BD167" i="1"/>
  <c r="BE167" i="1" s="1"/>
  <c r="AF352" i="1"/>
  <c r="AG352" i="1" s="1"/>
  <c r="BD92" i="1"/>
  <c r="BE92" i="1" s="1"/>
  <c r="O92" i="1"/>
  <c r="BJ92" i="1"/>
  <c r="BK92" i="1" s="1"/>
  <c r="BP92" i="1"/>
  <c r="BQ92" i="1" s="1"/>
  <c r="AX92" i="1"/>
  <c r="AY92" i="1" s="1"/>
  <c r="Z90" i="1"/>
  <c r="AA90" i="1" s="1"/>
  <c r="J98" i="1"/>
  <c r="K96" i="1" s="1"/>
  <c r="H86" i="1"/>
  <c r="I86" i="1" s="1"/>
  <c r="AP350" i="1"/>
  <c r="BD187" i="1"/>
  <c r="BE187" i="1" s="1"/>
  <c r="O187" i="1"/>
  <c r="BJ187" i="1"/>
  <c r="BK187" i="1" s="1"/>
  <c r="AX187" i="1"/>
  <c r="AY187" i="1" s="1"/>
  <c r="BP187" i="1"/>
  <c r="BQ187" i="1" s="1"/>
  <c r="AZ162" i="1"/>
  <c r="BA162" i="1" s="1"/>
  <c r="BF162" i="1"/>
  <c r="BG162" i="1" s="1"/>
  <c r="Q162" i="1"/>
  <c r="BL162" i="1"/>
  <c r="BM162" i="1" s="1"/>
  <c r="N162" i="1"/>
  <c r="BR162" i="1"/>
  <c r="BS162" i="1" s="1"/>
  <c r="K182" i="1"/>
  <c r="J194" i="1"/>
  <c r="H182" i="1"/>
  <c r="I182" i="1" s="1"/>
  <c r="BB351" i="1"/>
  <c r="BC351" i="1" s="1"/>
  <c r="L354" i="1"/>
  <c r="BH351" i="1"/>
  <c r="BI351" i="1" s="1"/>
  <c r="AV351" i="1"/>
  <c r="AW351" i="1" s="1"/>
  <c r="BN351" i="1"/>
  <c r="BO351" i="1" s="1"/>
  <c r="X194" i="1"/>
  <c r="Y182" i="1"/>
  <c r="AA163" i="1"/>
  <c r="BH346" i="1"/>
  <c r="BI346" i="1" s="1"/>
  <c r="L350" i="1"/>
  <c r="AV346" i="1"/>
  <c r="AW346" i="1" s="1"/>
  <c r="BN346" i="1"/>
  <c r="BO346" i="1" s="1"/>
  <c r="BB346" i="1"/>
  <c r="BC346" i="1" s="1"/>
  <c r="AG183" i="1"/>
  <c r="AF356" i="1"/>
  <c r="AG356" i="1" s="1"/>
  <c r="T134" i="1"/>
  <c r="U134" i="1" s="1"/>
  <c r="V146" i="1"/>
  <c r="W134" i="1"/>
  <c r="BD141" i="1"/>
  <c r="BE141" i="1" s="1"/>
  <c r="U141" i="1"/>
  <c r="AX87" i="1"/>
  <c r="AY87" i="1" s="1"/>
  <c r="BD87" i="1"/>
  <c r="BE87" i="1" s="1"/>
  <c r="O87" i="1"/>
  <c r="BP87" i="1"/>
  <c r="BQ87" i="1" s="1"/>
  <c r="BJ87" i="1"/>
  <c r="BK87" i="1" s="1"/>
  <c r="O63" i="1"/>
  <c r="BD63" i="1"/>
  <c r="BE63" i="1" s="1"/>
  <c r="BP63" i="1"/>
  <c r="BQ63" i="1" s="1"/>
  <c r="BJ63" i="1"/>
  <c r="BK63" i="1" s="1"/>
  <c r="AX63" i="1"/>
  <c r="AY63" i="1" s="1"/>
  <c r="BJ121" i="1"/>
  <c r="BK121" i="1" s="1"/>
  <c r="AX121" i="1"/>
  <c r="AY121" i="1" s="1"/>
  <c r="BP121" i="1"/>
  <c r="BQ121" i="1" s="1"/>
  <c r="O121" i="1"/>
  <c r="BD121" i="1"/>
  <c r="BE121" i="1" s="1"/>
  <c r="H96" i="1"/>
  <c r="I96" i="1" s="1"/>
  <c r="BH72" i="1"/>
  <c r="BI72" i="1" s="1"/>
  <c r="BN72" i="1"/>
  <c r="BO72" i="1" s="1"/>
  <c r="BB72" i="1"/>
  <c r="BC72" i="1" s="1"/>
  <c r="AV72" i="1"/>
  <c r="AW72" i="1" s="1"/>
  <c r="O109" i="1"/>
  <c r="BJ109" i="1"/>
  <c r="BK109" i="1" s="1"/>
  <c r="BP109" i="1"/>
  <c r="BQ109" i="1" s="1"/>
  <c r="BD109" i="1"/>
  <c r="BE109" i="1" s="1"/>
  <c r="AX109" i="1"/>
  <c r="AY109" i="1" s="1"/>
  <c r="L98" i="1"/>
  <c r="BH86" i="1"/>
  <c r="BI86" i="1" s="1"/>
  <c r="BN86" i="1"/>
  <c r="BO86" i="1" s="1"/>
  <c r="AV86" i="1"/>
  <c r="AW86" i="1" s="1"/>
  <c r="BB86" i="1"/>
  <c r="BC86" i="1" s="1"/>
  <c r="M86" i="1"/>
  <c r="I109" i="1"/>
  <c r="AK96" i="1"/>
  <c r="K63" i="1"/>
  <c r="I92" i="1"/>
  <c r="I83" i="1"/>
  <c r="AF42" i="1"/>
  <c r="AG42" i="1" s="1"/>
  <c r="AL385" i="1"/>
  <c r="AH384" i="1"/>
  <c r="AF24" i="1"/>
  <c r="AG24" i="1" s="1"/>
  <c r="Z335" i="1"/>
  <c r="AA335" i="1" s="1"/>
  <c r="AR382" i="1"/>
  <c r="AF332" i="1"/>
  <c r="H380" i="1"/>
  <c r="L312" i="1"/>
  <c r="BN307" i="1"/>
  <c r="BO307" i="1" s="1"/>
  <c r="BB307" i="1"/>
  <c r="BC307" i="1" s="1"/>
  <c r="BH307" i="1"/>
  <c r="BI307" i="1" s="1"/>
  <c r="AV307" i="1"/>
  <c r="AW307" i="1" s="1"/>
  <c r="AX73" i="1"/>
  <c r="AY73" i="1" s="1"/>
  <c r="BD73" i="1"/>
  <c r="BE73" i="1" s="1"/>
  <c r="BJ73" i="1"/>
  <c r="BK73" i="1" s="1"/>
  <c r="O73" i="1"/>
  <c r="BP73" i="1"/>
  <c r="BQ73" i="1" s="1"/>
  <c r="BJ61" i="1"/>
  <c r="BK61" i="1" s="1"/>
  <c r="O61" i="1"/>
  <c r="BD61" i="1"/>
  <c r="BE61" i="1" s="1"/>
  <c r="AX61" i="1"/>
  <c r="AY61" i="1" s="1"/>
  <c r="BP61" i="1"/>
  <c r="BQ61" i="1" s="1"/>
  <c r="P74" i="1"/>
  <c r="Q62" i="1" s="1"/>
  <c r="BR62" i="1"/>
  <c r="BS62" i="1" s="1"/>
  <c r="AZ62" i="1"/>
  <c r="BA62" i="1" s="1"/>
  <c r="N62" i="1"/>
  <c r="BL62" i="1"/>
  <c r="BM62" i="1" s="1"/>
  <c r="BF62" i="1"/>
  <c r="BG62" i="1" s="1"/>
  <c r="AE48" i="1"/>
  <c r="AR313" i="1"/>
  <c r="T385" i="1"/>
  <c r="AF335" i="1"/>
  <c r="BN334" i="1"/>
  <c r="BO334" i="1" s="1"/>
  <c r="AV334" i="1"/>
  <c r="AW334" i="1" s="1"/>
  <c r="BH334" i="1"/>
  <c r="BI334" i="1" s="1"/>
  <c r="BB334" i="1"/>
  <c r="BC334" i="1" s="1"/>
  <c r="T309" i="1"/>
  <c r="AL308" i="1"/>
  <c r="N380" i="1"/>
  <c r="BL380" i="1"/>
  <c r="BM380" i="1" s="1"/>
  <c r="AZ380" i="1"/>
  <c r="BA380" i="1" s="1"/>
  <c r="BR380" i="1"/>
  <c r="BS380" i="1" s="1"/>
  <c r="BF380" i="1"/>
  <c r="BG380" i="1" s="1"/>
  <c r="R336" i="1"/>
  <c r="AX119" i="1"/>
  <c r="AY119" i="1" s="1"/>
  <c r="BJ49" i="1"/>
  <c r="BK49" i="1" s="1"/>
  <c r="BP49" i="1"/>
  <c r="BQ49" i="1" s="1"/>
  <c r="O49" i="1"/>
  <c r="BD49" i="1"/>
  <c r="BE49" i="1" s="1"/>
  <c r="AX49" i="1"/>
  <c r="AY49" i="1" s="1"/>
  <c r="BJ45" i="1"/>
  <c r="BK45" i="1" s="1"/>
  <c r="BP45" i="1"/>
  <c r="BQ45" i="1" s="1"/>
  <c r="O45" i="1"/>
  <c r="BD45" i="1"/>
  <c r="BE45" i="1" s="1"/>
  <c r="AX45" i="1"/>
  <c r="AY45" i="1" s="1"/>
  <c r="X74" i="1"/>
  <c r="Y62" i="1"/>
  <c r="I49" i="1"/>
  <c r="I41" i="1"/>
  <c r="I35" i="1"/>
  <c r="I45" i="1"/>
  <c r="AF381" i="1"/>
  <c r="AV304" i="1"/>
  <c r="AW304" i="1" s="1"/>
  <c r="BB304" i="1"/>
  <c r="BC304" i="1" s="1"/>
  <c r="BN304" i="1"/>
  <c r="BO304" i="1" s="1"/>
  <c r="BH304" i="1"/>
  <c r="BI304" i="1" s="1"/>
  <c r="O15" i="1"/>
  <c r="BD15" i="1"/>
  <c r="BE15" i="1" s="1"/>
  <c r="BJ15" i="1"/>
  <c r="BK15" i="1" s="1"/>
  <c r="AX15" i="1"/>
  <c r="AY15" i="1" s="1"/>
  <c r="BP15" i="1"/>
  <c r="BQ15" i="1" s="1"/>
  <c r="X326" i="1"/>
  <c r="AR38" i="1"/>
  <c r="AS38" i="1" s="1"/>
  <c r="AT50" i="1"/>
  <c r="AU42" i="1" s="1"/>
  <c r="AU38" i="1"/>
  <c r="AP50" i="1"/>
  <c r="AP378" i="1"/>
  <c r="H328" i="1"/>
  <c r="BR301" i="1"/>
  <c r="BS301" i="1" s="1"/>
  <c r="BF301" i="1"/>
  <c r="BG301" i="1" s="1"/>
  <c r="N301" i="1"/>
  <c r="AZ301" i="1"/>
  <c r="BA301" i="1" s="1"/>
  <c r="BL301" i="1"/>
  <c r="BM301" i="1" s="1"/>
  <c r="AL324" i="1"/>
  <c r="H299" i="1"/>
  <c r="I299" i="1" s="1"/>
  <c r="AF370" i="1"/>
  <c r="BL311" i="1"/>
  <c r="BM311" i="1" s="1"/>
  <c r="BR311" i="1"/>
  <c r="BS311" i="1" s="1"/>
  <c r="N311" i="1"/>
  <c r="BF311" i="1"/>
  <c r="BG311" i="1" s="1"/>
  <c r="AZ311" i="1"/>
  <c r="BA311" i="1" s="1"/>
  <c r="AD312" i="1"/>
  <c r="X378" i="1"/>
  <c r="AN326" i="1"/>
  <c r="AL322" i="1"/>
  <c r="Z337" i="1"/>
  <c r="AA337" i="1" s="1"/>
  <c r="Z332" i="1"/>
  <c r="AA332" i="1" s="1"/>
  <c r="AP306" i="1"/>
  <c r="AR373" i="1"/>
  <c r="Z371" i="1"/>
  <c r="H370" i="1"/>
  <c r="H48" i="1"/>
  <c r="I48" i="1" s="1"/>
  <c r="K48" i="1"/>
  <c r="AM39" i="1"/>
  <c r="Z329" i="1"/>
  <c r="AA329" i="1" s="1"/>
  <c r="AM43" i="1"/>
  <c r="AL334" i="1"/>
  <c r="Z375" i="1"/>
  <c r="T325" i="1"/>
  <c r="AR324" i="1"/>
  <c r="BL323" i="1"/>
  <c r="BM323" i="1" s="1"/>
  <c r="AZ323" i="1"/>
  <c r="BA323" i="1" s="1"/>
  <c r="BR323" i="1"/>
  <c r="BS323" i="1" s="1"/>
  <c r="N323" i="1"/>
  <c r="BF323" i="1"/>
  <c r="BG323" i="1" s="1"/>
  <c r="Z328" i="1"/>
  <c r="AA328" i="1" s="1"/>
  <c r="AG67" i="1"/>
  <c r="CC180" i="1"/>
  <c r="AI63" i="1"/>
  <c r="AI59" i="1"/>
  <c r="AI67" i="1"/>
  <c r="AI61" i="1"/>
  <c r="AI58" i="1"/>
  <c r="AI74" i="1"/>
  <c r="AI60" i="1"/>
  <c r="AM36" i="1"/>
  <c r="I34" i="1"/>
  <c r="BB308" i="1"/>
  <c r="BC308" i="1" s="1"/>
  <c r="BH308" i="1"/>
  <c r="BI308" i="1" s="1"/>
  <c r="AV308" i="1"/>
  <c r="AW308" i="1" s="1"/>
  <c r="BN308" i="1"/>
  <c r="BO308" i="1" s="1"/>
  <c r="F378" i="1"/>
  <c r="G18" i="1"/>
  <c r="BH300" i="1"/>
  <c r="BI300" i="1" s="1"/>
  <c r="AV300" i="1"/>
  <c r="AW300" i="1" s="1"/>
  <c r="BB300" i="1"/>
  <c r="BC300" i="1" s="1"/>
  <c r="BN300" i="1"/>
  <c r="BO300" i="1" s="1"/>
  <c r="AL373" i="1"/>
  <c r="T372" i="1"/>
  <c r="AG58" i="1"/>
  <c r="I37" i="1"/>
  <c r="T332" i="1"/>
  <c r="AJ306" i="1"/>
  <c r="H324" i="1"/>
  <c r="BP10" i="1"/>
  <c r="BQ10" i="1" s="1"/>
  <c r="BH385" i="1"/>
  <c r="BI385" i="1" s="1"/>
  <c r="BB385" i="1"/>
  <c r="BC385" i="1" s="1"/>
  <c r="BN385" i="1"/>
  <c r="BO385" i="1" s="1"/>
  <c r="AV385" i="1"/>
  <c r="AW385" i="1" s="1"/>
  <c r="AG13" i="1"/>
  <c r="AD384" i="1"/>
  <c r="BP283" i="1"/>
  <c r="BQ283" i="1" s="1"/>
  <c r="AR288" i="1"/>
  <c r="AS288" i="1" s="1"/>
  <c r="AU288" i="1"/>
  <c r="U281" i="1"/>
  <c r="AF282" i="1"/>
  <c r="AG282" i="1" s="1"/>
  <c r="BP280" i="1"/>
  <c r="BQ280" i="1" s="1"/>
  <c r="AX280" i="1"/>
  <c r="AY280" i="1" s="1"/>
  <c r="BJ280" i="1"/>
  <c r="BK280" i="1" s="1"/>
  <c r="O280" i="1"/>
  <c r="BD280" i="1"/>
  <c r="BE280" i="1" s="1"/>
  <c r="BJ276" i="1"/>
  <c r="BK276" i="1" s="1"/>
  <c r="BD276" i="1"/>
  <c r="BE276" i="1" s="1"/>
  <c r="BP276" i="1"/>
  <c r="BQ276" i="1" s="1"/>
  <c r="O276" i="1"/>
  <c r="AX276" i="1"/>
  <c r="AY276" i="1" s="1"/>
  <c r="U279" i="1"/>
  <c r="BD289" i="1"/>
  <c r="BE289" i="1" s="1"/>
  <c r="AA288" i="1"/>
  <c r="BR264" i="1"/>
  <c r="BS264" i="1" s="1"/>
  <c r="N264" i="1"/>
  <c r="AZ264" i="1"/>
  <c r="BA264" i="1" s="1"/>
  <c r="BF264" i="1"/>
  <c r="BG264" i="1" s="1"/>
  <c r="BL264" i="1"/>
  <c r="BM264" i="1" s="1"/>
  <c r="AA289" i="1"/>
  <c r="AM262" i="1"/>
  <c r="Z278" i="1"/>
  <c r="AA278" i="1" s="1"/>
  <c r="AB290" i="1"/>
  <c r="AM260" i="1"/>
  <c r="AT290" i="1"/>
  <c r="AR278" i="1"/>
  <c r="AS278" i="1" s="1"/>
  <c r="H264" i="1"/>
  <c r="I264" i="1" s="1"/>
  <c r="AA265" i="1"/>
  <c r="AJ290" i="1"/>
  <c r="AM257" i="1"/>
  <c r="J266" i="1"/>
  <c r="H254" i="1"/>
  <c r="I254" i="1" s="1"/>
  <c r="BP257" i="1"/>
  <c r="BQ257" i="1" s="1"/>
  <c r="BN254" i="1"/>
  <c r="BO254" i="1" s="1"/>
  <c r="AJ266" i="1"/>
  <c r="AK254" i="1" s="1"/>
  <c r="V242" i="1"/>
  <c r="W230" i="1"/>
  <c r="T230" i="1"/>
  <c r="U230" i="1" s="1"/>
  <c r="AS236" i="1"/>
  <c r="AT242" i="1"/>
  <c r="AR230" i="1"/>
  <c r="AS230" i="1" s="1"/>
  <c r="AU230" i="1"/>
  <c r="N234" i="1"/>
  <c r="AZ234" i="1"/>
  <c r="BA234" i="1" s="1"/>
  <c r="BL234" i="1"/>
  <c r="BM234" i="1" s="1"/>
  <c r="BF234" i="1"/>
  <c r="BG234" i="1" s="1"/>
  <c r="BR234" i="1"/>
  <c r="BS234" i="1" s="1"/>
  <c r="AS238" i="1"/>
  <c r="AG361" i="1"/>
  <c r="BJ213" i="1"/>
  <c r="BK213" i="1" s="1"/>
  <c r="BP213" i="1"/>
  <c r="BQ213" i="1" s="1"/>
  <c r="O213" i="1"/>
  <c r="BD213" i="1"/>
  <c r="BE213" i="1" s="1"/>
  <c r="AX213" i="1"/>
  <c r="AY213" i="1" s="1"/>
  <c r="BP209" i="1"/>
  <c r="BQ209" i="1" s="1"/>
  <c r="AX209" i="1"/>
  <c r="AY209" i="1" s="1"/>
  <c r="O209" i="1"/>
  <c r="BD209" i="1"/>
  <c r="BE209" i="1" s="1"/>
  <c r="BJ209" i="1"/>
  <c r="BK209" i="1" s="1"/>
  <c r="AS213" i="1"/>
  <c r="AV216" i="1"/>
  <c r="AW216" i="1" s="1"/>
  <c r="BB216" i="1"/>
  <c r="BC216" i="1" s="1"/>
  <c r="BN216" i="1"/>
  <c r="BO216" i="1" s="1"/>
  <c r="BH216" i="1"/>
  <c r="BI216" i="1" s="1"/>
  <c r="AF192" i="1"/>
  <c r="AG192" i="1" s="1"/>
  <c r="BP190" i="1"/>
  <c r="BQ190" i="1" s="1"/>
  <c r="AX190" i="1"/>
  <c r="AY190" i="1" s="1"/>
  <c r="BD190" i="1"/>
  <c r="BE190" i="1" s="1"/>
  <c r="BJ190" i="1"/>
  <c r="BK190" i="1" s="1"/>
  <c r="O190" i="1"/>
  <c r="BJ217" i="1"/>
  <c r="BK217" i="1" s="1"/>
  <c r="BP217" i="1"/>
  <c r="BQ217" i="1" s="1"/>
  <c r="O217" i="1"/>
  <c r="BD217" i="1"/>
  <c r="BE217" i="1" s="1"/>
  <c r="AX217" i="1"/>
  <c r="AY217" i="1" s="1"/>
  <c r="AR206" i="1"/>
  <c r="AS206" i="1" s="1"/>
  <c r="AT218" i="1"/>
  <c r="AU206" i="1" s="1"/>
  <c r="AG213" i="1"/>
  <c r="AS202" i="1"/>
  <c r="AU192" i="1"/>
  <c r="AR192" i="1"/>
  <c r="AS192" i="1" s="1"/>
  <c r="AC182" i="1"/>
  <c r="J360" i="1"/>
  <c r="H355" i="1"/>
  <c r="AF354" i="1"/>
  <c r="AG354" i="1" s="1"/>
  <c r="AU186" i="1"/>
  <c r="AR186" i="1"/>
  <c r="AS186" i="1" s="1"/>
  <c r="Q179" i="1"/>
  <c r="AL359" i="1"/>
  <c r="AO359" i="1"/>
  <c r="Y209" i="1"/>
  <c r="U204" i="1"/>
  <c r="AX355" i="1"/>
  <c r="AY355" i="1" s="1"/>
  <c r="BP355" i="1"/>
  <c r="BQ355" i="1" s="1"/>
  <c r="BD355" i="1"/>
  <c r="BE355" i="1" s="1"/>
  <c r="AI162" i="1"/>
  <c r="AF162" i="1"/>
  <c r="AG162" i="1" s="1"/>
  <c r="I217" i="1"/>
  <c r="BD192" i="1"/>
  <c r="BE192" i="1" s="1"/>
  <c r="O192" i="1"/>
  <c r="AX192" i="1"/>
  <c r="AY192" i="1" s="1"/>
  <c r="AE186" i="1"/>
  <c r="AX163" i="1"/>
  <c r="AY163" i="1" s="1"/>
  <c r="BD163" i="1"/>
  <c r="BE163" i="1" s="1"/>
  <c r="O163" i="1"/>
  <c r="BJ163" i="1"/>
  <c r="BK163" i="1" s="1"/>
  <c r="BP163" i="1"/>
  <c r="BQ163" i="1" s="1"/>
  <c r="T354" i="1"/>
  <c r="AG349" i="1"/>
  <c r="AV348" i="1"/>
  <c r="AW348" i="1" s="1"/>
  <c r="BH348" i="1"/>
  <c r="BI348" i="1" s="1"/>
  <c r="BN348" i="1"/>
  <c r="BO348" i="1" s="1"/>
  <c r="BB348" i="1"/>
  <c r="BC348" i="1" s="1"/>
  <c r="AG209" i="1"/>
  <c r="Z182" i="1"/>
  <c r="AA182" i="1" s="1"/>
  <c r="AG214" i="1"/>
  <c r="U205" i="1"/>
  <c r="AC192" i="1"/>
  <c r="Z192" i="1"/>
  <c r="AA192" i="1" s="1"/>
  <c r="AT194" i="1"/>
  <c r="Y217" i="1"/>
  <c r="I183" i="1"/>
  <c r="L360" i="1"/>
  <c r="N360" i="1" s="1"/>
  <c r="BH355" i="1"/>
  <c r="BI355" i="1" s="1"/>
  <c r="AV355" i="1"/>
  <c r="AW355" i="1" s="1"/>
  <c r="BN355" i="1"/>
  <c r="BO355" i="1" s="1"/>
  <c r="BB355" i="1"/>
  <c r="BC355" i="1" s="1"/>
  <c r="T216" i="1"/>
  <c r="U216" i="1" s="1"/>
  <c r="AG185" i="1"/>
  <c r="BL349" i="1"/>
  <c r="BM349" i="1" s="1"/>
  <c r="BF349" i="1"/>
  <c r="BG349" i="1" s="1"/>
  <c r="N349" i="1"/>
  <c r="BR349" i="1"/>
  <c r="BS349" i="1" s="1"/>
  <c r="AZ349" i="1"/>
  <c r="BA349" i="1" s="1"/>
  <c r="AO347" i="1"/>
  <c r="AL347" i="1"/>
  <c r="AM347" i="1" s="1"/>
  <c r="BR144" i="1"/>
  <c r="BS144" i="1" s="1"/>
  <c r="N144" i="1"/>
  <c r="AZ144" i="1"/>
  <c r="BA144" i="1" s="1"/>
  <c r="BF144" i="1"/>
  <c r="BG144" i="1" s="1"/>
  <c r="BL144" i="1"/>
  <c r="BM144" i="1" s="1"/>
  <c r="AG189" i="1"/>
  <c r="I156" i="1"/>
  <c r="AR144" i="1"/>
  <c r="AS144" i="1" s="1"/>
  <c r="BJ141" i="1"/>
  <c r="BK141" i="1" s="1"/>
  <c r="AP146" i="1"/>
  <c r="AQ134" i="1" s="1"/>
  <c r="AZ110" i="1"/>
  <c r="BA110" i="1" s="1"/>
  <c r="P122" i="1"/>
  <c r="BL110" i="1"/>
  <c r="BM110" i="1" s="1"/>
  <c r="N110" i="1"/>
  <c r="BR110" i="1"/>
  <c r="BS110" i="1" s="1"/>
  <c r="BF110" i="1"/>
  <c r="BG110" i="1" s="1"/>
  <c r="Q110" i="1"/>
  <c r="S90" i="1"/>
  <c r="O142" i="1"/>
  <c r="BJ89" i="1"/>
  <c r="BK89" i="1" s="1"/>
  <c r="BP89" i="1"/>
  <c r="BQ89" i="1" s="1"/>
  <c r="O89" i="1"/>
  <c r="AX89" i="1"/>
  <c r="AY89" i="1" s="1"/>
  <c r="BD89" i="1"/>
  <c r="BE89" i="1" s="1"/>
  <c r="AX156" i="1"/>
  <c r="AY156" i="1" s="1"/>
  <c r="I178" i="1"/>
  <c r="I157" i="1"/>
  <c r="AJ170" i="1"/>
  <c r="AK158" i="1"/>
  <c r="AF346" i="1"/>
  <c r="AG346" i="1" s="1"/>
  <c r="AH350" i="1"/>
  <c r="Z168" i="1"/>
  <c r="AA168" i="1" s="1"/>
  <c r="BL168" i="1"/>
  <c r="BM168" i="1" s="1"/>
  <c r="AS155" i="1"/>
  <c r="AS159" i="1"/>
  <c r="AB170" i="1"/>
  <c r="AC158" i="1" s="1"/>
  <c r="Z158" i="1"/>
  <c r="AA158" i="1" s="1"/>
  <c r="AS157" i="1"/>
  <c r="AQ120" i="1"/>
  <c r="AI120" i="1"/>
  <c r="AF120" i="1"/>
  <c r="AG120" i="1" s="1"/>
  <c r="AN122" i="1"/>
  <c r="AO110" i="1"/>
  <c r="AL110" i="1"/>
  <c r="AM110" i="1" s="1"/>
  <c r="AV96" i="1"/>
  <c r="AW96" i="1" s="1"/>
  <c r="BB96" i="1"/>
  <c r="BC96" i="1" s="1"/>
  <c r="BN96" i="1"/>
  <c r="BO96" i="1" s="1"/>
  <c r="M96" i="1"/>
  <c r="BH96" i="1"/>
  <c r="BI96" i="1" s="1"/>
  <c r="X98" i="1"/>
  <c r="Y86" i="1"/>
  <c r="AO72" i="1"/>
  <c r="AL72" i="1"/>
  <c r="AM72" i="1" s="1"/>
  <c r="BH90" i="1"/>
  <c r="BI90" i="1" s="1"/>
  <c r="BN90" i="1"/>
  <c r="BO90" i="1" s="1"/>
  <c r="M90" i="1"/>
  <c r="AV90" i="1"/>
  <c r="AW90" i="1" s="1"/>
  <c r="N90" i="1"/>
  <c r="BB90" i="1"/>
  <c r="BC90" i="1" s="1"/>
  <c r="AT170" i="1"/>
  <c r="AU158" i="1" s="1"/>
  <c r="AR158" i="1"/>
  <c r="AS158" i="1" s="1"/>
  <c r="BP118" i="1"/>
  <c r="BQ118" i="1" s="1"/>
  <c r="O118" i="1"/>
  <c r="BJ118" i="1"/>
  <c r="BK118" i="1" s="1"/>
  <c r="BD118" i="1"/>
  <c r="BE118" i="1" s="1"/>
  <c r="AX118" i="1"/>
  <c r="AY118" i="1" s="1"/>
  <c r="S107" i="1"/>
  <c r="F146" i="1"/>
  <c r="G134" i="1" s="1"/>
  <c r="AA108" i="1"/>
  <c r="AL144" i="1"/>
  <c r="AM144" i="1" s="1"/>
  <c r="AA112" i="1"/>
  <c r="AR72" i="1"/>
  <c r="AS72" i="1" s="1"/>
  <c r="AX69" i="1"/>
  <c r="AY69" i="1" s="1"/>
  <c r="BD69" i="1"/>
  <c r="BE69" i="1" s="1"/>
  <c r="BJ69" i="1"/>
  <c r="BK69" i="1" s="1"/>
  <c r="O69" i="1"/>
  <c r="BP69" i="1"/>
  <c r="BQ69" i="1" s="1"/>
  <c r="F98" i="1"/>
  <c r="F386" i="1" s="1"/>
  <c r="R384" i="1"/>
  <c r="S24" i="1"/>
  <c r="Z383" i="1"/>
  <c r="AZ309" i="1"/>
  <c r="BA309" i="1" s="1"/>
  <c r="BF309" i="1"/>
  <c r="BG309" i="1" s="1"/>
  <c r="N309" i="1"/>
  <c r="BL309" i="1"/>
  <c r="BM309" i="1" s="1"/>
  <c r="BR309" i="1"/>
  <c r="BS309" i="1" s="1"/>
  <c r="AF308" i="1"/>
  <c r="AV331" i="1"/>
  <c r="AW331" i="1" s="1"/>
  <c r="L336" i="1"/>
  <c r="BB331" i="1"/>
  <c r="BC331" i="1" s="1"/>
  <c r="BN331" i="1"/>
  <c r="BO331" i="1" s="1"/>
  <c r="BH331" i="1"/>
  <c r="BI331" i="1" s="1"/>
  <c r="BJ97" i="1"/>
  <c r="BK97" i="1" s="1"/>
  <c r="BP97" i="1"/>
  <c r="BQ97" i="1" s="1"/>
  <c r="AX97" i="1"/>
  <c r="AY97" i="1" s="1"/>
  <c r="O97" i="1"/>
  <c r="BD97" i="1"/>
  <c r="BE97" i="1" s="1"/>
  <c r="BJ65" i="1"/>
  <c r="BK65" i="1" s="1"/>
  <c r="AG60" i="1"/>
  <c r="BL48" i="1"/>
  <c r="BM48" i="1" s="1"/>
  <c r="BR48" i="1"/>
  <c r="BS48" i="1" s="1"/>
  <c r="N48" i="1"/>
  <c r="AZ48" i="1"/>
  <c r="BA48" i="1" s="1"/>
  <c r="BF48" i="1"/>
  <c r="BG48" i="1" s="1"/>
  <c r="AR337" i="1"/>
  <c r="AF383" i="1"/>
  <c r="BN382" i="1"/>
  <c r="BO382" i="1" s="1"/>
  <c r="BB382" i="1"/>
  <c r="BC382" i="1" s="1"/>
  <c r="AV382" i="1"/>
  <c r="AW382" i="1" s="1"/>
  <c r="BH382" i="1"/>
  <c r="BI382" i="1" s="1"/>
  <c r="T333" i="1"/>
  <c r="AL332" i="1"/>
  <c r="AP312" i="1"/>
  <c r="AG70" i="1"/>
  <c r="AJ50" i="1"/>
  <c r="AK38" i="1"/>
  <c r="AD74" i="1"/>
  <c r="AF310" i="1"/>
  <c r="BB328" i="1"/>
  <c r="BC328" i="1" s="1"/>
  <c r="BH328" i="1"/>
  <c r="BI328" i="1" s="1"/>
  <c r="AV328" i="1"/>
  <c r="AW328" i="1" s="1"/>
  <c r="BN328" i="1"/>
  <c r="BO328" i="1" s="1"/>
  <c r="P374" i="1"/>
  <c r="BF14" i="1"/>
  <c r="BG14" i="1" s="1"/>
  <c r="N14" i="1"/>
  <c r="P26" i="1"/>
  <c r="Q18" i="1" s="1"/>
  <c r="BL14" i="1"/>
  <c r="BM14" i="1" s="1"/>
  <c r="AZ14" i="1"/>
  <c r="BA14" i="1" s="1"/>
  <c r="BR14" i="1"/>
  <c r="BS14" i="1" s="1"/>
  <c r="J378" i="1"/>
  <c r="H18" i="1"/>
  <c r="I18" i="1" s="1"/>
  <c r="H376" i="1"/>
  <c r="L378" i="1"/>
  <c r="BB18" i="1"/>
  <c r="BC18" i="1" s="1"/>
  <c r="BH18" i="1"/>
  <c r="BI18" i="1" s="1"/>
  <c r="BN18" i="1"/>
  <c r="BO18" i="1" s="1"/>
  <c r="AV18" i="1"/>
  <c r="AW18" i="1" s="1"/>
  <c r="AZ325" i="1"/>
  <c r="BA325" i="1" s="1"/>
  <c r="BF325" i="1"/>
  <c r="BG325" i="1" s="1"/>
  <c r="BR325" i="1"/>
  <c r="BS325" i="1" s="1"/>
  <c r="BL325" i="1"/>
  <c r="BM325" i="1" s="1"/>
  <c r="N325" i="1"/>
  <c r="AL372" i="1"/>
  <c r="H323" i="1"/>
  <c r="I323" i="1" s="1"/>
  <c r="AD378" i="1"/>
  <c r="AE18" i="1"/>
  <c r="AR62" i="1"/>
  <c r="AS62" i="1" s="1"/>
  <c r="AT74" i="1"/>
  <c r="AU72" i="1" s="1"/>
  <c r="AR311" i="1"/>
  <c r="BL335" i="1"/>
  <c r="BM335" i="1" s="1"/>
  <c r="BR335" i="1"/>
  <c r="BS335" i="1" s="1"/>
  <c r="N335" i="1"/>
  <c r="BF335" i="1"/>
  <c r="BG335" i="1" s="1"/>
  <c r="AZ335" i="1"/>
  <c r="BA335" i="1" s="1"/>
  <c r="BR310" i="1"/>
  <c r="BS310" i="1" s="1"/>
  <c r="BF310" i="1"/>
  <c r="BG310" i="1" s="1"/>
  <c r="N310" i="1"/>
  <c r="AZ310" i="1"/>
  <c r="BA310" i="1" s="1"/>
  <c r="BL310" i="1"/>
  <c r="BM310" i="1" s="1"/>
  <c r="AD336" i="1"/>
  <c r="AL370" i="1"/>
  <c r="Z385" i="1"/>
  <c r="Z309" i="1"/>
  <c r="Z380" i="1"/>
  <c r="P384" i="1"/>
  <c r="BF24" i="1"/>
  <c r="BG24" i="1" s="1"/>
  <c r="BL24" i="1"/>
  <c r="BM24" i="1" s="1"/>
  <c r="BR24" i="1"/>
  <c r="BS24" i="1" s="1"/>
  <c r="N24" i="1"/>
  <c r="AZ24" i="1"/>
  <c r="BA24" i="1" s="1"/>
  <c r="AP330" i="1"/>
  <c r="AL42" i="1"/>
  <c r="AM42" i="1" s="1"/>
  <c r="Z377" i="1"/>
  <c r="AL311" i="1"/>
  <c r="AL382" i="1"/>
  <c r="H309" i="1"/>
  <c r="I309" i="1" s="1"/>
  <c r="AL303" i="1"/>
  <c r="AN306" i="1"/>
  <c r="R306" i="1"/>
  <c r="T373" i="1"/>
  <c r="AR372" i="1"/>
  <c r="AZ371" i="1"/>
  <c r="BA371" i="1" s="1"/>
  <c r="N371" i="1"/>
  <c r="BR371" i="1"/>
  <c r="BS371" i="1" s="1"/>
  <c r="BL371" i="1"/>
  <c r="BM371" i="1" s="1"/>
  <c r="BF371" i="1"/>
  <c r="BG371" i="1" s="1"/>
  <c r="Z376" i="1"/>
  <c r="L384" i="1"/>
  <c r="BN24" i="1"/>
  <c r="BO24" i="1" s="1"/>
  <c r="AV24" i="1"/>
  <c r="AW24" i="1" s="1"/>
  <c r="BH24" i="1"/>
  <c r="BI24" i="1" s="1"/>
  <c r="BB24" i="1"/>
  <c r="BC24" i="1" s="1"/>
  <c r="BB332" i="1"/>
  <c r="BC332" i="1" s="1"/>
  <c r="BH332" i="1"/>
  <c r="BI332" i="1" s="1"/>
  <c r="BN332" i="1"/>
  <c r="BO332" i="1" s="1"/>
  <c r="AV332" i="1"/>
  <c r="AW332" i="1" s="1"/>
  <c r="F306" i="1"/>
  <c r="BH324" i="1"/>
  <c r="BI324" i="1" s="1"/>
  <c r="BN324" i="1"/>
  <c r="BO324" i="1" s="1"/>
  <c r="BB324" i="1"/>
  <c r="BC324" i="1" s="1"/>
  <c r="AV324" i="1"/>
  <c r="AW324" i="1" s="1"/>
  <c r="AM45" i="1"/>
  <c r="T380" i="1"/>
  <c r="V312" i="1"/>
  <c r="T307" i="1"/>
  <c r="AJ330" i="1"/>
  <c r="H372" i="1"/>
  <c r="AG37" i="1"/>
  <c r="AG15" i="1"/>
  <c r="F374" i="1"/>
  <c r="T288" i="1"/>
  <c r="U288" i="1" s="1"/>
  <c r="AG275" i="1"/>
  <c r="AG286" i="1"/>
  <c r="AF288" i="1"/>
  <c r="AG288" i="1" s="1"/>
  <c r="BP284" i="1"/>
  <c r="BQ284" i="1" s="1"/>
  <c r="AX284" i="1"/>
  <c r="AY284" i="1" s="1"/>
  <c r="BJ284" i="1"/>
  <c r="BK284" i="1" s="1"/>
  <c r="O284" i="1"/>
  <c r="BD284" i="1"/>
  <c r="BE284" i="1" s="1"/>
  <c r="T282" i="1"/>
  <c r="U282" i="1" s="1"/>
  <c r="K288" i="1"/>
  <c r="H288" i="1"/>
  <c r="I288" i="1" s="1"/>
  <c r="AG276" i="1"/>
  <c r="AX287" i="1"/>
  <c r="AY287" i="1" s="1"/>
  <c r="I287" i="1"/>
  <c r="AG274" i="1"/>
  <c r="AA274" i="1"/>
  <c r="AH266" i="1"/>
  <c r="AI258" i="1" s="1"/>
  <c r="AF254" i="1"/>
  <c r="AG254" i="1" s="1"/>
  <c r="AI254" i="1"/>
  <c r="O250" i="1"/>
  <c r="AM261" i="1"/>
  <c r="AM263" i="1"/>
  <c r="AM252" i="1"/>
  <c r="AM265" i="1"/>
  <c r="AM251" i="1"/>
  <c r="AM255" i="1"/>
  <c r="AA283" i="1"/>
  <c r="O236" i="1"/>
  <c r="BP236" i="1"/>
  <c r="BQ236" i="1" s="1"/>
  <c r="BD236" i="1"/>
  <c r="BE236" i="1" s="1"/>
  <c r="BJ236" i="1"/>
  <c r="BK236" i="1" s="1"/>
  <c r="AX236" i="1"/>
  <c r="AY236" i="1" s="1"/>
  <c r="AL240" i="1"/>
  <c r="AM240" i="1" s="1"/>
  <c r="BR240" i="1"/>
  <c r="BS240" i="1" s="1"/>
  <c r="BF240" i="1"/>
  <c r="BG240" i="1" s="1"/>
  <c r="BL240" i="1"/>
  <c r="BM240" i="1" s="1"/>
  <c r="N240" i="1"/>
  <c r="AZ240" i="1"/>
  <c r="BA240" i="1" s="1"/>
  <c r="AQ240" i="1"/>
  <c r="BL216" i="1"/>
  <c r="BM216" i="1" s="1"/>
  <c r="BR216" i="1"/>
  <c r="BS216" i="1" s="1"/>
  <c r="N216" i="1"/>
  <c r="BF216" i="1"/>
  <c r="BG216" i="1" s="1"/>
  <c r="AZ216" i="1"/>
  <c r="BA216" i="1" s="1"/>
  <c r="AX361" i="1"/>
  <c r="AY361" i="1" s="1"/>
  <c r="BD361" i="1"/>
  <c r="BE361" i="1" s="1"/>
  <c r="BP361" i="1"/>
  <c r="BQ361" i="1" s="1"/>
  <c r="X242" i="1"/>
  <c r="Y230" i="1" s="1"/>
  <c r="BH230" i="1"/>
  <c r="BI230" i="1" s="1"/>
  <c r="AL216" i="1"/>
  <c r="AM216" i="1" s="1"/>
  <c r="H192" i="1"/>
  <c r="I192" i="1" s="1"/>
  <c r="K192" i="1"/>
  <c r="AD218" i="1"/>
  <c r="AE206" i="1" s="1"/>
  <c r="T349" i="1"/>
  <c r="S162" i="1"/>
  <c r="I216" i="1"/>
  <c r="AR168" i="1"/>
  <c r="AS168" i="1" s="1"/>
  <c r="AU168" i="1"/>
  <c r="BD135" i="1"/>
  <c r="BE135" i="1" s="1"/>
  <c r="BJ135" i="1"/>
  <c r="BK135" i="1" s="1"/>
  <c r="AX135" i="1"/>
  <c r="AY135" i="1" s="1"/>
  <c r="O135" i="1"/>
  <c r="BP135" i="1"/>
  <c r="BQ135" i="1" s="1"/>
  <c r="T182" i="1"/>
  <c r="U182" i="1" s="1"/>
  <c r="V194" i="1"/>
  <c r="W182" i="1" s="1"/>
  <c r="AX169" i="1"/>
  <c r="AY169" i="1" s="1"/>
  <c r="BD169" i="1"/>
  <c r="BE169" i="1" s="1"/>
  <c r="BJ169" i="1"/>
  <c r="BK169" i="1" s="1"/>
  <c r="O169" i="1"/>
  <c r="BP169" i="1"/>
  <c r="BQ169" i="1" s="1"/>
  <c r="AA352" i="1"/>
  <c r="BD346" i="1"/>
  <c r="BE346" i="1" s="1"/>
  <c r="AC183" i="1"/>
  <c r="CH179" i="1"/>
  <c r="Z194" i="1"/>
  <c r="AA194" i="1" s="1"/>
  <c r="AC194" i="1"/>
  <c r="AC190" i="1"/>
  <c r="AC191" i="1"/>
  <c r="AC188" i="1"/>
  <c r="AC178" i="1"/>
  <c r="AC179" i="1"/>
  <c r="AS358" i="1"/>
  <c r="I190" i="1"/>
  <c r="AR182" i="1"/>
  <c r="AS182" i="1" s="1"/>
  <c r="BL359" i="1"/>
  <c r="BM359" i="1" s="1"/>
  <c r="BR359" i="1"/>
  <c r="BS359" i="1" s="1"/>
  <c r="N359" i="1"/>
  <c r="AZ359" i="1"/>
  <c r="BA359" i="1" s="1"/>
  <c r="BF359" i="1"/>
  <c r="BG359" i="1" s="1"/>
  <c r="T162" i="1"/>
  <c r="U162" i="1" s="1"/>
  <c r="I191" i="1"/>
  <c r="AO349" i="1"/>
  <c r="AL349" i="1"/>
  <c r="AM349" i="1" s="1"/>
  <c r="R350" i="1"/>
  <c r="T361" i="1"/>
  <c r="AK162" i="1"/>
  <c r="AA164" i="1"/>
  <c r="AA155" i="1"/>
  <c r="AU138" i="1"/>
  <c r="AR138" i="1"/>
  <c r="AS138" i="1" s="1"/>
  <c r="I184" i="1"/>
  <c r="BR168" i="1"/>
  <c r="BS168" i="1" s="1"/>
  <c r="H348" i="1"/>
  <c r="BP167" i="1"/>
  <c r="BQ167" i="1" s="1"/>
  <c r="AD146" i="1"/>
  <c r="AE144" i="1" s="1"/>
  <c r="AE134" i="1"/>
  <c r="AA160" i="1"/>
  <c r="BP156" i="1"/>
  <c r="BQ156" i="1" s="1"/>
  <c r="BD83" i="1"/>
  <c r="BE83" i="1" s="1"/>
  <c r="O83" i="1"/>
  <c r="BP83" i="1"/>
  <c r="BQ83" i="1" s="1"/>
  <c r="BJ83" i="1"/>
  <c r="BK83" i="1" s="1"/>
  <c r="AX83" i="1"/>
  <c r="AY83" i="1" s="1"/>
  <c r="AJ350" i="1"/>
  <c r="BJ161" i="1"/>
  <c r="BK161" i="1" s="1"/>
  <c r="BP161" i="1"/>
  <c r="BQ161" i="1" s="1"/>
  <c r="AX161" i="1"/>
  <c r="AY161" i="1" s="1"/>
  <c r="BD161" i="1"/>
  <c r="BE161" i="1" s="1"/>
  <c r="O161" i="1"/>
  <c r="O155" i="1"/>
  <c r="BJ155" i="1"/>
  <c r="BK155" i="1" s="1"/>
  <c r="BD155" i="1"/>
  <c r="BE155" i="1" s="1"/>
  <c r="AX155" i="1"/>
  <c r="AY155" i="1" s="1"/>
  <c r="O166" i="1"/>
  <c r="BP155" i="1"/>
  <c r="BQ155" i="1" s="1"/>
  <c r="O154" i="1"/>
  <c r="AB360" i="1"/>
  <c r="Z355" i="1"/>
  <c r="AA355" i="1" s="1"/>
  <c r="T158" i="1"/>
  <c r="U158" i="1" s="1"/>
  <c r="Z346" i="1"/>
  <c r="AA346" i="1" s="1"/>
  <c r="AB350" i="1"/>
  <c r="BL350" i="1" s="1"/>
  <c r="BM350" i="1" s="1"/>
  <c r="O145" i="1"/>
  <c r="BD112" i="1"/>
  <c r="BE112" i="1" s="1"/>
  <c r="O112" i="1"/>
  <c r="BJ112" i="1"/>
  <c r="BK112" i="1" s="1"/>
  <c r="AX112" i="1"/>
  <c r="AY112" i="1" s="1"/>
  <c r="BP112" i="1"/>
  <c r="BQ112" i="1" s="1"/>
  <c r="AO114" i="1"/>
  <c r="AL114" i="1"/>
  <c r="AM114" i="1" s="1"/>
  <c r="Z96" i="1"/>
  <c r="AA96" i="1" s="1"/>
  <c r="BJ85" i="1"/>
  <c r="BK85" i="1" s="1"/>
  <c r="BP85" i="1"/>
  <c r="BQ85" i="1" s="1"/>
  <c r="O85" i="1"/>
  <c r="AX85" i="1"/>
  <c r="AY85" i="1" s="1"/>
  <c r="BD85" i="1"/>
  <c r="BE85" i="1" s="1"/>
  <c r="AZ72" i="1"/>
  <c r="BA72" i="1" s="1"/>
  <c r="BR72" i="1"/>
  <c r="BS72" i="1" s="1"/>
  <c r="Q72" i="1"/>
  <c r="BL72" i="1"/>
  <c r="BM72" i="1" s="1"/>
  <c r="N72" i="1"/>
  <c r="BF72" i="1"/>
  <c r="BG72" i="1" s="1"/>
  <c r="AA106" i="1"/>
  <c r="AX91" i="1"/>
  <c r="AY91" i="1" s="1"/>
  <c r="BD91" i="1"/>
  <c r="BE91" i="1" s="1"/>
  <c r="O91" i="1"/>
  <c r="BP91" i="1"/>
  <c r="BQ91" i="1" s="1"/>
  <c r="BJ91" i="1"/>
  <c r="BK91" i="1" s="1"/>
  <c r="O130" i="1"/>
  <c r="AA121" i="1"/>
  <c r="AT350" i="1"/>
  <c r="AR346" i="1"/>
  <c r="AS346" i="1" s="1"/>
  <c r="H146" i="1"/>
  <c r="I146" i="1" s="1"/>
  <c r="CF176" i="1"/>
  <c r="K133" i="1"/>
  <c r="K132" i="1"/>
  <c r="K146" i="1"/>
  <c r="K142" i="1"/>
  <c r="K130" i="1"/>
  <c r="K145" i="1"/>
  <c r="K141" i="1"/>
  <c r="K139" i="1"/>
  <c r="K137" i="1"/>
  <c r="I115" i="1"/>
  <c r="BD108" i="1"/>
  <c r="BE108" i="1" s="1"/>
  <c r="O108" i="1"/>
  <c r="BJ108" i="1"/>
  <c r="BK108" i="1" s="1"/>
  <c r="AX108" i="1"/>
  <c r="AY108" i="1" s="1"/>
  <c r="BP108" i="1"/>
  <c r="BQ108" i="1" s="1"/>
  <c r="AA117" i="1"/>
  <c r="CC176" i="1"/>
  <c r="H74" i="1"/>
  <c r="I74" i="1" s="1"/>
  <c r="K59" i="1"/>
  <c r="K58" i="1"/>
  <c r="K70" i="1"/>
  <c r="K62" i="1"/>
  <c r="K60" i="1"/>
  <c r="K74" i="1"/>
  <c r="G48" i="1"/>
  <c r="N86" i="1"/>
  <c r="AL38" i="1"/>
  <c r="AM38" i="1" s="1"/>
  <c r="AN50" i="1"/>
  <c r="AO38" i="1" s="1"/>
  <c r="J384" i="1"/>
  <c r="H24" i="1"/>
  <c r="I24" i="1" s="1"/>
  <c r="BB311" i="1"/>
  <c r="BC311" i="1" s="1"/>
  <c r="AV311" i="1"/>
  <c r="AW311" i="1" s="1"/>
  <c r="BN311" i="1"/>
  <c r="BO311" i="1" s="1"/>
  <c r="BH311" i="1"/>
  <c r="BI311" i="1" s="1"/>
  <c r="AZ333" i="1"/>
  <c r="BA333" i="1" s="1"/>
  <c r="BF333" i="1"/>
  <c r="BG333" i="1" s="1"/>
  <c r="BL333" i="1"/>
  <c r="BM333" i="1" s="1"/>
  <c r="N333" i="1"/>
  <c r="BR333" i="1"/>
  <c r="BS333" i="1" s="1"/>
  <c r="AF380" i="1"/>
  <c r="AJ336" i="1"/>
  <c r="AV379" i="1"/>
  <c r="AW379" i="1" s="1"/>
  <c r="BN379" i="1"/>
  <c r="BO379" i="1" s="1"/>
  <c r="BB379" i="1"/>
  <c r="BC379" i="1" s="1"/>
  <c r="BH379" i="1"/>
  <c r="BI379" i="1" s="1"/>
  <c r="BR305" i="1"/>
  <c r="BS305" i="1" s="1"/>
  <c r="N305" i="1"/>
  <c r="AZ305" i="1"/>
  <c r="BA305" i="1" s="1"/>
  <c r="BL305" i="1"/>
  <c r="BM305" i="1" s="1"/>
  <c r="BF305" i="1"/>
  <c r="BG305" i="1" s="1"/>
  <c r="O115" i="1"/>
  <c r="BH66" i="1"/>
  <c r="BI66" i="1" s="1"/>
  <c r="AD98" i="1"/>
  <c r="AE86" i="1" s="1"/>
  <c r="AR385" i="1"/>
  <c r="AR309" i="1"/>
  <c r="T381" i="1"/>
  <c r="AL380" i="1"/>
  <c r="AP336" i="1"/>
  <c r="H307" i="1"/>
  <c r="I307" i="1" s="1"/>
  <c r="J312" i="1"/>
  <c r="AL328" i="1"/>
  <c r="AM328" i="1" s="1"/>
  <c r="AX39" i="1"/>
  <c r="AY39" i="1" s="1"/>
  <c r="AB50" i="1"/>
  <c r="AC38" i="1" s="1"/>
  <c r="Z38" i="1"/>
  <c r="AA38" i="1" s="1"/>
  <c r="T96" i="1"/>
  <c r="U96" i="1" s="1"/>
  <c r="S96" i="1"/>
  <c r="G72" i="1"/>
  <c r="AK48" i="1"/>
  <c r="AL48" i="1"/>
  <c r="AM48" i="1" s="1"/>
  <c r="AO48" i="1"/>
  <c r="BH42" i="1"/>
  <c r="BI42" i="1" s="1"/>
  <c r="BN42" i="1"/>
  <c r="BO42" i="1" s="1"/>
  <c r="BB42" i="1"/>
  <c r="BC42" i="1" s="1"/>
  <c r="AV42" i="1"/>
  <c r="AW42" i="1" s="1"/>
  <c r="AF334" i="1"/>
  <c r="H305" i="1"/>
  <c r="I305" i="1" s="1"/>
  <c r="AF304" i="1"/>
  <c r="BH376" i="1"/>
  <c r="BI376" i="1" s="1"/>
  <c r="BB376" i="1"/>
  <c r="BC376" i="1" s="1"/>
  <c r="BN376" i="1"/>
  <c r="BO376" i="1" s="1"/>
  <c r="AV376" i="1"/>
  <c r="AW376" i="1" s="1"/>
  <c r="T299" i="1"/>
  <c r="U299" i="1" s="1"/>
  <c r="Z48" i="1"/>
  <c r="AA48" i="1" s="1"/>
  <c r="AR308" i="1"/>
  <c r="BL373" i="1"/>
  <c r="BM373" i="1" s="1"/>
  <c r="AZ373" i="1"/>
  <c r="BA373" i="1" s="1"/>
  <c r="BR373" i="1"/>
  <c r="BS373" i="1" s="1"/>
  <c r="BF373" i="1"/>
  <c r="BG373" i="1" s="1"/>
  <c r="N373" i="1"/>
  <c r="H371" i="1"/>
  <c r="V302" i="1"/>
  <c r="T298" i="1"/>
  <c r="AD306" i="1"/>
  <c r="AS69" i="1"/>
  <c r="AS65" i="1"/>
  <c r="AS59" i="1"/>
  <c r="AS60" i="1"/>
  <c r="AR335" i="1"/>
  <c r="BL383" i="1"/>
  <c r="BM383" i="1" s="1"/>
  <c r="N383" i="1"/>
  <c r="AZ383" i="1"/>
  <c r="BA383" i="1" s="1"/>
  <c r="BF383" i="1"/>
  <c r="BG383" i="1" s="1"/>
  <c r="BR383" i="1"/>
  <c r="BS383" i="1" s="1"/>
  <c r="BF334" i="1"/>
  <c r="BG334" i="1" s="1"/>
  <c r="BL334" i="1"/>
  <c r="BM334" i="1" s="1"/>
  <c r="AZ334" i="1"/>
  <c r="BA334" i="1" s="1"/>
  <c r="BR334" i="1"/>
  <c r="BS334" i="1" s="1"/>
  <c r="N334" i="1"/>
  <c r="T48" i="1"/>
  <c r="U48" i="1" s="1"/>
  <c r="Z333" i="1"/>
  <c r="AA333" i="1" s="1"/>
  <c r="AL323" i="1"/>
  <c r="AM323" i="1" s="1"/>
  <c r="AD302" i="1"/>
  <c r="I44" i="1"/>
  <c r="AL335" i="1"/>
  <c r="AM335" i="1" s="1"/>
  <c r="H333" i="1"/>
  <c r="I333" i="1" s="1"/>
  <c r="AN330" i="1"/>
  <c r="AL327" i="1"/>
  <c r="AM327" i="1" s="1"/>
  <c r="R330" i="1"/>
  <c r="BH301" i="1"/>
  <c r="BI301" i="1" s="1"/>
  <c r="AV301" i="1"/>
  <c r="AW301" i="1" s="1"/>
  <c r="BN301" i="1"/>
  <c r="BO301" i="1" s="1"/>
  <c r="BB301" i="1"/>
  <c r="BC301" i="1" s="1"/>
  <c r="F302" i="1"/>
  <c r="Z62" i="1"/>
  <c r="AA62" i="1" s="1"/>
  <c r="AB74" i="1"/>
  <c r="AC62" i="1"/>
  <c r="AA35" i="1"/>
  <c r="AA44" i="1"/>
  <c r="BN380" i="1"/>
  <c r="BO380" i="1" s="1"/>
  <c r="AV380" i="1"/>
  <c r="AW380" i="1" s="1"/>
  <c r="BH380" i="1"/>
  <c r="BI380" i="1" s="1"/>
  <c r="BB380" i="1"/>
  <c r="BC380" i="1" s="1"/>
  <c r="F330" i="1"/>
  <c r="BN372" i="1"/>
  <c r="BO372" i="1" s="1"/>
  <c r="BB372" i="1"/>
  <c r="BC372" i="1" s="1"/>
  <c r="AV372" i="1"/>
  <c r="AW372" i="1" s="1"/>
  <c r="BH372" i="1"/>
  <c r="BI372" i="1" s="1"/>
  <c r="N303" i="1"/>
  <c r="P306" i="1"/>
  <c r="BL303" i="1"/>
  <c r="BM303" i="1" s="1"/>
  <c r="AZ303" i="1"/>
  <c r="BA303" i="1" s="1"/>
  <c r="BR303" i="1"/>
  <c r="BS303" i="1" s="1"/>
  <c r="BF303" i="1"/>
  <c r="BG303" i="1" s="1"/>
  <c r="V336" i="1"/>
  <c r="T331" i="1"/>
  <c r="BB305" i="1"/>
  <c r="BC305" i="1" s="1"/>
  <c r="BN305" i="1"/>
  <c r="BO305" i="1" s="1"/>
  <c r="AV305" i="1"/>
  <c r="AW305" i="1" s="1"/>
  <c r="BH305" i="1"/>
  <c r="BI305" i="1" s="1"/>
  <c r="AF299" i="1"/>
  <c r="AG299" i="1" s="1"/>
  <c r="AR298" i="1"/>
  <c r="AT302" i="1"/>
  <c r="R50" i="1"/>
  <c r="AD374" i="1"/>
  <c r="BH282" i="1"/>
  <c r="BI282" i="1" s="1"/>
  <c r="AG289" i="1"/>
  <c r="AG287" i="1"/>
  <c r="BP263" i="1"/>
  <c r="BQ263" i="1" s="1"/>
  <c r="BD275" i="1"/>
  <c r="BE275" i="1" s="1"/>
  <c r="O283" i="1"/>
  <c r="O279" i="1"/>
  <c r="O275" i="1"/>
  <c r="BJ275" i="1"/>
  <c r="BK275" i="1" s="1"/>
  <c r="O287" i="1"/>
  <c r="AX275" i="1"/>
  <c r="AY275" i="1" s="1"/>
  <c r="BP275" i="1"/>
  <c r="BQ275" i="1" s="1"/>
  <c r="BJ260" i="1"/>
  <c r="BK260" i="1" s="1"/>
  <c r="AX260" i="1"/>
  <c r="AY260" i="1" s="1"/>
  <c r="O260" i="1"/>
  <c r="BP260" i="1"/>
  <c r="BQ260" i="1" s="1"/>
  <c r="BD260" i="1"/>
  <c r="BE260" i="1" s="1"/>
  <c r="AD290" i="1"/>
  <c r="AE278" i="1"/>
  <c r="AC264" i="1"/>
  <c r="Z264" i="1"/>
  <c r="AA264" i="1" s="1"/>
  <c r="BF282" i="1"/>
  <c r="BG282" i="1" s="1"/>
  <c r="AL258" i="1"/>
  <c r="AM258" i="1" s="1"/>
  <c r="AX277" i="1"/>
  <c r="AY277" i="1" s="1"/>
  <c r="I277" i="1"/>
  <c r="AA279" i="1"/>
  <c r="AA276" i="1"/>
  <c r="W258" i="1"/>
  <c r="T258" i="1"/>
  <c r="U258" i="1" s="1"/>
  <c r="F266" i="1"/>
  <c r="G254" i="1" s="1"/>
  <c r="AE258" i="1"/>
  <c r="U274" i="1"/>
  <c r="BJ239" i="1"/>
  <c r="BK239" i="1" s="1"/>
  <c r="AX239" i="1"/>
  <c r="AY239" i="1" s="1"/>
  <c r="BP239" i="1"/>
  <c r="BQ239" i="1" s="1"/>
  <c r="O239" i="1"/>
  <c r="BD239" i="1"/>
  <c r="BE239" i="1" s="1"/>
  <c r="BP231" i="1"/>
  <c r="BQ231" i="1" s="1"/>
  <c r="O231" i="1"/>
  <c r="BD231" i="1"/>
  <c r="BE231" i="1" s="1"/>
  <c r="AX231" i="1"/>
  <c r="AY231" i="1" s="1"/>
  <c r="BJ231" i="1"/>
  <c r="BK231" i="1" s="1"/>
  <c r="AE234" i="1"/>
  <c r="AJ218" i="1"/>
  <c r="AK206" i="1"/>
  <c r="AU234" i="1"/>
  <c r="AR234" i="1"/>
  <c r="AS234" i="1" s="1"/>
  <c r="U228" i="1"/>
  <c r="BD228" i="1"/>
  <c r="BE228" i="1" s="1"/>
  <c r="L242" i="1"/>
  <c r="BR230" i="1"/>
  <c r="BS230" i="1" s="1"/>
  <c r="N230" i="1"/>
  <c r="P242" i="1"/>
  <c r="Q240" i="1" s="1"/>
  <c r="BL230" i="1"/>
  <c r="BM230" i="1" s="1"/>
  <c r="Q230" i="1"/>
  <c r="AZ230" i="1"/>
  <c r="BA230" i="1" s="1"/>
  <c r="BF230" i="1"/>
  <c r="BG230" i="1" s="1"/>
  <c r="AF216" i="1"/>
  <c r="AG216" i="1" s="1"/>
  <c r="T206" i="1"/>
  <c r="U206" i="1" s="1"/>
  <c r="V218" i="1"/>
  <c r="W216" i="1" s="1"/>
  <c r="BJ356" i="1"/>
  <c r="BK356" i="1" s="1"/>
  <c r="BP356" i="1"/>
  <c r="BQ356" i="1" s="1"/>
  <c r="BD356" i="1"/>
  <c r="BE356" i="1" s="1"/>
  <c r="AP360" i="1"/>
  <c r="AR360" i="1" s="1"/>
  <c r="AS360" i="1" s="1"/>
  <c r="H186" i="1"/>
  <c r="I186" i="1" s="1"/>
  <c r="K186" i="1"/>
  <c r="T210" i="1"/>
  <c r="U210" i="1" s="1"/>
  <c r="AG203" i="1"/>
  <c r="AG212" i="1"/>
  <c r="AQ186" i="1"/>
  <c r="K162" i="1"/>
  <c r="H162" i="1"/>
  <c r="I162" i="1" s="1"/>
  <c r="BR351" i="1"/>
  <c r="BS351" i="1" s="1"/>
  <c r="N351" i="1"/>
  <c r="AZ351" i="1"/>
  <c r="BA351" i="1" s="1"/>
  <c r="P354" i="1"/>
  <c r="BL351" i="1"/>
  <c r="BM351" i="1" s="1"/>
  <c r="BF351" i="1"/>
  <c r="BG351" i="1" s="1"/>
  <c r="BF134" i="1"/>
  <c r="BG134" i="1" s="1"/>
  <c r="P146" i="1"/>
  <c r="BL134" i="1"/>
  <c r="BM134" i="1" s="1"/>
  <c r="AZ134" i="1"/>
  <c r="BA134" i="1" s="1"/>
  <c r="Q134" i="1"/>
  <c r="N134" i="1"/>
  <c r="BR134" i="1"/>
  <c r="BS134" i="1" s="1"/>
  <c r="AS214" i="1"/>
  <c r="AS203" i="1"/>
  <c r="AR354" i="1"/>
  <c r="AS354" i="1" s="1"/>
  <c r="AX159" i="1"/>
  <c r="AY159" i="1" s="1"/>
  <c r="BD159" i="1"/>
  <c r="BE159" i="1" s="1"/>
  <c r="O159" i="1"/>
  <c r="BJ159" i="1"/>
  <c r="BK159" i="1" s="1"/>
  <c r="BP159" i="1"/>
  <c r="BQ159" i="1" s="1"/>
  <c r="X362" i="1"/>
  <c r="Y360" i="1" s="1"/>
  <c r="X219" i="1"/>
  <c r="Y208" i="1"/>
  <c r="Y204" i="1"/>
  <c r="Y218" i="1"/>
  <c r="Y212" i="1"/>
  <c r="CI186" i="1"/>
  <c r="I202" i="1"/>
  <c r="R194" i="1"/>
  <c r="AK168" i="1"/>
  <c r="AD195" i="1"/>
  <c r="AE185" i="1"/>
  <c r="CH187" i="1"/>
  <c r="AE178" i="1"/>
  <c r="AE193" i="1"/>
  <c r="AE194" i="1"/>
  <c r="AE190" i="1"/>
  <c r="AE184" i="1"/>
  <c r="AE180" i="1"/>
  <c r="BP166" i="1"/>
  <c r="BQ166" i="1" s="1"/>
  <c r="AJ354" i="1"/>
  <c r="Z347" i="1"/>
  <c r="AA347" i="1" s="1"/>
  <c r="BF168" i="1"/>
  <c r="BG168" i="1" s="1"/>
  <c r="I155" i="1"/>
  <c r="I161" i="1"/>
  <c r="BJ167" i="1"/>
  <c r="BK167" i="1" s="1"/>
  <c r="Y347" i="1"/>
  <c r="BJ137" i="1"/>
  <c r="BK137" i="1" s="1"/>
  <c r="I185" i="1"/>
  <c r="AN146" i="1"/>
  <c r="AO134" i="1" s="1"/>
  <c r="AL134" i="1"/>
  <c r="AM134" i="1" s="1"/>
  <c r="AX154" i="1"/>
  <c r="AY154" i="1" s="1"/>
  <c r="AA159" i="1"/>
  <c r="AD350" i="1"/>
  <c r="BJ145" i="1"/>
  <c r="BK145" i="1" s="1"/>
  <c r="AO353" i="1"/>
  <c r="AL353" i="1"/>
  <c r="AM353" i="1" s="1"/>
  <c r="Y114" i="1"/>
  <c r="AT146" i="1"/>
  <c r="AA115" i="1"/>
  <c r="Y120" i="1"/>
  <c r="O113" i="1"/>
  <c r="BJ113" i="1"/>
  <c r="BK113" i="1" s="1"/>
  <c r="BP113" i="1"/>
  <c r="BQ113" i="1" s="1"/>
  <c r="BD113" i="1"/>
  <c r="BE113" i="1" s="1"/>
  <c r="AX113" i="1"/>
  <c r="AY113" i="1" s="1"/>
  <c r="AR96" i="1"/>
  <c r="AS96" i="1" s="1"/>
  <c r="AH146" i="1"/>
  <c r="AF134" i="1"/>
  <c r="AG134" i="1" s="1"/>
  <c r="AI134" i="1"/>
  <c r="AZ114" i="1"/>
  <c r="BA114" i="1" s="1"/>
  <c r="BL114" i="1"/>
  <c r="BM114" i="1" s="1"/>
  <c r="N114" i="1"/>
  <c r="BR114" i="1"/>
  <c r="BS114" i="1" s="1"/>
  <c r="BF114" i="1"/>
  <c r="BG114" i="1" s="1"/>
  <c r="Q114" i="1"/>
  <c r="AC66" i="1"/>
  <c r="Z66" i="1"/>
  <c r="AA66" i="1" s="1"/>
  <c r="BJ35" i="1"/>
  <c r="BK35" i="1" s="1"/>
  <c r="AX35" i="1"/>
  <c r="AY35" i="1" s="1"/>
  <c r="BD35" i="1"/>
  <c r="BE35" i="1" s="1"/>
  <c r="BP35" i="1"/>
  <c r="BQ35" i="1" s="1"/>
  <c r="O35" i="1"/>
  <c r="X50" i="1"/>
  <c r="Y48" i="1" s="1"/>
  <c r="AV335" i="1"/>
  <c r="AW335" i="1" s="1"/>
  <c r="BB335" i="1"/>
  <c r="BC335" i="1" s="1"/>
  <c r="BN335" i="1"/>
  <c r="BO335" i="1" s="1"/>
  <c r="BH335" i="1"/>
  <c r="BI335" i="1" s="1"/>
  <c r="AL309" i="1"/>
  <c r="BL381" i="1"/>
  <c r="BM381" i="1" s="1"/>
  <c r="BR381" i="1"/>
  <c r="BS381" i="1" s="1"/>
  <c r="N381" i="1"/>
  <c r="BF381" i="1"/>
  <c r="BG381" i="1" s="1"/>
  <c r="AZ381" i="1"/>
  <c r="BA381" i="1" s="1"/>
  <c r="AJ312" i="1"/>
  <c r="AZ329" i="1"/>
  <c r="BA329" i="1" s="1"/>
  <c r="BF329" i="1"/>
  <c r="BG329" i="1" s="1"/>
  <c r="BR329" i="1"/>
  <c r="BS329" i="1" s="1"/>
  <c r="BL329" i="1"/>
  <c r="BM329" i="1" s="1"/>
  <c r="N329" i="1"/>
  <c r="BJ115" i="1"/>
  <c r="BK115" i="1" s="1"/>
  <c r="AR333" i="1"/>
  <c r="BD21" i="1"/>
  <c r="BE21" i="1" s="1"/>
  <c r="BJ21" i="1"/>
  <c r="BK21" i="1" s="1"/>
  <c r="AX21" i="1"/>
  <c r="AY21" i="1" s="1"/>
  <c r="BP21" i="1"/>
  <c r="BQ21" i="1" s="1"/>
  <c r="O21" i="1"/>
  <c r="H331" i="1"/>
  <c r="I331" i="1" s="1"/>
  <c r="J336" i="1"/>
  <c r="T305" i="1"/>
  <c r="U305" i="1" s="1"/>
  <c r="AL304" i="1"/>
  <c r="BJ41" i="1"/>
  <c r="BK41" i="1" s="1"/>
  <c r="BP41" i="1"/>
  <c r="BQ41" i="1" s="1"/>
  <c r="O41" i="1"/>
  <c r="BD41" i="1"/>
  <c r="BE41" i="1" s="1"/>
  <c r="AX41" i="1"/>
  <c r="AY41" i="1" s="1"/>
  <c r="AI38" i="1"/>
  <c r="AH50" i="1"/>
  <c r="AF38" i="1"/>
  <c r="AG38" i="1" s="1"/>
  <c r="Z120" i="1"/>
  <c r="AA120" i="1" s="1"/>
  <c r="AD122" i="1"/>
  <c r="AZ38" i="1"/>
  <c r="BA38" i="1" s="1"/>
  <c r="Q38" i="1"/>
  <c r="BF38" i="1"/>
  <c r="BG38" i="1" s="1"/>
  <c r="N38" i="1"/>
  <c r="BR38" i="1"/>
  <c r="BS38" i="1" s="1"/>
  <c r="P50" i="1"/>
  <c r="BL38" i="1"/>
  <c r="BM38" i="1" s="1"/>
  <c r="F384" i="1"/>
  <c r="G24" i="1"/>
  <c r="AF382" i="1"/>
  <c r="H329" i="1"/>
  <c r="I329" i="1" s="1"/>
  <c r="AF328" i="1"/>
  <c r="T323" i="1"/>
  <c r="U323" i="1" s="1"/>
  <c r="AR332" i="1"/>
  <c r="T304" i="1"/>
  <c r="U304" i="1" s="1"/>
  <c r="AH306" i="1"/>
  <c r="AF303" i="1"/>
  <c r="L306" i="1"/>
  <c r="BN303" i="1"/>
  <c r="BO303" i="1" s="1"/>
  <c r="BB303" i="1"/>
  <c r="BC303" i="1" s="1"/>
  <c r="AV303" i="1"/>
  <c r="AW303" i="1" s="1"/>
  <c r="BH303" i="1"/>
  <c r="BI303" i="1" s="1"/>
  <c r="T322" i="1"/>
  <c r="U322" i="1" s="1"/>
  <c r="V326" i="1"/>
  <c r="AD330" i="1"/>
  <c r="AS58" i="1"/>
  <c r="AU48" i="1"/>
  <c r="AR48" i="1"/>
  <c r="AS48" i="1" s="1"/>
  <c r="AR383" i="1"/>
  <c r="BF382" i="1"/>
  <c r="BG382" i="1" s="1"/>
  <c r="AZ382" i="1"/>
  <c r="BA382" i="1" s="1"/>
  <c r="BL382" i="1"/>
  <c r="BM382" i="1" s="1"/>
  <c r="BR382" i="1"/>
  <c r="BS382" i="1" s="1"/>
  <c r="N382" i="1"/>
  <c r="AF301" i="1"/>
  <c r="N42" i="1"/>
  <c r="O34" i="1"/>
  <c r="Z381" i="1"/>
  <c r="AN384" i="1"/>
  <c r="AL24" i="1"/>
  <c r="AM24" i="1" s="1"/>
  <c r="N307" i="1"/>
  <c r="BL307" i="1"/>
  <c r="BM307" i="1" s="1"/>
  <c r="BF307" i="1"/>
  <c r="BG307" i="1" s="1"/>
  <c r="P312" i="1"/>
  <c r="BR307" i="1"/>
  <c r="BS307" i="1" s="1"/>
  <c r="AZ307" i="1"/>
  <c r="BA307" i="1" s="1"/>
  <c r="H303" i="1"/>
  <c r="I303" i="1" s="1"/>
  <c r="J306" i="1"/>
  <c r="AZ300" i="1"/>
  <c r="BA300" i="1" s="1"/>
  <c r="BR300" i="1"/>
  <c r="BS300" i="1" s="1"/>
  <c r="BF300" i="1"/>
  <c r="BG300" i="1" s="1"/>
  <c r="BL300" i="1"/>
  <c r="BM300" i="1" s="1"/>
  <c r="N300" i="1"/>
  <c r="AL299" i="1"/>
  <c r="AM299" i="1" s="1"/>
  <c r="AD326" i="1"/>
  <c r="T42" i="1"/>
  <c r="U42" i="1" s="1"/>
  <c r="BJ46" i="1"/>
  <c r="BK46" i="1" s="1"/>
  <c r="O37" i="1"/>
  <c r="BJ37" i="1"/>
  <c r="BK37" i="1" s="1"/>
  <c r="BP37" i="1"/>
  <c r="BQ37" i="1" s="1"/>
  <c r="BD37" i="1"/>
  <c r="BE37" i="1" s="1"/>
  <c r="AX37" i="1"/>
  <c r="AY37" i="1" s="1"/>
  <c r="AL383" i="1"/>
  <c r="H381" i="1"/>
  <c r="BL304" i="1"/>
  <c r="BM304" i="1" s="1"/>
  <c r="BR304" i="1"/>
  <c r="BS304" i="1" s="1"/>
  <c r="AZ304" i="1"/>
  <c r="BA304" i="1" s="1"/>
  <c r="N304" i="1"/>
  <c r="BF304" i="1"/>
  <c r="BG304" i="1" s="1"/>
  <c r="AL375" i="1"/>
  <c r="BH325" i="1"/>
  <c r="BI325" i="1" s="1"/>
  <c r="BN325" i="1"/>
  <c r="BO325" i="1" s="1"/>
  <c r="BB325" i="1"/>
  <c r="BC325" i="1" s="1"/>
  <c r="AV325" i="1"/>
  <c r="AW325" i="1" s="1"/>
  <c r="AF300" i="1"/>
  <c r="Z298" i="1"/>
  <c r="AB302" i="1"/>
  <c r="F326" i="1"/>
  <c r="X384" i="1"/>
  <c r="H301" i="1"/>
  <c r="I301" i="1" s="1"/>
  <c r="BL327" i="1"/>
  <c r="BM327" i="1" s="1"/>
  <c r="P330" i="1"/>
  <c r="BR327" i="1"/>
  <c r="BS327" i="1" s="1"/>
  <c r="N327" i="1"/>
  <c r="AZ327" i="1"/>
  <c r="BA327" i="1" s="1"/>
  <c r="BF327" i="1"/>
  <c r="BG327" i="1" s="1"/>
  <c r="BB299" i="1"/>
  <c r="BC299" i="1" s="1"/>
  <c r="BH299" i="1"/>
  <c r="BI299" i="1" s="1"/>
  <c r="BN299" i="1"/>
  <c r="BO299" i="1" s="1"/>
  <c r="AV299" i="1"/>
  <c r="AW299" i="1" s="1"/>
  <c r="T311" i="1"/>
  <c r="U311" i="1" s="1"/>
  <c r="T379" i="1"/>
  <c r="BH329" i="1"/>
  <c r="BI329" i="1" s="1"/>
  <c r="BN329" i="1"/>
  <c r="BO329" i="1" s="1"/>
  <c r="AV329" i="1"/>
  <c r="AW329" i="1" s="1"/>
  <c r="BB329" i="1"/>
  <c r="BC329" i="1" s="1"/>
  <c r="AF323" i="1"/>
  <c r="AG323" i="1" s="1"/>
  <c r="AR322" i="1"/>
  <c r="AT326" i="1"/>
  <c r="BD25" i="1"/>
  <c r="BE25" i="1" s="1"/>
  <c r="BJ25" i="1"/>
  <c r="BK25" i="1" s="1"/>
  <c r="AX25" i="1"/>
  <c r="AY25" i="1" s="1"/>
  <c r="BP25" i="1"/>
  <c r="BQ25" i="1" s="1"/>
  <c r="O25" i="1"/>
  <c r="AB374" i="1"/>
  <c r="BJ19" i="1"/>
  <c r="BK19" i="1" s="1"/>
  <c r="AG14" i="1"/>
  <c r="AU282" i="1"/>
  <c r="AR282" i="1"/>
  <c r="AS282" i="1" s="1"/>
  <c r="AL282" i="1"/>
  <c r="AM282" i="1" s="1"/>
  <c r="AO282" i="1"/>
  <c r="U275" i="1"/>
  <c r="U284" i="1"/>
  <c r="U280" i="1"/>
  <c r="U287" i="1"/>
  <c r="AE264" i="1"/>
  <c r="BJ274" i="1"/>
  <c r="BK274" i="1" s="1"/>
  <c r="BP274" i="1"/>
  <c r="BQ274" i="1" s="1"/>
  <c r="AX274" i="1"/>
  <c r="AY274" i="1" s="1"/>
  <c r="O274" i="1"/>
  <c r="BD274" i="1"/>
  <c r="BE274" i="1" s="1"/>
  <c r="BB264" i="1"/>
  <c r="BC264" i="1" s="1"/>
  <c r="M264" i="1"/>
  <c r="BH264" i="1"/>
  <c r="BI264" i="1" s="1"/>
  <c r="BN264" i="1"/>
  <c r="BO264" i="1" s="1"/>
  <c r="AV264" i="1"/>
  <c r="AW264" i="1" s="1"/>
  <c r="BD282" i="1"/>
  <c r="BE282" i="1" s="1"/>
  <c r="BP282" i="1"/>
  <c r="BQ282" i="1" s="1"/>
  <c r="O282" i="1"/>
  <c r="Z282" i="1"/>
  <c r="AA282" i="1" s="1"/>
  <c r="F290" i="1"/>
  <c r="G278" i="1" s="1"/>
  <c r="BF254" i="1"/>
  <c r="BG254" i="1" s="1"/>
  <c r="P266" i="1"/>
  <c r="N254" i="1"/>
  <c r="BL254" i="1"/>
  <c r="BM254" i="1" s="1"/>
  <c r="Q254" i="1"/>
  <c r="AZ254" i="1"/>
  <c r="BA254" i="1" s="1"/>
  <c r="BR254" i="1"/>
  <c r="BS254" i="1" s="1"/>
  <c r="AG277" i="1"/>
  <c r="AX251" i="1"/>
  <c r="AY251" i="1" s="1"/>
  <c r="O263" i="1"/>
  <c r="BJ251" i="1"/>
  <c r="BK251" i="1" s="1"/>
  <c r="O251" i="1"/>
  <c r="BP251" i="1"/>
  <c r="BQ251" i="1" s="1"/>
  <c r="O257" i="1"/>
  <c r="BD251" i="1"/>
  <c r="BE251" i="1" s="1"/>
  <c r="O265" i="1"/>
  <c r="BF258" i="1"/>
  <c r="BG258" i="1" s="1"/>
  <c r="BR258" i="1"/>
  <c r="BS258" i="1" s="1"/>
  <c r="AZ258" i="1"/>
  <c r="BA258" i="1" s="1"/>
  <c r="N258" i="1"/>
  <c r="BL258" i="1"/>
  <c r="BM258" i="1" s="1"/>
  <c r="Q258" i="1"/>
  <c r="AF264" i="1"/>
  <c r="AG264" i="1" s="1"/>
  <c r="AI264" i="1"/>
  <c r="AR258" i="1"/>
  <c r="AS258" i="1" s="1"/>
  <c r="BJ253" i="1"/>
  <c r="BK253" i="1" s="1"/>
  <c r="AX253" i="1"/>
  <c r="AY253" i="1" s="1"/>
  <c r="BD253" i="1"/>
  <c r="BE253" i="1" s="1"/>
  <c r="O253" i="1"/>
  <c r="BP253" i="1"/>
  <c r="BQ253" i="1" s="1"/>
  <c r="BD229" i="1"/>
  <c r="BE229" i="1" s="1"/>
  <c r="BJ229" i="1"/>
  <c r="BK229" i="1" s="1"/>
  <c r="O229" i="1"/>
  <c r="BP229" i="1"/>
  <c r="BQ229" i="1" s="1"/>
  <c r="AX229" i="1"/>
  <c r="AY229" i="1" s="1"/>
  <c r="G234" i="1"/>
  <c r="AI240" i="1"/>
  <c r="AF240" i="1"/>
  <c r="AG240" i="1" s="1"/>
  <c r="K240" i="1"/>
  <c r="H240" i="1"/>
  <c r="I240" i="1" s="1"/>
  <c r="S216" i="1"/>
  <c r="AB218" i="1"/>
  <c r="AC206" i="1"/>
  <c r="Z206" i="1"/>
  <c r="AA206" i="1" s="1"/>
  <c r="AX215" i="1"/>
  <c r="AY215" i="1" s="1"/>
  <c r="BD215" i="1"/>
  <c r="BE215" i="1" s="1"/>
  <c r="O215" i="1"/>
  <c r="BP215" i="1"/>
  <c r="BQ215" i="1" s="1"/>
  <c r="BJ215" i="1"/>
  <c r="BK215" i="1" s="1"/>
  <c r="AC210" i="1"/>
  <c r="Z210" i="1"/>
  <c r="AA210" i="1" s="1"/>
  <c r="AQ234" i="1"/>
  <c r="AX211" i="1"/>
  <c r="AY211" i="1" s="1"/>
  <c r="BP188" i="1"/>
  <c r="BQ188" i="1" s="1"/>
  <c r="AS229" i="1"/>
  <c r="F218" i="1"/>
  <c r="G206" i="1" s="1"/>
  <c r="BJ165" i="1"/>
  <c r="BK165" i="1" s="1"/>
  <c r="BP165" i="1"/>
  <c r="BQ165" i="1" s="1"/>
  <c r="AX165" i="1"/>
  <c r="AY165" i="1" s="1"/>
  <c r="BD165" i="1"/>
  <c r="BE165" i="1" s="1"/>
  <c r="O165" i="1"/>
  <c r="AI168" i="1"/>
  <c r="AF168" i="1"/>
  <c r="AG168" i="1" s="1"/>
  <c r="AM352" i="1"/>
  <c r="AM348" i="1"/>
  <c r="AU210" i="1"/>
  <c r="AR210" i="1"/>
  <c r="AS210" i="1" s="1"/>
  <c r="T168" i="1"/>
  <c r="U168" i="1" s="1"/>
  <c r="W168" i="1"/>
  <c r="AM355" i="1"/>
  <c r="I214" i="1"/>
  <c r="BD178" i="1"/>
  <c r="BE178" i="1" s="1"/>
  <c r="O178" i="1"/>
  <c r="BJ178" i="1"/>
  <c r="BK178" i="1" s="1"/>
  <c r="BP178" i="1"/>
  <c r="BQ178" i="1" s="1"/>
  <c r="AX178" i="1"/>
  <c r="AY178" i="1" s="1"/>
  <c r="BD139" i="1"/>
  <c r="BE139" i="1" s="1"/>
  <c r="BJ139" i="1"/>
  <c r="BK139" i="1" s="1"/>
  <c r="BP139" i="1"/>
  <c r="BQ139" i="1" s="1"/>
  <c r="O139" i="1"/>
  <c r="AX139" i="1"/>
  <c r="AY139" i="1" s="1"/>
  <c r="AN242" i="1"/>
  <c r="AL206" i="1"/>
  <c r="AM206" i="1" s="1"/>
  <c r="AK192" i="1"/>
  <c r="AL162" i="1"/>
  <c r="AM162" i="1" s="1"/>
  <c r="H353" i="1"/>
  <c r="I353" i="1" s="1"/>
  <c r="F354" i="1"/>
  <c r="BJ184" i="1"/>
  <c r="BK184" i="1" s="1"/>
  <c r="BP184" i="1"/>
  <c r="BQ184" i="1" s="1"/>
  <c r="AX184" i="1"/>
  <c r="AY184" i="1" s="1"/>
  <c r="O184" i="1"/>
  <c r="BD184" i="1"/>
  <c r="BE184" i="1" s="1"/>
  <c r="AS212" i="1"/>
  <c r="BF206" i="1"/>
  <c r="BG206" i="1" s="1"/>
  <c r="BP207" i="1"/>
  <c r="BQ207" i="1" s="1"/>
  <c r="AJ360" i="1"/>
  <c r="AG204" i="1"/>
  <c r="BP182" i="1"/>
  <c r="BQ182" i="1" s="1"/>
  <c r="AX182" i="1"/>
  <c r="AY182" i="1" s="1"/>
  <c r="O182" i="1"/>
  <c r="BJ182" i="1"/>
  <c r="BK182" i="1" s="1"/>
  <c r="BD182" i="1"/>
  <c r="BE182" i="1" s="1"/>
  <c r="AV349" i="1"/>
  <c r="AW349" i="1" s="1"/>
  <c r="BH349" i="1"/>
  <c r="BI349" i="1" s="1"/>
  <c r="BB349" i="1"/>
  <c r="BC349" i="1" s="1"/>
  <c r="BN349" i="1"/>
  <c r="BO349" i="1" s="1"/>
  <c r="H158" i="1"/>
  <c r="I158" i="1" s="1"/>
  <c r="J170" i="1"/>
  <c r="K168" i="1" s="1"/>
  <c r="AZ168" i="1"/>
  <c r="BA168" i="1" s="1"/>
  <c r="G138" i="1"/>
  <c r="AX137" i="1"/>
  <c r="AY137" i="1" s="1"/>
  <c r="AI144" i="1"/>
  <c r="AF144" i="1"/>
  <c r="AG144" i="1" s="1"/>
  <c r="M114" i="1"/>
  <c r="BH114" i="1"/>
  <c r="BI114" i="1" s="1"/>
  <c r="BN114" i="1"/>
  <c r="BO114" i="1" s="1"/>
  <c r="BB114" i="1"/>
  <c r="BC114" i="1" s="1"/>
  <c r="AV114" i="1"/>
  <c r="AW114" i="1" s="1"/>
  <c r="AG187" i="1"/>
  <c r="AG181" i="1"/>
  <c r="BD156" i="1"/>
  <c r="BE156" i="1" s="1"/>
  <c r="AX164" i="1"/>
  <c r="AY164" i="1" s="1"/>
  <c r="I164" i="1"/>
  <c r="BR353" i="1"/>
  <c r="BS353" i="1" s="1"/>
  <c r="AZ353" i="1"/>
  <c r="BA353" i="1" s="1"/>
  <c r="N353" i="1"/>
  <c r="BF353" i="1"/>
  <c r="BG353" i="1" s="1"/>
  <c r="BL353" i="1"/>
  <c r="BM353" i="1" s="1"/>
  <c r="Z162" i="1"/>
  <c r="AA162" i="1" s="1"/>
  <c r="AC162" i="1"/>
  <c r="BD160" i="1"/>
  <c r="BE160" i="1" s="1"/>
  <c r="AL96" i="1"/>
  <c r="AM96" i="1" s="1"/>
  <c r="AO96" i="1"/>
  <c r="Y138" i="1"/>
  <c r="R146" i="1"/>
  <c r="S134" i="1" s="1"/>
  <c r="BL96" i="1"/>
  <c r="BM96" i="1" s="1"/>
  <c r="BR96" i="1"/>
  <c r="BS96" i="1" s="1"/>
  <c r="N96" i="1"/>
  <c r="Q96" i="1"/>
  <c r="AZ96" i="1"/>
  <c r="BA96" i="1" s="1"/>
  <c r="BF96" i="1"/>
  <c r="BG96" i="1" s="1"/>
  <c r="AO120" i="1"/>
  <c r="AL120" i="1"/>
  <c r="AM120" i="1" s="1"/>
  <c r="BJ93" i="1"/>
  <c r="BK93" i="1" s="1"/>
  <c r="BP93" i="1"/>
  <c r="BQ93" i="1" s="1"/>
  <c r="O93" i="1"/>
  <c r="BD93" i="1"/>
  <c r="BE93" i="1" s="1"/>
  <c r="AX93" i="1"/>
  <c r="AY93" i="1" s="1"/>
  <c r="G96" i="1"/>
  <c r="K140" i="1"/>
  <c r="BL120" i="1"/>
  <c r="BM120" i="1" s="1"/>
  <c r="AZ120" i="1"/>
  <c r="BA120" i="1" s="1"/>
  <c r="BF120" i="1"/>
  <c r="BG120" i="1" s="1"/>
  <c r="N120" i="1"/>
  <c r="Q120" i="1"/>
  <c r="BR120" i="1"/>
  <c r="BS120" i="1" s="1"/>
  <c r="AE96" i="1"/>
  <c r="AR86" i="1"/>
  <c r="AS86" i="1" s="1"/>
  <c r="AT98" i="1"/>
  <c r="Q66" i="1"/>
  <c r="BL66" i="1"/>
  <c r="BM66" i="1" s="1"/>
  <c r="BR66" i="1"/>
  <c r="BS66" i="1" s="1"/>
  <c r="BF66" i="1"/>
  <c r="BG66" i="1" s="1"/>
  <c r="N66" i="1"/>
  <c r="AZ66" i="1"/>
  <c r="BA66" i="1" s="1"/>
  <c r="O84" i="1"/>
  <c r="BJ84" i="1"/>
  <c r="BK84" i="1" s="1"/>
  <c r="BP84" i="1"/>
  <c r="BQ84" i="1" s="1"/>
  <c r="BD84" i="1"/>
  <c r="BE84" i="1" s="1"/>
  <c r="AX84" i="1"/>
  <c r="AY84" i="1" s="1"/>
  <c r="P98" i="1"/>
  <c r="L50" i="1"/>
  <c r="M38" i="1" s="1"/>
  <c r="BH38" i="1"/>
  <c r="BI38" i="1" s="1"/>
  <c r="BB38" i="1"/>
  <c r="BC38" i="1" s="1"/>
  <c r="BN38" i="1"/>
  <c r="BO38" i="1" s="1"/>
  <c r="AV38" i="1"/>
  <c r="AW38" i="1" s="1"/>
  <c r="AZ313" i="1"/>
  <c r="BA313" i="1" s="1"/>
  <c r="BF313" i="1"/>
  <c r="BG313" i="1" s="1"/>
  <c r="BR313" i="1"/>
  <c r="BS313" i="1" s="1"/>
  <c r="BL313" i="1"/>
  <c r="BM313" i="1" s="1"/>
  <c r="N313" i="1"/>
  <c r="AV383" i="1"/>
  <c r="AW383" i="1" s="1"/>
  <c r="BN383" i="1"/>
  <c r="BO383" i="1" s="1"/>
  <c r="BH383" i="1"/>
  <c r="BI383" i="1" s="1"/>
  <c r="BB383" i="1"/>
  <c r="BC383" i="1" s="1"/>
  <c r="T310" i="1"/>
  <c r="U310" i="1" s="1"/>
  <c r="AL333" i="1"/>
  <c r="AM333" i="1" s="1"/>
  <c r="AL305" i="1"/>
  <c r="AM305" i="1" s="1"/>
  <c r="BR377" i="1"/>
  <c r="BS377" i="1" s="1"/>
  <c r="AZ377" i="1"/>
  <c r="BA377" i="1" s="1"/>
  <c r="BL377" i="1"/>
  <c r="BM377" i="1" s="1"/>
  <c r="BF377" i="1"/>
  <c r="BG377" i="1" s="1"/>
  <c r="N377" i="1"/>
  <c r="I85" i="1"/>
  <c r="AX68" i="1"/>
  <c r="AY68" i="1" s="1"/>
  <c r="G66" i="1"/>
  <c r="BP58" i="1"/>
  <c r="BQ58" i="1" s="1"/>
  <c r="AX58" i="1"/>
  <c r="AY58" i="1" s="1"/>
  <c r="BJ58" i="1"/>
  <c r="BK58" i="1" s="1"/>
  <c r="BD58" i="1"/>
  <c r="BE58" i="1" s="1"/>
  <c r="O58" i="1"/>
  <c r="Z310" i="1"/>
  <c r="AR381" i="1"/>
  <c r="AH312" i="1"/>
  <c r="AF307" i="1"/>
  <c r="H379" i="1"/>
  <c r="T329" i="1"/>
  <c r="U329" i="1" s="1"/>
  <c r="AL376" i="1"/>
  <c r="I94" i="1"/>
  <c r="J122" i="1"/>
  <c r="K110" i="1" s="1"/>
  <c r="H110" i="1"/>
  <c r="I110" i="1" s="1"/>
  <c r="BD88" i="1"/>
  <c r="BE88" i="1" s="1"/>
  <c r="O88" i="1"/>
  <c r="BJ88" i="1"/>
  <c r="BK88" i="1" s="1"/>
  <c r="AX88" i="1"/>
  <c r="AY88" i="1" s="1"/>
  <c r="BP88" i="1"/>
  <c r="BQ88" i="1" s="1"/>
  <c r="AF313" i="1"/>
  <c r="AG313" i="1" s="1"/>
  <c r="H377" i="1"/>
  <c r="AF376" i="1"/>
  <c r="AT378" i="1"/>
  <c r="AR18" i="1"/>
  <c r="AS18" i="1" s="1"/>
  <c r="T371" i="1"/>
  <c r="AR380" i="1"/>
  <c r="T328" i="1"/>
  <c r="AH330" i="1"/>
  <c r="AF327" i="1"/>
  <c r="AG327" i="1" s="1"/>
  <c r="AV327" i="1"/>
  <c r="AW327" i="1" s="1"/>
  <c r="BB327" i="1"/>
  <c r="BC327" i="1" s="1"/>
  <c r="BN327" i="1"/>
  <c r="BO327" i="1" s="1"/>
  <c r="BH327" i="1"/>
  <c r="BI327" i="1" s="1"/>
  <c r="L330" i="1"/>
  <c r="Z325" i="1"/>
  <c r="AA325" i="1" s="1"/>
  <c r="T370" i="1"/>
  <c r="BH309" i="1"/>
  <c r="BI309" i="1" s="1"/>
  <c r="BB309" i="1"/>
  <c r="BC309" i="1" s="1"/>
  <c r="BN309" i="1"/>
  <c r="BO309" i="1" s="1"/>
  <c r="AV309" i="1"/>
  <c r="AW309" i="1" s="1"/>
  <c r="F312" i="1"/>
  <c r="V378" i="1"/>
  <c r="W18" i="1"/>
  <c r="T18" i="1"/>
  <c r="U18" i="1" s="1"/>
  <c r="AF325" i="1"/>
  <c r="BD44" i="1"/>
  <c r="BE44" i="1" s="1"/>
  <c r="O44" i="1"/>
  <c r="BJ44" i="1"/>
  <c r="BK44" i="1" s="1"/>
  <c r="AX44" i="1"/>
  <c r="AY44" i="1" s="1"/>
  <c r="BP44" i="1"/>
  <c r="BQ44" i="1" s="1"/>
  <c r="AN312" i="1"/>
  <c r="AL307" i="1"/>
  <c r="AM307" i="1" s="1"/>
  <c r="BL331" i="1"/>
  <c r="BM331" i="1" s="1"/>
  <c r="BR331" i="1"/>
  <c r="BS331" i="1" s="1"/>
  <c r="N331" i="1"/>
  <c r="P336" i="1"/>
  <c r="BF331" i="1"/>
  <c r="BG331" i="1" s="1"/>
  <c r="AZ331" i="1"/>
  <c r="BA331" i="1" s="1"/>
  <c r="J330" i="1"/>
  <c r="H327" i="1"/>
  <c r="I327" i="1" s="1"/>
  <c r="AZ324" i="1"/>
  <c r="BA324" i="1" s="1"/>
  <c r="N324" i="1"/>
  <c r="BL324" i="1"/>
  <c r="BM324" i="1" s="1"/>
  <c r="BR324" i="1"/>
  <c r="BS324" i="1" s="1"/>
  <c r="BF324" i="1"/>
  <c r="BG324" i="1" s="1"/>
  <c r="AL371" i="1"/>
  <c r="BH62" i="1"/>
  <c r="BI62" i="1" s="1"/>
  <c r="BB62" i="1"/>
  <c r="BC62" i="1" s="1"/>
  <c r="AV62" i="1"/>
  <c r="AW62" i="1" s="1"/>
  <c r="L74" i="1"/>
  <c r="M72" i="1" s="1"/>
  <c r="BN62" i="1"/>
  <c r="BO62" i="1" s="1"/>
  <c r="O46" i="1"/>
  <c r="H313" i="1"/>
  <c r="I313" i="1" s="1"/>
  <c r="H310" i="1"/>
  <c r="I310" i="1" s="1"/>
  <c r="BR328" i="1"/>
  <c r="BS328" i="1" s="1"/>
  <c r="N328" i="1"/>
  <c r="AZ328" i="1"/>
  <c r="BA328" i="1" s="1"/>
  <c r="BL328" i="1"/>
  <c r="BM328" i="1" s="1"/>
  <c r="BF328" i="1"/>
  <c r="BG328" i="1" s="1"/>
  <c r="AB378" i="1"/>
  <c r="Z18" i="1"/>
  <c r="AA18" i="1" s="1"/>
  <c r="AC18" i="1"/>
  <c r="AP374" i="1"/>
  <c r="BN374" i="1" s="1"/>
  <c r="BO374" i="1" s="1"/>
  <c r="AP26" i="1"/>
  <c r="AQ18" i="1" s="1"/>
  <c r="BH373" i="1"/>
  <c r="BI373" i="1" s="1"/>
  <c r="AV373" i="1"/>
  <c r="AW373" i="1" s="1"/>
  <c r="BB373" i="1"/>
  <c r="BC373" i="1" s="1"/>
  <c r="BN373" i="1"/>
  <c r="BO373" i="1" s="1"/>
  <c r="AF324" i="1"/>
  <c r="AB326" i="1"/>
  <c r="Z322" i="1"/>
  <c r="AA322" i="1" s="1"/>
  <c r="X312" i="1"/>
  <c r="AN374" i="1"/>
  <c r="AN26" i="1"/>
  <c r="AL14" i="1"/>
  <c r="AM14" i="1" s="1"/>
  <c r="H325" i="1"/>
  <c r="I325" i="1" s="1"/>
  <c r="AR299" i="1"/>
  <c r="AS299" i="1" s="1"/>
  <c r="P302" i="1"/>
  <c r="BL298" i="1"/>
  <c r="BM298" i="1" s="1"/>
  <c r="AZ298" i="1"/>
  <c r="BA298" i="1" s="1"/>
  <c r="N298" i="1"/>
  <c r="BF298" i="1"/>
  <c r="BG298" i="1" s="1"/>
  <c r="BR298" i="1"/>
  <c r="BS298" i="1" s="1"/>
  <c r="BR375" i="1"/>
  <c r="BS375" i="1" s="1"/>
  <c r="N375" i="1"/>
  <c r="AZ375" i="1"/>
  <c r="BA375" i="1" s="1"/>
  <c r="BL375" i="1"/>
  <c r="BM375" i="1" s="1"/>
  <c r="BF375" i="1"/>
  <c r="BG375" i="1" s="1"/>
  <c r="BB323" i="1"/>
  <c r="BC323" i="1" s="1"/>
  <c r="BH323" i="1"/>
  <c r="BI323" i="1" s="1"/>
  <c r="AV323" i="1"/>
  <c r="AW323" i="1" s="1"/>
  <c r="BN323" i="1"/>
  <c r="BO323" i="1" s="1"/>
  <c r="T335" i="1"/>
  <c r="AT312" i="1"/>
  <c r="AR307" i="1"/>
  <c r="AS307" i="1" s="1"/>
  <c r="BN377" i="1"/>
  <c r="BO377" i="1" s="1"/>
  <c r="AV377" i="1"/>
  <c r="AW377" i="1" s="1"/>
  <c r="BB377" i="1"/>
  <c r="BC377" i="1" s="1"/>
  <c r="BH377" i="1"/>
  <c r="BI377" i="1" s="1"/>
  <c r="AF371" i="1"/>
  <c r="AR370" i="1"/>
  <c r="AG49" i="1"/>
  <c r="AF18" i="1"/>
  <c r="AG18" i="1" s="1"/>
  <c r="X26" i="1"/>
  <c r="Z26" i="1" s="1"/>
  <c r="AA26" i="1" s="1"/>
  <c r="AH26" i="1"/>
  <c r="AZ288" i="1"/>
  <c r="BA288" i="1" s="1"/>
  <c r="BF288" i="1"/>
  <c r="BG288" i="1" s="1"/>
  <c r="Q288" i="1"/>
  <c r="BR288" i="1"/>
  <c r="BS288" i="1" s="1"/>
  <c r="N288" i="1"/>
  <c r="BL288" i="1"/>
  <c r="BM288" i="1" s="1"/>
  <c r="BP279" i="1"/>
  <c r="BQ279" i="1" s="1"/>
  <c r="AP290" i="1"/>
  <c r="AQ278" i="1" s="1"/>
  <c r="U283" i="1"/>
  <c r="AX279" i="1"/>
  <c r="AY279" i="1" s="1"/>
  <c r="I279" i="1"/>
  <c r="BP285" i="1"/>
  <c r="BQ285" i="1" s="1"/>
  <c r="AG284" i="1"/>
  <c r="U276" i="1"/>
  <c r="T264" i="1"/>
  <c r="U264" i="1" s="1"/>
  <c r="W264" i="1"/>
  <c r="AR264" i="1"/>
  <c r="AS264" i="1" s="1"/>
  <c r="AU264" i="1"/>
  <c r="AG281" i="1"/>
  <c r="BB278" i="1"/>
  <c r="BC278" i="1" s="1"/>
  <c r="BN278" i="1"/>
  <c r="BO278" i="1" s="1"/>
  <c r="L290" i="1"/>
  <c r="BH278" i="1"/>
  <c r="BI278" i="1" s="1"/>
  <c r="AV278" i="1"/>
  <c r="AW278" i="1" s="1"/>
  <c r="BR282" i="1"/>
  <c r="BS282" i="1" s="1"/>
  <c r="X290" i="1"/>
  <c r="Y282" i="1" s="1"/>
  <c r="AA256" i="1"/>
  <c r="AA261" i="1"/>
  <c r="AN266" i="1"/>
  <c r="BJ256" i="1"/>
  <c r="BK256" i="1" s="1"/>
  <c r="BP256" i="1"/>
  <c r="BQ256" i="1" s="1"/>
  <c r="AX256" i="1"/>
  <c r="AY256" i="1" s="1"/>
  <c r="BD256" i="1"/>
  <c r="BE256" i="1" s="1"/>
  <c r="O256" i="1"/>
  <c r="O255" i="1"/>
  <c r="V290" i="1"/>
  <c r="W288" i="1" s="1"/>
  <c r="W278" i="1"/>
  <c r="T278" i="1"/>
  <c r="U278" i="1" s="1"/>
  <c r="AS255" i="1"/>
  <c r="BP255" i="1"/>
  <c r="BQ255" i="1" s="1"/>
  <c r="T234" i="1"/>
  <c r="U234" i="1" s="1"/>
  <c r="W234" i="1"/>
  <c r="BP227" i="1"/>
  <c r="BQ227" i="1" s="1"/>
  <c r="I233" i="1"/>
  <c r="AX233" i="1"/>
  <c r="AY233" i="1" s="1"/>
  <c r="BD227" i="1"/>
  <c r="BE227" i="1" s="1"/>
  <c r="U227" i="1"/>
  <c r="AT266" i="1"/>
  <c r="AU254" i="1"/>
  <c r="AR254" i="1"/>
  <c r="AS254" i="1" s="1"/>
  <c r="G240" i="1"/>
  <c r="AM250" i="1"/>
  <c r="S234" i="1"/>
  <c r="BJ193" i="1"/>
  <c r="BK193" i="1" s="1"/>
  <c r="BP193" i="1"/>
  <c r="BQ193" i="1" s="1"/>
  <c r="AX193" i="1"/>
  <c r="AY193" i="1" s="1"/>
  <c r="BD193" i="1"/>
  <c r="BE193" i="1" s="1"/>
  <c r="O193" i="1"/>
  <c r="BN234" i="1"/>
  <c r="BO234" i="1" s="1"/>
  <c r="AV234" i="1"/>
  <c r="AW234" i="1" s="1"/>
  <c r="BB234" i="1"/>
  <c r="BC234" i="1" s="1"/>
  <c r="BH234" i="1"/>
  <c r="BI234" i="1" s="1"/>
  <c r="M234" i="1"/>
  <c r="Y215" i="1"/>
  <c r="L218" i="1"/>
  <c r="M206" i="1" s="1"/>
  <c r="BH206" i="1"/>
  <c r="BI206" i="1" s="1"/>
  <c r="BN206" i="1"/>
  <c r="BO206" i="1" s="1"/>
  <c r="BB206" i="1"/>
  <c r="BC206" i="1" s="1"/>
  <c r="AV206" i="1"/>
  <c r="AW206" i="1" s="1"/>
  <c r="BD191" i="1"/>
  <c r="BE191" i="1" s="1"/>
  <c r="Y216" i="1"/>
  <c r="AP218" i="1"/>
  <c r="AQ206" i="1" s="1"/>
  <c r="BJ235" i="1"/>
  <c r="BK235" i="1" s="1"/>
  <c r="AF210" i="1"/>
  <c r="AG210" i="1" s="1"/>
  <c r="BJ226" i="1"/>
  <c r="BK226" i="1" s="1"/>
  <c r="BD226" i="1"/>
  <c r="BE226" i="1" s="1"/>
  <c r="O226" i="1"/>
  <c r="BP226" i="1"/>
  <c r="BQ226" i="1" s="1"/>
  <c r="AX226" i="1"/>
  <c r="AY226" i="1" s="1"/>
  <c r="BP203" i="1"/>
  <c r="BQ203" i="1" s="1"/>
  <c r="AF186" i="1"/>
  <c r="AG186" i="1" s="1"/>
  <c r="AH360" i="1"/>
  <c r="AF355" i="1"/>
  <c r="AG355" i="1" s="1"/>
  <c r="H351" i="1"/>
  <c r="I351" i="1" s="1"/>
  <c r="Y207" i="1"/>
  <c r="AE181" i="1"/>
  <c r="AA169" i="1"/>
  <c r="AH194" i="1"/>
  <c r="AI192" i="1" s="1"/>
  <c r="AF182" i="1"/>
  <c r="AG182" i="1" s="1"/>
  <c r="AA359" i="1"/>
  <c r="AG358" i="1"/>
  <c r="AA357" i="1"/>
  <c r="AZ355" i="1"/>
  <c r="BA355" i="1" s="1"/>
  <c r="AF230" i="1"/>
  <c r="AG230" i="1" s="1"/>
  <c r="I208" i="1"/>
  <c r="BP202" i="1"/>
  <c r="BQ202" i="1" s="1"/>
  <c r="AX202" i="1"/>
  <c r="AY202" i="1" s="1"/>
  <c r="O202" i="1"/>
  <c r="BJ202" i="1"/>
  <c r="BK202" i="1" s="1"/>
  <c r="BD202" i="1"/>
  <c r="BE202" i="1" s="1"/>
  <c r="BP189" i="1"/>
  <c r="BQ189" i="1" s="1"/>
  <c r="BF138" i="1"/>
  <c r="BG138" i="1" s="1"/>
  <c r="BL138" i="1"/>
  <c r="BM138" i="1" s="1"/>
  <c r="BR138" i="1"/>
  <c r="BS138" i="1" s="1"/>
  <c r="AZ138" i="1"/>
  <c r="BA138" i="1" s="1"/>
  <c r="Q138" i="1"/>
  <c r="N138" i="1"/>
  <c r="AS211" i="1"/>
  <c r="Y203" i="1"/>
  <c r="I167" i="1"/>
  <c r="AX358" i="1"/>
  <c r="AY358" i="1" s="1"/>
  <c r="BD358" i="1"/>
  <c r="BE358" i="1" s="1"/>
  <c r="BJ358" i="1"/>
  <c r="BK358" i="1" s="1"/>
  <c r="BP358" i="1"/>
  <c r="BQ358" i="1" s="1"/>
  <c r="BP160" i="1"/>
  <c r="BQ160" i="1" s="1"/>
  <c r="AN170" i="1"/>
  <c r="AO168" i="1" s="1"/>
  <c r="AL158" i="1"/>
  <c r="AM158" i="1" s="1"/>
  <c r="T347" i="1"/>
  <c r="U347" i="1" s="1"/>
  <c r="U241" i="1"/>
  <c r="AS205" i="1"/>
  <c r="I189" i="1"/>
  <c r="BN361" i="1"/>
  <c r="BO361" i="1" s="1"/>
  <c r="AV361" i="1"/>
  <c r="AW361" i="1" s="1"/>
  <c r="BB361" i="1"/>
  <c r="BC361" i="1" s="1"/>
  <c r="BH361" i="1"/>
  <c r="BI361" i="1" s="1"/>
  <c r="U358" i="1"/>
  <c r="AG207" i="1"/>
  <c r="AZ206" i="1"/>
  <c r="BA206" i="1" s="1"/>
  <c r="BD164" i="1"/>
  <c r="BE164" i="1" s="1"/>
  <c r="Z349" i="1"/>
  <c r="AA349" i="1" s="1"/>
  <c r="BP357" i="1"/>
  <c r="BQ357" i="1" s="1"/>
  <c r="AX357" i="1"/>
  <c r="AY357" i="1" s="1"/>
  <c r="BD357" i="1"/>
  <c r="BE357" i="1" s="1"/>
  <c r="BJ357" i="1"/>
  <c r="BK357" i="1" s="1"/>
  <c r="BJ140" i="1"/>
  <c r="BK140" i="1" s="1"/>
  <c r="BP140" i="1"/>
  <c r="BQ140" i="1" s="1"/>
  <c r="O140" i="1"/>
  <c r="BD140" i="1"/>
  <c r="BE140" i="1" s="1"/>
  <c r="AX140" i="1"/>
  <c r="AY140" i="1" s="1"/>
  <c r="AO138" i="1"/>
  <c r="AL138" i="1"/>
  <c r="AM138" i="1" s="1"/>
  <c r="BJ181" i="1"/>
  <c r="BK181" i="1" s="1"/>
  <c r="H347" i="1"/>
  <c r="I347" i="1" s="1"/>
  <c r="O141" i="1"/>
  <c r="AK110" i="1"/>
  <c r="AJ122" i="1"/>
  <c r="AK120" i="1" s="1"/>
  <c r="AX95" i="1"/>
  <c r="AY95" i="1" s="1"/>
  <c r="BD95" i="1"/>
  <c r="BE95" i="1" s="1"/>
  <c r="BP95" i="1"/>
  <c r="BQ95" i="1" s="1"/>
  <c r="O95" i="1"/>
  <c r="BJ95" i="1"/>
  <c r="BK95" i="1" s="1"/>
  <c r="AP98" i="1"/>
  <c r="AQ86" i="1" s="1"/>
  <c r="AR348" i="1"/>
  <c r="AS348" i="1" s="1"/>
  <c r="W120" i="1"/>
  <c r="T120" i="1"/>
  <c r="U120" i="1" s="1"/>
  <c r="G186" i="1"/>
  <c r="U159" i="1"/>
  <c r="U155" i="1"/>
  <c r="H356" i="1"/>
  <c r="I356" i="1" s="1"/>
  <c r="AZ347" i="1"/>
  <c r="BA347" i="1" s="1"/>
  <c r="BL347" i="1"/>
  <c r="BM347" i="1" s="1"/>
  <c r="N347" i="1"/>
  <c r="O361" i="1" s="1"/>
  <c r="BR347" i="1"/>
  <c r="BS347" i="1" s="1"/>
  <c r="BF347" i="1"/>
  <c r="BG347" i="1" s="1"/>
  <c r="AB354" i="1"/>
  <c r="Z351" i="1"/>
  <c r="AA351" i="1" s="1"/>
  <c r="BL186" i="1"/>
  <c r="BM186" i="1" s="1"/>
  <c r="BR186" i="1"/>
  <c r="BS186" i="1" s="1"/>
  <c r="N186" i="1"/>
  <c r="AZ186" i="1"/>
  <c r="BA186" i="1" s="1"/>
  <c r="BF186" i="1"/>
  <c r="BG186" i="1" s="1"/>
  <c r="Q186" i="1"/>
  <c r="AR120" i="1"/>
  <c r="AS120" i="1" s="1"/>
  <c r="BL90" i="1"/>
  <c r="BM90" i="1" s="1"/>
  <c r="BP142" i="1"/>
  <c r="BQ142" i="1" s="1"/>
  <c r="AS142" i="1"/>
  <c r="AX111" i="1"/>
  <c r="AY111" i="1" s="1"/>
  <c r="BD111" i="1"/>
  <c r="BE111" i="1" s="1"/>
  <c r="O111" i="1"/>
  <c r="BP111" i="1"/>
  <c r="BQ111" i="1" s="1"/>
  <c r="BJ111" i="1"/>
  <c r="BK111" i="1" s="1"/>
  <c r="I108" i="1"/>
  <c r="AO90" i="1"/>
  <c r="AL90" i="1"/>
  <c r="AM90" i="1" s="1"/>
  <c r="AK72" i="1"/>
  <c r="K64" i="1"/>
  <c r="AA111" i="1"/>
  <c r="AF138" i="1"/>
  <c r="AG138" i="1" s="1"/>
  <c r="AI138" i="1"/>
  <c r="AX130" i="1"/>
  <c r="AY130" i="1" s="1"/>
  <c r="S117" i="1"/>
  <c r="K69" i="1"/>
  <c r="BB144" i="1"/>
  <c r="BC144" i="1" s="1"/>
  <c r="BH144" i="1"/>
  <c r="BI144" i="1" s="1"/>
  <c r="M144" i="1"/>
  <c r="AV144" i="1"/>
  <c r="AW144" i="1" s="1"/>
  <c r="BN144" i="1"/>
  <c r="BO144" i="1" s="1"/>
  <c r="AJ146" i="1"/>
  <c r="AK134" i="1"/>
  <c r="S120" i="1"/>
  <c r="K144" i="1"/>
  <c r="H144" i="1"/>
  <c r="I144" i="1" s="1"/>
  <c r="AC72" i="1"/>
  <c r="Z72" i="1"/>
  <c r="AA72" i="1" s="1"/>
  <c r="BD40" i="1"/>
  <c r="BE40" i="1" s="1"/>
  <c r="O40" i="1"/>
  <c r="AX40" i="1"/>
  <c r="AY40" i="1" s="1"/>
  <c r="BP40" i="1"/>
  <c r="BQ40" i="1" s="1"/>
  <c r="BJ40" i="1"/>
  <c r="BK40" i="1" s="1"/>
  <c r="BF337" i="1"/>
  <c r="BG337" i="1" s="1"/>
  <c r="BL337" i="1"/>
  <c r="BM337" i="1" s="1"/>
  <c r="N337" i="1"/>
  <c r="BR337" i="1"/>
  <c r="BS337" i="1" s="1"/>
  <c r="AZ337" i="1"/>
  <c r="BA337" i="1" s="1"/>
  <c r="T334" i="1"/>
  <c r="AL381" i="1"/>
  <c r="AB312" i="1"/>
  <c r="Z307" i="1"/>
  <c r="AL329" i="1"/>
  <c r="AM329" i="1" s="1"/>
  <c r="F122" i="1"/>
  <c r="BD68" i="1"/>
  <c r="BE68" i="1" s="1"/>
  <c r="I40" i="1"/>
  <c r="H311" i="1"/>
  <c r="I311" i="1" s="1"/>
  <c r="Z334" i="1"/>
  <c r="AA334" i="1" s="1"/>
  <c r="AF331" i="1"/>
  <c r="AH336" i="1"/>
  <c r="AR305" i="1"/>
  <c r="AS305" i="1" s="1"/>
  <c r="T377" i="1"/>
  <c r="O43" i="1"/>
  <c r="AA82" i="1"/>
  <c r="BJ82" i="1"/>
  <c r="BK82" i="1" s="1"/>
  <c r="AF66" i="1"/>
  <c r="AG66" i="1" s="1"/>
  <c r="I106" i="1"/>
  <c r="BD70" i="1"/>
  <c r="BE70" i="1" s="1"/>
  <c r="O70" i="1"/>
  <c r="BJ70" i="1"/>
  <c r="BK70" i="1" s="1"/>
  <c r="AX70" i="1"/>
  <c r="AY70" i="1" s="1"/>
  <c r="BP70" i="1"/>
  <c r="BQ70" i="1" s="1"/>
  <c r="I59" i="1"/>
  <c r="I67" i="1"/>
  <c r="I58" i="1"/>
  <c r="BD36" i="1"/>
  <c r="BE36" i="1" s="1"/>
  <c r="BJ36" i="1"/>
  <c r="BK36" i="1" s="1"/>
  <c r="BP36" i="1"/>
  <c r="BQ36" i="1" s="1"/>
  <c r="AX36" i="1"/>
  <c r="AY36" i="1" s="1"/>
  <c r="O36" i="1"/>
  <c r="I46" i="1"/>
  <c r="AF337" i="1"/>
  <c r="AG337" i="1" s="1"/>
  <c r="AF305" i="1"/>
  <c r="AG305" i="1" s="1"/>
  <c r="AR304" i="1"/>
  <c r="AR303" i="1"/>
  <c r="AT306" i="1"/>
  <c r="T376" i="1"/>
  <c r="AF375" i="1"/>
  <c r="BB375" i="1"/>
  <c r="BC375" i="1" s="1"/>
  <c r="BH375" i="1"/>
  <c r="BI375" i="1" s="1"/>
  <c r="AV375" i="1"/>
  <c r="AW375" i="1" s="1"/>
  <c r="BN375" i="1"/>
  <c r="BO375" i="1" s="1"/>
  <c r="Z301" i="1"/>
  <c r="BN298" i="1"/>
  <c r="BO298" i="1" s="1"/>
  <c r="L302" i="1"/>
  <c r="AV298" i="1"/>
  <c r="AW298" i="1" s="1"/>
  <c r="BB298" i="1"/>
  <c r="BC298" i="1" s="1"/>
  <c r="BH298" i="1"/>
  <c r="BI298" i="1" s="1"/>
  <c r="Z300" i="1"/>
  <c r="BH333" i="1"/>
  <c r="BI333" i="1" s="1"/>
  <c r="BN333" i="1"/>
  <c r="BO333" i="1" s="1"/>
  <c r="BB333" i="1"/>
  <c r="BC333" i="1" s="1"/>
  <c r="AV333" i="1"/>
  <c r="AW333" i="1" s="1"/>
  <c r="F336" i="1"/>
  <c r="T303" i="1"/>
  <c r="U303" i="1" s="1"/>
  <c r="V306" i="1"/>
  <c r="AF373" i="1"/>
  <c r="AM49" i="1"/>
  <c r="AM41" i="1"/>
  <c r="AL331" i="1"/>
  <c r="AM331" i="1" s="1"/>
  <c r="AN336" i="1"/>
  <c r="BF379" i="1"/>
  <c r="BG379" i="1" s="1"/>
  <c r="BL379" i="1"/>
  <c r="BM379" i="1" s="1"/>
  <c r="AZ379" i="1"/>
  <c r="BA379" i="1" s="1"/>
  <c r="N379" i="1"/>
  <c r="BR379" i="1"/>
  <c r="BS379" i="1" s="1"/>
  <c r="H375" i="1"/>
  <c r="BF372" i="1"/>
  <c r="BG372" i="1" s="1"/>
  <c r="AZ372" i="1"/>
  <c r="BA372" i="1" s="1"/>
  <c r="BR372" i="1"/>
  <c r="BS372" i="1" s="1"/>
  <c r="BL372" i="1"/>
  <c r="BM372" i="1" s="1"/>
  <c r="N372" i="1"/>
  <c r="AM47" i="1"/>
  <c r="AX46" i="1"/>
  <c r="AY46" i="1" s="1"/>
  <c r="H337" i="1"/>
  <c r="I337" i="1" s="1"/>
  <c r="H334" i="1"/>
  <c r="I334" i="1" s="1"/>
  <c r="AX20" i="1"/>
  <c r="AY20" i="1" s="1"/>
  <c r="AZ376" i="1"/>
  <c r="BA376" i="1" s="1"/>
  <c r="BF376" i="1"/>
  <c r="BG376" i="1" s="1"/>
  <c r="BR376" i="1"/>
  <c r="BS376" i="1" s="1"/>
  <c r="N376" i="1"/>
  <c r="BL376" i="1"/>
  <c r="BM376" i="1" s="1"/>
  <c r="J374" i="1"/>
  <c r="J26" i="1"/>
  <c r="H14" i="1"/>
  <c r="I14" i="1" s="1"/>
  <c r="AF372" i="1"/>
  <c r="Z370" i="1"/>
  <c r="I60" i="1"/>
  <c r="AX47" i="1"/>
  <c r="AY47" i="1" s="1"/>
  <c r="BD47" i="1"/>
  <c r="BE47" i="1" s="1"/>
  <c r="O47" i="1"/>
  <c r="BP47" i="1"/>
  <c r="BQ47" i="1" s="1"/>
  <c r="BJ47" i="1"/>
  <c r="BK47" i="1" s="1"/>
  <c r="X336" i="1"/>
  <c r="H373" i="1"/>
  <c r="AR323" i="1"/>
  <c r="AS323" i="1" s="1"/>
  <c r="P326" i="1"/>
  <c r="AZ322" i="1"/>
  <c r="BA322" i="1" s="1"/>
  <c r="BF322" i="1"/>
  <c r="BG322" i="1" s="1"/>
  <c r="BL322" i="1"/>
  <c r="BM322" i="1" s="1"/>
  <c r="N322" i="1"/>
  <c r="BR322" i="1"/>
  <c r="BS322" i="1" s="1"/>
  <c r="BH371" i="1"/>
  <c r="BI371" i="1" s="1"/>
  <c r="BB371" i="1"/>
  <c r="BC371" i="1" s="1"/>
  <c r="AV371" i="1"/>
  <c r="AW371" i="1" s="1"/>
  <c r="BN371" i="1"/>
  <c r="BO371" i="1" s="1"/>
  <c r="T383" i="1"/>
  <c r="AT336" i="1"/>
  <c r="AR331" i="1"/>
  <c r="AS331" i="1" s="1"/>
  <c r="AX16" i="1"/>
  <c r="AY16" i="1" s="1"/>
  <c r="BD16" i="1"/>
  <c r="BE16" i="1" s="1"/>
  <c r="BJ16" i="1"/>
  <c r="BK16" i="1" s="1"/>
  <c r="BP16" i="1"/>
  <c r="BQ16" i="1" s="1"/>
  <c r="O16" i="1"/>
  <c r="AJ302" i="1"/>
  <c r="BR42" i="1"/>
  <c r="BS42" i="1" s="1"/>
  <c r="AG41" i="1"/>
  <c r="AH290" i="1"/>
  <c r="AI282" i="1" s="1"/>
  <c r="AF278" i="1"/>
  <c r="AG278" i="1" s="1"/>
  <c r="AI278" i="1"/>
  <c r="BH288" i="1"/>
  <c r="BI288" i="1" s="1"/>
  <c r="BN288" i="1"/>
  <c r="BO288" i="1" s="1"/>
  <c r="BB288" i="1"/>
  <c r="BC288" i="1" s="1"/>
  <c r="AV288" i="1"/>
  <c r="AW288" i="1" s="1"/>
  <c r="H282" i="1"/>
  <c r="I282" i="1" s="1"/>
  <c r="K282" i="1"/>
  <c r="BD259" i="1"/>
  <c r="BE259" i="1" s="1"/>
  <c r="BJ259" i="1"/>
  <c r="BK259" i="1" s="1"/>
  <c r="BP259" i="1"/>
  <c r="BQ259" i="1" s="1"/>
  <c r="AX259" i="1"/>
  <c r="AY259" i="1" s="1"/>
  <c r="O259" i="1"/>
  <c r="S282" i="1"/>
  <c r="AA275" i="1"/>
  <c r="AA285" i="1"/>
  <c r="AA281" i="1"/>
  <c r="AA277" i="1"/>
  <c r="AQ258" i="1"/>
  <c r="BP241" i="1"/>
  <c r="BQ241" i="1" s="1"/>
  <c r="O241" i="1"/>
  <c r="BD241" i="1"/>
  <c r="BE241" i="1" s="1"/>
  <c r="AX241" i="1"/>
  <c r="AY241" i="1" s="1"/>
  <c r="BJ241" i="1"/>
  <c r="BK241" i="1" s="1"/>
  <c r="S258" i="1"/>
  <c r="BD255" i="1"/>
  <c r="BE255" i="1" s="1"/>
  <c r="BJ237" i="1"/>
  <c r="BK237" i="1" s="1"/>
  <c r="BD237" i="1"/>
  <c r="BE237" i="1" s="1"/>
  <c r="O237" i="1"/>
  <c r="BP237" i="1"/>
  <c r="BQ237" i="1" s="1"/>
  <c r="AX237" i="1"/>
  <c r="AY237" i="1" s="1"/>
  <c r="AC234" i="1"/>
  <c r="Z234" i="1"/>
  <c r="AA234" i="1" s="1"/>
  <c r="Z240" i="1"/>
  <c r="AA240" i="1" s="1"/>
  <c r="AC240" i="1"/>
  <c r="W240" i="1"/>
  <c r="T240" i="1"/>
  <c r="U240" i="1" s="1"/>
  <c r="AA214" i="1"/>
  <c r="BJ214" i="1"/>
  <c r="BK214" i="1" s="1"/>
  <c r="AX232" i="1"/>
  <c r="AY232" i="1" s="1"/>
  <c r="BP232" i="1"/>
  <c r="BQ232" i="1" s="1"/>
  <c r="O232" i="1"/>
  <c r="BD232" i="1"/>
  <c r="BE232" i="1" s="1"/>
  <c r="BJ232" i="1"/>
  <c r="BK232" i="1" s="1"/>
  <c r="O205" i="1"/>
  <c r="BJ205" i="1"/>
  <c r="BK205" i="1" s="1"/>
  <c r="BP205" i="1"/>
  <c r="BQ205" i="1" s="1"/>
  <c r="BD205" i="1"/>
  <c r="BE205" i="1" s="1"/>
  <c r="AX205" i="1"/>
  <c r="AY205" i="1" s="1"/>
  <c r="AA211" i="1"/>
  <c r="BJ211" i="1"/>
  <c r="BK211" i="1" s="1"/>
  <c r="AH218" i="1"/>
  <c r="AI210" i="1" s="1"/>
  <c r="AI206" i="1"/>
  <c r="AF206" i="1"/>
  <c r="AG206" i="1" s="1"/>
  <c r="K234" i="1"/>
  <c r="H234" i="1"/>
  <c r="I234" i="1" s="1"/>
  <c r="AJ242" i="1"/>
  <c r="BD212" i="1"/>
  <c r="BE212" i="1" s="1"/>
  <c r="O212" i="1"/>
  <c r="BJ212" i="1"/>
  <c r="BK212" i="1" s="1"/>
  <c r="BP212" i="1"/>
  <c r="BQ212" i="1" s="1"/>
  <c r="AX212" i="1"/>
  <c r="AY212" i="1" s="1"/>
  <c r="BL210" i="1"/>
  <c r="BM210" i="1" s="1"/>
  <c r="Q210" i="1"/>
  <c r="N210" i="1"/>
  <c r="BF210" i="1"/>
  <c r="BG210" i="1" s="1"/>
  <c r="AZ210" i="1"/>
  <c r="BA210" i="1" s="1"/>
  <c r="BR210" i="1"/>
  <c r="BS210" i="1" s="1"/>
  <c r="AS233" i="1"/>
  <c r="AA358" i="1"/>
  <c r="S168" i="1"/>
  <c r="U353" i="1"/>
  <c r="BD352" i="1"/>
  <c r="BE352" i="1" s="1"/>
  <c r="BJ352" i="1"/>
  <c r="BK352" i="1" s="1"/>
  <c r="O352" i="1"/>
  <c r="BP352" i="1"/>
  <c r="BQ352" i="1" s="1"/>
  <c r="AX352" i="1"/>
  <c r="AY352" i="1" s="1"/>
  <c r="BL206" i="1"/>
  <c r="BM206" i="1" s="1"/>
  <c r="Z361" i="1"/>
  <c r="AA361" i="1" s="1"/>
  <c r="BD208" i="1"/>
  <c r="BE208" i="1" s="1"/>
  <c r="O208" i="1"/>
  <c r="BJ208" i="1"/>
  <c r="BK208" i="1" s="1"/>
  <c r="AX208" i="1"/>
  <c r="AY208" i="1" s="1"/>
  <c r="BP208" i="1"/>
  <c r="BQ208" i="1" s="1"/>
  <c r="W186" i="1"/>
  <c r="T186" i="1"/>
  <c r="U186" i="1" s="1"/>
  <c r="AL360" i="1"/>
  <c r="AM360" i="1" s="1"/>
  <c r="AO360" i="1"/>
  <c r="AN218" i="1"/>
  <c r="AO216" i="1" s="1"/>
  <c r="AG357" i="1"/>
  <c r="Y158" i="1"/>
  <c r="X170" i="1"/>
  <c r="AE192" i="1"/>
  <c r="AL168" i="1"/>
  <c r="AM168" i="1" s="1"/>
  <c r="AE210" i="1"/>
  <c r="P218" i="1"/>
  <c r="U203" i="1"/>
  <c r="U212" i="1"/>
  <c r="U214" i="1"/>
  <c r="BD207" i="1"/>
  <c r="BE207" i="1" s="1"/>
  <c r="F170" i="1"/>
  <c r="G168" i="1" s="1"/>
  <c r="J350" i="1"/>
  <c r="H346" i="1"/>
  <c r="I346" i="1" s="1"/>
  <c r="BF348" i="1"/>
  <c r="BG348" i="1" s="1"/>
  <c r="BL348" i="1"/>
  <c r="BM348" i="1" s="1"/>
  <c r="AZ348" i="1"/>
  <c r="BA348" i="1" s="1"/>
  <c r="N348" i="1"/>
  <c r="BR348" i="1"/>
  <c r="BS348" i="1" s="1"/>
  <c r="AR240" i="1"/>
  <c r="AS240" i="1" s="1"/>
  <c r="AZ194" i="1"/>
  <c r="BA194" i="1" s="1"/>
  <c r="Q187" i="1"/>
  <c r="BF194" i="1"/>
  <c r="BG194" i="1" s="1"/>
  <c r="Q194" i="1"/>
  <c r="BL194" i="1"/>
  <c r="BM194" i="1" s="1"/>
  <c r="BR194" i="1"/>
  <c r="BS194" i="1" s="1"/>
  <c r="N194" i="1"/>
  <c r="Q178" i="1"/>
  <c r="CH177" i="1"/>
  <c r="Q193" i="1"/>
  <c r="Q185" i="1"/>
  <c r="Q184" i="1"/>
  <c r="I212" i="1"/>
  <c r="AB122" i="1"/>
  <c r="AC114" i="1" s="1"/>
  <c r="Z110" i="1"/>
  <c r="AA110" i="1" s="1"/>
  <c r="AR162" i="1"/>
  <c r="AS162" i="1" s="1"/>
  <c r="BJ136" i="1"/>
  <c r="BK136" i="1" s="1"/>
  <c r="BP136" i="1"/>
  <c r="BQ136" i="1" s="1"/>
  <c r="AX136" i="1"/>
  <c r="AY136" i="1" s="1"/>
  <c r="O136" i="1"/>
  <c r="BD136" i="1"/>
  <c r="BE136" i="1" s="1"/>
  <c r="BP183" i="1"/>
  <c r="BQ183" i="1" s="1"/>
  <c r="AX183" i="1"/>
  <c r="AY183" i="1" s="1"/>
  <c r="BJ183" i="1"/>
  <c r="BK183" i="1" s="1"/>
  <c r="BD183" i="1"/>
  <c r="BE183" i="1" s="1"/>
  <c r="O183" i="1"/>
  <c r="AF348" i="1"/>
  <c r="AG348" i="1" s="1"/>
  <c r="AI86" i="1"/>
  <c r="AH98" i="1"/>
  <c r="AF86" i="1"/>
  <c r="AG86" i="1" s="1"/>
  <c r="AP170" i="1"/>
  <c r="G90" i="1"/>
  <c r="AC144" i="1"/>
  <c r="Z144" i="1"/>
  <c r="AA144" i="1" s="1"/>
  <c r="K120" i="1"/>
  <c r="H120" i="1"/>
  <c r="I120" i="1" s="1"/>
  <c r="AD170" i="1"/>
  <c r="AE158" i="1"/>
  <c r="BD116" i="1"/>
  <c r="BE116" i="1" s="1"/>
  <c r="O116" i="1"/>
  <c r="BJ116" i="1"/>
  <c r="BK116" i="1" s="1"/>
  <c r="AX116" i="1"/>
  <c r="AY116" i="1" s="1"/>
  <c r="BP116" i="1"/>
  <c r="BQ116" i="1" s="1"/>
  <c r="AR110" i="1"/>
  <c r="AS110" i="1" s="1"/>
  <c r="AT122" i="1"/>
  <c r="AU110" i="1" s="1"/>
  <c r="AA107" i="1"/>
  <c r="AA109" i="1"/>
  <c r="AA119" i="1"/>
  <c r="AR114" i="1"/>
  <c r="AS114" i="1" s="1"/>
  <c r="AU114" i="1"/>
  <c r="Z114" i="1"/>
  <c r="AA114" i="1" s="1"/>
  <c r="T86" i="1"/>
  <c r="U86" i="1" s="1"/>
  <c r="V98" i="1"/>
  <c r="AQ62" i="1"/>
  <c r="AP74" i="1"/>
  <c r="I111" i="1"/>
  <c r="BP133" i="1"/>
  <c r="BQ133" i="1" s="1"/>
  <c r="AX133" i="1"/>
  <c r="AY133" i="1" s="1"/>
  <c r="BD133" i="1"/>
  <c r="BE133" i="1" s="1"/>
  <c r="O133" i="1"/>
  <c r="BJ133" i="1"/>
  <c r="BK133" i="1" s="1"/>
  <c r="R74" i="1"/>
  <c r="S62" i="1" s="1"/>
  <c r="W62" i="1"/>
  <c r="V74" i="1"/>
  <c r="T62" i="1"/>
  <c r="U62" i="1" s="1"/>
  <c r="CE185" i="1"/>
  <c r="S122" i="1"/>
  <c r="S115" i="1"/>
  <c r="S108" i="1"/>
  <c r="S112" i="1"/>
  <c r="S116" i="1"/>
  <c r="R123" i="1"/>
  <c r="BF86" i="1"/>
  <c r="BG86" i="1" s="1"/>
  <c r="K67" i="1"/>
  <c r="AE42" i="1"/>
  <c r="AL313" i="1"/>
  <c r="AM313" i="1" s="1"/>
  <c r="AZ385" i="1"/>
  <c r="BA385" i="1" s="1"/>
  <c r="BR385" i="1"/>
  <c r="BS385" i="1" s="1"/>
  <c r="BL385" i="1"/>
  <c r="BM385" i="1" s="1"/>
  <c r="BF385" i="1"/>
  <c r="BG385" i="1" s="1"/>
  <c r="N385" i="1"/>
  <c r="AR310" i="1"/>
  <c r="T382" i="1"/>
  <c r="H308" i="1"/>
  <c r="I308" i="1" s="1"/>
  <c r="AB336" i="1"/>
  <c r="Z331" i="1"/>
  <c r="AA331" i="1" s="1"/>
  <c r="AL377" i="1"/>
  <c r="I84" i="1"/>
  <c r="BJ64" i="1"/>
  <c r="BK64" i="1" s="1"/>
  <c r="AX64" i="1"/>
  <c r="AY64" i="1" s="1"/>
  <c r="BD64" i="1"/>
  <c r="BE64" i="1" s="1"/>
  <c r="BP64" i="1"/>
  <c r="BQ64" i="1" s="1"/>
  <c r="O64" i="1"/>
  <c r="I91" i="1"/>
  <c r="AS39" i="1"/>
  <c r="BP39" i="1"/>
  <c r="BQ39" i="1" s="1"/>
  <c r="T313" i="1"/>
  <c r="U313" i="1" s="1"/>
  <c r="H335" i="1"/>
  <c r="I335" i="1" s="1"/>
  <c r="Z382" i="1"/>
  <c r="N308" i="1"/>
  <c r="BL308" i="1"/>
  <c r="BM308" i="1" s="1"/>
  <c r="AZ308" i="1"/>
  <c r="BA308" i="1" s="1"/>
  <c r="BR308" i="1"/>
  <c r="BS308" i="1" s="1"/>
  <c r="BF308" i="1"/>
  <c r="BG308" i="1" s="1"/>
  <c r="AF379" i="1"/>
  <c r="AR329" i="1"/>
  <c r="AS329" i="1" s="1"/>
  <c r="BD17" i="1"/>
  <c r="BE17" i="1" s="1"/>
  <c r="BJ17" i="1"/>
  <c r="BK17" i="1" s="1"/>
  <c r="BP17" i="1"/>
  <c r="BQ17" i="1" s="1"/>
  <c r="O17" i="1"/>
  <c r="AX17" i="1"/>
  <c r="AY17" i="1" s="1"/>
  <c r="O119" i="1"/>
  <c r="AB98" i="1"/>
  <c r="AC86" i="1" s="1"/>
  <c r="Z86" i="1"/>
  <c r="AA86" i="1" s="1"/>
  <c r="AF385" i="1"/>
  <c r="AF309" i="1"/>
  <c r="AG309" i="1" s="1"/>
  <c r="AF329" i="1"/>
  <c r="AG329" i="1" s="1"/>
  <c r="AR328" i="1"/>
  <c r="AS328" i="1" s="1"/>
  <c r="AT330" i="1"/>
  <c r="AR327" i="1"/>
  <c r="AF48" i="1"/>
  <c r="AG48" i="1" s="1"/>
  <c r="AI48" i="1"/>
  <c r="AM35" i="1"/>
  <c r="AM46" i="1"/>
  <c r="AT384" i="1"/>
  <c r="AU24" i="1"/>
  <c r="AR24" i="1"/>
  <c r="AS24" i="1" s="1"/>
  <c r="X306" i="1"/>
  <c r="AT374" i="1"/>
  <c r="AU14" i="1"/>
  <c r="AT26" i="1"/>
  <c r="AU18" i="1" s="1"/>
  <c r="AR14" i="1"/>
  <c r="AS14" i="1" s="1"/>
  <c r="Z373" i="1"/>
  <c r="AH302" i="1"/>
  <c r="AF298" i="1"/>
  <c r="AG298" i="1" s="1"/>
  <c r="BH322" i="1"/>
  <c r="BI322" i="1" s="1"/>
  <c r="BN322" i="1"/>
  <c r="BO322" i="1" s="1"/>
  <c r="L326" i="1"/>
  <c r="AV322" i="1"/>
  <c r="AW322" i="1" s="1"/>
  <c r="BB322" i="1"/>
  <c r="BC322" i="1" s="1"/>
  <c r="Z324" i="1"/>
  <c r="AA324" i="1" s="1"/>
  <c r="BB381" i="1"/>
  <c r="BC381" i="1" s="1"/>
  <c r="BH381" i="1"/>
  <c r="BI381" i="1" s="1"/>
  <c r="BN381" i="1"/>
  <c r="BO381" i="1" s="1"/>
  <c r="AV381" i="1"/>
  <c r="AW381" i="1" s="1"/>
  <c r="T72" i="1"/>
  <c r="U72" i="1" s="1"/>
  <c r="Z42" i="1"/>
  <c r="AA42" i="1" s="1"/>
  <c r="AC42" i="1"/>
  <c r="V384" i="1"/>
  <c r="W24" i="1"/>
  <c r="T24" i="1"/>
  <c r="U24" i="1" s="1"/>
  <c r="T327" i="1"/>
  <c r="U327" i="1" s="1"/>
  <c r="V330" i="1"/>
  <c r="AV48" i="1"/>
  <c r="AW48" i="1" s="1"/>
  <c r="BB48" i="1"/>
  <c r="BC48" i="1" s="1"/>
  <c r="M48" i="1"/>
  <c r="BN48" i="1"/>
  <c r="BO48" i="1" s="1"/>
  <c r="BH48" i="1"/>
  <c r="BI48" i="1" s="1"/>
  <c r="BP23" i="1"/>
  <c r="BQ23" i="1" s="1"/>
  <c r="AX23" i="1"/>
  <c r="AY23" i="1" s="1"/>
  <c r="O23" i="1"/>
  <c r="BJ23" i="1"/>
  <c r="BK23" i="1" s="1"/>
  <c r="BD23" i="1"/>
  <c r="BE23" i="1" s="1"/>
  <c r="AL379" i="1"/>
  <c r="AR301" i="1"/>
  <c r="Z299" i="1"/>
  <c r="AA299" i="1" s="1"/>
  <c r="AP302" i="1"/>
  <c r="J302" i="1"/>
  <c r="H298" i="1"/>
  <c r="I298" i="1" s="1"/>
  <c r="BD60" i="1"/>
  <c r="BE60" i="1" s="1"/>
  <c r="O60" i="1"/>
  <c r="BP60" i="1"/>
  <c r="BQ60" i="1" s="1"/>
  <c r="AX60" i="1"/>
  <c r="AY60" i="1" s="1"/>
  <c r="BJ60" i="1"/>
  <c r="BK60" i="1" s="1"/>
  <c r="AM34" i="1"/>
  <c r="I36" i="1"/>
  <c r="H385" i="1"/>
  <c r="H382" i="1"/>
  <c r="R378" i="1"/>
  <c r="S18" i="1"/>
  <c r="AB306" i="1"/>
  <c r="Z303" i="1"/>
  <c r="R302" i="1"/>
  <c r="H72" i="1"/>
  <c r="I72" i="1" s="1"/>
  <c r="AF62" i="1"/>
  <c r="AG62" i="1" s="1"/>
  <c r="AG40" i="1"/>
  <c r="V50" i="1"/>
  <c r="W42" i="1" s="1"/>
  <c r="T38" i="1"/>
  <c r="U38" i="1" s="1"/>
  <c r="W38" i="1"/>
  <c r="AR371" i="1"/>
  <c r="BR370" i="1"/>
  <c r="BS370" i="1" s="1"/>
  <c r="N370" i="1"/>
  <c r="BF370" i="1"/>
  <c r="BG370" i="1" s="1"/>
  <c r="AZ370" i="1"/>
  <c r="BA370" i="1" s="1"/>
  <c r="BL370" i="1"/>
  <c r="BM370" i="1" s="1"/>
  <c r="AL301" i="1"/>
  <c r="AM301" i="1" s="1"/>
  <c r="T300" i="1"/>
  <c r="U300" i="1" s="1"/>
  <c r="AG46" i="1"/>
  <c r="AR379" i="1"/>
  <c r="AJ378" i="1"/>
  <c r="AK18" i="1"/>
  <c r="AJ326" i="1"/>
  <c r="BH313" i="1"/>
  <c r="BI313" i="1" s="1"/>
  <c r="BN313" i="1"/>
  <c r="BO313" i="1" s="1"/>
  <c r="BB313" i="1"/>
  <c r="BC313" i="1" s="1"/>
  <c r="AV313" i="1"/>
  <c r="AW313" i="1" s="1"/>
  <c r="AG22" i="1"/>
  <c r="L26" i="1"/>
  <c r="M24" i="1" s="1"/>
  <c r="AH378" i="1"/>
  <c r="X374" i="1"/>
  <c r="AH374" i="1"/>
  <c r="F387" i="1" l="1"/>
  <c r="G386" i="1"/>
  <c r="G383" i="1"/>
  <c r="G370" i="1"/>
  <c r="G380" i="1"/>
  <c r="G375" i="1"/>
  <c r="G373" i="1"/>
  <c r="G385" i="1"/>
  <c r="G376" i="1"/>
  <c r="G371" i="1"/>
  <c r="G372" i="1"/>
  <c r="G382" i="1"/>
  <c r="G377" i="1"/>
  <c r="G381" i="1"/>
  <c r="G379" i="1"/>
  <c r="BP360" i="1"/>
  <c r="BQ360" i="1" s="1"/>
  <c r="O360" i="1"/>
  <c r="CD178" i="1"/>
  <c r="T98" i="1"/>
  <c r="U98" i="1" s="1"/>
  <c r="W97" i="1"/>
  <c r="W94" i="1"/>
  <c r="W91" i="1"/>
  <c r="W83" i="1"/>
  <c r="W98" i="1"/>
  <c r="W93" i="1"/>
  <c r="W89" i="1"/>
  <c r="W85" i="1"/>
  <c r="W82" i="1"/>
  <c r="W96" i="1"/>
  <c r="W95" i="1"/>
  <c r="W88" i="1"/>
  <c r="W84" i="1"/>
  <c r="W92" i="1"/>
  <c r="W90" i="1"/>
  <c r="W87" i="1"/>
  <c r="AC110" i="1"/>
  <c r="AX348" i="1"/>
  <c r="AY348" i="1" s="1"/>
  <c r="BJ348" i="1"/>
  <c r="BK348" i="1" s="1"/>
  <c r="O348" i="1"/>
  <c r="BP348" i="1"/>
  <c r="BQ348" i="1" s="1"/>
  <c r="BD348" i="1"/>
  <c r="BE348" i="1" s="1"/>
  <c r="G158" i="1"/>
  <c r="AK302" i="1"/>
  <c r="AJ314" i="1"/>
  <c r="J386" i="1"/>
  <c r="CA176" i="1"/>
  <c r="K26" i="1"/>
  <c r="K11" i="1"/>
  <c r="K10" i="1"/>
  <c r="K15" i="1"/>
  <c r="K23" i="1"/>
  <c r="K19" i="1"/>
  <c r="H26" i="1"/>
  <c r="I26" i="1" s="1"/>
  <c r="K12" i="1"/>
  <c r="K16" i="1"/>
  <c r="K20" i="1"/>
  <c r="K22" i="1"/>
  <c r="K13" i="1"/>
  <c r="K25" i="1"/>
  <c r="K17" i="1"/>
  <c r="K21" i="1"/>
  <c r="AA301" i="1"/>
  <c r="AS303" i="1"/>
  <c r="AF336" i="1"/>
  <c r="AG336" i="1" s="1"/>
  <c r="U334" i="1"/>
  <c r="AU266" i="1"/>
  <c r="AR266" i="1"/>
  <c r="AS266" i="1" s="1"/>
  <c r="AU265" i="1"/>
  <c r="AU262" i="1"/>
  <c r="AU260" i="1"/>
  <c r="AU256" i="1"/>
  <c r="AU253" i="1"/>
  <c r="AU257" i="1"/>
  <c r="AU251" i="1"/>
  <c r="AU263" i="1"/>
  <c r="CK182" i="1"/>
  <c r="AU261" i="1"/>
  <c r="AU250" i="1"/>
  <c r="AU252" i="1"/>
  <c r="AU259" i="1"/>
  <c r="AU255" i="1"/>
  <c r="AN386" i="1"/>
  <c r="CA181" i="1"/>
  <c r="AL26" i="1"/>
  <c r="AM26" i="1" s="1"/>
  <c r="AO26" i="1"/>
  <c r="AO12" i="1"/>
  <c r="AO11" i="1"/>
  <c r="AO19" i="1"/>
  <c r="AO15" i="1"/>
  <c r="AO16" i="1"/>
  <c r="AO20" i="1"/>
  <c r="AO10" i="1"/>
  <c r="AO21" i="1"/>
  <c r="AO13" i="1"/>
  <c r="AO22" i="1"/>
  <c r="AO25" i="1"/>
  <c r="AO23" i="1"/>
  <c r="AO17" i="1"/>
  <c r="Z378" i="1"/>
  <c r="M62" i="1"/>
  <c r="U328" i="1"/>
  <c r="AG307" i="1"/>
  <c r="BP313" i="1"/>
  <c r="BQ313" i="1" s="1"/>
  <c r="AX313" i="1"/>
  <c r="AY313" i="1" s="1"/>
  <c r="O313" i="1"/>
  <c r="BJ313" i="1"/>
  <c r="BK313" i="1" s="1"/>
  <c r="BD313" i="1"/>
  <c r="BE313" i="1" s="1"/>
  <c r="CD182" i="1"/>
  <c r="AR98" i="1"/>
  <c r="AS98" i="1" s="1"/>
  <c r="AU89" i="1"/>
  <c r="AU83" i="1"/>
  <c r="AU97" i="1"/>
  <c r="AU95" i="1"/>
  <c r="AU91" i="1"/>
  <c r="AU98" i="1"/>
  <c r="AU93" i="1"/>
  <c r="AU82" i="1"/>
  <c r="AU85" i="1"/>
  <c r="AU90" i="1"/>
  <c r="AU87" i="1"/>
  <c r="AU88" i="1"/>
  <c r="AU84" i="1"/>
  <c r="AU92" i="1"/>
  <c r="AU94" i="1"/>
  <c r="K158" i="1"/>
  <c r="I349" i="1"/>
  <c r="I361" i="1"/>
  <c r="AU258" i="1"/>
  <c r="BF266" i="1"/>
  <c r="BG266" i="1" s="1"/>
  <c r="Q266" i="1"/>
  <c r="BL266" i="1"/>
  <c r="BM266" i="1" s="1"/>
  <c r="Q265" i="1"/>
  <c r="BR266" i="1"/>
  <c r="BS266" i="1" s="1"/>
  <c r="N266" i="1"/>
  <c r="AZ266" i="1"/>
  <c r="BA266" i="1" s="1"/>
  <c r="Q263" i="1"/>
  <c r="Q257" i="1"/>
  <c r="Q255" i="1"/>
  <c r="Q262" i="1"/>
  <c r="Q256" i="1"/>
  <c r="Q261" i="1"/>
  <c r="Q259" i="1"/>
  <c r="Q252" i="1"/>
  <c r="Q251" i="1"/>
  <c r="Q250" i="1"/>
  <c r="CK177" i="1"/>
  <c r="Q260" i="1"/>
  <c r="Q253" i="1"/>
  <c r="BJ282" i="1"/>
  <c r="BK282" i="1" s="1"/>
  <c r="Z374" i="1"/>
  <c r="BD327" i="1"/>
  <c r="BE327" i="1" s="1"/>
  <c r="BJ327" i="1"/>
  <c r="BK327" i="1" s="1"/>
  <c r="O327" i="1"/>
  <c r="AX327" i="1"/>
  <c r="AY327" i="1" s="1"/>
  <c r="BP327" i="1"/>
  <c r="BQ327" i="1" s="1"/>
  <c r="AG300" i="1"/>
  <c r="AG303" i="1"/>
  <c r="BP38" i="1"/>
  <c r="BQ38" i="1" s="1"/>
  <c r="BD38" i="1"/>
  <c r="BE38" i="1" s="1"/>
  <c r="AX38" i="1"/>
  <c r="AY38" i="1" s="1"/>
  <c r="BJ38" i="1"/>
  <c r="BK38" i="1" s="1"/>
  <c r="O38" i="1"/>
  <c r="AM304" i="1"/>
  <c r="BJ381" i="1"/>
  <c r="BK381" i="1" s="1"/>
  <c r="AX381" i="1"/>
  <c r="AY381" i="1" s="1"/>
  <c r="BP381" i="1"/>
  <c r="BQ381" i="1" s="1"/>
  <c r="BD381" i="1"/>
  <c r="BE381" i="1" s="1"/>
  <c r="AU96" i="1"/>
  <c r="CF182" i="1"/>
  <c r="AU146" i="1"/>
  <c r="AR146" i="1"/>
  <c r="AS146" i="1" s="1"/>
  <c r="AU140" i="1"/>
  <c r="AU139" i="1"/>
  <c r="AU132" i="1"/>
  <c r="AU131" i="1"/>
  <c r="AU130" i="1"/>
  <c r="AU136" i="1"/>
  <c r="AU135" i="1"/>
  <c r="AU143" i="1"/>
  <c r="AU145" i="1"/>
  <c r="AU133" i="1"/>
  <c r="AU142" i="1"/>
  <c r="AU137" i="1"/>
  <c r="AU141" i="1"/>
  <c r="AU134" i="1"/>
  <c r="CF177" i="1"/>
  <c r="BF146" i="1"/>
  <c r="BG146" i="1" s="1"/>
  <c r="BL146" i="1"/>
  <c r="BM146" i="1" s="1"/>
  <c r="Q139" i="1"/>
  <c r="BR146" i="1"/>
  <c r="BS146" i="1" s="1"/>
  <c r="AZ146" i="1"/>
  <c r="BA146" i="1" s="1"/>
  <c r="Q143" i="1"/>
  <c r="Q135" i="1"/>
  <c r="Q131" i="1"/>
  <c r="Q130" i="1"/>
  <c r="Q146" i="1"/>
  <c r="N146" i="1"/>
  <c r="Q142" i="1"/>
  <c r="Q140" i="1"/>
  <c r="Q132" i="1"/>
  <c r="Q145" i="1"/>
  <c r="Q141" i="1"/>
  <c r="Q136" i="1"/>
  <c r="Q133" i="1"/>
  <c r="Q137" i="1"/>
  <c r="W210" i="1"/>
  <c r="AX356" i="1"/>
  <c r="AY356" i="1" s="1"/>
  <c r="AI216" i="1"/>
  <c r="AK214" i="1"/>
  <c r="AK212" i="1"/>
  <c r="CI188" i="1"/>
  <c r="AJ219" i="1"/>
  <c r="AK218" i="1"/>
  <c r="AK216" i="1"/>
  <c r="AK202" i="1"/>
  <c r="AK203" i="1"/>
  <c r="AK217" i="1"/>
  <c r="AK207" i="1"/>
  <c r="AK210" i="1"/>
  <c r="AK215" i="1"/>
  <c r="AK205" i="1"/>
  <c r="AK213" i="1"/>
  <c r="AK204" i="1"/>
  <c r="AK208" i="1"/>
  <c r="AK209" i="1"/>
  <c r="AK211" i="1"/>
  <c r="CB185" i="1"/>
  <c r="S50" i="1"/>
  <c r="R51" i="1"/>
  <c r="S44" i="1"/>
  <c r="S40" i="1"/>
  <c r="S34" i="1"/>
  <c r="S45" i="1"/>
  <c r="S41" i="1"/>
  <c r="S35" i="1"/>
  <c r="S36" i="1"/>
  <c r="S47" i="1"/>
  <c r="S38" i="1"/>
  <c r="S43" i="1"/>
  <c r="S49" i="1"/>
  <c r="S37" i="1"/>
  <c r="S42" i="1"/>
  <c r="S46" i="1"/>
  <c r="S39" i="1"/>
  <c r="T336" i="1"/>
  <c r="U336" i="1" s="1"/>
  <c r="BD303" i="1"/>
  <c r="BE303" i="1" s="1"/>
  <c r="BP303" i="1"/>
  <c r="BQ303" i="1" s="1"/>
  <c r="O303" i="1"/>
  <c r="BJ303" i="1"/>
  <c r="BK303" i="1" s="1"/>
  <c r="AX303" i="1"/>
  <c r="AY303" i="1" s="1"/>
  <c r="CC179" i="1"/>
  <c r="AC70" i="1"/>
  <c r="AC58" i="1"/>
  <c r="AC74" i="1"/>
  <c r="AC65" i="1"/>
  <c r="AC59" i="1"/>
  <c r="Z74" i="1"/>
  <c r="AA74" i="1" s="1"/>
  <c r="AC69" i="1"/>
  <c r="AC73" i="1"/>
  <c r="AC64" i="1"/>
  <c r="AC63" i="1"/>
  <c r="AC67" i="1"/>
  <c r="AC60" i="1"/>
  <c r="AC71" i="1"/>
  <c r="AC61" i="1"/>
  <c r="AC68" i="1"/>
  <c r="BD383" i="1"/>
  <c r="BE383" i="1" s="1"/>
  <c r="BJ383" i="1"/>
  <c r="BK383" i="1" s="1"/>
  <c r="AX383" i="1"/>
  <c r="AY383" i="1" s="1"/>
  <c r="BP383" i="1"/>
  <c r="BQ383" i="1" s="1"/>
  <c r="AS308" i="1"/>
  <c r="BP333" i="1"/>
  <c r="BQ333" i="1" s="1"/>
  <c r="AX333" i="1"/>
  <c r="AY333" i="1" s="1"/>
  <c r="O333" i="1"/>
  <c r="BJ333" i="1"/>
  <c r="BK333" i="1" s="1"/>
  <c r="BD333" i="1"/>
  <c r="BE333" i="1" s="1"/>
  <c r="AT362" i="1"/>
  <c r="AU350" i="1" s="1"/>
  <c r="AR350" i="1"/>
  <c r="AS350" i="1" s="1"/>
  <c r="O346" i="1"/>
  <c r="BD216" i="1"/>
  <c r="BE216" i="1" s="1"/>
  <c r="O216" i="1"/>
  <c r="BJ216" i="1"/>
  <c r="BK216" i="1" s="1"/>
  <c r="BP216" i="1"/>
  <c r="BQ216" i="1" s="1"/>
  <c r="AX216" i="1"/>
  <c r="AY216" i="1" s="1"/>
  <c r="AX24" i="1"/>
  <c r="AY24" i="1" s="1"/>
  <c r="BD24" i="1"/>
  <c r="BE24" i="1" s="1"/>
  <c r="O24" i="1"/>
  <c r="BP24" i="1"/>
  <c r="BQ24" i="1" s="1"/>
  <c r="BJ24" i="1"/>
  <c r="BK24" i="1" s="1"/>
  <c r="AA309" i="1"/>
  <c r="K18" i="1"/>
  <c r="O14" i="1"/>
  <c r="BP14" i="1"/>
  <c r="BQ14" i="1" s="1"/>
  <c r="BD14" i="1"/>
  <c r="BE14" i="1" s="1"/>
  <c r="BJ14" i="1"/>
  <c r="BK14" i="1" s="1"/>
  <c r="AX14" i="1"/>
  <c r="AY14" i="1" s="1"/>
  <c r="U333" i="1"/>
  <c r="AG308" i="1"/>
  <c r="AQ138" i="1"/>
  <c r="BP90" i="1"/>
  <c r="BQ90" i="1" s="1"/>
  <c r="AX90" i="1"/>
  <c r="AY90" i="1" s="1"/>
  <c r="BD90" i="1"/>
  <c r="BE90" i="1" s="1"/>
  <c r="BJ90" i="1"/>
  <c r="BK90" i="1" s="1"/>
  <c r="O90" i="1"/>
  <c r="CD186" i="1"/>
  <c r="X99" i="1"/>
  <c r="Y98" i="1"/>
  <c r="Y92" i="1"/>
  <c r="Y82" i="1"/>
  <c r="Y88" i="1"/>
  <c r="Y83" i="1"/>
  <c r="Y94" i="1"/>
  <c r="Y96" i="1"/>
  <c r="Y91" i="1"/>
  <c r="Y84" i="1"/>
  <c r="Y85" i="1"/>
  <c r="Y97" i="1"/>
  <c r="Y93" i="1"/>
  <c r="Y89" i="1"/>
  <c r="Y95" i="1"/>
  <c r="Y87" i="1"/>
  <c r="AO122" i="1"/>
  <c r="CE181" i="1"/>
  <c r="AL122" i="1"/>
  <c r="AM122" i="1" s="1"/>
  <c r="AO106" i="1"/>
  <c r="AO119" i="1"/>
  <c r="AO109" i="1"/>
  <c r="AO118" i="1"/>
  <c r="AO113" i="1"/>
  <c r="AO117" i="1"/>
  <c r="AO107" i="1"/>
  <c r="AO115" i="1"/>
  <c r="AO116" i="1"/>
  <c r="AO111" i="1"/>
  <c r="AO108" i="1"/>
  <c r="AO121" i="1"/>
  <c r="AO112" i="1"/>
  <c r="BP110" i="1"/>
  <c r="BQ110" i="1" s="1"/>
  <c r="O110" i="1"/>
  <c r="AX110" i="1"/>
  <c r="AY110" i="1" s="1"/>
  <c r="BJ110" i="1"/>
  <c r="BK110" i="1" s="1"/>
  <c r="BD110" i="1"/>
  <c r="BE110" i="1" s="1"/>
  <c r="BJ144" i="1"/>
  <c r="BK144" i="1" s="1"/>
  <c r="BP144" i="1"/>
  <c r="BQ144" i="1" s="1"/>
  <c r="O144" i="1"/>
  <c r="BD144" i="1"/>
  <c r="BE144" i="1" s="1"/>
  <c r="AX144" i="1"/>
  <c r="AY144" i="1" s="1"/>
  <c r="BJ355" i="1"/>
  <c r="BK355" i="1" s="1"/>
  <c r="H266" i="1"/>
  <c r="I266" i="1" s="1"/>
  <c r="K266" i="1"/>
  <c r="K263" i="1"/>
  <c r="K259" i="1"/>
  <c r="K262" i="1"/>
  <c r="K261" i="1"/>
  <c r="K253" i="1"/>
  <c r="K251" i="1"/>
  <c r="K260" i="1"/>
  <c r="CK176" i="1"/>
  <c r="K250" i="1"/>
  <c r="K255" i="1"/>
  <c r="K265" i="1"/>
  <c r="K252" i="1"/>
  <c r="K257" i="1"/>
  <c r="K256" i="1"/>
  <c r="AU276" i="1"/>
  <c r="AU284" i="1"/>
  <c r="AU280" i="1"/>
  <c r="AU287" i="1"/>
  <c r="AU290" i="1"/>
  <c r="AR290" i="1"/>
  <c r="AS290" i="1" s="1"/>
  <c r="AU283" i="1"/>
  <c r="AU275" i="1"/>
  <c r="AU279" i="1"/>
  <c r="AU286" i="1"/>
  <c r="CL182" i="1"/>
  <c r="AU274" i="1"/>
  <c r="AU289" i="1"/>
  <c r="AU285" i="1"/>
  <c r="AU281" i="1"/>
  <c r="AU277" i="1"/>
  <c r="I324" i="1"/>
  <c r="S48" i="1"/>
  <c r="AF384" i="1"/>
  <c r="CD184" i="1"/>
  <c r="BH98" i="1"/>
  <c r="BI98" i="1" s="1"/>
  <c r="BN98" i="1"/>
  <c r="BO98" i="1" s="1"/>
  <c r="M98" i="1"/>
  <c r="M95" i="1"/>
  <c r="M94" i="1"/>
  <c r="M92" i="1"/>
  <c r="L99" i="1"/>
  <c r="AV98" i="1"/>
  <c r="AW98" i="1" s="1"/>
  <c r="M82" i="1"/>
  <c r="BB98" i="1"/>
  <c r="BC98" i="1" s="1"/>
  <c r="M83" i="1"/>
  <c r="M85" i="1"/>
  <c r="M93" i="1"/>
  <c r="M88" i="1"/>
  <c r="M84" i="1"/>
  <c r="M97" i="1"/>
  <c r="M87" i="1"/>
  <c r="M89" i="1"/>
  <c r="M91" i="1"/>
  <c r="CF178" i="1"/>
  <c r="W146" i="1"/>
  <c r="W143" i="1"/>
  <c r="T146" i="1"/>
  <c r="U146" i="1" s="1"/>
  <c r="W139" i="1"/>
  <c r="W140" i="1"/>
  <c r="W132" i="1"/>
  <c r="W135" i="1"/>
  <c r="W131" i="1"/>
  <c r="W136" i="1"/>
  <c r="W130" i="1"/>
  <c r="W133" i="1"/>
  <c r="W137" i="1"/>
  <c r="W142" i="1"/>
  <c r="W144" i="1"/>
  <c r="W138" i="1"/>
  <c r="W141" i="1"/>
  <c r="W145" i="1"/>
  <c r="L362" i="1"/>
  <c r="AV350" i="1"/>
  <c r="AW350" i="1" s="1"/>
  <c r="BB350" i="1"/>
  <c r="BC350" i="1" s="1"/>
  <c r="BH350" i="1"/>
  <c r="BI350" i="1" s="1"/>
  <c r="BN350" i="1"/>
  <c r="BO350" i="1" s="1"/>
  <c r="K86" i="1"/>
  <c r="Y349" i="1"/>
  <c r="U351" i="1"/>
  <c r="AQ242" i="1"/>
  <c r="AP243" i="1"/>
  <c r="AQ232" i="1"/>
  <c r="AQ239" i="1"/>
  <c r="AQ228" i="1"/>
  <c r="CJ189" i="1"/>
  <c r="AQ227" i="1"/>
  <c r="AQ226" i="1"/>
  <c r="AQ241" i="1"/>
  <c r="AQ236" i="1"/>
  <c r="AQ237" i="1"/>
  <c r="AQ229" i="1"/>
  <c r="AQ233" i="1"/>
  <c r="AQ235" i="1"/>
  <c r="AQ238" i="1"/>
  <c r="AQ231" i="1"/>
  <c r="G264" i="1"/>
  <c r="K258" i="1"/>
  <c r="H290" i="1"/>
  <c r="I290" i="1" s="1"/>
  <c r="K274" i="1"/>
  <c r="K289" i="1"/>
  <c r="K285" i="1"/>
  <c r="K281" i="1"/>
  <c r="K286" i="1"/>
  <c r="K284" i="1"/>
  <c r="K280" i="1"/>
  <c r="K290" i="1"/>
  <c r="CL176" i="1"/>
  <c r="K275" i="1"/>
  <c r="K276" i="1"/>
  <c r="K287" i="1"/>
  <c r="K277" i="1"/>
  <c r="K283" i="1"/>
  <c r="K279" i="1"/>
  <c r="U308" i="1"/>
  <c r="BJ299" i="1"/>
  <c r="BK299" i="1" s="1"/>
  <c r="AX299" i="1"/>
  <c r="AY299" i="1" s="1"/>
  <c r="BD299" i="1"/>
  <c r="BE299" i="1" s="1"/>
  <c r="BP299" i="1"/>
  <c r="BQ299" i="1" s="1"/>
  <c r="O299" i="1"/>
  <c r="Z330" i="1"/>
  <c r="AA330" i="1" s="1"/>
  <c r="AA305" i="1"/>
  <c r="AM300" i="1"/>
  <c r="U337" i="1"/>
  <c r="Y90" i="1"/>
  <c r="AO362" i="1"/>
  <c r="AO351" i="1"/>
  <c r="AO355" i="1"/>
  <c r="AO348" i="1"/>
  <c r="AO352" i="1"/>
  <c r="AO357" i="1"/>
  <c r="AO346" i="1"/>
  <c r="AO358" i="1"/>
  <c r="AO356" i="1"/>
  <c r="AO361" i="1"/>
  <c r="AF378" i="1"/>
  <c r="R314" i="1"/>
  <c r="S302" i="1"/>
  <c r="AP314" i="1"/>
  <c r="AQ302" i="1" s="1"/>
  <c r="BN326" i="1"/>
  <c r="BO326" i="1" s="1"/>
  <c r="AV326" i="1"/>
  <c r="AW326" i="1" s="1"/>
  <c r="L338" i="1"/>
  <c r="BB326" i="1"/>
  <c r="BC326" i="1" s="1"/>
  <c r="M326" i="1"/>
  <c r="BH326" i="1"/>
  <c r="BI326" i="1" s="1"/>
  <c r="AS327" i="1"/>
  <c r="BP385" i="1"/>
  <c r="BQ385" i="1" s="1"/>
  <c r="BD385" i="1"/>
  <c r="BE385" i="1" s="1"/>
  <c r="AX385" i="1"/>
  <c r="AY385" i="1" s="1"/>
  <c r="BJ385" i="1"/>
  <c r="BK385" i="1" s="1"/>
  <c r="W86" i="1"/>
  <c r="G170" i="1"/>
  <c r="CG183" i="1"/>
  <c r="G157" i="1"/>
  <c r="G165" i="1"/>
  <c r="G167" i="1"/>
  <c r="G154" i="1"/>
  <c r="G166" i="1"/>
  <c r="G161" i="1"/>
  <c r="F171" i="1"/>
  <c r="G156" i="1"/>
  <c r="G159" i="1"/>
  <c r="G163" i="1"/>
  <c r="G160" i="1"/>
  <c r="G155" i="1"/>
  <c r="G162" i="1"/>
  <c r="G164" i="1"/>
  <c r="G169" i="1"/>
  <c r="BD210" i="1"/>
  <c r="BE210" i="1" s="1"/>
  <c r="BJ210" i="1"/>
  <c r="BK210" i="1" s="1"/>
  <c r="AX210" i="1"/>
  <c r="AY210" i="1" s="1"/>
  <c r="BP210" i="1"/>
  <c r="BQ210" i="1" s="1"/>
  <c r="O210" i="1"/>
  <c r="AJ243" i="1"/>
  <c r="AK242" i="1"/>
  <c r="AK236" i="1"/>
  <c r="AK238" i="1"/>
  <c r="AK231" i="1"/>
  <c r="AK227" i="1"/>
  <c r="AK228" i="1"/>
  <c r="CJ188" i="1"/>
  <c r="AK232" i="1"/>
  <c r="AK234" i="1"/>
  <c r="AK230" i="1"/>
  <c r="AK233" i="1"/>
  <c r="AK241" i="1"/>
  <c r="AK235" i="1"/>
  <c r="AK237" i="1"/>
  <c r="AK239" i="1"/>
  <c r="AK226" i="1"/>
  <c r="AK229" i="1"/>
  <c r="AQ282" i="1"/>
  <c r="K14" i="1"/>
  <c r="AX372" i="1"/>
  <c r="AY372" i="1" s="1"/>
  <c r="BP372" i="1"/>
  <c r="BQ372" i="1" s="1"/>
  <c r="BJ372" i="1"/>
  <c r="BK372" i="1" s="1"/>
  <c r="BD372" i="1"/>
  <c r="BE372" i="1" s="1"/>
  <c r="AS304" i="1"/>
  <c r="AG331" i="1"/>
  <c r="O358" i="1"/>
  <c r="BJ375" i="1"/>
  <c r="BK375" i="1" s="1"/>
  <c r="BD375" i="1"/>
  <c r="BE375" i="1" s="1"/>
  <c r="BP375" i="1"/>
  <c r="BQ375" i="1" s="1"/>
  <c r="AX375" i="1"/>
  <c r="AY375" i="1" s="1"/>
  <c r="AO14" i="1"/>
  <c r="AG325" i="1"/>
  <c r="AU86" i="1"/>
  <c r="AS322" i="1"/>
  <c r="H306" i="1"/>
  <c r="I306" i="1" s="1"/>
  <c r="AF306" i="1"/>
  <c r="AG306" i="1" s="1"/>
  <c r="CB180" i="1"/>
  <c r="AI50" i="1"/>
  <c r="AF50" i="1"/>
  <c r="AG50" i="1" s="1"/>
  <c r="AI34" i="1"/>
  <c r="AI46" i="1"/>
  <c r="AI40" i="1"/>
  <c r="AI44" i="1"/>
  <c r="AI35" i="1"/>
  <c r="AI37" i="1"/>
  <c r="AI43" i="1"/>
  <c r="AI47" i="1"/>
  <c r="AI49" i="1"/>
  <c r="AI45" i="1"/>
  <c r="AI36" i="1"/>
  <c r="AI41" i="1"/>
  <c r="AI39" i="1"/>
  <c r="BP114" i="1"/>
  <c r="BQ114" i="1" s="1"/>
  <c r="O114" i="1"/>
  <c r="AX114" i="1"/>
  <c r="AY114" i="1" s="1"/>
  <c r="BJ114" i="1"/>
  <c r="BK114" i="1" s="1"/>
  <c r="BD114" i="1"/>
  <c r="BE114" i="1" s="1"/>
  <c r="U352" i="1"/>
  <c r="AE216" i="1"/>
  <c r="AG334" i="1"/>
  <c r="R362" i="1"/>
  <c r="S350" i="1"/>
  <c r="BD359" i="1"/>
  <c r="BE359" i="1" s="1"/>
  <c r="O359" i="1"/>
  <c r="BJ359" i="1"/>
  <c r="BK359" i="1" s="1"/>
  <c r="BP359" i="1"/>
  <c r="BQ359" i="1" s="1"/>
  <c r="AX359" i="1"/>
  <c r="AY359" i="1" s="1"/>
  <c r="BJ346" i="1"/>
  <c r="BK346" i="1" s="1"/>
  <c r="U349" i="1"/>
  <c r="BJ361" i="1"/>
  <c r="BK361" i="1" s="1"/>
  <c r="S306" i="1"/>
  <c r="Q24" i="1"/>
  <c r="AU62" i="1"/>
  <c r="BP325" i="1"/>
  <c r="BQ325" i="1" s="1"/>
  <c r="AX325" i="1"/>
  <c r="AY325" i="1" s="1"/>
  <c r="BD325" i="1"/>
  <c r="BE325" i="1" s="1"/>
  <c r="O325" i="1"/>
  <c r="BJ325" i="1"/>
  <c r="BK325" i="1" s="1"/>
  <c r="H378" i="1"/>
  <c r="K378" i="1"/>
  <c r="AG310" i="1"/>
  <c r="AO144" i="1"/>
  <c r="AJ171" i="1"/>
  <c r="AK170" i="1"/>
  <c r="CG188" i="1"/>
  <c r="AK169" i="1"/>
  <c r="AK166" i="1"/>
  <c r="AK155" i="1"/>
  <c r="AK163" i="1"/>
  <c r="AK157" i="1"/>
  <c r="AK164" i="1"/>
  <c r="AK161" i="1"/>
  <c r="AK156" i="1"/>
  <c r="AK159" i="1"/>
  <c r="AK165" i="1"/>
  <c r="AK154" i="1"/>
  <c r="AK160" i="1"/>
  <c r="AK167" i="1"/>
  <c r="O355" i="1"/>
  <c r="W242" i="1"/>
  <c r="T242" i="1"/>
  <c r="U242" i="1" s="1"/>
  <c r="W241" i="1"/>
  <c r="W229" i="1"/>
  <c r="W226" i="1"/>
  <c r="W233" i="1"/>
  <c r="W239" i="1"/>
  <c r="CJ178" i="1"/>
  <c r="W232" i="1"/>
  <c r="W238" i="1"/>
  <c r="W228" i="1"/>
  <c r="W235" i="1"/>
  <c r="W227" i="1"/>
  <c r="W231" i="1"/>
  <c r="W236" i="1"/>
  <c r="W237" i="1"/>
  <c r="BP162" i="1"/>
  <c r="BQ162" i="1" s="1"/>
  <c r="AX162" i="1"/>
  <c r="AY162" i="1" s="1"/>
  <c r="BD162" i="1"/>
  <c r="BE162" i="1" s="1"/>
  <c r="O162" i="1"/>
  <c r="BJ162" i="1"/>
  <c r="BK162" i="1" s="1"/>
  <c r="AC90" i="1"/>
  <c r="AE240" i="1"/>
  <c r="AA304" i="1"/>
  <c r="AQ326" i="1"/>
  <c r="AP338" i="1"/>
  <c r="CB176" i="1"/>
  <c r="K50" i="1"/>
  <c r="H50" i="1"/>
  <c r="I50" i="1" s="1"/>
  <c r="K40" i="1"/>
  <c r="K34" i="1"/>
  <c r="K41" i="1"/>
  <c r="K43" i="1"/>
  <c r="K49" i="1"/>
  <c r="K47" i="1"/>
  <c r="K39" i="1"/>
  <c r="K42" i="1"/>
  <c r="K45" i="1"/>
  <c r="K37" i="1"/>
  <c r="K46" i="1"/>
  <c r="K36" i="1"/>
  <c r="K44" i="1"/>
  <c r="K35" i="1"/>
  <c r="AA311" i="1"/>
  <c r="AF170" i="1"/>
  <c r="AG170" i="1" s="1"/>
  <c r="AI169" i="1"/>
  <c r="CG180" i="1"/>
  <c r="AI170" i="1"/>
  <c r="AI159" i="1"/>
  <c r="AI163" i="1"/>
  <c r="AI155" i="1"/>
  <c r="AI164" i="1"/>
  <c r="AI167" i="1"/>
  <c r="AI166" i="1"/>
  <c r="AI156" i="1"/>
  <c r="AI160" i="1"/>
  <c r="AI161" i="1"/>
  <c r="AI165" i="1"/>
  <c r="AI154" i="1"/>
  <c r="AI157" i="1"/>
  <c r="AG359" i="1"/>
  <c r="AA353" i="1"/>
  <c r="AP267" i="1"/>
  <c r="AQ266" i="1"/>
  <c r="AQ260" i="1"/>
  <c r="AQ263" i="1"/>
  <c r="AQ255" i="1"/>
  <c r="AQ262" i="1"/>
  <c r="AQ253" i="1"/>
  <c r="AQ261" i="1"/>
  <c r="AQ251" i="1"/>
  <c r="AQ250" i="1"/>
  <c r="AQ257" i="1"/>
  <c r="CK189" i="1"/>
  <c r="AQ259" i="1"/>
  <c r="AQ252" i="1"/>
  <c r="AQ265" i="1"/>
  <c r="AQ256" i="1"/>
  <c r="U356" i="1"/>
  <c r="N350" i="1"/>
  <c r="AX206" i="1"/>
  <c r="AY206" i="1" s="1"/>
  <c r="L386" i="1"/>
  <c r="CA184" i="1"/>
  <c r="BB26" i="1"/>
  <c r="BC26" i="1" s="1"/>
  <c r="BH26" i="1"/>
  <c r="BI26" i="1" s="1"/>
  <c r="L27" i="1"/>
  <c r="AV26" i="1"/>
  <c r="AW26" i="1" s="1"/>
  <c r="M10" i="1"/>
  <c r="BN26" i="1"/>
  <c r="BO26" i="1" s="1"/>
  <c r="M22" i="1"/>
  <c r="M13" i="1"/>
  <c r="M26" i="1"/>
  <c r="M20" i="1"/>
  <c r="M16" i="1"/>
  <c r="M14" i="1"/>
  <c r="M25" i="1"/>
  <c r="M11" i="1"/>
  <c r="M17" i="1"/>
  <c r="M15" i="1"/>
  <c r="M21" i="1"/>
  <c r="M23" i="1"/>
  <c r="M12" i="1"/>
  <c r="M19" i="1"/>
  <c r="AJ338" i="1"/>
  <c r="AK330" i="1" s="1"/>
  <c r="AK326" i="1"/>
  <c r="K374" i="1"/>
  <c r="H374" i="1"/>
  <c r="T306" i="1"/>
  <c r="U306" i="1" s="1"/>
  <c r="AA307" i="1"/>
  <c r="BD186" i="1"/>
  <c r="BE186" i="1" s="1"/>
  <c r="O186" i="1"/>
  <c r="BJ186" i="1"/>
  <c r="BK186" i="1" s="1"/>
  <c r="BP186" i="1"/>
  <c r="BQ186" i="1" s="1"/>
  <c r="AX186" i="1"/>
  <c r="AY186" i="1" s="1"/>
  <c r="AI189" i="1"/>
  <c r="AI181" i="1"/>
  <c r="AI194" i="1"/>
  <c r="CH180" i="1"/>
  <c r="AF194" i="1"/>
  <c r="AG194" i="1" s="1"/>
  <c r="AI191" i="1"/>
  <c r="AI188" i="1"/>
  <c r="AI180" i="1"/>
  <c r="AI190" i="1"/>
  <c r="AI183" i="1"/>
  <c r="AI185" i="1"/>
  <c r="AI193" i="1"/>
  <c r="AI178" i="1"/>
  <c r="AI179" i="1"/>
  <c r="AI187" i="1"/>
  <c r="AI184" i="1"/>
  <c r="AF360" i="1"/>
  <c r="AG360" i="1" s="1"/>
  <c r="AV290" i="1"/>
  <c r="AW290" i="1" s="1"/>
  <c r="BB290" i="1"/>
  <c r="BC290" i="1" s="1"/>
  <c r="M290" i="1"/>
  <c r="BN290" i="1"/>
  <c r="BO290" i="1" s="1"/>
  <c r="L291" i="1"/>
  <c r="M283" i="1"/>
  <c r="M279" i="1"/>
  <c r="M277" i="1"/>
  <c r="M275" i="1"/>
  <c r="M284" i="1"/>
  <c r="M280" i="1"/>
  <c r="M287" i="1"/>
  <c r="BH290" i="1"/>
  <c r="BI290" i="1" s="1"/>
  <c r="M285" i="1"/>
  <c r="M281" i="1"/>
  <c r="M289" i="1"/>
  <c r="CL184" i="1"/>
  <c r="M274" i="1"/>
  <c r="M282" i="1"/>
  <c r="M276" i="1"/>
  <c r="M286" i="1"/>
  <c r="AP291" i="1"/>
  <c r="AQ289" i="1"/>
  <c r="AQ286" i="1"/>
  <c r="AQ277" i="1"/>
  <c r="AQ290" i="1"/>
  <c r="AQ285" i="1"/>
  <c r="AQ284" i="1"/>
  <c r="AQ280" i="1"/>
  <c r="AQ281" i="1"/>
  <c r="CL189" i="1"/>
  <c r="AQ274" i="1"/>
  <c r="AQ275" i="1"/>
  <c r="AQ287" i="1"/>
  <c r="AQ276" i="1"/>
  <c r="AQ279" i="1"/>
  <c r="AQ283" i="1"/>
  <c r="AH386" i="1"/>
  <c r="AI384" i="1" s="1"/>
  <c r="CA180" i="1"/>
  <c r="AI26" i="1"/>
  <c r="AI23" i="1"/>
  <c r="AI15" i="1"/>
  <c r="AI10" i="1"/>
  <c r="AF26" i="1"/>
  <c r="AG26" i="1" s="1"/>
  <c r="AI19" i="1"/>
  <c r="AI14" i="1"/>
  <c r="AI18" i="1"/>
  <c r="AI21" i="1"/>
  <c r="AI17" i="1"/>
  <c r="AI12" i="1"/>
  <c r="AI13" i="1"/>
  <c r="AI25" i="1"/>
  <c r="AI20" i="1"/>
  <c r="AI16" i="1"/>
  <c r="AI22" i="1"/>
  <c r="AI11" i="1"/>
  <c r="P314" i="1"/>
  <c r="BF302" i="1"/>
  <c r="BG302" i="1" s="1"/>
  <c r="N302" i="1"/>
  <c r="BR302" i="1"/>
  <c r="BS302" i="1" s="1"/>
  <c r="Q302" i="1"/>
  <c r="AZ302" i="1"/>
  <c r="BA302" i="1" s="1"/>
  <c r="BL302" i="1"/>
  <c r="BM302" i="1" s="1"/>
  <c r="AO374" i="1"/>
  <c r="AL374" i="1"/>
  <c r="AB338" i="1"/>
  <c r="Z326" i="1"/>
  <c r="AA326" i="1" s="1"/>
  <c r="AC326" i="1"/>
  <c r="BP324" i="1"/>
  <c r="BQ324" i="1" s="1"/>
  <c r="BD324" i="1"/>
  <c r="BE324" i="1" s="1"/>
  <c r="O324" i="1"/>
  <c r="BJ324" i="1"/>
  <c r="BK324" i="1" s="1"/>
  <c r="AX324" i="1"/>
  <c r="AY324" i="1" s="1"/>
  <c r="AL312" i="1"/>
  <c r="AM312" i="1" s="1"/>
  <c r="AR378" i="1"/>
  <c r="AF312" i="1"/>
  <c r="AG312" i="1" s="1"/>
  <c r="CF185" i="1"/>
  <c r="R147" i="1"/>
  <c r="S146" i="1"/>
  <c r="S135" i="1"/>
  <c r="S133" i="1"/>
  <c r="S145" i="1"/>
  <c r="S130" i="1"/>
  <c r="S137" i="1"/>
  <c r="S143" i="1"/>
  <c r="S141" i="1"/>
  <c r="S142" i="1"/>
  <c r="S131" i="1"/>
  <c r="S144" i="1"/>
  <c r="S132" i="1"/>
  <c r="S136" i="1"/>
  <c r="S140" i="1"/>
  <c r="S138" i="1"/>
  <c r="S139" i="1"/>
  <c r="BF330" i="1"/>
  <c r="BG330" i="1" s="1"/>
  <c r="BL330" i="1"/>
  <c r="BM330" i="1" s="1"/>
  <c r="BR330" i="1"/>
  <c r="BS330" i="1" s="1"/>
  <c r="N330" i="1"/>
  <c r="AZ330" i="1"/>
  <c r="BA330" i="1" s="1"/>
  <c r="BJ300" i="1"/>
  <c r="BK300" i="1" s="1"/>
  <c r="O300" i="1"/>
  <c r="AX300" i="1"/>
  <c r="AY300" i="1" s="1"/>
  <c r="BP300" i="1"/>
  <c r="BQ300" i="1" s="1"/>
  <c r="BD300" i="1"/>
  <c r="BE300" i="1" s="1"/>
  <c r="BN242" i="1"/>
  <c r="BO242" i="1" s="1"/>
  <c r="M242" i="1"/>
  <c r="BB242" i="1"/>
  <c r="BC242" i="1" s="1"/>
  <c r="L243" i="1"/>
  <c r="AV242" i="1"/>
  <c r="AW242" i="1" s="1"/>
  <c r="M238" i="1"/>
  <c r="M226" i="1"/>
  <c r="M231" i="1"/>
  <c r="M227" i="1"/>
  <c r="BH242" i="1"/>
  <c r="BI242" i="1" s="1"/>
  <c r="M228" i="1"/>
  <c r="CJ184" i="1"/>
  <c r="M233" i="1"/>
  <c r="M229" i="1"/>
  <c r="M235" i="1"/>
  <c r="M236" i="1"/>
  <c r="M237" i="1"/>
  <c r="M239" i="1"/>
  <c r="M241" i="1"/>
  <c r="M230" i="1"/>
  <c r="M232" i="1"/>
  <c r="AR302" i="1"/>
  <c r="AS302" i="1" s="1"/>
  <c r="AT314" i="1"/>
  <c r="G302" i="1"/>
  <c r="F314" i="1"/>
  <c r="BD373" i="1"/>
  <c r="BE373" i="1" s="1"/>
  <c r="BJ373" i="1"/>
  <c r="BK373" i="1" s="1"/>
  <c r="AX373" i="1"/>
  <c r="AY373" i="1" s="1"/>
  <c r="BP373" i="1"/>
  <c r="BQ373" i="1" s="1"/>
  <c r="BP86" i="1"/>
  <c r="BQ86" i="1" s="1"/>
  <c r="AX86" i="1"/>
  <c r="AY86" i="1" s="1"/>
  <c r="BJ86" i="1"/>
  <c r="BK86" i="1" s="1"/>
  <c r="O86" i="1"/>
  <c r="BD86" i="1"/>
  <c r="BE86" i="1" s="1"/>
  <c r="BP72" i="1"/>
  <c r="BQ72" i="1" s="1"/>
  <c r="BD72" i="1"/>
  <c r="BE72" i="1" s="1"/>
  <c r="O72" i="1"/>
  <c r="AX72" i="1"/>
  <c r="AY72" i="1" s="1"/>
  <c r="BJ72" i="1"/>
  <c r="BK72" i="1" s="1"/>
  <c r="AJ362" i="1"/>
  <c r="AK350" i="1"/>
  <c r="Y240" i="1"/>
  <c r="BP371" i="1"/>
  <c r="BQ371" i="1" s="1"/>
  <c r="BD371" i="1"/>
  <c r="BE371" i="1" s="1"/>
  <c r="AX371" i="1"/>
  <c r="AY371" i="1" s="1"/>
  <c r="BJ371" i="1"/>
  <c r="BK371" i="1" s="1"/>
  <c r="AM311" i="1"/>
  <c r="BD335" i="1"/>
  <c r="BE335" i="1" s="1"/>
  <c r="O335" i="1"/>
  <c r="BJ335" i="1"/>
  <c r="BK335" i="1" s="1"/>
  <c r="AX335" i="1"/>
  <c r="AY335" i="1" s="1"/>
  <c r="BP335" i="1"/>
  <c r="BQ335" i="1" s="1"/>
  <c r="Q14" i="1"/>
  <c r="AS337" i="1"/>
  <c r="CE177" i="1"/>
  <c r="Q122" i="1"/>
  <c r="Q116" i="1"/>
  <c r="BR122" i="1"/>
  <c r="BS122" i="1" s="1"/>
  <c r="AZ122" i="1"/>
  <c r="BA122" i="1" s="1"/>
  <c r="N122" i="1"/>
  <c r="BL122" i="1"/>
  <c r="BM122" i="1" s="1"/>
  <c r="BF122" i="1"/>
  <c r="BG122" i="1" s="1"/>
  <c r="Q118" i="1"/>
  <c r="Q117" i="1"/>
  <c r="Q108" i="1"/>
  <c r="Q113" i="1"/>
  <c r="Q111" i="1"/>
  <c r="Q119" i="1"/>
  <c r="Q115" i="1"/>
  <c r="Q121" i="1"/>
  <c r="Q107" i="1"/>
  <c r="Q109" i="1"/>
  <c r="Q112" i="1"/>
  <c r="Q106" i="1"/>
  <c r="BJ234" i="1"/>
  <c r="BK234" i="1" s="1"/>
  <c r="AX234" i="1"/>
  <c r="AY234" i="1" s="1"/>
  <c r="O234" i="1"/>
  <c r="BP234" i="1"/>
  <c r="BQ234" i="1" s="1"/>
  <c r="BD234" i="1"/>
  <c r="BE234" i="1" s="1"/>
  <c r="AJ291" i="1"/>
  <c r="AK290" i="1"/>
  <c r="AK276" i="1"/>
  <c r="AK284" i="1"/>
  <c r="AK280" i="1"/>
  <c r="AK287" i="1"/>
  <c r="AK285" i="1"/>
  <c r="AK281" i="1"/>
  <c r="AK289" i="1"/>
  <c r="AK279" i="1"/>
  <c r="AK277" i="1"/>
  <c r="AK283" i="1"/>
  <c r="CL188" i="1"/>
  <c r="AK286" i="1"/>
  <c r="AK282" i="1"/>
  <c r="AK278" i="1"/>
  <c r="AK274" i="1"/>
  <c r="AK275" i="1"/>
  <c r="AC290" i="1"/>
  <c r="Z290" i="1"/>
  <c r="AA290" i="1" s="1"/>
  <c r="AC287" i="1"/>
  <c r="AC284" i="1"/>
  <c r="AC280" i="1"/>
  <c r="AC285" i="1"/>
  <c r="AC281" i="1"/>
  <c r="AC289" i="1"/>
  <c r="AC277" i="1"/>
  <c r="AC283" i="1"/>
  <c r="AC276" i="1"/>
  <c r="AC279" i="1"/>
  <c r="CL179" i="1"/>
  <c r="AC282" i="1"/>
  <c r="AC286" i="1"/>
  <c r="AC288" i="1"/>
  <c r="AC274" i="1"/>
  <c r="AC275" i="1"/>
  <c r="AK306" i="1"/>
  <c r="O301" i="1"/>
  <c r="AX301" i="1"/>
  <c r="AY301" i="1" s="1"/>
  <c r="BP301" i="1"/>
  <c r="BQ301" i="1" s="1"/>
  <c r="BD301" i="1"/>
  <c r="BE301" i="1" s="1"/>
  <c r="BJ301" i="1"/>
  <c r="BK301" i="1" s="1"/>
  <c r="X338" i="1"/>
  <c r="Y326" i="1" s="1"/>
  <c r="AS313" i="1"/>
  <c r="CC177" i="1"/>
  <c r="Q74" i="1"/>
  <c r="BL74" i="1"/>
  <c r="BM74" i="1" s="1"/>
  <c r="BR74" i="1"/>
  <c r="BS74" i="1" s="1"/>
  <c r="Q67" i="1"/>
  <c r="Q60" i="1"/>
  <c r="BF74" i="1"/>
  <c r="BG74" i="1" s="1"/>
  <c r="Q68" i="1"/>
  <c r="Q59" i="1"/>
  <c r="N74" i="1"/>
  <c r="AZ74" i="1"/>
  <c r="BA74" i="1" s="1"/>
  <c r="Q71" i="1"/>
  <c r="Q63" i="1"/>
  <c r="Q58" i="1"/>
  <c r="Q64" i="1"/>
  <c r="Q70" i="1"/>
  <c r="Q69" i="1"/>
  <c r="Q65" i="1"/>
  <c r="Q73" i="1"/>
  <c r="Q61" i="1"/>
  <c r="BN354" i="1"/>
  <c r="BO354" i="1" s="1"/>
  <c r="BB354" i="1"/>
  <c r="BC354" i="1" s="1"/>
  <c r="M354" i="1"/>
  <c r="BH354" i="1"/>
  <c r="BI354" i="1" s="1"/>
  <c r="AV354" i="1"/>
  <c r="AW354" i="1" s="1"/>
  <c r="CG185" i="1"/>
  <c r="S170" i="1"/>
  <c r="S169" i="1"/>
  <c r="S167" i="1"/>
  <c r="R171" i="1"/>
  <c r="S163" i="1"/>
  <c r="S160" i="1"/>
  <c r="S159" i="1"/>
  <c r="S156" i="1"/>
  <c r="S164" i="1"/>
  <c r="S166" i="1"/>
  <c r="S155" i="1"/>
  <c r="S161" i="1"/>
  <c r="S165" i="1"/>
  <c r="S154" i="1"/>
  <c r="S157" i="1"/>
  <c r="G185" i="1"/>
  <c r="G178" i="1"/>
  <c r="F195" i="1"/>
  <c r="G193" i="1"/>
  <c r="G190" i="1"/>
  <c r="G181" i="1"/>
  <c r="G180" i="1"/>
  <c r="G194" i="1"/>
  <c r="G184" i="1"/>
  <c r="CH183" i="1"/>
  <c r="G183" i="1"/>
  <c r="G189" i="1"/>
  <c r="G192" i="1"/>
  <c r="G179" i="1"/>
  <c r="G187" i="1"/>
  <c r="G191" i="1"/>
  <c r="G188" i="1"/>
  <c r="U355" i="1"/>
  <c r="AM351" i="1"/>
  <c r="AK183" i="1"/>
  <c r="CH188" i="1"/>
  <c r="AJ195" i="1"/>
  <c r="AK194" i="1"/>
  <c r="AK190" i="1"/>
  <c r="AK188" i="1"/>
  <c r="AK179" i="1"/>
  <c r="AK191" i="1"/>
  <c r="AK181" i="1"/>
  <c r="AK178" i="1"/>
  <c r="AK189" i="1"/>
  <c r="AK187" i="1"/>
  <c r="AK185" i="1"/>
  <c r="AK184" i="1"/>
  <c r="AK180" i="1"/>
  <c r="AK193" i="1"/>
  <c r="AK186" i="1"/>
  <c r="M240" i="1"/>
  <c r="BJ278" i="1"/>
  <c r="BK278" i="1" s="1"/>
  <c r="AX278" i="1"/>
  <c r="AY278" i="1" s="1"/>
  <c r="BP278" i="1"/>
  <c r="BQ278" i="1" s="1"/>
  <c r="BD278" i="1"/>
  <c r="BE278" i="1" s="1"/>
  <c r="O278" i="1"/>
  <c r="AA308" i="1"/>
  <c r="K38" i="1"/>
  <c r="I332" i="1"/>
  <c r="AV266" i="1"/>
  <c r="AW266" i="1" s="1"/>
  <c r="BR350" i="1"/>
  <c r="BS350" i="1" s="1"/>
  <c r="BP206" i="1"/>
  <c r="BQ206" i="1" s="1"/>
  <c r="BJ370" i="1"/>
  <c r="BK370" i="1" s="1"/>
  <c r="BD370" i="1"/>
  <c r="BE370" i="1" s="1"/>
  <c r="AX370" i="1"/>
  <c r="AY370" i="1" s="1"/>
  <c r="BP370" i="1"/>
  <c r="BQ370" i="1" s="1"/>
  <c r="T384" i="1"/>
  <c r="AR330" i="1"/>
  <c r="AS330" i="1" s="1"/>
  <c r="CE182" i="1"/>
  <c r="AU122" i="1"/>
  <c r="AU107" i="1"/>
  <c r="AU111" i="1"/>
  <c r="AR122" i="1"/>
  <c r="AS122" i="1" s="1"/>
  <c r="AU115" i="1"/>
  <c r="AU106" i="1"/>
  <c r="AU119" i="1"/>
  <c r="AU112" i="1"/>
  <c r="AU109" i="1"/>
  <c r="AU121" i="1"/>
  <c r="AU117" i="1"/>
  <c r="AU108" i="1"/>
  <c r="AU116" i="1"/>
  <c r="AU113" i="1"/>
  <c r="AU118" i="1"/>
  <c r="AP171" i="1"/>
  <c r="CG189" i="1"/>
  <c r="AQ170" i="1"/>
  <c r="AQ163" i="1"/>
  <c r="AQ169" i="1"/>
  <c r="AQ156" i="1"/>
  <c r="AQ159" i="1"/>
  <c r="AQ160" i="1"/>
  <c r="AQ157" i="1"/>
  <c r="AQ155" i="1"/>
  <c r="AQ164" i="1"/>
  <c r="AQ166" i="1"/>
  <c r="AQ167" i="1"/>
  <c r="AQ161" i="1"/>
  <c r="AQ165" i="1"/>
  <c r="AQ154" i="1"/>
  <c r="AR336" i="1"/>
  <c r="AS336" i="1" s="1"/>
  <c r="P338" i="1"/>
  <c r="Q330" i="1" s="1"/>
  <c r="BF326" i="1"/>
  <c r="BG326" i="1" s="1"/>
  <c r="BL326" i="1"/>
  <c r="BM326" i="1" s="1"/>
  <c r="N326" i="1"/>
  <c r="AZ326" i="1"/>
  <c r="BA326" i="1" s="1"/>
  <c r="BR326" i="1"/>
  <c r="BS326" i="1" s="1"/>
  <c r="AL336" i="1"/>
  <c r="AM336" i="1" s="1"/>
  <c r="AV302" i="1"/>
  <c r="AW302" i="1" s="1"/>
  <c r="BN302" i="1"/>
  <c r="BO302" i="1" s="1"/>
  <c r="BB302" i="1"/>
  <c r="BC302" i="1" s="1"/>
  <c r="L314" i="1"/>
  <c r="M302" i="1" s="1"/>
  <c r="BH302" i="1"/>
  <c r="BI302" i="1" s="1"/>
  <c r="Z312" i="1"/>
  <c r="AA312" i="1" s="1"/>
  <c r="O347" i="1"/>
  <c r="AX347" i="1"/>
  <c r="AY347" i="1" s="1"/>
  <c r="BJ347" i="1"/>
  <c r="BK347" i="1" s="1"/>
  <c r="BP347" i="1"/>
  <c r="BQ347" i="1" s="1"/>
  <c r="BD347" i="1"/>
  <c r="BE347" i="1" s="1"/>
  <c r="O357" i="1"/>
  <c r="AL170" i="1"/>
  <c r="AM170" i="1" s="1"/>
  <c r="AO169" i="1"/>
  <c r="AO167" i="1"/>
  <c r="CG181" i="1"/>
  <c r="AO170" i="1"/>
  <c r="AO164" i="1"/>
  <c r="AO160" i="1"/>
  <c r="AO157" i="1"/>
  <c r="AO165" i="1"/>
  <c r="AO156" i="1"/>
  <c r="AO166" i="1"/>
  <c r="AO159" i="1"/>
  <c r="AO161" i="1"/>
  <c r="AO154" i="1"/>
  <c r="AO155" i="1"/>
  <c r="AO163" i="1"/>
  <c r="AI182" i="1"/>
  <c r="AI186" i="1"/>
  <c r="AO266" i="1"/>
  <c r="AO265" i="1"/>
  <c r="AL266" i="1"/>
  <c r="AM266" i="1" s="1"/>
  <c r="AO262" i="1"/>
  <c r="AO261" i="1"/>
  <c r="AO263" i="1"/>
  <c r="AO259" i="1"/>
  <c r="AO253" i="1"/>
  <c r="AO252" i="1"/>
  <c r="AO250" i="1"/>
  <c r="AO255" i="1"/>
  <c r="AO254" i="1"/>
  <c r="CK181" i="1"/>
  <c r="AO256" i="1"/>
  <c r="AO251" i="1"/>
  <c r="AO257" i="1"/>
  <c r="AO260" i="1"/>
  <c r="X386" i="1"/>
  <c r="CA186" i="1"/>
  <c r="X27" i="1"/>
  <c r="Y26" i="1"/>
  <c r="Y15" i="1"/>
  <c r="Y20" i="1"/>
  <c r="Y12" i="1"/>
  <c r="Y19" i="1"/>
  <c r="Y22" i="1"/>
  <c r="Y10" i="1"/>
  <c r="Y14" i="1"/>
  <c r="Y25" i="1"/>
  <c r="Y16" i="1"/>
  <c r="Y13" i="1"/>
  <c r="Y23" i="1"/>
  <c r="Y17" i="1"/>
  <c r="Y11" i="1"/>
  <c r="Y21" i="1"/>
  <c r="AP386" i="1"/>
  <c r="AQ378" i="1" s="1"/>
  <c r="CA189" i="1"/>
  <c r="AP27" i="1"/>
  <c r="AQ26" i="1"/>
  <c r="AQ19" i="1"/>
  <c r="AQ11" i="1"/>
  <c r="AQ15" i="1"/>
  <c r="AQ10" i="1"/>
  <c r="AQ23" i="1"/>
  <c r="AQ25" i="1"/>
  <c r="AQ17" i="1"/>
  <c r="AQ13" i="1"/>
  <c r="AQ16" i="1"/>
  <c r="AQ12" i="1"/>
  <c r="AQ22" i="1"/>
  <c r="AQ21" i="1"/>
  <c r="AQ20" i="1"/>
  <c r="CB184" i="1"/>
  <c r="BH50" i="1"/>
  <c r="BI50" i="1" s="1"/>
  <c r="BN50" i="1"/>
  <c r="BO50" i="1" s="1"/>
  <c r="L51" i="1"/>
  <c r="M50" i="1"/>
  <c r="BB50" i="1"/>
  <c r="BC50" i="1" s="1"/>
  <c r="AV50" i="1"/>
  <c r="AW50" i="1" s="1"/>
  <c r="M39" i="1"/>
  <c r="M36" i="1"/>
  <c r="M43" i="1"/>
  <c r="M40" i="1"/>
  <c r="M44" i="1"/>
  <c r="M46" i="1"/>
  <c r="M45" i="1"/>
  <c r="M47" i="1"/>
  <c r="M37" i="1"/>
  <c r="M49" i="1"/>
  <c r="M35" i="1"/>
  <c r="M34" i="1"/>
  <c r="M41" i="1"/>
  <c r="BD66" i="1"/>
  <c r="BE66" i="1" s="1"/>
  <c r="O66" i="1"/>
  <c r="BP66" i="1"/>
  <c r="BQ66" i="1" s="1"/>
  <c r="AX66" i="1"/>
  <c r="AY66" i="1" s="1"/>
  <c r="BJ66" i="1"/>
  <c r="BK66" i="1" s="1"/>
  <c r="BJ353" i="1"/>
  <c r="BK353" i="1" s="1"/>
  <c r="O353" i="1"/>
  <c r="AX353" i="1"/>
  <c r="AY353" i="1" s="1"/>
  <c r="BP353" i="1"/>
  <c r="BQ353" i="1" s="1"/>
  <c r="BD353" i="1"/>
  <c r="BE353" i="1" s="1"/>
  <c r="AO242" i="1"/>
  <c r="AL242" i="1"/>
  <c r="AM242" i="1" s="1"/>
  <c r="AO236" i="1"/>
  <c r="AO231" i="1"/>
  <c r="AO229" i="1"/>
  <c r="CJ181" i="1"/>
  <c r="AO226" i="1"/>
  <c r="AO233" i="1"/>
  <c r="AO234" i="1"/>
  <c r="AO232" i="1"/>
  <c r="AO238" i="1"/>
  <c r="AO237" i="1"/>
  <c r="AO235" i="1"/>
  <c r="AO230" i="1"/>
  <c r="AO241" i="1"/>
  <c r="AO227" i="1"/>
  <c r="AO228" i="1"/>
  <c r="AO239" i="1"/>
  <c r="F291" i="1"/>
  <c r="G290" i="1"/>
  <c r="G287" i="1"/>
  <c r="G284" i="1"/>
  <c r="G280" i="1"/>
  <c r="G276" i="1"/>
  <c r="G283" i="1"/>
  <c r="G286" i="1"/>
  <c r="G275" i="1"/>
  <c r="CL183" i="1"/>
  <c r="G279" i="1"/>
  <c r="G281" i="1"/>
  <c r="G274" i="1"/>
  <c r="G277" i="1"/>
  <c r="G289" i="1"/>
  <c r="G288" i="1"/>
  <c r="G285" i="1"/>
  <c r="BD304" i="1"/>
  <c r="BE304" i="1" s="1"/>
  <c r="BP304" i="1"/>
  <c r="BQ304" i="1" s="1"/>
  <c r="AX304" i="1"/>
  <c r="AY304" i="1" s="1"/>
  <c r="BJ304" i="1"/>
  <c r="BK304" i="1" s="1"/>
  <c r="O304" i="1"/>
  <c r="O307" i="1"/>
  <c r="BD307" i="1"/>
  <c r="BE307" i="1" s="1"/>
  <c r="BJ307" i="1"/>
  <c r="BK307" i="1" s="1"/>
  <c r="AX307" i="1"/>
  <c r="AY307" i="1" s="1"/>
  <c r="BP307" i="1"/>
  <c r="BQ307" i="1" s="1"/>
  <c r="BP42" i="1"/>
  <c r="BQ42" i="1" s="1"/>
  <c r="AX42" i="1"/>
  <c r="AY42" i="1" s="1"/>
  <c r="BD42" i="1"/>
  <c r="BE42" i="1" s="1"/>
  <c r="O42" i="1"/>
  <c r="BJ42" i="1"/>
  <c r="BK42" i="1" s="1"/>
  <c r="CF181" i="1"/>
  <c r="AO143" i="1"/>
  <c r="AO135" i="1"/>
  <c r="AO131" i="1"/>
  <c r="AO130" i="1"/>
  <c r="AO139" i="1"/>
  <c r="AO146" i="1"/>
  <c r="AL146" i="1"/>
  <c r="AM146" i="1" s="1"/>
  <c r="AO142" i="1"/>
  <c r="AO140" i="1"/>
  <c r="AO132" i="1"/>
  <c r="AO141" i="1"/>
  <c r="AO145" i="1"/>
  <c r="AO133" i="1"/>
  <c r="AO137" i="1"/>
  <c r="AO136" i="1"/>
  <c r="S189" i="1"/>
  <c r="S181" i="1"/>
  <c r="S194" i="1"/>
  <c r="R195" i="1"/>
  <c r="S191" i="1"/>
  <c r="S188" i="1"/>
  <c r="CH185" i="1"/>
  <c r="S180" i="1"/>
  <c r="S185" i="1"/>
  <c r="S179" i="1"/>
  <c r="S184" i="1"/>
  <c r="S192" i="1"/>
  <c r="S178" i="1"/>
  <c r="S187" i="1"/>
  <c r="S183" i="1"/>
  <c r="S193" i="1"/>
  <c r="S190" i="1"/>
  <c r="U357" i="1"/>
  <c r="AS298" i="1"/>
  <c r="AD314" i="1"/>
  <c r="AE306" i="1" s="1"/>
  <c r="AS335" i="1"/>
  <c r="O305" i="1"/>
  <c r="BJ305" i="1"/>
  <c r="BK305" i="1" s="1"/>
  <c r="BP305" i="1"/>
  <c r="BQ305" i="1" s="1"/>
  <c r="AX305" i="1"/>
  <c r="AY305" i="1" s="1"/>
  <c r="BD305" i="1"/>
  <c r="BE305" i="1" s="1"/>
  <c r="CF187" i="1"/>
  <c r="AE146" i="1"/>
  <c r="AD147" i="1"/>
  <c r="AE139" i="1"/>
  <c r="AE140" i="1"/>
  <c r="AE136" i="1"/>
  <c r="AE130" i="1"/>
  <c r="AE137" i="1"/>
  <c r="AE143" i="1"/>
  <c r="AE135" i="1"/>
  <c r="AE132" i="1"/>
  <c r="AE131" i="1"/>
  <c r="AE133" i="1"/>
  <c r="AE142" i="1"/>
  <c r="AE141" i="1"/>
  <c r="AE145" i="1"/>
  <c r="AE138" i="1"/>
  <c r="AX346" i="1"/>
  <c r="AY346" i="1" s="1"/>
  <c r="AO240" i="1"/>
  <c r="G374" i="1"/>
  <c r="U307" i="1"/>
  <c r="AL306" i="1"/>
  <c r="AM306" i="1" s="1"/>
  <c r="AX310" i="1"/>
  <c r="AY310" i="1" s="1"/>
  <c r="O310" i="1"/>
  <c r="BD310" i="1"/>
  <c r="BE310" i="1" s="1"/>
  <c r="BJ310" i="1"/>
  <c r="BK310" i="1" s="1"/>
  <c r="BP310" i="1"/>
  <c r="BQ310" i="1" s="1"/>
  <c r="BL374" i="1"/>
  <c r="BM374" i="1" s="1"/>
  <c r="N374" i="1"/>
  <c r="BF374" i="1"/>
  <c r="BG374" i="1" s="1"/>
  <c r="BR374" i="1"/>
  <c r="BS374" i="1" s="1"/>
  <c r="AZ374" i="1"/>
  <c r="BA374" i="1" s="1"/>
  <c r="CC187" i="1"/>
  <c r="AE74" i="1"/>
  <c r="AE65" i="1"/>
  <c r="AE64" i="1"/>
  <c r="AE60" i="1"/>
  <c r="AE69" i="1"/>
  <c r="AE73" i="1"/>
  <c r="AD75" i="1"/>
  <c r="AE58" i="1"/>
  <c r="AE70" i="1"/>
  <c r="AE61" i="1"/>
  <c r="AE71" i="1"/>
  <c r="AE63" i="1"/>
  <c r="AE67" i="1"/>
  <c r="AE59" i="1"/>
  <c r="AE72" i="1"/>
  <c r="AE68" i="1"/>
  <c r="AQ312" i="1"/>
  <c r="AC168" i="1"/>
  <c r="G144" i="1"/>
  <c r="BB360" i="1"/>
  <c r="BC360" i="1" s="1"/>
  <c r="M360" i="1"/>
  <c r="BH360" i="1"/>
  <c r="BI360" i="1" s="1"/>
  <c r="BN360" i="1"/>
  <c r="BO360" i="1" s="1"/>
  <c r="AV360" i="1"/>
  <c r="AW360" i="1" s="1"/>
  <c r="AM357" i="1"/>
  <c r="AA356" i="1"/>
  <c r="AK263" i="1"/>
  <c r="AK257" i="1"/>
  <c r="AK266" i="1"/>
  <c r="AK261" i="1"/>
  <c r="AK252" i="1"/>
  <c r="AJ267" i="1"/>
  <c r="AK260" i="1"/>
  <c r="AK256" i="1"/>
  <c r="AK255" i="1"/>
  <c r="AK250" i="1"/>
  <c r="AK265" i="1"/>
  <c r="CK188" i="1"/>
  <c r="AK251" i="1"/>
  <c r="AK262" i="1"/>
  <c r="AK253" i="1"/>
  <c r="AK259" i="1"/>
  <c r="AK258" i="1"/>
  <c r="BJ264" i="1"/>
  <c r="BK264" i="1" s="1"/>
  <c r="BP264" i="1"/>
  <c r="BQ264" i="1" s="1"/>
  <c r="AX264" i="1"/>
  <c r="AY264" i="1" s="1"/>
  <c r="BD264" i="1"/>
  <c r="BE264" i="1" s="1"/>
  <c r="O264" i="1"/>
  <c r="AM334" i="1"/>
  <c r="AM322" i="1"/>
  <c r="CB189" i="1"/>
  <c r="AQ50" i="1"/>
  <c r="AQ34" i="1"/>
  <c r="AQ40" i="1"/>
  <c r="AP51" i="1"/>
  <c r="AQ44" i="1"/>
  <c r="AQ48" i="1"/>
  <c r="AQ39" i="1"/>
  <c r="AQ49" i="1"/>
  <c r="AQ47" i="1"/>
  <c r="AQ46" i="1"/>
  <c r="AQ41" i="1"/>
  <c r="AQ45" i="1"/>
  <c r="AQ35" i="1"/>
  <c r="AQ37" i="1"/>
  <c r="AQ36" i="1"/>
  <c r="AQ43" i="1"/>
  <c r="BD380" i="1"/>
  <c r="BE380" i="1" s="1"/>
  <c r="BJ380" i="1"/>
  <c r="BK380" i="1" s="1"/>
  <c r="AX380" i="1"/>
  <c r="AY380" i="1" s="1"/>
  <c r="BP380" i="1"/>
  <c r="BQ380" i="1" s="1"/>
  <c r="BB312" i="1"/>
  <c r="BC312" i="1" s="1"/>
  <c r="M312" i="1"/>
  <c r="BH312" i="1"/>
  <c r="BI312" i="1" s="1"/>
  <c r="BN312" i="1"/>
  <c r="BO312" i="1" s="1"/>
  <c r="AV312" i="1"/>
  <c r="AW312" i="1" s="1"/>
  <c r="AQ144" i="1"/>
  <c r="AK114" i="1"/>
  <c r="BP168" i="1"/>
  <c r="BQ168" i="1" s="1"/>
  <c r="AX168" i="1"/>
  <c r="AY168" i="1" s="1"/>
  <c r="BJ168" i="1"/>
  <c r="BK168" i="1" s="1"/>
  <c r="BD168" i="1"/>
  <c r="BE168" i="1" s="1"/>
  <c r="O168" i="1"/>
  <c r="AQ162" i="1"/>
  <c r="AM356" i="1"/>
  <c r="W266" i="1"/>
  <c r="T266" i="1"/>
  <c r="U266" i="1" s="1"/>
  <c r="W265" i="1"/>
  <c r="W262" i="1"/>
  <c r="W260" i="1"/>
  <c r="W253" i="1"/>
  <c r="W251" i="1"/>
  <c r="W259" i="1"/>
  <c r="W250" i="1"/>
  <c r="W263" i="1"/>
  <c r="W256" i="1"/>
  <c r="CK178" i="1"/>
  <c r="W252" i="1"/>
  <c r="W255" i="1"/>
  <c r="W261" i="1"/>
  <c r="W257" i="1"/>
  <c r="AK288" i="1"/>
  <c r="AO18" i="1"/>
  <c r="AJ386" i="1"/>
  <c r="CA188" i="1"/>
  <c r="AK13" i="1"/>
  <c r="AK26" i="1"/>
  <c r="AJ27" i="1"/>
  <c r="AK22" i="1"/>
  <c r="AK16" i="1"/>
  <c r="AK19" i="1"/>
  <c r="AK25" i="1"/>
  <c r="AK20" i="1"/>
  <c r="AK11" i="1"/>
  <c r="AK10" i="1"/>
  <c r="AK12" i="1"/>
  <c r="AK17" i="1"/>
  <c r="AK15" i="1"/>
  <c r="AK21" i="1"/>
  <c r="AK23" i="1"/>
  <c r="BJ332" i="1"/>
  <c r="BK332" i="1" s="1"/>
  <c r="BP332" i="1"/>
  <c r="BQ332" i="1" s="1"/>
  <c r="BD332" i="1"/>
  <c r="BE332" i="1" s="1"/>
  <c r="O332" i="1"/>
  <c r="AX332" i="1"/>
  <c r="AY332" i="1" s="1"/>
  <c r="AQ24" i="1"/>
  <c r="CD185" i="1"/>
  <c r="S98" i="1"/>
  <c r="R99" i="1"/>
  <c r="S88" i="1"/>
  <c r="S95" i="1"/>
  <c r="S87" i="1"/>
  <c r="S85" i="1"/>
  <c r="S91" i="1"/>
  <c r="S84" i="1"/>
  <c r="S82" i="1"/>
  <c r="S83" i="1"/>
  <c r="S94" i="1"/>
  <c r="S92" i="1"/>
  <c r="S93" i="1"/>
  <c r="S89" i="1"/>
  <c r="S97" i="1"/>
  <c r="CE184" i="1"/>
  <c r="L123" i="1"/>
  <c r="M118" i="1"/>
  <c r="BH122" i="1"/>
  <c r="BI122" i="1" s="1"/>
  <c r="AV122" i="1"/>
  <c r="AW122" i="1" s="1"/>
  <c r="M115" i="1"/>
  <c r="M111" i="1"/>
  <c r="M107" i="1"/>
  <c r="BN122" i="1"/>
  <c r="BO122" i="1" s="1"/>
  <c r="M122" i="1"/>
  <c r="M116" i="1"/>
  <c r="BB122" i="1"/>
  <c r="BC122" i="1" s="1"/>
  <c r="M108" i="1"/>
  <c r="M112" i="1"/>
  <c r="M113" i="1"/>
  <c r="M106" i="1"/>
  <c r="M119" i="1"/>
  <c r="M117" i="1"/>
  <c r="M109" i="1"/>
  <c r="M121" i="1"/>
  <c r="BP158" i="1"/>
  <c r="BQ158" i="1" s="1"/>
  <c r="AX158" i="1"/>
  <c r="AY158" i="1" s="1"/>
  <c r="BD158" i="1"/>
  <c r="BE158" i="1" s="1"/>
  <c r="BJ158" i="1"/>
  <c r="BK158" i="1" s="1"/>
  <c r="O158" i="1"/>
  <c r="BH194" i="1"/>
  <c r="BI194" i="1" s="1"/>
  <c r="M183" i="1"/>
  <c r="BN194" i="1"/>
  <c r="BO194" i="1" s="1"/>
  <c r="L195" i="1"/>
  <c r="AV194" i="1"/>
  <c r="AW194" i="1" s="1"/>
  <c r="BB194" i="1"/>
  <c r="BC194" i="1" s="1"/>
  <c r="M194" i="1"/>
  <c r="M190" i="1"/>
  <c r="CH184" i="1"/>
  <c r="M178" i="1"/>
  <c r="M191" i="1"/>
  <c r="M188" i="1"/>
  <c r="M187" i="1"/>
  <c r="M181" i="1"/>
  <c r="M184" i="1"/>
  <c r="M180" i="1"/>
  <c r="M189" i="1"/>
  <c r="M179" i="1"/>
  <c r="M185" i="1"/>
  <c r="M193" i="1"/>
  <c r="M186" i="1"/>
  <c r="AE266" i="1"/>
  <c r="AD267" i="1"/>
  <c r="AE265" i="1"/>
  <c r="AE262" i="1"/>
  <c r="AE260" i="1"/>
  <c r="AE253" i="1"/>
  <c r="AE251" i="1"/>
  <c r="AE250" i="1"/>
  <c r="AE263" i="1"/>
  <c r="AE256" i="1"/>
  <c r="AE259" i="1"/>
  <c r="CK187" i="1"/>
  <c r="AE261" i="1"/>
  <c r="AE257" i="1"/>
  <c r="AE255" i="1"/>
  <c r="AE252" i="1"/>
  <c r="R291" i="1"/>
  <c r="S284" i="1"/>
  <c r="S280" i="1"/>
  <c r="S276" i="1"/>
  <c r="S274" i="1"/>
  <c r="S289" i="1"/>
  <c r="S285" i="1"/>
  <c r="S281" i="1"/>
  <c r="S290" i="1"/>
  <c r="S286" i="1"/>
  <c r="S277" i="1"/>
  <c r="CL185" i="1"/>
  <c r="S283" i="1"/>
  <c r="S275" i="1"/>
  <c r="S279" i="1"/>
  <c r="S287" i="1"/>
  <c r="U346" i="1"/>
  <c r="R386" i="1"/>
  <c r="S378" i="1" s="1"/>
  <c r="BN267" i="1"/>
  <c r="BH267" i="1"/>
  <c r="BB267" i="1"/>
  <c r="AB386" i="1"/>
  <c r="AC374" i="1" s="1"/>
  <c r="AV374" i="1"/>
  <c r="AW374" i="1" s="1"/>
  <c r="CB178" i="1"/>
  <c r="T50" i="1"/>
  <c r="U50" i="1" s="1"/>
  <c r="W50" i="1"/>
  <c r="W35" i="1"/>
  <c r="W36" i="1"/>
  <c r="W44" i="1"/>
  <c r="W39" i="1"/>
  <c r="W40" i="1"/>
  <c r="W49" i="1"/>
  <c r="W45" i="1"/>
  <c r="W37" i="1"/>
  <c r="W46" i="1"/>
  <c r="W43" i="1"/>
  <c r="W41" i="1"/>
  <c r="W47" i="1"/>
  <c r="W34" i="1"/>
  <c r="AA303" i="1"/>
  <c r="AT386" i="1"/>
  <c r="AU378" i="1" s="1"/>
  <c r="CA182" i="1"/>
  <c r="AU26" i="1"/>
  <c r="AR26" i="1"/>
  <c r="AS26" i="1" s="1"/>
  <c r="AU25" i="1"/>
  <c r="AU21" i="1"/>
  <c r="AU13" i="1"/>
  <c r="AU12" i="1"/>
  <c r="AU17" i="1"/>
  <c r="AU16" i="1"/>
  <c r="AU11" i="1"/>
  <c r="AU15" i="1"/>
  <c r="AU19" i="1"/>
  <c r="AU22" i="1"/>
  <c r="AU10" i="1"/>
  <c r="AU20" i="1"/>
  <c r="AU23" i="1"/>
  <c r="AU384" i="1"/>
  <c r="AR384" i="1"/>
  <c r="CC178" i="1"/>
  <c r="W74" i="1"/>
  <c r="T74" i="1"/>
  <c r="U74" i="1" s="1"/>
  <c r="W64" i="1"/>
  <c r="W73" i="1"/>
  <c r="W60" i="1"/>
  <c r="W68" i="1"/>
  <c r="W65" i="1"/>
  <c r="W58" i="1"/>
  <c r="W72" i="1"/>
  <c r="W63" i="1"/>
  <c r="W61" i="1"/>
  <c r="W66" i="1"/>
  <c r="W71" i="1"/>
  <c r="W69" i="1"/>
  <c r="W59" i="1"/>
  <c r="W70" i="1"/>
  <c r="W67" i="1"/>
  <c r="AE170" i="1"/>
  <c r="CG187" i="1"/>
  <c r="AD171" i="1"/>
  <c r="AE167" i="1"/>
  <c r="AE157" i="1"/>
  <c r="AE165" i="1"/>
  <c r="AE161" i="1"/>
  <c r="AE166" i="1"/>
  <c r="AE155" i="1"/>
  <c r="AE169" i="1"/>
  <c r="AE164" i="1"/>
  <c r="AE168" i="1"/>
  <c r="AE159" i="1"/>
  <c r="AE154" i="1"/>
  <c r="AE156" i="1"/>
  <c r="AE163" i="1"/>
  <c r="AE162" i="1"/>
  <c r="AE160" i="1"/>
  <c r="AQ158" i="1"/>
  <c r="CG186" i="1"/>
  <c r="Y169" i="1"/>
  <c r="X171" i="1"/>
  <c r="Y160" i="1"/>
  <c r="Y156" i="1"/>
  <c r="Y170" i="1"/>
  <c r="Y157" i="1"/>
  <c r="Y165" i="1"/>
  <c r="Y164" i="1"/>
  <c r="Y167" i="1"/>
  <c r="Y161" i="1"/>
  <c r="Y166" i="1"/>
  <c r="Y159" i="1"/>
  <c r="Y155" i="1"/>
  <c r="Y154" i="1"/>
  <c r="Y163" i="1"/>
  <c r="M288" i="1"/>
  <c r="AF290" i="1"/>
  <c r="AG290" i="1" s="1"/>
  <c r="AI286" i="1"/>
  <c r="AI274" i="1"/>
  <c r="AI276" i="1"/>
  <c r="AI290" i="1"/>
  <c r="AI284" i="1"/>
  <c r="AI280" i="1"/>
  <c r="AI285" i="1"/>
  <c r="AI281" i="1"/>
  <c r="AI289" i="1"/>
  <c r="CL180" i="1"/>
  <c r="AI287" i="1"/>
  <c r="AI275" i="1"/>
  <c r="AI279" i="1"/>
  <c r="AI283" i="1"/>
  <c r="AI277" i="1"/>
  <c r="BP376" i="1"/>
  <c r="BQ376" i="1" s="1"/>
  <c r="AX376" i="1"/>
  <c r="AY376" i="1" s="1"/>
  <c r="BJ376" i="1"/>
  <c r="BK376" i="1" s="1"/>
  <c r="BD376" i="1"/>
  <c r="BE376" i="1" s="1"/>
  <c r="CF188" i="1"/>
  <c r="AK146" i="1"/>
  <c r="AK133" i="1"/>
  <c r="AK132" i="1"/>
  <c r="AK141" i="1"/>
  <c r="AK137" i="1"/>
  <c r="AK136" i="1"/>
  <c r="AK145" i="1"/>
  <c r="AJ147" i="1"/>
  <c r="AK140" i="1"/>
  <c r="AK130" i="1"/>
  <c r="AK138" i="1"/>
  <c r="AK143" i="1"/>
  <c r="AK142" i="1"/>
  <c r="AK135" i="1"/>
  <c r="AK131" i="1"/>
  <c r="AK139" i="1"/>
  <c r="AO158" i="1"/>
  <c r="W290" i="1"/>
  <c r="T290" i="1"/>
  <c r="U290" i="1" s="1"/>
  <c r="W286" i="1"/>
  <c r="W283" i="1"/>
  <c r="W279" i="1"/>
  <c r="W284" i="1"/>
  <c r="W280" i="1"/>
  <c r="W276" i="1"/>
  <c r="W287" i="1"/>
  <c r="CL178" i="1"/>
  <c r="W275" i="1"/>
  <c r="W274" i="1"/>
  <c r="W277" i="1"/>
  <c r="W289" i="1"/>
  <c r="W285" i="1"/>
  <c r="W281" i="1"/>
  <c r="M278" i="1"/>
  <c r="AU312" i="1"/>
  <c r="AR312" i="1"/>
  <c r="AS312" i="1" s="1"/>
  <c r="AG324" i="1"/>
  <c r="AQ14" i="1"/>
  <c r="BR336" i="1"/>
  <c r="BS336" i="1" s="1"/>
  <c r="N336" i="1"/>
  <c r="AZ336" i="1"/>
  <c r="BA336" i="1" s="1"/>
  <c r="BL336" i="1"/>
  <c r="BM336" i="1" s="1"/>
  <c r="BF336" i="1"/>
  <c r="BG336" i="1" s="1"/>
  <c r="Q336" i="1"/>
  <c r="BD377" i="1"/>
  <c r="BE377" i="1" s="1"/>
  <c r="AX377" i="1"/>
  <c r="AY377" i="1" s="1"/>
  <c r="BJ377" i="1"/>
  <c r="BK377" i="1" s="1"/>
  <c r="BP377" i="1"/>
  <c r="BQ377" i="1" s="1"/>
  <c r="AZ98" i="1"/>
  <c r="BA98" i="1" s="1"/>
  <c r="BF98" i="1"/>
  <c r="BG98" i="1" s="1"/>
  <c r="BL98" i="1"/>
  <c r="BM98" i="1" s="1"/>
  <c r="N98" i="1"/>
  <c r="Q88" i="1"/>
  <c r="Q84" i="1"/>
  <c r="Q82" i="1"/>
  <c r="CD177" i="1"/>
  <c r="Q85" i="1"/>
  <c r="Q98" i="1"/>
  <c r="Q92" i="1"/>
  <c r="BR98" i="1"/>
  <c r="BS98" i="1" s="1"/>
  <c r="Q83" i="1"/>
  <c r="Q94" i="1"/>
  <c r="Q97" i="1"/>
  <c r="Q90" i="1"/>
  <c r="Q86" i="1"/>
  <c r="Q89" i="1"/>
  <c r="Q95" i="1"/>
  <c r="Q87" i="1"/>
  <c r="Q93" i="1"/>
  <c r="Q91" i="1"/>
  <c r="F338" i="1"/>
  <c r="G326" i="1" s="1"/>
  <c r="AO24" i="1"/>
  <c r="AG301" i="1"/>
  <c r="G384" i="1"/>
  <c r="AK312" i="1"/>
  <c r="AM309" i="1"/>
  <c r="S182" i="1"/>
  <c r="Y350" i="1"/>
  <c r="AX134" i="1"/>
  <c r="AY134" i="1" s="1"/>
  <c r="BD134" i="1"/>
  <c r="BE134" i="1" s="1"/>
  <c r="BJ134" i="1"/>
  <c r="BK134" i="1" s="1"/>
  <c r="BP134" i="1"/>
  <c r="BQ134" i="1" s="1"/>
  <c r="O134" i="1"/>
  <c r="BL354" i="1"/>
  <c r="BM354" i="1" s="1"/>
  <c r="N354" i="1"/>
  <c r="AZ354" i="1"/>
  <c r="BA354" i="1" s="1"/>
  <c r="BR354" i="1"/>
  <c r="BS354" i="1" s="1"/>
  <c r="BF354" i="1"/>
  <c r="BG354" i="1" s="1"/>
  <c r="U359" i="1"/>
  <c r="AE275" i="1"/>
  <c r="AE283" i="1"/>
  <c r="AE279" i="1"/>
  <c r="AE286" i="1"/>
  <c r="AE290" i="1"/>
  <c r="AD291" i="1"/>
  <c r="AE287" i="1"/>
  <c r="AE284" i="1"/>
  <c r="AE280" i="1"/>
  <c r="AE276" i="1"/>
  <c r="CL187" i="1"/>
  <c r="AE285" i="1"/>
  <c r="AE281" i="1"/>
  <c r="AE288" i="1"/>
  <c r="AE289" i="1"/>
  <c r="AE282" i="1"/>
  <c r="AE274" i="1"/>
  <c r="AE277" i="1"/>
  <c r="U298" i="1"/>
  <c r="AC48" i="1"/>
  <c r="AG304" i="1"/>
  <c r="M42" i="1"/>
  <c r="AK336" i="1"/>
  <c r="K24" i="1"/>
  <c r="AC96" i="1"/>
  <c r="Z360" i="1"/>
  <c r="AA360" i="1" s="1"/>
  <c r="BP346" i="1"/>
  <c r="BQ346" i="1" s="1"/>
  <c r="AQ168" i="1"/>
  <c r="BB384" i="1"/>
  <c r="BC384" i="1" s="1"/>
  <c r="M384" i="1"/>
  <c r="BN384" i="1"/>
  <c r="BO384" i="1" s="1"/>
  <c r="BH384" i="1"/>
  <c r="BI384" i="1" s="1"/>
  <c r="AV384" i="1"/>
  <c r="AW384" i="1" s="1"/>
  <c r="AM303" i="1"/>
  <c r="AQ330" i="1"/>
  <c r="M378" i="1"/>
  <c r="BN378" i="1"/>
  <c r="BO378" i="1" s="1"/>
  <c r="BB378" i="1"/>
  <c r="BC378" i="1" s="1"/>
  <c r="AV378" i="1"/>
  <c r="AW378" i="1" s="1"/>
  <c r="BH378" i="1"/>
  <c r="BI378" i="1" s="1"/>
  <c r="AE62" i="1"/>
  <c r="BJ309" i="1"/>
  <c r="BK309" i="1" s="1"/>
  <c r="AX309" i="1"/>
  <c r="AY309" i="1" s="1"/>
  <c r="BP309" i="1"/>
  <c r="BQ309" i="1" s="1"/>
  <c r="O309" i="1"/>
  <c r="BD309" i="1"/>
  <c r="BE309" i="1" s="1"/>
  <c r="Q144" i="1"/>
  <c r="U354" i="1"/>
  <c r="I355" i="1"/>
  <c r="M216" i="1"/>
  <c r="K264" i="1"/>
  <c r="AC278" i="1"/>
  <c r="AS324" i="1"/>
  <c r="AQ306" i="1"/>
  <c r="AQ38" i="1"/>
  <c r="CC186" i="1"/>
  <c r="Y74" i="1"/>
  <c r="Y63" i="1"/>
  <c r="Y60" i="1"/>
  <c r="Y67" i="1"/>
  <c r="Y59" i="1"/>
  <c r="Y64" i="1"/>
  <c r="Y68" i="1"/>
  <c r="X75" i="1"/>
  <c r="Y58" i="1"/>
  <c r="Y70" i="1"/>
  <c r="Y61" i="1"/>
  <c r="Y72" i="1"/>
  <c r="Y69" i="1"/>
  <c r="Y65" i="1"/>
  <c r="Y71" i="1"/>
  <c r="Y73" i="1"/>
  <c r="S336" i="1"/>
  <c r="AI42" i="1"/>
  <c r="U348" i="1"/>
  <c r="T360" i="1"/>
  <c r="U360" i="1" s="1"/>
  <c r="AO264" i="1"/>
  <c r="BL290" i="1"/>
  <c r="BM290" i="1" s="1"/>
  <c r="BR290" i="1"/>
  <c r="BS290" i="1" s="1"/>
  <c r="N290" i="1"/>
  <c r="BF290" i="1"/>
  <c r="BG290" i="1" s="1"/>
  <c r="Q287" i="1"/>
  <c r="AZ290" i="1"/>
  <c r="BA290" i="1" s="1"/>
  <c r="Q274" i="1"/>
  <c r="Q290" i="1"/>
  <c r="Q289" i="1"/>
  <c r="Q285" i="1"/>
  <c r="Q281" i="1"/>
  <c r="Q283" i="1"/>
  <c r="Q279" i="1"/>
  <c r="Q277" i="1"/>
  <c r="Q286" i="1"/>
  <c r="CL177" i="1"/>
  <c r="Q284" i="1"/>
  <c r="Q276" i="1"/>
  <c r="Q280" i="1"/>
  <c r="Q282" i="1"/>
  <c r="Q275" i="1"/>
  <c r="I300" i="1"/>
  <c r="U324" i="1"/>
  <c r="R338" i="1"/>
  <c r="S330" i="1" s="1"/>
  <c r="S326" i="1"/>
  <c r="AS300" i="1"/>
  <c r="AM310" i="1"/>
  <c r="AA313" i="1"/>
  <c r="AG322" i="1"/>
  <c r="AK374" i="1"/>
  <c r="AQ384" i="1"/>
  <c r="AU66" i="1"/>
  <c r="W122" i="1"/>
  <c r="CE178" i="1"/>
  <c r="W117" i="1"/>
  <c r="T122" i="1"/>
  <c r="U122" i="1" s="1"/>
  <c r="W121" i="1"/>
  <c r="W115" i="1"/>
  <c r="W111" i="1"/>
  <c r="W107" i="1"/>
  <c r="W118" i="1"/>
  <c r="W119" i="1"/>
  <c r="W113" i="1"/>
  <c r="W108" i="1"/>
  <c r="W106" i="1"/>
  <c r="W116" i="1"/>
  <c r="W109" i="1"/>
  <c r="W112" i="1"/>
  <c r="W114" i="1"/>
  <c r="S86" i="1"/>
  <c r="S186" i="1"/>
  <c r="AG351" i="1"/>
  <c r="K242" i="1"/>
  <c r="K228" i="1"/>
  <c r="H242" i="1"/>
  <c r="I242" i="1" s="1"/>
  <c r="K239" i="1"/>
  <c r="K232" i="1"/>
  <c r="CJ176" i="1"/>
  <c r="K237" i="1"/>
  <c r="K235" i="1"/>
  <c r="K227" i="1"/>
  <c r="K226" i="1"/>
  <c r="K229" i="1"/>
  <c r="K238" i="1"/>
  <c r="K233" i="1"/>
  <c r="K241" i="1"/>
  <c r="K231" i="1"/>
  <c r="K236" i="1"/>
  <c r="BN266" i="1"/>
  <c r="BO266" i="1" s="1"/>
  <c r="T350" i="1"/>
  <c r="U350" i="1" s="1"/>
  <c r="T170" i="1"/>
  <c r="U170" i="1" s="1"/>
  <c r="AK378" i="1"/>
  <c r="Z306" i="1"/>
  <c r="AA306" i="1" s="1"/>
  <c r="T330" i="1"/>
  <c r="U330" i="1" s="1"/>
  <c r="AH314" i="1"/>
  <c r="AI302" i="1" s="1"/>
  <c r="AF302" i="1"/>
  <c r="AG302" i="1" s="1"/>
  <c r="BP379" i="1"/>
  <c r="BQ379" i="1" s="1"/>
  <c r="BD379" i="1"/>
  <c r="BE379" i="1" s="1"/>
  <c r="AX379" i="1"/>
  <c r="AY379" i="1" s="1"/>
  <c r="BJ379" i="1"/>
  <c r="BK379" i="1" s="1"/>
  <c r="CE183" i="1"/>
  <c r="G122" i="1"/>
  <c r="F123" i="1"/>
  <c r="G117" i="1"/>
  <c r="G107" i="1"/>
  <c r="G111" i="1"/>
  <c r="G115" i="1"/>
  <c r="G106" i="1"/>
  <c r="G118" i="1"/>
  <c r="G113" i="1"/>
  <c r="G110" i="1"/>
  <c r="G108" i="1"/>
  <c r="G114" i="1"/>
  <c r="G116" i="1"/>
  <c r="G119" i="1"/>
  <c r="G109" i="1"/>
  <c r="G112" i="1"/>
  <c r="G121" i="1"/>
  <c r="AX337" i="1"/>
  <c r="AY337" i="1" s="1"/>
  <c r="BD337" i="1"/>
  <c r="BE337" i="1" s="1"/>
  <c r="BP337" i="1"/>
  <c r="BQ337" i="1" s="1"/>
  <c r="BJ337" i="1"/>
  <c r="BK337" i="1" s="1"/>
  <c r="O337" i="1"/>
  <c r="AU120" i="1"/>
  <c r="BP288" i="1"/>
  <c r="BQ288" i="1" s="1"/>
  <c r="AX288" i="1"/>
  <c r="AY288" i="1" s="1"/>
  <c r="BJ288" i="1"/>
  <c r="BK288" i="1" s="1"/>
  <c r="O288" i="1"/>
  <c r="BD288" i="1"/>
  <c r="BE288" i="1" s="1"/>
  <c r="AQ374" i="1"/>
  <c r="BJ328" i="1"/>
  <c r="BK328" i="1" s="1"/>
  <c r="BP328" i="1"/>
  <c r="BQ328" i="1" s="1"/>
  <c r="AX328" i="1"/>
  <c r="AY328" i="1" s="1"/>
  <c r="O328" i="1"/>
  <c r="BD328" i="1"/>
  <c r="BE328" i="1" s="1"/>
  <c r="CC184" i="1"/>
  <c r="L75" i="1"/>
  <c r="AV74" i="1"/>
  <c r="AW74" i="1" s="1"/>
  <c r="M58" i="1"/>
  <c r="M73" i="1"/>
  <c r="BB74" i="1"/>
  <c r="BC74" i="1" s="1"/>
  <c r="BH74" i="1"/>
  <c r="BI74" i="1" s="1"/>
  <c r="BN74" i="1"/>
  <c r="BO74" i="1" s="1"/>
  <c r="M74" i="1"/>
  <c r="M65" i="1"/>
  <c r="M70" i="1"/>
  <c r="M59" i="1"/>
  <c r="M67" i="1"/>
  <c r="M63" i="1"/>
  <c r="M64" i="1"/>
  <c r="M61" i="1"/>
  <c r="M68" i="1"/>
  <c r="M71" i="1"/>
  <c r="M60" i="1"/>
  <c r="M66" i="1"/>
  <c r="M69" i="1"/>
  <c r="BD331" i="1"/>
  <c r="BE331" i="1" s="1"/>
  <c r="BJ331" i="1"/>
  <c r="BK331" i="1" s="1"/>
  <c r="BP331" i="1"/>
  <c r="BQ331" i="1" s="1"/>
  <c r="O331" i="1"/>
  <c r="AX331" i="1"/>
  <c r="AY331" i="1" s="1"/>
  <c r="T378" i="1"/>
  <c r="H354" i="1"/>
  <c r="I354" i="1" s="1"/>
  <c r="G282" i="1"/>
  <c r="AG328" i="1"/>
  <c r="S72" i="1"/>
  <c r="H336" i="1"/>
  <c r="I336" i="1" s="1"/>
  <c r="BP329" i="1"/>
  <c r="BQ329" i="1" s="1"/>
  <c r="AX329" i="1"/>
  <c r="AY329" i="1" s="1"/>
  <c r="BJ329" i="1"/>
  <c r="BK329" i="1" s="1"/>
  <c r="BD329" i="1"/>
  <c r="BE329" i="1" s="1"/>
  <c r="O329" i="1"/>
  <c r="CB186" i="1"/>
  <c r="X51" i="1"/>
  <c r="Y50" i="1"/>
  <c r="Y49" i="1"/>
  <c r="Y41" i="1"/>
  <c r="Y34" i="1"/>
  <c r="Y45" i="1"/>
  <c r="Y35" i="1"/>
  <c r="Y40" i="1"/>
  <c r="Y42" i="1"/>
  <c r="Y43" i="1"/>
  <c r="Y46" i="1"/>
  <c r="Y37" i="1"/>
  <c r="Y47" i="1"/>
  <c r="Y39" i="1"/>
  <c r="Y44" i="1"/>
  <c r="Y36" i="1"/>
  <c r="X363" i="1"/>
  <c r="Y362" i="1"/>
  <c r="Y348" i="1"/>
  <c r="Y353" i="1"/>
  <c r="Y352" i="1"/>
  <c r="Y346" i="1"/>
  <c r="Y357" i="1"/>
  <c r="Y358" i="1"/>
  <c r="Y356" i="1"/>
  <c r="Y351" i="1"/>
  <c r="Y361" i="1"/>
  <c r="Y359" i="1"/>
  <c r="Y355" i="1"/>
  <c r="T218" i="1"/>
  <c r="U218" i="1" s="1"/>
  <c r="W209" i="1"/>
  <c r="W205" i="1"/>
  <c r="W217" i="1"/>
  <c r="W218" i="1"/>
  <c r="W213" i="1"/>
  <c r="CI178" i="1"/>
  <c r="W202" i="1"/>
  <c r="W212" i="1"/>
  <c r="W207" i="1"/>
  <c r="W204" i="1"/>
  <c r="W208" i="1"/>
  <c r="W214" i="1"/>
  <c r="W211" i="1"/>
  <c r="W203" i="1"/>
  <c r="W215" i="1"/>
  <c r="AL330" i="1"/>
  <c r="AM330" i="1" s="1"/>
  <c r="W48" i="1"/>
  <c r="W302" i="1"/>
  <c r="V314" i="1"/>
  <c r="W306" i="1" s="1"/>
  <c r="T302" i="1"/>
  <c r="U302" i="1" s="1"/>
  <c r="H312" i="1"/>
  <c r="I312" i="1" s="1"/>
  <c r="CD187" i="1"/>
  <c r="BZ187" i="1" s="1"/>
  <c r="AD99" i="1"/>
  <c r="AE97" i="1"/>
  <c r="AE83" i="1"/>
  <c r="AE93" i="1"/>
  <c r="AE98" i="1"/>
  <c r="AE89" i="1"/>
  <c r="AE87" i="1"/>
  <c r="AE91" i="1"/>
  <c r="AE85" i="1"/>
  <c r="AE92" i="1"/>
  <c r="AE94" i="1"/>
  <c r="AE84" i="1"/>
  <c r="AE82" i="1"/>
  <c r="AE95" i="1"/>
  <c r="AE88" i="1"/>
  <c r="K384" i="1"/>
  <c r="H384" i="1"/>
  <c r="I348" i="1"/>
  <c r="T194" i="1"/>
  <c r="U194" i="1" s="1"/>
  <c r="W185" i="1"/>
  <c r="CH178" i="1"/>
  <c r="W178" i="1"/>
  <c r="W193" i="1"/>
  <c r="W190" i="1"/>
  <c r="W194" i="1"/>
  <c r="W183" i="1"/>
  <c r="W184" i="1"/>
  <c r="W180" i="1"/>
  <c r="W181" i="1"/>
  <c r="W191" i="1"/>
  <c r="W188" i="1"/>
  <c r="W179" i="1"/>
  <c r="W189" i="1"/>
  <c r="W192" i="1"/>
  <c r="W187" i="1"/>
  <c r="Y168" i="1"/>
  <c r="AK240" i="1"/>
  <c r="AF266" i="1"/>
  <c r="AG266" i="1" s="1"/>
  <c r="AI266" i="1"/>
  <c r="AI263" i="1"/>
  <c r="AI262" i="1"/>
  <c r="AI260" i="1"/>
  <c r="AI256" i="1"/>
  <c r="AI255" i="1"/>
  <c r="AI257" i="1"/>
  <c r="AI251" i="1"/>
  <c r="AI250" i="1"/>
  <c r="AI253" i="1"/>
  <c r="AI261" i="1"/>
  <c r="CK180" i="1"/>
  <c r="AI265" i="1"/>
  <c r="AI259" i="1"/>
  <c r="AI252" i="1"/>
  <c r="AI288" i="1"/>
  <c r="W312" i="1"/>
  <c r="T312" i="1"/>
  <c r="U312" i="1" s="1"/>
  <c r="BR384" i="1"/>
  <c r="BS384" i="1" s="1"/>
  <c r="N384" i="1"/>
  <c r="BF384" i="1"/>
  <c r="BG384" i="1" s="1"/>
  <c r="AZ384" i="1"/>
  <c r="BA384" i="1" s="1"/>
  <c r="BL384" i="1"/>
  <c r="BM384" i="1" s="1"/>
  <c r="AS311" i="1"/>
  <c r="S384" i="1"/>
  <c r="CF183" i="1"/>
  <c r="F147" i="1"/>
  <c r="G146" i="1"/>
  <c r="G143" i="1"/>
  <c r="G136" i="1"/>
  <c r="G135" i="1"/>
  <c r="G145" i="1"/>
  <c r="G140" i="1"/>
  <c r="G139" i="1"/>
  <c r="G132" i="1"/>
  <c r="G141" i="1"/>
  <c r="G131" i="1"/>
  <c r="G130" i="1"/>
  <c r="G137" i="1"/>
  <c r="G142" i="1"/>
  <c r="G133" i="1"/>
  <c r="AH362" i="1"/>
  <c r="AI360" i="1" s="1"/>
  <c r="AF350" i="1"/>
  <c r="AG350" i="1" s="1"/>
  <c r="AI350" i="1"/>
  <c r="CF189" i="1"/>
  <c r="AQ145" i="1"/>
  <c r="AQ142" i="1"/>
  <c r="AQ133" i="1"/>
  <c r="AP147" i="1"/>
  <c r="AQ146" i="1"/>
  <c r="AQ130" i="1"/>
  <c r="AQ137" i="1"/>
  <c r="AQ141" i="1"/>
  <c r="AQ135" i="1"/>
  <c r="AQ143" i="1"/>
  <c r="AQ131" i="1"/>
  <c r="AQ136" i="1"/>
  <c r="AQ139" i="1"/>
  <c r="AQ132" i="1"/>
  <c r="AQ140" i="1"/>
  <c r="AM359" i="1"/>
  <c r="H360" i="1"/>
  <c r="I360" i="1" s="1"/>
  <c r="AR218" i="1"/>
  <c r="AS218" i="1" s="1"/>
  <c r="AU214" i="1"/>
  <c r="AU213" i="1"/>
  <c r="AU217" i="1"/>
  <c r="AU215" i="1"/>
  <c r="AU218" i="1"/>
  <c r="CI182" i="1"/>
  <c r="AU205" i="1"/>
  <c r="AU216" i="1"/>
  <c r="AU203" i="1"/>
  <c r="AU202" i="1"/>
  <c r="AU211" i="1"/>
  <c r="AU207" i="1"/>
  <c r="AU209" i="1"/>
  <c r="AU212" i="1"/>
  <c r="AU208" i="1"/>
  <c r="AU204" i="1"/>
  <c r="AU242" i="1"/>
  <c r="AR242" i="1"/>
  <c r="AS242" i="1" s="1"/>
  <c r="AU229" i="1"/>
  <c r="AU226" i="1"/>
  <c r="AU237" i="1"/>
  <c r="AU233" i="1"/>
  <c r="CJ182" i="1"/>
  <c r="AU228" i="1"/>
  <c r="AU241" i="1"/>
  <c r="AU227" i="1"/>
  <c r="AU236" i="1"/>
  <c r="AU238" i="1"/>
  <c r="AU240" i="1"/>
  <c r="AU231" i="1"/>
  <c r="AU232" i="1"/>
  <c r="AU239" i="1"/>
  <c r="AU235" i="1"/>
  <c r="BJ323" i="1"/>
  <c r="BK323" i="1" s="1"/>
  <c r="O323" i="1"/>
  <c r="BP323" i="1"/>
  <c r="BQ323" i="1" s="1"/>
  <c r="AX323" i="1"/>
  <c r="AY323" i="1" s="1"/>
  <c r="BD323" i="1"/>
  <c r="BE323" i="1" s="1"/>
  <c r="U325" i="1"/>
  <c r="AN338" i="1"/>
  <c r="AO326" i="1" s="1"/>
  <c r="AL326" i="1"/>
  <c r="AM326" i="1" s="1"/>
  <c r="BD311" i="1"/>
  <c r="BE311" i="1" s="1"/>
  <c r="O311" i="1"/>
  <c r="BJ311" i="1"/>
  <c r="BK311" i="1" s="1"/>
  <c r="BP311" i="1"/>
  <c r="BQ311" i="1" s="1"/>
  <c r="AX311" i="1"/>
  <c r="AY311" i="1" s="1"/>
  <c r="AE66" i="1"/>
  <c r="AM308" i="1"/>
  <c r="AP362" i="1"/>
  <c r="AQ360" i="1" s="1"/>
  <c r="I352" i="1"/>
  <c r="AM346" i="1"/>
  <c r="AM358" i="1"/>
  <c r="I358" i="1"/>
  <c r="AO187" i="1"/>
  <c r="AO194" i="1"/>
  <c r="AL194" i="1"/>
  <c r="AM194" i="1" s="1"/>
  <c r="CH181" i="1"/>
  <c r="AO193" i="1"/>
  <c r="AO178" i="1"/>
  <c r="AO184" i="1"/>
  <c r="AO191" i="1"/>
  <c r="AO188" i="1"/>
  <c r="AO183" i="1"/>
  <c r="AO179" i="1"/>
  <c r="AO189" i="1"/>
  <c r="AO185" i="1"/>
  <c r="AO180" i="1"/>
  <c r="AO192" i="1"/>
  <c r="AO181" i="1"/>
  <c r="AO190" i="1"/>
  <c r="K218" i="1"/>
  <c r="K207" i="1"/>
  <c r="K211" i="1"/>
  <c r="CI176" i="1"/>
  <c r="K215" i="1"/>
  <c r="K212" i="1"/>
  <c r="H218" i="1"/>
  <c r="I218" i="1" s="1"/>
  <c r="K217" i="1"/>
  <c r="K203" i="1"/>
  <c r="K213" i="1"/>
  <c r="K202" i="1"/>
  <c r="K208" i="1"/>
  <c r="K209" i="1"/>
  <c r="K216" i="1"/>
  <c r="K204" i="1"/>
  <c r="K210" i="1"/>
  <c r="K205" i="1"/>
  <c r="K214" i="1"/>
  <c r="AQ288" i="1"/>
  <c r="O18" i="1"/>
  <c r="BJ18" i="1"/>
  <c r="BK18" i="1" s="1"/>
  <c r="BP18" i="1"/>
  <c r="BQ18" i="1" s="1"/>
  <c r="BD18" i="1"/>
  <c r="BE18" i="1" s="1"/>
  <c r="AX18" i="1"/>
  <c r="AY18" i="1" s="1"/>
  <c r="I322" i="1"/>
  <c r="AO378" i="1"/>
  <c r="AL378" i="1"/>
  <c r="AG333" i="1"/>
  <c r="S312" i="1"/>
  <c r="AG311" i="1"/>
  <c r="G120" i="1"/>
  <c r="BB170" i="1"/>
  <c r="BC170" i="1" s="1"/>
  <c r="M170" i="1"/>
  <c r="CG184" i="1"/>
  <c r="BN170" i="1"/>
  <c r="BO170" i="1" s="1"/>
  <c r="L171" i="1"/>
  <c r="BH170" i="1"/>
  <c r="BI170" i="1" s="1"/>
  <c r="M169" i="1"/>
  <c r="AV170" i="1"/>
  <c r="AW170" i="1" s="1"/>
  <c r="M163" i="1"/>
  <c r="M154" i="1"/>
  <c r="M166" i="1"/>
  <c r="M164" i="1"/>
  <c r="M167" i="1"/>
  <c r="M161" i="1"/>
  <c r="M155" i="1"/>
  <c r="M156" i="1"/>
  <c r="M159" i="1"/>
  <c r="M157" i="1"/>
  <c r="M165" i="1"/>
  <c r="M160" i="1"/>
  <c r="CF184" i="1"/>
  <c r="BN146" i="1"/>
  <c r="BO146" i="1" s="1"/>
  <c r="AV146" i="1"/>
  <c r="AW146" i="1" s="1"/>
  <c r="L147" i="1"/>
  <c r="BH146" i="1"/>
  <c r="BI146" i="1" s="1"/>
  <c r="M146" i="1"/>
  <c r="M130" i="1"/>
  <c r="M140" i="1"/>
  <c r="M141" i="1"/>
  <c r="M137" i="1"/>
  <c r="BB146" i="1"/>
  <c r="BC146" i="1" s="1"/>
  <c r="M133" i="1"/>
  <c r="M132" i="1"/>
  <c r="M145" i="1"/>
  <c r="M131" i="1"/>
  <c r="M136" i="1"/>
  <c r="M143" i="1"/>
  <c r="M142" i="1"/>
  <c r="M139" i="1"/>
  <c r="M135" i="1"/>
  <c r="AD386" i="1"/>
  <c r="AE378" i="1" s="1"/>
  <c r="BL360" i="1"/>
  <c r="BM360" i="1" s="1"/>
  <c r="AL290" i="1"/>
  <c r="AM290" i="1" s="1"/>
  <c r="P362" i="1"/>
  <c r="J314" i="1"/>
  <c r="K302" i="1" s="1"/>
  <c r="H302" i="1"/>
  <c r="I302" i="1" s="1"/>
  <c r="AS301" i="1"/>
  <c r="AU374" i="1"/>
  <c r="AR374" i="1"/>
  <c r="AS310" i="1"/>
  <c r="CC189" i="1"/>
  <c r="AQ59" i="1"/>
  <c r="AQ74" i="1"/>
  <c r="AQ63" i="1"/>
  <c r="AQ58" i="1"/>
  <c r="AP75" i="1"/>
  <c r="AQ60" i="1"/>
  <c r="AQ69" i="1"/>
  <c r="AQ66" i="1"/>
  <c r="AQ68" i="1"/>
  <c r="AQ61" i="1"/>
  <c r="AQ67" i="1"/>
  <c r="AQ70" i="1"/>
  <c r="AQ64" i="1"/>
  <c r="AQ71" i="1"/>
  <c r="AQ65" i="1"/>
  <c r="AQ72" i="1"/>
  <c r="AQ73" i="1"/>
  <c r="CD180" i="1"/>
  <c r="AI98" i="1"/>
  <c r="AI95" i="1"/>
  <c r="AI91" i="1"/>
  <c r="AI89" i="1"/>
  <c r="AI84" i="1"/>
  <c r="AI97" i="1"/>
  <c r="AI96" i="1"/>
  <c r="AI83" i="1"/>
  <c r="AI82" i="1"/>
  <c r="AI87" i="1"/>
  <c r="AI93" i="1"/>
  <c r="AI85" i="1"/>
  <c r="AF98" i="1"/>
  <c r="AG98" i="1" s="1"/>
  <c r="AI94" i="1"/>
  <c r="AI90" i="1"/>
  <c r="AI92" i="1"/>
  <c r="AI88" i="1"/>
  <c r="AZ218" i="1"/>
  <c r="BA218" i="1" s="1"/>
  <c r="BF218" i="1"/>
  <c r="BG218" i="1" s="1"/>
  <c r="Q213" i="1"/>
  <c r="Q208" i="1"/>
  <c r="Q204" i="1"/>
  <c r="Q212" i="1"/>
  <c r="BL218" i="1"/>
  <c r="BM218" i="1" s="1"/>
  <c r="N218" i="1"/>
  <c r="BR218" i="1"/>
  <c r="BS218" i="1" s="1"/>
  <c r="Q218" i="1"/>
  <c r="Q214" i="1"/>
  <c r="CI177" i="1"/>
  <c r="Q217" i="1"/>
  <c r="Q215" i="1"/>
  <c r="Q206" i="1"/>
  <c r="Q203" i="1"/>
  <c r="Q209" i="1"/>
  <c r="Q211" i="1"/>
  <c r="Q202" i="1"/>
  <c r="Q205" i="1"/>
  <c r="Q207" i="1"/>
  <c r="AI218" i="1"/>
  <c r="CI180" i="1"/>
  <c r="AI215" i="1"/>
  <c r="AI211" i="1"/>
  <c r="AF218" i="1"/>
  <c r="AG218" i="1" s="1"/>
  <c r="AI217" i="1"/>
  <c r="AI209" i="1"/>
  <c r="AI202" i="1"/>
  <c r="AI203" i="1"/>
  <c r="AI214" i="1"/>
  <c r="AI207" i="1"/>
  <c r="AI212" i="1"/>
  <c r="AI213" i="1"/>
  <c r="AI205" i="1"/>
  <c r="AI208" i="1"/>
  <c r="AI204" i="1"/>
  <c r="BP322" i="1"/>
  <c r="BQ322" i="1" s="1"/>
  <c r="AX322" i="1"/>
  <c r="AY322" i="1" s="1"/>
  <c r="BD322" i="1"/>
  <c r="BE322" i="1" s="1"/>
  <c r="O322" i="1"/>
  <c r="BJ322" i="1"/>
  <c r="BK322" i="1" s="1"/>
  <c r="G336" i="1"/>
  <c r="AA300" i="1"/>
  <c r="Z354" i="1"/>
  <c r="AA354" i="1" s="1"/>
  <c r="CE188" i="1"/>
  <c r="AK118" i="1"/>
  <c r="AK122" i="1"/>
  <c r="AK121" i="1"/>
  <c r="AK107" i="1"/>
  <c r="AJ123" i="1"/>
  <c r="AK111" i="1"/>
  <c r="AK115" i="1"/>
  <c r="AK112" i="1"/>
  <c r="AK119" i="1"/>
  <c r="AK106" i="1"/>
  <c r="AK117" i="1"/>
  <c r="AK108" i="1"/>
  <c r="AK116" i="1"/>
  <c r="AK109" i="1"/>
  <c r="AK113" i="1"/>
  <c r="AQ216" i="1"/>
  <c r="Y162" i="1"/>
  <c r="Y290" i="1"/>
  <c r="Y286" i="1"/>
  <c r="Y283" i="1"/>
  <c r="Y279" i="1"/>
  <c r="Y277" i="1"/>
  <c r="Y274" i="1"/>
  <c r="Y287" i="1"/>
  <c r="Y289" i="1"/>
  <c r="Y285" i="1"/>
  <c r="Y281" i="1"/>
  <c r="X291" i="1"/>
  <c r="Y275" i="1"/>
  <c r="CL186" i="1"/>
  <c r="Y276" i="1"/>
  <c r="Y278" i="1"/>
  <c r="Y284" i="1"/>
  <c r="Y280" i="1"/>
  <c r="Y288" i="1"/>
  <c r="U335" i="1"/>
  <c r="BD298" i="1"/>
  <c r="BE298" i="1" s="1"/>
  <c r="O298" i="1"/>
  <c r="BJ298" i="1"/>
  <c r="BK298" i="1" s="1"/>
  <c r="BP298" i="1"/>
  <c r="BQ298" i="1" s="1"/>
  <c r="AX298" i="1"/>
  <c r="AY298" i="1" s="1"/>
  <c r="H330" i="1"/>
  <c r="I330" i="1" s="1"/>
  <c r="BN330" i="1"/>
  <c r="BO330" i="1" s="1"/>
  <c r="AV330" i="1"/>
  <c r="AW330" i="1" s="1"/>
  <c r="BH330" i="1"/>
  <c r="BI330" i="1" s="1"/>
  <c r="BB330" i="1"/>
  <c r="BC330" i="1" s="1"/>
  <c r="M330" i="1"/>
  <c r="AF330" i="1"/>
  <c r="AG330" i="1" s="1"/>
  <c r="BD120" i="1"/>
  <c r="BE120" i="1" s="1"/>
  <c r="BP120" i="1"/>
  <c r="BQ120" i="1" s="1"/>
  <c r="O120" i="1"/>
  <c r="BJ120" i="1"/>
  <c r="BK120" i="1" s="1"/>
  <c r="AX120" i="1"/>
  <c r="AY120" i="1" s="1"/>
  <c r="BD96" i="1"/>
  <c r="BE96" i="1" s="1"/>
  <c r="O96" i="1"/>
  <c r="BJ96" i="1"/>
  <c r="BK96" i="1" s="1"/>
  <c r="AX96" i="1"/>
  <c r="AY96" i="1" s="1"/>
  <c r="BP96" i="1"/>
  <c r="BQ96" i="1" s="1"/>
  <c r="H170" i="1"/>
  <c r="I170" i="1" s="1"/>
  <c r="CG176" i="1"/>
  <c r="K169" i="1"/>
  <c r="K159" i="1"/>
  <c r="K156" i="1"/>
  <c r="K160" i="1"/>
  <c r="K170" i="1"/>
  <c r="K163" i="1"/>
  <c r="K161" i="1"/>
  <c r="K154" i="1"/>
  <c r="K155" i="1"/>
  <c r="K164" i="1"/>
  <c r="K165" i="1"/>
  <c r="K167" i="1"/>
  <c r="K157" i="1"/>
  <c r="K166" i="1"/>
  <c r="AK360" i="1"/>
  <c r="AO162" i="1"/>
  <c r="Z218" i="1"/>
  <c r="AA218" i="1" s="1"/>
  <c r="CI179" i="1"/>
  <c r="AC218" i="1"/>
  <c r="AC214" i="1"/>
  <c r="AC211" i="1"/>
  <c r="AC202" i="1"/>
  <c r="AC215" i="1"/>
  <c r="AC213" i="1"/>
  <c r="AC207" i="1"/>
  <c r="AC204" i="1"/>
  <c r="AC203" i="1"/>
  <c r="AC208" i="1"/>
  <c r="AC216" i="1"/>
  <c r="AC212" i="1"/>
  <c r="AC209" i="1"/>
  <c r="AC205" i="1"/>
  <c r="AC217" i="1"/>
  <c r="AX258" i="1"/>
  <c r="AY258" i="1" s="1"/>
  <c r="BJ258" i="1"/>
  <c r="BK258" i="1" s="1"/>
  <c r="O258" i="1"/>
  <c r="BP258" i="1"/>
  <c r="BQ258" i="1" s="1"/>
  <c r="BD258" i="1"/>
  <c r="BE258" i="1" s="1"/>
  <c r="AC302" i="1"/>
  <c r="Z302" i="1"/>
  <c r="AA302" i="1" s="1"/>
  <c r="AB314" i="1"/>
  <c r="AD338" i="1"/>
  <c r="AL384" i="1"/>
  <c r="AO384" i="1"/>
  <c r="V338" i="1"/>
  <c r="W336" i="1" s="1"/>
  <c r="T326" i="1"/>
  <c r="U326" i="1" s="1"/>
  <c r="BH306" i="1"/>
  <c r="BI306" i="1" s="1"/>
  <c r="AV306" i="1"/>
  <c r="AW306" i="1" s="1"/>
  <c r="M306" i="1"/>
  <c r="BN306" i="1"/>
  <c r="BO306" i="1" s="1"/>
  <c r="BB306" i="1"/>
  <c r="BC306" i="1" s="1"/>
  <c r="AS332" i="1"/>
  <c r="CB177" i="1"/>
  <c r="AZ50" i="1"/>
  <c r="BA50" i="1" s="1"/>
  <c r="BF50" i="1"/>
  <c r="BG50" i="1" s="1"/>
  <c r="Q50" i="1"/>
  <c r="BL50" i="1"/>
  <c r="BM50" i="1" s="1"/>
  <c r="Q34" i="1"/>
  <c r="BR50" i="1"/>
  <c r="BS50" i="1" s="1"/>
  <c r="N50" i="1"/>
  <c r="Q35" i="1"/>
  <c r="Q43" i="1"/>
  <c r="Q42" i="1"/>
  <c r="Q40" i="1"/>
  <c r="Q37" i="1"/>
  <c r="Q36" i="1"/>
  <c r="Q44" i="1"/>
  <c r="Q41" i="1"/>
  <c r="Q45" i="1"/>
  <c r="Q47" i="1"/>
  <c r="Q49" i="1"/>
  <c r="Q39" i="1"/>
  <c r="Q46" i="1"/>
  <c r="CE187" i="1"/>
  <c r="AE122" i="1"/>
  <c r="AE121" i="1"/>
  <c r="AE119" i="1"/>
  <c r="AE117" i="1"/>
  <c r="AE106" i="1"/>
  <c r="AE115" i="1"/>
  <c r="AD123" i="1"/>
  <c r="AE118" i="1"/>
  <c r="AE107" i="1"/>
  <c r="AE111" i="1"/>
  <c r="AE110" i="1"/>
  <c r="AE112" i="1"/>
  <c r="AE108" i="1"/>
  <c r="AE116" i="1"/>
  <c r="AE109" i="1"/>
  <c r="AE113" i="1"/>
  <c r="Y38" i="1"/>
  <c r="AF146" i="1"/>
  <c r="AG146" i="1" s="1"/>
  <c r="CF180" i="1"/>
  <c r="AI146" i="1"/>
  <c r="AI133" i="1"/>
  <c r="AI145" i="1"/>
  <c r="AI137" i="1"/>
  <c r="AI141" i="1"/>
  <c r="AI135" i="1"/>
  <c r="AI130" i="1"/>
  <c r="AI142" i="1"/>
  <c r="AI132" i="1"/>
  <c r="AI143" i="1"/>
  <c r="AI139" i="1"/>
  <c r="AI131" i="1"/>
  <c r="AI136" i="1"/>
  <c r="AI140" i="1"/>
  <c r="AD362" i="1"/>
  <c r="AE354" i="1" s="1"/>
  <c r="AE350" i="1"/>
  <c r="AK354" i="1"/>
  <c r="W206" i="1"/>
  <c r="BL242" i="1"/>
  <c r="BM242" i="1" s="1"/>
  <c r="AZ242" i="1"/>
  <c r="BA242" i="1" s="1"/>
  <c r="BF242" i="1"/>
  <c r="BG242" i="1" s="1"/>
  <c r="N242" i="1"/>
  <c r="Q236" i="1"/>
  <c r="BR242" i="1"/>
  <c r="BS242" i="1" s="1"/>
  <c r="Q233" i="1"/>
  <c r="Q242" i="1"/>
  <c r="Q227" i="1"/>
  <c r="Q231" i="1"/>
  <c r="Q229" i="1"/>
  <c r="CJ177" i="1"/>
  <c r="Q238" i="1"/>
  <c r="Q226" i="1"/>
  <c r="Q239" i="1"/>
  <c r="Q241" i="1"/>
  <c r="Q228" i="1"/>
  <c r="Q235" i="1"/>
  <c r="Q237" i="1"/>
  <c r="Q232" i="1"/>
  <c r="U331" i="1"/>
  <c r="AS309" i="1"/>
  <c r="AB362" i="1"/>
  <c r="AC350" i="1" s="1"/>
  <c r="Z350" i="1"/>
  <c r="AA350" i="1" s="1"/>
  <c r="U361" i="1"/>
  <c r="I357" i="1"/>
  <c r="Q216" i="1"/>
  <c r="O240" i="1"/>
  <c r="BD240" i="1"/>
  <c r="BE240" i="1" s="1"/>
  <c r="AX240" i="1"/>
  <c r="AY240" i="1" s="1"/>
  <c r="BJ240" i="1"/>
  <c r="BK240" i="1" s="1"/>
  <c r="BP240" i="1"/>
  <c r="BQ240" i="1" s="1"/>
  <c r="AK264" i="1"/>
  <c r="CB188" i="1"/>
  <c r="AJ51" i="1"/>
  <c r="AK50" i="1"/>
  <c r="AK39" i="1"/>
  <c r="AK35" i="1"/>
  <c r="AK34" i="1"/>
  <c r="AK47" i="1"/>
  <c r="AK44" i="1"/>
  <c r="AK43" i="1"/>
  <c r="AK40" i="1"/>
  <c r="AK41" i="1"/>
  <c r="AK45" i="1"/>
  <c r="AK37" i="1"/>
  <c r="AK46" i="1"/>
  <c r="AK36" i="1"/>
  <c r="AK49" i="1"/>
  <c r="AM332" i="1"/>
  <c r="Q48" i="1"/>
  <c r="BB336" i="1"/>
  <c r="BC336" i="1" s="1"/>
  <c r="M336" i="1"/>
  <c r="BH336" i="1"/>
  <c r="BI336" i="1" s="1"/>
  <c r="AV336" i="1"/>
  <c r="AW336" i="1" s="1"/>
  <c r="BN336" i="1"/>
  <c r="BO336" i="1" s="1"/>
  <c r="AU170" i="1"/>
  <c r="CG182" i="1"/>
  <c r="AR170" i="1"/>
  <c r="AS170" i="1" s="1"/>
  <c r="AU167" i="1"/>
  <c r="AU161" i="1"/>
  <c r="AU166" i="1"/>
  <c r="AU165" i="1"/>
  <c r="AU157" i="1"/>
  <c r="AU154" i="1"/>
  <c r="AU160" i="1"/>
  <c r="AU155" i="1"/>
  <c r="AU156" i="1"/>
  <c r="AU169" i="1"/>
  <c r="AU162" i="1"/>
  <c r="AU164" i="1"/>
  <c r="AU159" i="1"/>
  <c r="AU163" i="1"/>
  <c r="BD349" i="1"/>
  <c r="BE349" i="1" s="1"/>
  <c r="O349" i="1"/>
  <c r="BJ349" i="1"/>
  <c r="BK349" i="1" s="1"/>
  <c r="BP349" i="1"/>
  <c r="BQ349" i="1" s="1"/>
  <c r="AX349" i="1"/>
  <c r="AY349" i="1" s="1"/>
  <c r="AR194" i="1"/>
  <c r="AS194" i="1" s="1"/>
  <c r="AU185" i="1"/>
  <c r="AU193" i="1"/>
  <c r="AU184" i="1"/>
  <c r="AU180" i="1"/>
  <c r="AU190" i="1"/>
  <c r="AU194" i="1"/>
  <c r="CH182" i="1"/>
  <c r="AU181" i="1"/>
  <c r="AU178" i="1"/>
  <c r="AU187" i="1"/>
  <c r="AU189" i="1"/>
  <c r="AU183" i="1"/>
  <c r="AU191" i="1"/>
  <c r="AU188" i="1"/>
  <c r="AU182" i="1"/>
  <c r="AU179" i="1"/>
  <c r="BP192" i="1"/>
  <c r="BQ192" i="1" s="1"/>
  <c r="K254" i="1"/>
  <c r="AU278" i="1"/>
  <c r="U332" i="1"/>
  <c r="G378" i="1"/>
  <c r="AF74" i="1"/>
  <c r="AG74" i="1" s="1"/>
  <c r="Y18" i="1"/>
  <c r="AM324" i="1"/>
  <c r="CB182" i="1"/>
  <c r="AR50" i="1"/>
  <c r="AS50" i="1" s="1"/>
  <c r="AU35" i="1"/>
  <c r="AU50" i="1"/>
  <c r="AU46" i="1"/>
  <c r="AU37" i="1"/>
  <c r="AU45" i="1"/>
  <c r="AU49" i="1"/>
  <c r="AU34" i="1"/>
  <c r="AU36" i="1"/>
  <c r="AU40" i="1"/>
  <c r="AU44" i="1"/>
  <c r="AU43" i="1"/>
  <c r="AU47" i="1"/>
  <c r="AU41" i="1"/>
  <c r="AU39" i="1"/>
  <c r="AQ42" i="1"/>
  <c r="U309" i="1"/>
  <c r="AG335" i="1"/>
  <c r="O62" i="1"/>
  <c r="BJ62" i="1"/>
  <c r="BK62" i="1" s="1"/>
  <c r="BP62" i="1"/>
  <c r="BQ62" i="1" s="1"/>
  <c r="AX62" i="1"/>
  <c r="AY62" i="1" s="1"/>
  <c r="BD62" i="1"/>
  <c r="BE62" i="1" s="1"/>
  <c r="AG332" i="1"/>
  <c r="AE120" i="1"/>
  <c r="Y187" i="1"/>
  <c r="CH186" i="1"/>
  <c r="X195" i="1"/>
  <c r="Y194" i="1"/>
  <c r="Y178" i="1"/>
  <c r="Y193" i="1"/>
  <c r="Y183" i="1"/>
  <c r="Y184" i="1"/>
  <c r="Y189" i="1"/>
  <c r="Y180" i="1"/>
  <c r="Y192" i="1"/>
  <c r="Y181" i="1"/>
  <c r="Y191" i="1"/>
  <c r="Y190" i="1"/>
  <c r="Y179" i="1"/>
  <c r="Y185" i="1"/>
  <c r="Y186" i="1"/>
  <c r="Y188" i="1"/>
  <c r="K189" i="1"/>
  <c r="K181" i="1"/>
  <c r="K194" i="1"/>
  <c r="H194" i="1"/>
  <c r="I194" i="1" s="1"/>
  <c r="K191" i="1"/>
  <c r="K188" i="1"/>
  <c r="K180" i="1"/>
  <c r="CH176" i="1"/>
  <c r="K179" i="1"/>
  <c r="K178" i="1"/>
  <c r="K183" i="1"/>
  <c r="K187" i="1"/>
  <c r="K190" i="1"/>
  <c r="K193" i="1"/>
  <c r="K185" i="1"/>
  <c r="K184" i="1"/>
  <c r="AA348" i="1"/>
  <c r="AQ189" i="1"/>
  <c r="AQ181" i="1"/>
  <c r="AQ194" i="1"/>
  <c r="CH189" i="1"/>
  <c r="AP195" i="1"/>
  <c r="AQ191" i="1"/>
  <c r="AQ188" i="1"/>
  <c r="AQ180" i="1"/>
  <c r="AQ185" i="1"/>
  <c r="AQ183" i="1"/>
  <c r="AQ184" i="1"/>
  <c r="AQ178" i="1"/>
  <c r="AQ179" i="1"/>
  <c r="AQ192" i="1"/>
  <c r="AQ190" i="1"/>
  <c r="AQ187" i="1"/>
  <c r="AQ193" i="1"/>
  <c r="I359" i="1"/>
  <c r="AM361" i="1"/>
  <c r="AM325" i="1"/>
  <c r="U301" i="1"/>
  <c r="AK24" i="1"/>
  <c r="AM298" i="1"/>
  <c r="AF326" i="1"/>
  <c r="AG326" i="1" s="1"/>
  <c r="AH338" i="1"/>
  <c r="Y330" i="1"/>
  <c r="X314" i="1"/>
  <c r="Y306" i="1" s="1"/>
  <c r="Y302" i="1"/>
  <c r="AM337" i="1"/>
  <c r="AE114" i="1"/>
  <c r="CG177" i="1"/>
  <c r="BR170" i="1"/>
  <c r="BS170" i="1" s="1"/>
  <c r="N170" i="1"/>
  <c r="Q169" i="1"/>
  <c r="BF170" i="1"/>
  <c r="BG170" i="1" s="1"/>
  <c r="Q170" i="1"/>
  <c r="AZ170" i="1"/>
  <c r="BA170" i="1" s="1"/>
  <c r="Q164" i="1"/>
  <c r="BL170" i="1"/>
  <c r="BM170" i="1" s="1"/>
  <c r="Q165" i="1"/>
  <c r="Q156" i="1"/>
  <c r="Q160" i="1"/>
  <c r="Q157" i="1"/>
  <c r="Q167" i="1"/>
  <c r="Q159" i="1"/>
  <c r="Q155" i="1"/>
  <c r="Q154" i="1"/>
  <c r="Q163" i="1"/>
  <c r="Q168" i="1"/>
  <c r="Q161" i="1"/>
  <c r="Q166" i="1"/>
  <c r="AL354" i="1"/>
  <c r="AM354" i="1" s="1"/>
  <c r="S360" i="1"/>
  <c r="S218" i="1"/>
  <c r="R219" i="1"/>
  <c r="S207" i="1"/>
  <c r="S215" i="1"/>
  <c r="S213" i="1"/>
  <c r="CI185" i="1"/>
  <c r="S212" i="1"/>
  <c r="S209" i="1"/>
  <c r="S217" i="1"/>
  <c r="S208" i="1"/>
  <c r="S203" i="1"/>
  <c r="S204" i="1"/>
  <c r="S205" i="1"/>
  <c r="S211" i="1"/>
  <c r="S214" i="1"/>
  <c r="S210" i="1"/>
  <c r="S202" i="1"/>
  <c r="AL350" i="1"/>
  <c r="AM350" i="1" s="1"/>
  <c r="AF122" i="1"/>
  <c r="AG122" i="1" s="1"/>
  <c r="BF360" i="1"/>
  <c r="BG360" i="1" s="1"/>
  <c r="F362" i="1"/>
  <c r="G354" i="1" s="1"/>
  <c r="BZ178" i="1"/>
  <c r="V362" i="1"/>
  <c r="BD206" i="1"/>
  <c r="BE206" i="1" s="1"/>
  <c r="AI374" i="1"/>
  <c r="AF374" i="1"/>
  <c r="CD179" i="1"/>
  <c r="Z98" i="1"/>
  <c r="AA98" i="1" s="1"/>
  <c r="AC95" i="1"/>
  <c r="AC91" i="1"/>
  <c r="AC94" i="1"/>
  <c r="AC98" i="1"/>
  <c r="AC87" i="1"/>
  <c r="AC83" i="1"/>
  <c r="AC88" i="1"/>
  <c r="AC82" i="1"/>
  <c r="AC89" i="1"/>
  <c r="AC84" i="1"/>
  <c r="AC85" i="1"/>
  <c r="AC93" i="1"/>
  <c r="AC92" i="1"/>
  <c r="AC97" i="1"/>
  <c r="O308" i="1"/>
  <c r="BJ308" i="1"/>
  <c r="BK308" i="1" s="1"/>
  <c r="BD308" i="1"/>
  <c r="BE308" i="1" s="1"/>
  <c r="BP308" i="1"/>
  <c r="BQ308" i="1" s="1"/>
  <c r="AX308" i="1"/>
  <c r="AY308" i="1" s="1"/>
  <c r="AC336" i="1"/>
  <c r="Z336" i="1"/>
  <c r="AA336" i="1" s="1"/>
  <c r="CC185" i="1"/>
  <c r="BZ185" i="1" s="1"/>
  <c r="S70" i="1"/>
  <c r="S61" i="1"/>
  <c r="S59" i="1"/>
  <c r="S74" i="1"/>
  <c r="S58" i="1"/>
  <c r="R75" i="1"/>
  <c r="S60" i="1"/>
  <c r="S67" i="1"/>
  <c r="S71" i="1"/>
  <c r="S63" i="1"/>
  <c r="S73" i="1"/>
  <c r="S64" i="1"/>
  <c r="S65" i="1"/>
  <c r="S68" i="1"/>
  <c r="S69" i="1"/>
  <c r="S66" i="1"/>
  <c r="CE179" i="1"/>
  <c r="AC122" i="1"/>
  <c r="AC118" i="1"/>
  <c r="AC107" i="1"/>
  <c r="AC115" i="1"/>
  <c r="Z122" i="1"/>
  <c r="AA122" i="1" s="1"/>
  <c r="AC108" i="1"/>
  <c r="AC112" i="1"/>
  <c r="AC116" i="1"/>
  <c r="AC109" i="1"/>
  <c r="AC121" i="1"/>
  <c r="AC117" i="1"/>
  <c r="AC120" i="1"/>
  <c r="AC111" i="1"/>
  <c r="AC106" i="1"/>
  <c r="AC119" i="1"/>
  <c r="AC113" i="1"/>
  <c r="BP194" i="1"/>
  <c r="BQ194" i="1" s="1"/>
  <c r="BD194" i="1"/>
  <c r="BE194" i="1" s="1"/>
  <c r="BJ194" i="1"/>
  <c r="BK194" i="1" s="1"/>
  <c r="O194" i="1"/>
  <c r="J362" i="1"/>
  <c r="K350" i="1"/>
  <c r="H350" i="1"/>
  <c r="I350" i="1" s="1"/>
  <c r="AO218" i="1"/>
  <c r="AO209" i="1"/>
  <c r="AO204" i="1"/>
  <c r="CI181" i="1"/>
  <c r="AL218" i="1"/>
  <c r="AM218" i="1" s="1"/>
  <c r="AO212" i="1"/>
  <c r="AO213" i="1"/>
  <c r="AO207" i="1"/>
  <c r="AO202" i="1"/>
  <c r="AO205" i="1"/>
  <c r="AO210" i="1"/>
  <c r="AO206" i="1"/>
  <c r="AO208" i="1"/>
  <c r="AO217" i="1"/>
  <c r="AO214" i="1"/>
  <c r="AO203" i="1"/>
  <c r="AO215" i="1"/>
  <c r="AO211" i="1"/>
  <c r="AU306" i="1"/>
  <c r="AR306" i="1"/>
  <c r="AS306" i="1" s="1"/>
  <c r="CD189" i="1"/>
  <c r="AQ98" i="1"/>
  <c r="AP99" i="1"/>
  <c r="AQ95" i="1"/>
  <c r="AQ93" i="1"/>
  <c r="AQ91" i="1"/>
  <c r="AQ82" i="1"/>
  <c r="AQ97" i="1"/>
  <c r="AQ87" i="1"/>
  <c r="AQ89" i="1"/>
  <c r="AQ90" i="1"/>
  <c r="AQ92" i="1"/>
  <c r="AQ88" i="1"/>
  <c r="AQ94" i="1"/>
  <c r="AQ84" i="1"/>
  <c r="AQ85" i="1"/>
  <c r="AQ83" i="1"/>
  <c r="AX138" i="1"/>
  <c r="AY138" i="1" s="1"/>
  <c r="BD138" i="1"/>
  <c r="BE138" i="1" s="1"/>
  <c r="O138" i="1"/>
  <c r="BP138" i="1"/>
  <c r="BQ138" i="1" s="1"/>
  <c r="BJ138" i="1"/>
  <c r="BK138" i="1" s="1"/>
  <c r="AQ218" i="1"/>
  <c r="AP219" i="1"/>
  <c r="CI189" i="1"/>
  <c r="AQ215" i="1"/>
  <c r="AQ211" i="1"/>
  <c r="AQ217" i="1"/>
  <c r="AQ203" i="1"/>
  <c r="AQ213" i="1"/>
  <c r="AQ205" i="1"/>
  <c r="AQ212" i="1"/>
  <c r="AQ208" i="1"/>
  <c r="AQ210" i="1"/>
  <c r="AQ207" i="1"/>
  <c r="AQ204" i="1"/>
  <c r="AQ209" i="1"/>
  <c r="AQ214" i="1"/>
  <c r="AQ202" i="1"/>
  <c r="BH218" i="1"/>
  <c r="BI218" i="1" s="1"/>
  <c r="BN218" i="1"/>
  <c r="BO218" i="1" s="1"/>
  <c r="BB218" i="1"/>
  <c r="BC218" i="1" s="1"/>
  <c r="M218" i="1"/>
  <c r="M214" i="1"/>
  <c r="L219" i="1"/>
  <c r="AV218" i="1"/>
  <c r="AW218" i="1" s="1"/>
  <c r="CI184" i="1"/>
  <c r="M211" i="1"/>
  <c r="M204" i="1"/>
  <c r="M209" i="1"/>
  <c r="M213" i="1"/>
  <c r="M210" i="1"/>
  <c r="M208" i="1"/>
  <c r="M207" i="1"/>
  <c r="M217" i="1"/>
  <c r="M203" i="1"/>
  <c r="M212" i="1"/>
  <c r="M205" i="1"/>
  <c r="M202" i="1"/>
  <c r="M215" i="1"/>
  <c r="G312" i="1"/>
  <c r="CE176" i="1"/>
  <c r="H122" i="1"/>
  <c r="I122" i="1" s="1"/>
  <c r="K115" i="1"/>
  <c r="K122" i="1"/>
  <c r="K108" i="1"/>
  <c r="K109" i="1"/>
  <c r="K113" i="1"/>
  <c r="K117" i="1"/>
  <c r="K106" i="1"/>
  <c r="K118" i="1"/>
  <c r="K116" i="1"/>
  <c r="K121" i="1"/>
  <c r="K107" i="1"/>
  <c r="K112" i="1"/>
  <c r="K119" i="1"/>
  <c r="K111" i="1"/>
  <c r="K114" i="1"/>
  <c r="AA310" i="1"/>
  <c r="G214" i="1"/>
  <c r="G213" i="1"/>
  <c r="G209" i="1"/>
  <c r="G205" i="1"/>
  <c r="G218" i="1"/>
  <c r="G217" i="1"/>
  <c r="G215" i="1"/>
  <c r="F219" i="1"/>
  <c r="CI183" i="1"/>
  <c r="G204" i="1"/>
  <c r="G211" i="1"/>
  <c r="G212" i="1"/>
  <c r="G208" i="1"/>
  <c r="G203" i="1"/>
  <c r="G210" i="1"/>
  <c r="G202" i="1"/>
  <c r="G207" i="1"/>
  <c r="G216" i="1"/>
  <c r="AX254" i="1"/>
  <c r="AY254" i="1" s="1"/>
  <c r="BP254" i="1"/>
  <c r="BQ254" i="1" s="1"/>
  <c r="BD254" i="1"/>
  <c r="BE254" i="1" s="1"/>
  <c r="BJ254" i="1"/>
  <c r="BK254" i="1" s="1"/>
  <c r="O254" i="1"/>
  <c r="AX282" i="1"/>
  <c r="AY282" i="1" s="1"/>
  <c r="AT338" i="1"/>
  <c r="AU326" i="1"/>
  <c r="AR326" i="1"/>
  <c r="AS326" i="1" s="1"/>
  <c r="Y24" i="1"/>
  <c r="AA298" i="1"/>
  <c r="BR312" i="1"/>
  <c r="BS312" i="1" s="1"/>
  <c r="N312" i="1"/>
  <c r="AZ312" i="1"/>
  <c r="BA312" i="1" s="1"/>
  <c r="Q312" i="1"/>
  <c r="BL312" i="1"/>
  <c r="BM312" i="1" s="1"/>
  <c r="BF312" i="1"/>
  <c r="BG312" i="1" s="1"/>
  <c r="AX382" i="1"/>
  <c r="AY382" i="1" s="1"/>
  <c r="BP382" i="1"/>
  <c r="BQ382" i="1" s="1"/>
  <c r="BJ382" i="1"/>
  <c r="BK382" i="1" s="1"/>
  <c r="BD382" i="1"/>
  <c r="BE382" i="1" s="1"/>
  <c r="AS333" i="1"/>
  <c r="O351" i="1"/>
  <c r="BJ351" i="1"/>
  <c r="BK351" i="1" s="1"/>
  <c r="BP351" i="1"/>
  <c r="BQ351" i="1" s="1"/>
  <c r="BD351" i="1"/>
  <c r="BE351" i="1" s="1"/>
  <c r="AX351" i="1"/>
  <c r="AY351" i="1" s="1"/>
  <c r="O356" i="1"/>
  <c r="BJ230" i="1"/>
  <c r="BK230" i="1" s="1"/>
  <c r="O230" i="1"/>
  <c r="BP230" i="1"/>
  <c r="BQ230" i="1" s="1"/>
  <c r="AX230" i="1"/>
  <c r="AY230" i="1" s="1"/>
  <c r="BD230" i="1"/>
  <c r="BE230" i="1" s="1"/>
  <c r="F267" i="1"/>
  <c r="AV267" i="1" s="1"/>
  <c r="G266" i="1"/>
  <c r="G262" i="1"/>
  <c r="G260" i="1"/>
  <c r="G265" i="1"/>
  <c r="G263" i="1"/>
  <c r="G257" i="1"/>
  <c r="G256" i="1"/>
  <c r="G251" i="1"/>
  <c r="G255" i="1"/>
  <c r="G253" i="1"/>
  <c r="G252" i="1"/>
  <c r="CK183" i="1"/>
  <c r="G258" i="1"/>
  <c r="G261" i="1"/>
  <c r="G250" i="1"/>
  <c r="G259" i="1"/>
  <c r="AO258" i="1"/>
  <c r="AE374" i="1"/>
  <c r="BF306" i="1"/>
  <c r="BG306" i="1" s="1"/>
  <c r="Q306" i="1"/>
  <c r="BR306" i="1"/>
  <c r="BS306" i="1" s="1"/>
  <c r="AZ306" i="1"/>
  <c r="BA306" i="1" s="1"/>
  <c r="N306" i="1"/>
  <c r="BL306" i="1"/>
  <c r="BM306" i="1" s="1"/>
  <c r="G330" i="1"/>
  <c r="AX334" i="1"/>
  <c r="AY334" i="1" s="1"/>
  <c r="BD334" i="1"/>
  <c r="BE334" i="1" s="1"/>
  <c r="O334" i="1"/>
  <c r="BP334" i="1"/>
  <c r="BQ334" i="1" s="1"/>
  <c r="BJ334" i="1"/>
  <c r="BK334" i="1" s="1"/>
  <c r="CB179" i="1"/>
  <c r="BZ179" i="1" s="1"/>
  <c r="Z50" i="1"/>
  <c r="AA50" i="1" s="1"/>
  <c r="AC50" i="1"/>
  <c r="AC47" i="1"/>
  <c r="AC37" i="1"/>
  <c r="AC45" i="1"/>
  <c r="AC46" i="1"/>
  <c r="AC34" i="1"/>
  <c r="AC40" i="1"/>
  <c r="AC39" i="1"/>
  <c r="AC35" i="1"/>
  <c r="AC36" i="1"/>
  <c r="AC49" i="1"/>
  <c r="AC44" i="1"/>
  <c r="AC43" i="1"/>
  <c r="AC41" i="1"/>
  <c r="CB181" i="1"/>
  <c r="AO50" i="1"/>
  <c r="AL50" i="1"/>
  <c r="AM50" i="1" s="1"/>
  <c r="AO34" i="1"/>
  <c r="AO35" i="1"/>
  <c r="AO46" i="1"/>
  <c r="AO41" i="1"/>
  <c r="AO49" i="1"/>
  <c r="AO36" i="1"/>
  <c r="AO43" i="1"/>
  <c r="AO40" i="1"/>
  <c r="AO44" i="1"/>
  <c r="AO39" i="1"/>
  <c r="AO37" i="1"/>
  <c r="AO45" i="1"/>
  <c r="AO47" i="1"/>
  <c r="Y354" i="1"/>
  <c r="AD219" i="1"/>
  <c r="CI187" i="1"/>
  <c r="AE217" i="1"/>
  <c r="AE218" i="1"/>
  <c r="AE214" i="1"/>
  <c r="AE213" i="1"/>
  <c r="AE211" i="1"/>
  <c r="AE204" i="1"/>
  <c r="AE205" i="1"/>
  <c r="AE207" i="1"/>
  <c r="AE208" i="1"/>
  <c r="AE202" i="1"/>
  <c r="AE215" i="1"/>
  <c r="AE203" i="1"/>
  <c r="AE209" i="1"/>
  <c r="AE212" i="1"/>
  <c r="X243" i="1"/>
  <c r="Y242" i="1"/>
  <c r="Y233" i="1"/>
  <c r="Y235" i="1"/>
  <c r="Y231" i="1"/>
  <c r="Y229" i="1"/>
  <c r="CJ186" i="1"/>
  <c r="Y232" i="1"/>
  <c r="Y238" i="1"/>
  <c r="Y237" i="1"/>
  <c r="Y234" i="1"/>
  <c r="Y241" i="1"/>
  <c r="Y236" i="1"/>
  <c r="Y227" i="1"/>
  <c r="Y226" i="1"/>
  <c r="Y228" i="1"/>
  <c r="Y239" i="1"/>
  <c r="W282" i="1"/>
  <c r="AO42" i="1"/>
  <c r="AE336" i="1"/>
  <c r="CC182" i="1"/>
  <c r="AU74" i="1"/>
  <c r="AU69" i="1"/>
  <c r="AR74" i="1"/>
  <c r="AS74" i="1" s="1"/>
  <c r="AU60" i="1"/>
  <c r="AU64" i="1"/>
  <c r="AU58" i="1"/>
  <c r="AU65" i="1"/>
  <c r="AU68" i="1"/>
  <c r="AU73" i="1"/>
  <c r="AU63" i="1"/>
  <c r="AU61" i="1"/>
  <c r="AU71" i="1"/>
  <c r="AU70" i="1"/>
  <c r="AU67" i="1"/>
  <c r="AU59" i="1"/>
  <c r="M18" i="1"/>
  <c r="P386" i="1"/>
  <c r="Q384" i="1" s="1"/>
  <c r="CA177" i="1"/>
  <c r="BZ177" i="1" s="1"/>
  <c r="BR26" i="1"/>
  <c r="BS26" i="1" s="1"/>
  <c r="N26" i="1"/>
  <c r="AZ26" i="1"/>
  <c r="BA26" i="1" s="1"/>
  <c r="Q26" i="1"/>
  <c r="Q12" i="1"/>
  <c r="BL26" i="1"/>
  <c r="BM26" i="1" s="1"/>
  <c r="Q20" i="1"/>
  <c r="Q19" i="1"/>
  <c r="Q11" i="1"/>
  <c r="BF26" i="1"/>
  <c r="BG26" i="1" s="1"/>
  <c r="Q16" i="1"/>
  <c r="Q15" i="1"/>
  <c r="Q25" i="1"/>
  <c r="Q22" i="1"/>
  <c r="Q23" i="1"/>
  <c r="Q10" i="1"/>
  <c r="Q17" i="1"/>
  <c r="Q21" i="1"/>
  <c r="Q13" i="1"/>
  <c r="BD48" i="1"/>
  <c r="BE48" i="1" s="1"/>
  <c r="O48" i="1"/>
  <c r="BJ48" i="1"/>
  <c r="BK48" i="1" s="1"/>
  <c r="BP48" i="1"/>
  <c r="BQ48" i="1" s="1"/>
  <c r="AX48" i="1"/>
  <c r="AY48" i="1" s="1"/>
  <c r="CD183" i="1"/>
  <c r="BZ183" i="1" s="1"/>
  <c r="G89" i="1"/>
  <c r="G87" i="1"/>
  <c r="G85" i="1"/>
  <c r="G83" i="1"/>
  <c r="G97" i="1"/>
  <c r="G95" i="1"/>
  <c r="G98" i="1"/>
  <c r="G93" i="1"/>
  <c r="G82" i="1"/>
  <c r="F99" i="1"/>
  <c r="G88" i="1"/>
  <c r="G91" i="1"/>
  <c r="G94" i="1"/>
  <c r="G92" i="1"/>
  <c r="G86" i="1"/>
  <c r="G84" i="1"/>
  <c r="CG179" i="1"/>
  <c r="AC170" i="1"/>
  <c r="AC169" i="1"/>
  <c r="Z170" i="1"/>
  <c r="AA170" i="1" s="1"/>
  <c r="AC166" i="1"/>
  <c r="AC163" i="1"/>
  <c r="AC155" i="1"/>
  <c r="AC159" i="1"/>
  <c r="AC164" i="1"/>
  <c r="AC157" i="1"/>
  <c r="AC161" i="1"/>
  <c r="AC156" i="1"/>
  <c r="AC165" i="1"/>
  <c r="AC154" i="1"/>
  <c r="AC160" i="1"/>
  <c r="AC167" i="1"/>
  <c r="AU144" i="1"/>
  <c r="BJ192" i="1"/>
  <c r="BK192" i="1" s="1"/>
  <c r="Q234" i="1"/>
  <c r="Q264" i="1"/>
  <c r="Y378" i="1"/>
  <c r="I328" i="1"/>
  <c r="AI24" i="1"/>
  <c r="AK42" i="1"/>
  <c r="CD176" i="1"/>
  <c r="K98" i="1"/>
  <c r="K92" i="1"/>
  <c r="K95" i="1"/>
  <c r="K91" i="1"/>
  <c r="H98" i="1"/>
  <c r="I98" i="1" s="1"/>
  <c r="K88" i="1"/>
  <c r="K87" i="1"/>
  <c r="K82" i="1"/>
  <c r="K83" i="1"/>
  <c r="K89" i="1"/>
  <c r="K85" i="1"/>
  <c r="K93" i="1"/>
  <c r="K90" i="1"/>
  <c r="K94" i="1"/>
  <c r="K84" i="1"/>
  <c r="K97" i="1"/>
  <c r="AK144" i="1"/>
  <c r="AE242" i="1"/>
  <c r="AD243" i="1"/>
  <c r="AE239" i="1"/>
  <c r="AE237" i="1"/>
  <c r="AE241" i="1"/>
  <c r="AE229" i="1"/>
  <c r="AE226" i="1"/>
  <c r="AE233" i="1"/>
  <c r="AE228" i="1"/>
  <c r="CJ187" i="1"/>
  <c r="AE235" i="1"/>
  <c r="AE236" i="1"/>
  <c r="AE232" i="1"/>
  <c r="AE231" i="1"/>
  <c r="AE238" i="1"/>
  <c r="AE227" i="1"/>
  <c r="Q378" i="1"/>
  <c r="AZ378" i="1"/>
  <c r="BA378" i="1" s="1"/>
  <c r="BR378" i="1"/>
  <c r="BS378" i="1" s="1"/>
  <c r="BL378" i="1"/>
  <c r="BM378" i="1" s="1"/>
  <c r="N378" i="1"/>
  <c r="BF378" i="1"/>
  <c r="BG378" i="1" s="1"/>
  <c r="AK384" i="1"/>
  <c r="J338" i="1"/>
  <c r="H326" i="1"/>
  <c r="I326" i="1" s="1"/>
  <c r="AS325" i="1"/>
  <c r="AN314" i="1"/>
  <c r="AO312" i="1" s="1"/>
  <c r="AL302" i="1"/>
  <c r="AM302" i="1" s="1"/>
  <c r="I304" i="1"/>
  <c r="AQ96" i="1"/>
  <c r="AS334" i="1"/>
  <c r="AE90" i="1"/>
  <c r="Y66" i="1"/>
  <c r="M110" i="1"/>
  <c r="M182" i="1"/>
  <c r="Z266" i="1"/>
  <c r="AA266" i="1" s="1"/>
  <c r="AC257" i="1"/>
  <c r="AC266" i="1"/>
  <c r="AC265" i="1"/>
  <c r="AC261" i="1"/>
  <c r="AC252" i="1"/>
  <c r="AC250" i="1"/>
  <c r="AC263" i="1"/>
  <c r="AC256" i="1"/>
  <c r="AC258" i="1"/>
  <c r="AC255" i="1"/>
  <c r="AC260" i="1"/>
  <c r="CK179" i="1"/>
  <c r="AC262" i="1"/>
  <c r="AC253" i="1"/>
  <c r="AC251" i="1"/>
  <c r="AC259" i="1"/>
  <c r="S288" i="1"/>
  <c r="AO350" i="1"/>
  <c r="Z384" i="1"/>
  <c r="AZ360" i="1"/>
  <c r="BA360" i="1" s="1"/>
  <c r="Z242" i="1"/>
  <c r="AA242" i="1" s="1"/>
  <c r="V386" i="1"/>
  <c r="W384" i="1" s="1"/>
  <c r="AZ350" i="1"/>
  <c r="BA350" i="1" s="1"/>
  <c r="BJ206" i="1"/>
  <c r="BK206" i="1" s="1"/>
  <c r="AF242" i="1"/>
  <c r="AG242" i="1" s="1"/>
  <c r="BH374" i="1"/>
  <c r="BI374" i="1" s="1"/>
  <c r="H338" i="1" l="1"/>
  <c r="I338" i="1" s="1"/>
  <c r="K338" i="1"/>
  <c r="K333" i="1"/>
  <c r="K322" i="1"/>
  <c r="K325" i="1"/>
  <c r="K323" i="1"/>
  <c r="K337" i="1"/>
  <c r="K331" i="1"/>
  <c r="K327" i="1"/>
  <c r="K335" i="1"/>
  <c r="K332" i="1"/>
  <c r="K334" i="1"/>
  <c r="K324" i="1"/>
  <c r="K328" i="1"/>
  <c r="K329" i="1"/>
  <c r="AF338" i="1"/>
  <c r="AG338" i="1" s="1"/>
  <c r="AI338" i="1"/>
  <c r="AI332" i="1"/>
  <c r="AI331" i="1"/>
  <c r="AI329" i="1"/>
  <c r="AI333" i="1"/>
  <c r="AI328" i="1"/>
  <c r="AI337" i="1"/>
  <c r="AI322" i="1"/>
  <c r="AI335" i="1"/>
  <c r="AI324" i="1"/>
  <c r="AI327" i="1"/>
  <c r="AI323" i="1"/>
  <c r="AI325" i="1"/>
  <c r="AI334" i="1"/>
  <c r="AD339" i="1"/>
  <c r="AE338" i="1"/>
  <c r="AE331" i="1"/>
  <c r="AE328" i="1"/>
  <c r="AE334" i="1"/>
  <c r="AE322" i="1"/>
  <c r="AE323" i="1"/>
  <c r="AE337" i="1"/>
  <c r="AE335" i="1"/>
  <c r="AE325" i="1"/>
  <c r="AE332" i="1"/>
  <c r="AE327" i="1"/>
  <c r="AE329" i="1"/>
  <c r="AE324" i="1"/>
  <c r="AE333" i="1"/>
  <c r="K330" i="1"/>
  <c r="BL362" i="1"/>
  <c r="BM362" i="1" s="1"/>
  <c r="BR362" i="1"/>
  <c r="BS362" i="1" s="1"/>
  <c r="N362" i="1"/>
  <c r="AZ362" i="1"/>
  <c r="BA362" i="1" s="1"/>
  <c r="BF362" i="1"/>
  <c r="BG362" i="1" s="1"/>
  <c r="Q362" i="1"/>
  <c r="Q356" i="1"/>
  <c r="Q346" i="1"/>
  <c r="Q355" i="1"/>
  <c r="Q361" i="1"/>
  <c r="Q357" i="1"/>
  <c r="Q358" i="1"/>
  <c r="Q352" i="1"/>
  <c r="Q359" i="1"/>
  <c r="Q353" i="1"/>
  <c r="Q351" i="1"/>
  <c r="Q350" i="1"/>
  <c r="Q360" i="1"/>
  <c r="Q348" i="1"/>
  <c r="Q349" i="1"/>
  <c r="Q347" i="1"/>
  <c r="BN171" i="1"/>
  <c r="BH171" i="1"/>
  <c r="BB171" i="1"/>
  <c r="AV171" i="1"/>
  <c r="BH75" i="1"/>
  <c r="BB75" i="1"/>
  <c r="AV75" i="1"/>
  <c r="BN75" i="1"/>
  <c r="Y312" i="1"/>
  <c r="BD374" i="1"/>
  <c r="BE374" i="1" s="1"/>
  <c r="BJ374" i="1"/>
  <c r="BK374" i="1" s="1"/>
  <c r="AX374" i="1"/>
  <c r="AY374" i="1" s="1"/>
  <c r="BP374" i="1"/>
  <c r="BQ374" i="1" s="1"/>
  <c r="AE302" i="1"/>
  <c r="BZ186" i="1"/>
  <c r="Q326" i="1"/>
  <c r="AU314" i="1"/>
  <c r="AR314" i="1"/>
  <c r="AS314" i="1" s="1"/>
  <c r="AU310" i="1"/>
  <c r="AU301" i="1"/>
  <c r="AU311" i="1"/>
  <c r="AU305" i="1"/>
  <c r="AU303" i="1"/>
  <c r="AU300" i="1"/>
  <c r="AU309" i="1"/>
  <c r="AU298" i="1"/>
  <c r="AU299" i="1"/>
  <c r="AU307" i="1"/>
  <c r="AU304" i="1"/>
  <c r="AU313" i="1"/>
  <c r="AU308" i="1"/>
  <c r="AI312" i="1"/>
  <c r="BZ180" i="1"/>
  <c r="AV27" i="1"/>
  <c r="BH27" i="1"/>
  <c r="BB27" i="1"/>
  <c r="BN27" i="1"/>
  <c r="K306" i="1"/>
  <c r="AV362" i="1"/>
  <c r="AW362" i="1" s="1"/>
  <c r="BB362" i="1"/>
  <c r="BC362" i="1" s="1"/>
  <c r="M362" i="1"/>
  <c r="BH362" i="1"/>
  <c r="BI362" i="1" s="1"/>
  <c r="BN362" i="1"/>
  <c r="BO362" i="1" s="1"/>
  <c r="L363" i="1"/>
  <c r="M357" i="1"/>
  <c r="M353" i="1"/>
  <c r="M352" i="1"/>
  <c r="M358" i="1"/>
  <c r="M356" i="1"/>
  <c r="M359" i="1"/>
  <c r="M351" i="1"/>
  <c r="M348" i="1"/>
  <c r="M355" i="1"/>
  <c r="M349" i="1"/>
  <c r="M346" i="1"/>
  <c r="M347" i="1"/>
  <c r="M361" i="1"/>
  <c r="AX266" i="1"/>
  <c r="AY266" i="1" s="1"/>
  <c r="BD266" i="1"/>
  <c r="BE266" i="1" s="1"/>
  <c r="O266" i="1"/>
  <c r="BJ266" i="1"/>
  <c r="BK266" i="1" s="1"/>
  <c r="BP266" i="1"/>
  <c r="BQ266" i="1" s="1"/>
  <c r="AI336" i="1"/>
  <c r="BJ360" i="1"/>
  <c r="BK360" i="1" s="1"/>
  <c r="AR338" i="1"/>
  <c r="AS338" i="1" s="1"/>
  <c r="AU338" i="1"/>
  <c r="AU325" i="1"/>
  <c r="AU333" i="1"/>
  <c r="AU329" i="1"/>
  <c r="AU332" i="1"/>
  <c r="AU335" i="1"/>
  <c r="AU323" i="1"/>
  <c r="AU328" i="1"/>
  <c r="AU324" i="1"/>
  <c r="AU337" i="1"/>
  <c r="AU327" i="1"/>
  <c r="AU331" i="1"/>
  <c r="AU334" i="1"/>
  <c r="AU322" i="1"/>
  <c r="H362" i="1"/>
  <c r="I362" i="1" s="1"/>
  <c r="K362" i="1"/>
  <c r="K351" i="1"/>
  <c r="K349" i="1"/>
  <c r="K357" i="1"/>
  <c r="K361" i="1"/>
  <c r="K358" i="1"/>
  <c r="K359" i="1"/>
  <c r="K356" i="1"/>
  <c r="K352" i="1"/>
  <c r="K348" i="1"/>
  <c r="K354" i="1"/>
  <c r="K346" i="1"/>
  <c r="K353" i="1"/>
  <c r="K355" i="1"/>
  <c r="K347" i="1"/>
  <c r="AE326" i="1"/>
  <c r="AI330" i="1"/>
  <c r="K360" i="1"/>
  <c r="AO330" i="1"/>
  <c r="W330" i="1"/>
  <c r="Z386" i="1"/>
  <c r="AC386" i="1"/>
  <c r="AC371" i="1"/>
  <c r="AC380" i="1"/>
  <c r="AC372" i="1"/>
  <c r="AC377" i="1"/>
  <c r="AC376" i="1"/>
  <c r="AC383" i="1"/>
  <c r="AC385" i="1"/>
  <c r="AC370" i="1"/>
  <c r="AC382" i="1"/>
  <c r="AC373" i="1"/>
  <c r="AC379" i="1"/>
  <c r="AC384" i="1"/>
  <c r="AC375" i="1"/>
  <c r="AC381" i="1"/>
  <c r="AO306" i="1"/>
  <c r="Y386" i="1"/>
  <c r="X387" i="1"/>
  <c r="Y375" i="1"/>
  <c r="Y382" i="1"/>
  <c r="Y373" i="1"/>
  <c r="Y385" i="1"/>
  <c r="Y376" i="1"/>
  <c r="Y371" i="1"/>
  <c r="Y370" i="1"/>
  <c r="Y372" i="1"/>
  <c r="Y380" i="1"/>
  <c r="Y383" i="1"/>
  <c r="Y377" i="1"/>
  <c r="Y379" i="1"/>
  <c r="Y381" i="1"/>
  <c r="AU330" i="1"/>
  <c r="AI386" i="1"/>
  <c r="AF386" i="1"/>
  <c r="AI383" i="1"/>
  <c r="AI375" i="1"/>
  <c r="AI381" i="1"/>
  <c r="AI380" i="1"/>
  <c r="AI372" i="1"/>
  <c r="AI377" i="1"/>
  <c r="AI376" i="1"/>
  <c r="AI385" i="1"/>
  <c r="AI370" i="1"/>
  <c r="AI382" i="1"/>
  <c r="AI371" i="1"/>
  <c r="AI373" i="1"/>
  <c r="AI379" i="1"/>
  <c r="AR362" i="1"/>
  <c r="AS362" i="1" s="1"/>
  <c r="AU362" i="1"/>
  <c r="AU359" i="1"/>
  <c r="AU351" i="1"/>
  <c r="AU356" i="1"/>
  <c r="AU358" i="1"/>
  <c r="AU347" i="1"/>
  <c r="AU355" i="1"/>
  <c r="AU353" i="1"/>
  <c r="AU361" i="1"/>
  <c r="AU352" i="1"/>
  <c r="AU349" i="1"/>
  <c r="AU357" i="1"/>
  <c r="AU346" i="1"/>
  <c r="AU360" i="1"/>
  <c r="AU348" i="1"/>
  <c r="AU354" i="1"/>
  <c r="Y384" i="1"/>
  <c r="AO302" i="1"/>
  <c r="O26" i="1"/>
  <c r="BJ26" i="1"/>
  <c r="BK26" i="1" s="1"/>
  <c r="BP26" i="1"/>
  <c r="BQ26" i="1" s="1"/>
  <c r="BD26" i="1"/>
  <c r="BE26" i="1" s="1"/>
  <c r="AX26" i="1"/>
  <c r="AY26" i="1" s="1"/>
  <c r="Z314" i="1"/>
  <c r="AA314" i="1" s="1"/>
  <c r="AC314" i="1"/>
  <c r="AC301" i="1"/>
  <c r="AC303" i="1"/>
  <c r="AC313" i="1"/>
  <c r="AC298" i="1"/>
  <c r="AC300" i="1"/>
  <c r="AC308" i="1"/>
  <c r="AC299" i="1"/>
  <c r="AC311" i="1"/>
  <c r="AC304" i="1"/>
  <c r="AC305" i="1"/>
  <c r="AC309" i="1"/>
  <c r="AC307" i="1"/>
  <c r="AC310" i="1"/>
  <c r="AM378" i="1"/>
  <c r="AQ350" i="1"/>
  <c r="BN195" i="1"/>
  <c r="BH195" i="1"/>
  <c r="BB195" i="1"/>
  <c r="AV195" i="1"/>
  <c r="BN51" i="1"/>
  <c r="BH51" i="1"/>
  <c r="AV51" i="1"/>
  <c r="BB51" i="1"/>
  <c r="AU302" i="1"/>
  <c r="BB291" i="1"/>
  <c r="BN291" i="1"/>
  <c r="BH291" i="1"/>
  <c r="AV291" i="1"/>
  <c r="AE312" i="1"/>
  <c r="R363" i="1"/>
  <c r="S362" i="1"/>
  <c r="S358" i="1"/>
  <c r="S359" i="1"/>
  <c r="S351" i="1"/>
  <c r="S348" i="1"/>
  <c r="S357" i="1"/>
  <c r="S353" i="1"/>
  <c r="S349" i="1"/>
  <c r="S356" i="1"/>
  <c r="S355" i="1"/>
  <c r="S347" i="1"/>
  <c r="S361" i="1"/>
  <c r="S354" i="1"/>
  <c r="S352" i="1"/>
  <c r="S346" i="1"/>
  <c r="AV338" i="1"/>
  <c r="AW338" i="1" s="1"/>
  <c r="L339" i="1"/>
  <c r="BB338" i="1"/>
  <c r="BC338" i="1" s="1"/>
  <c r="BN338" i="1"/>
  <c r="BO338" i="1" s="1"/>
  <c r="BH338" i="1"/>
  <c r="BI338" i="1" s="1"/>
  <c r="M338" i="1"/>
  <c r="M329" i="1"/>
  <c r="M328" i="1"/>
  <c r="M322" i="1"/>
  <c r="M337" i="1"/>
  <c r="M331" i="1"/>
  <c r="M325" i="1"/>
  <c r="M324" i="1"/>
  <c r="M334" i="1"/>
  <c r="M332" i="1"/>
  <c r="M323" i="1"/>
  <c r="M335" i="1"/>
  <c r="M327" i="1"/>
  <c r="M333" i="1"/>
  <c r="S314" i="1"/>
  <c r="R315" i="1"/>
  <c r="S307" i="1"/>
  <c r="S308" i="1"/>
  <c r="S301" i="1"/>
  <c r="S304" i="1"/>
  <c r="S310" i="1"/>
  <c r="S303" i="1"/>
  <c r="S309" i="1"/>
  <c r="S299" i="1"/>
  <c r="S311" i="1"/>
  <c r="S313" i="1"/>
  <c r="S305" i="1"/>
  <c r="S300" i="1"/>
  <c r="S298" i="1"/>
  <c r="O312" i="1"/>
  <c r="BJ312" i="1"/>
  <c r="BK312" i="1" s="1"/>
  <c r="BP312" i="1"/>
  <c r="BQ312" i="1" s="1"/>
  <c r="BD312" i="1"/>
  <c r="BE312" i="1" s="1"/>
  <c r="AX312" i="1"/>
  <c r="AY312" i="1" s="1"/>
  <c r="AC362" i="1"/>
  <c r="Z362" i="1"/>
  <c r="AA362" i="1" s="1"/>
  <c r="AC353" i="1"/>
  <c r="AC359" i="1"/>
  <c r="AC358" i="1"/>
  <c r="AC357" i="1"/>
  <c r="AC352" i="1"/>
  <c r="AC356" i="1"/>
  <c r="AC348" i="1"/>
  <c r="AC351" i="1"/>
  <c r="AC347" i="1"/>
  <c r="AC355" i="1"/>
  <c r="AC361" i="1"/>
  <c r="AC346" i="1"/>
  <c r="AC349" i="1"/>
  <c r="AD387" i="1"/>
  <c r="AE386" i="1"/>
  <c r="AE379" i="1"/>
  <c r="AE382" i="1"/>
  <c r="AE381" i="1"/>
  <c r="AE376" i="1"/>
  <c r="AE383" i="1"/>
  <c r="AE371" i="1"/>
  <c r="AE377" i="1"/>
  <c r="AE370" i="1"/>
  <c r="AE372" i="1"/>
  <c r="AE385" i="1"/>
  <c r="AE373" i="1"/>
  <c r="AE375" i="1"/>
  <c r="AE380" i="1"/>
  <c r="AP363" i="1"/>
  <c r="AQ362" i="1"/>
  <c r="AQ357" i="1"/>
  <c r="AQ351" i="1"/>
  <c r="AQ352" i="1"/>
  <c r="AQ358" i="1"/>
  <c r="AQ356" i="1"/>
  <c r="AQ349" i="1"/>
  <c r="AQ348" i="1"/>
  <c r="AQ353" i="1"/>
  <c r="AQ361" i="1"/>
  <c r="AQ359" i="1"/>
  <c r="AQ346" i="1"/>
  <c r="AQ355" i="1"/>
  <c r="AQ354" i="1"/>
  <c r="AQ347" i="1"/>
  <c r="K312" i="1"/>
  <c r="AC306" i="1"/>
  <c r="BD290" i="1"/>
  <c r="BE290" i="1" s="1"/>
  <c r="BJ290" i="1"/>
  <c r="BK290" i="1" s="1"/>
  <c r="AX290" i="1"/>
  <c r="AY290" i="1" s="1"/>
  <c r="BP290" i="1"/>
  <c r="BQ290" i="1" s="1"/>
  <c r="O290" i="1"/>
  <c r="AO336" i="1"/>
  <c r="BL338" i="1"/>
  <c r="BM338" i="1" s="1"/>
  <c r="Q338" i="1"/>
  <c r="BR338" i="1"/>
  <c r="BS338" i="1" s="1"/>
  <c r="AZ338" i="1"/>
  <c r="BA338" i="1" s="1"/>
  <c r="BF338" i="1"/>
  <c r="BG338" i="1" s="1"/>
  <c r="N338" i="1"/>
  <c r="Q327" i="1"/>
  <c r="Q324" i="1"/>
  <c r="Q337" i="1"/>
  <c r="Q325" i="1"/>
  <c r="Q333" i="1"/>
  <c r="Q331" i="1"/>
  <c r="Q332" i="1"/>
  <c r="Q335" i="1"/>
  <c r="Q328" i="1"/>
  <c r="Q323" i="1"/>
  <c r="Q334" i="1"/>
  <c r="Q329" i="1"/>
  <c r="Q322" i="1"/>
  <c r="BD74" i="1"/>
  <c r="BE74" i="1" s="1"/>
  <c r="O74" i="1"/>
  <c r="BP74" i="1"/>
  <c r="BQ74" i="1" s="1"/>
  <c r="BJ74" i="1"/>
  <c r="BK74" i="1" s="1"/>
  <c r="AX74" i="1"/>
  <c r="AY74" i="1" s="1"/>
  <c r="BZ184" i="1"/>
  <c r="AG378" i="1"/>
  <c r="AA378" i="1"/>
  <c r="Y374" i="1"/>
  <c r="T362" i="1"/>
  <c r="U362" i="1" s="1"/>
  <c r="W362" i="1"/>
  <c r="W358" i="1"/>
  <c r="W359" i="1"/>
  <c r="W351" i="1"/>
  <c r="W352" i="1"/>
  <c r="W357" i="1"/>
  <c r="W346" i="1"/>
  <c r="W356" i="1"/>
  <c r="W353" i="1"/>
  <c r="W361" i="1"/>
  <c r="W350" i="1"/>
  <c r="W348" i="1"/>
  <c r="W354" i="1"/>
  <c r="W355" i="1"/>
  <c r="W349" i="1"/>
  <c r="W347" i="1"/>
  <c r="T338" i="1"/>
  <c r="U338" i="1" s="1"/>
  <c r="W338" i="1"/>
  <c r="W337" i="1"/>
  <c r="W333" i="1"/>
  <c r="W331" i="1"/>
  <c r="W328" i="1"/>
  <c r="W335" i="1"/>
  <c r="W327" i="1"/>
  <c r="W325" i="1"/>
  <c r="W324" i="1"/>
  <c r="W332" i="1"/>
  <c r="W322" i="1"/>
  <c r="W329" i="1"/>
  <c r="W323" i="1"/>
  <c r="W334" i="1"/>
  <c r="O354" i="1"/>
  <c r="BJ354" i="1"/>
  <c r="BK354" i="1" s="1"/>
  <c r="AX354" i="1"/>
  <c r="AY354" i="1" s="1"/>
  <c r="BP354" i="1"/>
  <c r="BQ354" i="1" s="1"/>
  <c r="BD354" i="1"/>
  <c r="BE354" i="1" s="1"/>
  <c r="F339" i="1"/>
  <c r="G338" i="1"/>
  <c r="G327" i="1"/>
  <c r="G323" i="1"/>
  <c r="G331" i="1"/>
  <c r="G324" i="1"/>
  <c r="G328" i="1"/>
  <c r="G322" i="1"/>
  <c r="G333" i="1"/>
  <c r="G329" i="1"/>
  <c r="G335" i="1"/>
  <c r="G334" i="1"/>
  <c r="G337" i="1"/>
  <c r="G325" i="1"/>
  <c r="G332" i="1"/>
  <c r="BJ336" i="1"/>
  <c r="BK336" i="1" s="1"/>
  <c r="BP336" i="1"/>
  <c r="BQ336" i="1" s="1"/>
  <c r="BD336" i="1"/>
  <c r="BE336" i="1" s="1"/>
  <c r="O336" i="1"/>
  <c r="AX336" i="1"/>
  <c r="AY336" i="1" s="1"/>
  <c r="BZ182" i="1"/>
  <c r="AE330" i="1"/>
  <c r="AC312" i="1"/>
  <c r="AU336" i="1"/>
  <c r="AJ363" i="1"/>
  <c r="AK362" i="1"/>
  <c r="AK353" i="1"/>
  <c r="AK358" i="1"/>
  <c r="AK347" i="1"/>
  <c r="AK357" i="1"/>
  <c r="AK352" i="1"/>
  <c r="AK361" i="1"/>
  <c r="AK359" i="1"/>
  <c r="AK356" i="1"/>
  <c r="AK348" i="1"/>
  <c r="AK351" i="1"/>
  <c r="AK349" i="1"/>
  <c r="AK355" i="1"/>
  <c r="AK346" i="1"/>
  <c r="AV243" i="1"/>
  <c r="BN243" i="1"/>
  <c r="BB243" i="1"/>
  <c r="BH243" i="1"/>
  <c r="O302" i="1"/>
  <c r="BP302" i="1"/>
  <c r="BQ302" i="1" s="1"/>
  <c r="BD302" i="1"/>
  <c r="BE302" i="1" s="1"/>
  <c r="AX302" i="1"/>
  <c r="AY302" i="1" s="1"/>
  <c r="BJ302" i="1"/>
  <c r="BK302" i="1" s="1"/>
  <c r="BN386" i="1"/>
  <c r="BO386" i="1" s="1"/>
  <c r="L387" i="1"/>
  <c r="BB386" i="1"/>
  <c r="BC386" i="1" s="1"/>
  <c r="M386" i="1"/>
  <c r="AV386" i="1"/>
  <c r="AW386" i="1" s="1"/>
  <c r="BH386" i="1"/>
  <c r="BI386" i="1" s="1"/>
  <c r="M379" i="1"/>
  <c r="M385" i="1"/>
  <c r="M372" i="1"/>
  <c r="M377" i="1"/>
  <c r="M380" i="1"/>
  <c r="M383" i="1"/>
  <c r="M375" i="1"/>
  <c r="M371" i="1"/>
  <c r="M381" i="1"/>
  <c r="M374" i="1"/>
  <c r="M370" i="1"/>
  <c r="M382" i="1"/>
  <c r="M376" i="1"/>
  <c r="M373" i="1"/>
  <c r="Y336" i="1"/>
  <c r="AI378" i="1"/>
  <c r="AE384" i="1"/>
  <c r="AX146" i="1"/>
  <c r="AY146" i="1" s="1"/>
  <c r="BD146" i="1"/>
  <c r="BE146" i="1" s="1"/>
  <c r="O146" i="1"/>
  <c r="BJ146" i="1"/>
  <c r="BK146" i="1" s="1"/>
  <c r="BP146" i="1"/>
  <c r="BQ146" i="1" s="1"/>
  <c r="AC378" i="1"/>
  <c r="BZ181" i="1"/>
  <c r="AX378" i="1"/>
  <c r="AY378" i="1" s="1"/>
  <c r="BP378" i="1"/>
  <c r="BQ378" i="1" s="1"/>
  <c r="BD378" i="1"/>
  <c r="BE378" i="1" s="1"/>
  <c r="O378" i="1"/>
  <c r="BJ378" i="1"/>
  <c r="BK378" i="1" s="1"/>
  <c r="T386" i="1"/>
  <c r="W386" i="1"/>
  <c r="W385" i="1"/>
  <c r="W380" i="1"/>
  <c r="W374" i="1"/>
  <c r="W371" i="1"/>
  <c r="W383" i="1"/>
  <c r="W372" i="1"/>
  <c r="W381" i="1"/>
  <c r="W379" i="1"/>
  <c r="W382" i="1"/>
  <c r="W377" i="1"/>
  <c r="W375" i="1"/>
  <c r="W376" i="1"/>
  <c r="W373" i="1"/>
  <c r="W370" i="1"/>
  <c r="AO314" i="1"/>
  <c r="AL314" i="1"/>
  <c r="AM314" i="1" s="1"/>
  <c r="AO301" i="1"/>
  <c r="AO310" i="1"/>
  <c r="AO303" i="1"/>
  <c r="AO309" i="1"/>
  <c r="AO308" i="1"/>
  <c r="AO311" i="1"/>
  <c r="AO305" i="1"/>
  <c r="AO300" i="1"/>
  <c r="AO304" i="1"/>
  <c r="AO299" i="1"/>
  <c r="AO307" i="1"/>
  <c r="AO298" i="1"/>
  <c r="AO313" i="1"/>
  <c r="BF386" i="1"/>
  <c r="BG386" i="1" s="1"/>
  <c r="Q386" i="1"/>
  <c r="BR386" i="1"/>
  <c r="BS386" i="1" s="1"/>
  <c r="AZ386" i="1"/>
  <c r="BA386" i="1" s="1"/>
  <c r="N386" i="1"/>
  <c r="O374" i="1" s="1"/>
  <c r="BL386" i="1"/>
  <c r="BM386" i="1" s="1"/>
  <c r="Q380" i="1"/>
  <c r="Q377" i="1"/>
  <c r="Q376" i="1"/>
  <c r="Q373" i="1"/>
  <c r="Q372" i="1"/>
  <c r="Q370" i="1"/>
  <c r="Q385" i="1"/>
  <c r="Q371" i="1"/>
  <c r="Q382" i="1"/>
  <c r="Q375" i="1"/>
  <c r="Q381" i="1"/>
  <c r="Q383" i="1"/>
  <c r="Q379" i="1"/>
  <c r="O306" i="1"/>
  <c r="BD306" i="1"/>
  <c r="BE306" i="1" s="1"/>
  <c r="BJ306" i="1"/>
  <c r="BK306" i="1" s="1"/>
  <c r="BP306" i="1"/>
  <c r="BQ306" i="1" s="1"/>
  <c r="AX306" i="1"/>
  <c r="AY306" i="1" s="1"/>
  <c r="AX194" i="1"/>
  <c r="AY194" i="1" s="1"/>
  <c r="X315" i="1"/>
  <c r="Y314" i="1"/>
  <c r="Y305" i="1"/>
  <c r="Y301" i="1"/>
  <c r="Y303" i="1"/>
  <c r="Y313" i="1"/>
  <c r="Y298" i="1"/>
  <c r="Y307" i="1"/>
  <c r="Y309" i="1"/>
  <c r="Y300" i="1"/>
  <c r="Y311" i="1"/>
  <c r="Y299" i="1"/>
  <c r="Y310" i="1"/>
  <c r="Y304" i="1"/>
  <c r="Y308" i="1"/>
  <c r="AD363" i="1"/>
  <c r="AE362" i="1"/>
  <c r="AE355" i="1"/>
  <c r="AE353" i="1"/>
  <c r="AE358" i="1"/>
  <c r="AE352" i="1"/>
  <c r="AE349" i="1"/>
  <c r="AE356" i="1"/>
  <c r="AE347" i="1"/>
  <c r="AE357" i="1"/>
  <c r="AE348" i="1"/>
  <c r="AE346" i="1"/>
  <c r="AE361" i="1"/>
  <c r="AE351" i="1"/>
  <c r="AE360" i="1"/>
  <c r="AE359" i="1"/>
  <c r="BP50" i="1"/>
  <c r="BQ50" i="1" s="1"/>
  <c r="AX50" i="1"/>
  <c r="AY50" i="1" s="1"/>
  <c r="BD50" i="1"/>
  <c r="BE50" i="1" s="1"/>
  <c r="O50" i="1"/>
  <c r="BJ50" i="1"/>
  <c r="BK50" i="1" s="1"/>
  <c r="W326" i="1"/>
  <c r="AC354" i="1"/>
  <c r="BP218" i="1"/>
  <c r="BQ218" i="1" s="1"/>
  <c r="AX218" i="1"/>
  <c r="AY218" i="1" s="1"/>
  <c r="O218" i="1"/>
  <c r="BJ218" i="1"/>
  <c r="BK218" i="1" s="1"/>
  <c r="BD218" i="1"/>
  <c r="BE218" i="1" s="1"/>
  <c r="BN147" i="1"/>
  <c r="BB147" i="1"/>
  <c r="AV147" i="1"/>
  <c r="BH147" i="1"/>
  <c r="AF362" i="1"/>
  <c r="AG362" i="1" s="1"/>
  <c r="AI362" i="1"/>
  <c r="AI358" i="1"/>
  <c r="AI349" i="1"/>
  <c r="AI353" i="1"/>
  <c r="AI351" i="1"/>
  <c r="AI361" i="1"/>
  <c r="AI357" i="1"/>
  <c r="AI347" i="1"/>
  <c r="AI346" i="1"/>
  <c r="AI356" i="1"/>
  <c r="AI352" i="1"/>
  <c r="AI354" i="1"/>
  <c r="AI348" i="1"/>
  <c r="AI359" i="1"/>
  <c r="AI355" i="1"/>
  <c r="BJ384" i="1"/>
  <c r="BK384" i="1" s="1"/>
  <c r="O384" i="1"/>
  <c r="BD384" i="1"/>
  <c r="BE384" i="1" s="1"/>
  <c r="BP384" i="1"/>
  <c r="BQ384" i="1" s="1"/>
  <c r="AX384" i="1"/>
  <c r="AY384" i="1" s="1"/>
  <c r="W314" i="1"/>
  <c r="T314" i="1"/>
  <c r="U314" i="1" s="1"/>
  <c r="W301" i="1"/>
  <c r="W309" i="1"/>
  <c r="W313" i="1"/>
  <c r="W299" i="1"/>
  <c r="W298" i="1"/>
  <c r="W311" i="1"/>
  <c r="W307" i="1"/>
  <c r="W304" i="1"/>
  <c r="W303" i="1"/>
  <c r="W300" i="1"/>
  <c r="W305" i="1"/>
  <c r="W308" i="1"/>
  <c r="W310" i="1"/>
  <c r="AU386" i="1"/>
  <c r="AR386" i="1"/>
  <c r="AS374" i="1" s="1"/>
  <c r="AU375" i="1"/>
  <c r="AU371" i="1"/>
  <c r="AU372" i="1"/>
  <c r="AU383" i="1"/>
  <c r="AU381" i="1"/>
  <c r="AU377" i="1"/>
  <c r="AU376" i="1"/>
  <c r="AU382" i="1"/>
  <c r="AU373" i="1"/>
  <c r="AU385" i="1"/>
  <c r="AU380" i="1"/>
  <c r="AU370" i="1"/>
  <c r="AU379" i="1"/>
  <c r="BH123" i="1"/>
  <c r="AV123" i="1"/>
  <c r="BN123" i="1"/>
  <c r="BB123" i="1"/>
  <c r="Q374" i="1"/>
  <c r="Z338" i="1"/>
  <c r="AA338" i="1" s="1"/>
  <c r="AC338" i="1"/>
  <c r="AC331" i="1"/>
  <c r="AC335" i="1"/>
  <c r="AC329" i="1"/>
  <c r="AC334" i="1"/>
  <c r="AC324" i="1"/>
  <c r="AC325" i="1"/>
  <c r="AC323" i="1"/>
  <c r="AC327" i="1"/>
  <c r="AC328" i="1"/>
  <c r="AC333" i="1"/>
  <c r="AC337" i="1"/>
  <c r="AC332" i="1"/>
  <c r="AC322" i="1"/>
  <c r="AI306" i="1"/>
  <c r="M350" i="1"/>
  <c r="AO386" i="1"/>
  <c r="AL386" i="1"/>
  <c r="AO381" i="1"/>
  <c r="AO373" i="1"/>
  <c r="AO370" i="1"/>
  <c r="AO371" i="1"/>
  <c r="AO383" i="1"/>
  <c r="AO376" i="1"/>
  <c r="AO377" i="1"/>
  <c r="AO380" i="1"/>
  <c r="AO379" i="1"/>
  <c r="AO385" i="1"/>
  <c r="AO382" i="1"/>
  <c r="AO375" i="1"/>
  <c r="AO372" i="1"/>
  <c r="BZ176" i="1"/>
  <c r="BD360" i="1"/>
  <c r="BE360" i="1" s="1"/>
  <c r="K326" i="1"/>
  <c r="BN219" i="1"/>
  <c r="BB219" i="1"/>
  <c r="AV219" i="1"/>
  <c r="BH219" i="1"/>
  <c r="F363" i="1"/>
  <c r="G362" i="1"/>
  <c r="G357" i="1"/>
  <c r="G352" i="1"/>
  <c r="G346" i="1"/>
  <c r="G349" i="1"/>
  <c r="G355" i="1"/>
  <c r="G356" i="1"/>
  <c r="G359" i="1"/>
  <c r="G353" i="1"/>
  <c r="G358" i="1"/>
  <c r="G360" i="1"/>
  <c r="G350" i="1"/>
  <c r="G361" i="1"/>
  <c r="G348" i="1"/>
  <c r="G347" i="1"/>
  <c r="G351" i="1"/>
  <c r="O242" i="1"/>
  <c r="BD242" i="1"/>
  <c r="BE242" i="1" s="1"/>
  <c r="BJ242" i="1"/>
  <c r="BK242" i="1" s="1"/>
  <c r="BP242" i="1"/>
  <c r="BQ242" i="1" s="1"/>
  <c r="AX242" i="1"/>
  <c r="AY242" i="1" s="1"/>
  <c r="AL338" i="1"/>
  <c r="AM338" i="1" s="1"/>
  <c r="AO338" i="1"/>
  <c r="AO325" i="1"/>
  <c r="AO324" i="1"/>
  <c r="AO323" i="1"/>
  <c r="AO333" i="1"/>
  <c r="AO337" i="1"/>
  <c r="AO332" i="1"/>
  <c r="AO322" i="1"/>
  <c r="AO327" i="1"/>
  <c r="AO334" i="1"/>
  <c r="AO331" i="1"/>
  <c r="AO328" i="1"/>
  <c r="AO335" i="1"/>
  <c r="AO329" i="1"/>
  <c r="R339" i="1"/>
  <c r="S338" i="1"/>
  <c r="S324" i="1"/>
  <c r="S325" i="1"/>
  <c r="S328" i="1"/>
  <c r="S331" i="1"/>
  <c r="S323" i="1"/>
  <c r="S332" i="1"/>
  <c r="S322" i="1"/>
  <c r="S337" i="1"/>
  <c r="S329" i="1"/>
  <c r="S334" i="1"/>
  <c r="S327" i="1"/>
  <c r="S335" i="1"/>
  <c r="S333" i="1"/>
  <c r="AC360" i="1"/>
  <c r="Q354" i="1"/>
  <c r="R387" i="1"/>
  <c r="S386" i="1"/>
  <c r="S382" i="1"/>
  <c r="S371" i="1"/>
  <c r="S375" i="1"/>
  <c r="S372" i="1"/>
  <c r="S373" i="1"/>
  <c r="S374" i="1"/>
  <c r="S380" i="1"/>
  <c r="S370" i="1"/>
  <c r="S385" i="1"/>
  <c r="S379" i="1"/>
  <c r="S376" i="1"/>
  <c r="S381" i="1"/>
  <c r="S383" i="1"/>
  <c r="S377" i="1"/>
  <c r="BZ188" i="1"/>
  <c r="BZ189" i="1"/>
  <c r="BN314" i="1"/>
  <c r="BO314" i="1" s="1"/>
  <c r="L315" i="1"/>
  <c r="AV314" i="1"/>
  <c r="AW314" i="1" s="1"/>
  <c r="BB314" i="1"/>
  <c r="BC314" i="1" s="1"/>
  <c r="M314" i="1"/>
  <c r="BH314" i="1"/>
  <c r="BI314" i="1" s="1"/>
  <c r="M310" i="1"/>
  <c r="M307" i="1"/>
  <c r="M300" i="1"/>
  <c r="M303" i="1"/>
  <c r="M301" i="1"/>
  <c r="M309" i="1"/>
  <c r="M308" i="1"/>
  <c r="M299" i="1"/>
  <c r="M305" i="1"/>
  <c r="M304" i="1"/>
  <c r="M311" i="1"/>
  <c r="M298" i="1"/>
  <c r="M313" i="1"/>
  <c r="O122" i="1"/>
  <c r="AX122" i="1"/>
  <c r="AY122" i="1" s="1"/>
  <c r="BP122" i="1"/>
  <c r="BQ122" i="1" s="1"/>
  <c r="BJ122" i="1"/>
  <c r="BK122" i="1" s="1"/>
  <c r="BD122" i="1"/>
  <c r="BE122" i="1" s="1"/>
  <c r="F315" i="1"/>
  <c r="G314" i="1"/>
  <c r="G303" i="1"/>
  <c r="G304" i="1"/>
  <c r="G310" i="1"/>
  <c r="G308" i="1"/>
  <c r="G307" i="1"/>
  <c r="G311" i="1"/>
  <c r="G309" i="1"/>
  <c r="G300" i="1"/>
  <c r="G298" i="1"/>
  <c r="G301" i="1"/>
  <c r="G305" i="1"/>
  <c r="G299" i="1"/>
  <c r="G313" i="1"/>
  <c r="AM374" i="1"/>
  <c r="BF314" i="1"/>
  <c r="BG314" i="1" s="1"/>
  <c r="Q314" i="1"/>
  <c r="BL314" i="1"/>
  <c r="BM314" i="1" s="1"/>
  <c r="BR314" i="1"/>
  <c r="BS314" i="1" s="1"/>
  <c r="AZ314" i="1"/>
  <c r="BA314" i="1" s="1"/>
  <c r="N314" i="1"/>
  <c r="Q300" i="1"/>
  <c r="Q304" i="1"/>
  <c r="Q309" i="1"/>
  <c r="Q310" i="1"/>
  <c r="Q301" i="1"/>
  <c r="Q305" i="1"/>
  <c r="Q308" i="1"/>
  <c r="Q303" i="1"/>
  <c r="Q299" i="1"/>
  <c r="Q313" i="1"/>
  <c r="Q298" i="1"/>
  <c r="Q311" i="1"/>
  <c r="Q307" i="1"/>
  <c r="AK338" i="1"/>
  <c r="AJ339" i="1"/>
  <c r="AK334" i="1"/>
  <c r="AK329" i="1"/>
  <c r="AK328" i="1"/>
  <c r="AK324" i="1"/>
  <c r="AK323" i="1"/>
  <c r="AK332" i="1"/>
  <c r="AK331" i="1"/>
  <c r="AK337" i="1"/>
  <c r="AK335" i="1"/>
  <c r="AK327" i="1"/>
  <c r="AK322" i="1"/>
  <c r="AK333" i="1"/>
  <c r="AK325" i="1"/>
  <c r="BD350" i="1"/>
  <c r="BE350" i="1" s="1"/>
  <c r="O350" i="1"/>
  <c r="BJ350" i="1"/>
  <c r="BK350" i="1" s="1"/>
  <c r="AX350" i="1"/>
  <c r="AY350" i="1" s="1"/>
  <c r="BP350" i="1"/>
  <c r="BQ350" i="1" s="1"/>
  <c r="AC330" i="1"/>
  <c r="K386" i="1"/>
  <c r="H386" i="1"/>
  <c r="K372" i="1"/>
  <c r="K379" i="1"/>
  <c r="K373" i="1"/>
  <c r="K376" i="1"/>
  <c r="K377" i="1"/>
  <c r="K380" i="1"/>
  <c r="K385" i="1"/>
  <c r="K370" i="1"/>
  <c r="K383" i="1"/>
  <c r="K382" i="1"/>
  <c r="K381" i="1"/>
  <c r="K375" i="1"/>
  <c r="K371" i="1"/>
  <c r="AX360" i="1"/>
  <c r="AY360" i="1" s="1"/>
  <c r="AA384" i="1"/>
  <c r="O170" i="1"/>
  <c r="BJ170" i="1"/>
  <c r="BK170" i="1" s="1"/>
  <c r="BP170" i="1"/>
  <c r="BQ170" i="1" s="1"/>
  <c r="BD170" i="1"/>
  <c r="BE170" i="1" s="1"/>
  <c r="AX170" i="1"/>
  <c r="AY170" i="1" s="1"/>
  <c r="AI326" i="1"/>
  <c r="AM384" i="1"/>
  <c r="K314" i="1"/>
  <c r="H314" i="1"/>
  <c r="I314" i="1" s="1"/>
  <c r="K309" i="1"/>
  <c r="K305" i="1"/>
  <c r="K298" i="1"/>
  <c r="K300" i="1"/>
  <c r="K301" i="1"/>
  <c r="K299" i="1"/>
  <c r="K307" i="1"/>
  <c r="K303" i="1"/>
  <c r="K313" i="1"/>
  <c r="K308" i="1"/>
  <c r="K304" i="1"/>
  <c r="K310" i="1"/>
  <c r="K311" i="1"/>
  <c r="K336" i="1"/>
  <c r="W378" i="1"/>
  <c r="AI314" i="1"/>
  <c r="AF314" i="1"/>
  <c r="AG314" i="1" s="1"/>
  <c r="AI311" i="1"/>
  <c r="AI299" i="1"/>
  <c r="AI298" i="1"/>
  <c r="AI304" i="1"/>
  <c r="AI301" i="1"/>
  <c r="AI305" i="1"/>
  <c r="AI310" i="1"/>
  <c r="AI303" i="1"/>
  <c r="AI308" i="1"/>
  <c r="AI300" i="1"/>
  <c r="AI307" i="1"/>
  <c r="AI309" i="1"/>
  <c r="AI313" i="1"/>
  <c r="W360" i="1"/>
  <c r="BP98" i="1"/>
  <c r="BQ98" i="1" s="1"/>
  <c r="AX98" i="1"/>
  <c r="AY98" i="1" s="1"/>
  <c r="BJ98" i="1"/>
  <c r="BK98" i="1" s="1"/>
  <c r="BD98" i="1"/>
  <c r="BE98" i="1" s="1"/>
  <c r="O98" i="1"/>
  <c r="AJ387" i="1"/>
  <c r="AK386" i="1"/>
  <c r="AK377" i="1"/>
  <c r="AK375" i="1"/>
  <c r="AK379" i="1"/>
  <c r="AK372" i="1"/>
  <c r="AK370" i="1"/>
  <c r="AK376" i="1"/>
  <c r="AK371" i="1"/>
  <c r="AK381" i="1"/>
  <c r="AK380" i="1"/>
  <c r="AK385" i="1"/>
  <c r="AK382" i="1"/>
  <c r="AK373" i="1"/>
  <c r="AK383" i="1"/>
  <c r="AE314" i="1"/>
  <c r="AD315" i="1"/>
  <c r="AE308" i="1"/>
  <c r="AE298" i="1"/>
  <c r="AE301" i="1"/>
  <c r="AE309" i="1"/>
  <c r="AE305" i="1"/>
  <c r="AE299" i="1"/>
  <c r="AE313" i="1"/>
  <c r="AE310" i="1"/>
  <c r="AE303" i="1"/>
  <c r="AE311" i="1"/>
  <c r="AE304" i="1"/>
  <c r="AE307" i="1"/>
  <c r="AE300" i="1"/>
  <c r="AP387" i="1"/>
  <c r="AQ386" i="1"/>
  <c r="AQ379" i="1"/>
  <c r="AQ371" i="1"/>
  <c r="AQ376" i="1"/>
  <c r="AQ377" i="1"/>
  <c r="AQ381" i="1"/>
  <c r="AQ383" i="1"/>
  <c r="AQ370" i="1"/>
  <c r="AQ380" i="1"/>
  <c r="AQ373" i="1"/>
  <c r="AQ372" i="1"/>
  <c r="AQ375" i="1"/>
  <c r="AQ385" i="1"/>
  <c r="AQ382" i="1"/>
  <c r="AX326" i="1"/>
  <c r="AY326" i="1" s="1"/>
  <c r="BD326" i="1"/>
  <c r="BE326" i="1" s="1"/>
  <c r="O326" i="1"/>
  <c r="BP326" i="1"/>
  <c r="BQ326" i="1" s="1"/>
  <c r="BJ326" i="1"/>
  <c r="BK326" i="1" s="1"/>
  <c r="Y338" i="1"/>
  <c r="X339" i="1"/>
  <c r="Y337" i="1"/>
  <c r="Y333" i="1"/>
  <c r="Y327" i="1"/>
  <c r="Y329" i="1"/>
  <c r="Y328" i="1"/>
  <c r="Y335" i="1"/>
  <c r="Y325" i="1"/>
  <c r="Y334" i="1"/>
  <c r="Y324" i="1"/>
  <c r="Y332" i="1"/>
  <c r="Y323" i="1"/>
  <c r="Y322" i="1"/>
  <c r="Y331" i="1"/>
  <c r="AX330" i="1"/>
  <c r="AY330" i="1" s="1"/>
  <c r="BD330" i="1"/>
  <c r="BE330" i="1" s="1"/>
  <c r="O330" i="1"/>
  <c r="BP330" i="1"/>
  <c r="BQ330" i="1" s="1"/>
  <c r="BJ330" i="1"/>
  <c r="BK330" i="1" s="1"/>
  <c r="AQ338" i="1"/>
  <c r="AP339" i="1"/>
  <c r="AQ331" i="1"/>
  <c r="AQ329" i="1"/>
  <c r="AQ324" i="1"/>
  <c r="AQ323" i="1"/>
  <c r="AQ327" i="1"/>
  <c r="AQ337" i="1"/>
  <c r="AQ334" i="1"/>
  <c r="AQ332" i="1"/>
  <c r="AQ328" i="1"/>
  <c r="AQ333" i="1"/>
  <c r="AQ335" i="1"/>
  <c r="AQ322" i="1"/>
  <c r="AQ325" i="1"/>
  <c r="AQ314" i="1"/>
  <c r="AP315" i="1"/>
  <c r="AQ304" i="1"/>
  <c r="AQ308" i="1"/>
  <c r="AQ313" i="1"/>
  <c r="AQ307" i="1"/>
  <c r="AQ310" i="1"/>
  <c r="AQ300" i="1"/>
  <c r="AQ303" i="1"/>
  <c r="AQ311" i="1"/>
  <c r="AQ305" i="1"/>
  <c r="AQ309" i="1"/>
  <c r="AQ299" i="1"/>
  <c r="AQ298" i="1"/>
  <c r="AQ301" i="1"/>
  <c r="AL362" i="1"/>
  <c r="AM362" i="1" s="1"/>
  <c r="BN99" i="1"/>
  <c r="BH99" i="1"/>
  <c r="BB99" i="1"/>
  <c r="AV99" i="1"/>
  <c r="AG384" i="1"/>
  <c r="G306" i="1"/>
  <c r="AQ336" i="1"/>
  <c r="AA374" i="1"/>
  <c r="AJ315" i="1"/>
  <c r="AK314" i="1"/>
  <c r="AK309" i="1"/>
  <c r="AK311" i="1"/>
  <c r="AK298" i="1"/>
  <c r="AK304" i="1"/>
  <c r="AK310" i="1"/>
  <c r="AK308" i="1"/>
  <c r="AK303" i="1"/>
  <c r="AK307" i="1"/>
  <c r="AK299" i="1"/>
  <c r="AK301" i="1"/>
  <c r="AK313" i="1"/>
  <c r="AK300" i="1"/>
  <c r="AK305" i="1"/>
  <c r="I386" i="1" l="1"/>
  <c r="I371" i="1"/>
  <c r="I383" i="1"/>
  <c r="I376" i="1"/>
  <c r="I372" i="1"/>
  <c r="I381" i="1"/>
  <c r="I385" i="1"/>
  <c r="I375" i="1"/>
  <c r="I377" i="1"/>
  <c r="I382" i="1"/>
  <c r="I380" i="1"/>
  <c r="I373" i="1"/>
  <c r="I370" i="1"/>
  <c r="I379" i="1"/>
  <c r="BN315" i="1"/>
  <c r="BH315" i="1"/>
  <c r="BB315" i="1"/>
  <c r="AV315" i="1"/>
  <c r="U386" i="1"/>
  <c r="U371" i="1"/>
  <c r="U375" i="1"/>
  <c r="U377" i="1"/>
  <c r="U380" i="1"/>
  <c r="U381" i="1"/>
  <c r="U379" i="1"/>
  <c r="U382" i="1"/>
  <c r="U374" i="1"/>
  <c r="U370" i="1"/>
  <c r="U383" i="1"/>
  <c r="U376" i="1"/>
  <c r="U372" i="1"/>
  <c r="U373" i="1"/>
  <c r="U385" i="1"/>
  <c r="AS378" i="1"/>
  <c r="BB339" i="1"/>
  <c r="BN339" i="1"/>
  <c r="BH339" i="1"/>
  <c r="AV339" i="1"/>
  <c r="BN387" i="1"/>
  <c r="BH387" i="1"/>
  <c r="BB387" i="1"/>
  <c r="AV387" i="1"/>
  <c r="U384" i="1"/>
  <c r="I384" i="1"/>
  <c r="AG386" i="1"/>
  <c r="AG371" i="1"/>
  <c r="AG385" i="1"/>
  <c r="AG375" i="1"/>
  <c r="AG376" i="1"/>
  <c r="AG377" i="1"/>
  <c r="AG381" i="1"/>
  <c r="AG373" i="1"/>
  <c r="AG379" i="1"/>
  <c r="AG382" i="1"/>
  <c r="AG372" i="1"/>
  <c r="AG370" i="1"/>
  <c r="AG380" i="1"/>
  <c r="AG383" i="1"/>
  <c r="AG374" i="1"/>
  <c r="AX314" i="1"/>
  <c r="AY314" i="1" s="1"/>
  <c r="BD314" i="1"/>
  <c r="BE314" i="1" s="1"/>
  <c r="O314" i="1"/>
  <c r="BP314" i="1"/>
  <c r="BQ314" i="1" s="1"/>
  <c r="BJ314" i="1"/>
  <c r="BK314" i="1" s="1"/>
  <c r="U378" i="1"/>
  <c r="AX386" i="1"/>
  <c r="AY386" i="1" s="1"/>
  <c r="BJ386" i="1"/>
  <c r="BK386" i="1" s="1"/>
  <c r="BD386" i="1"/>
  <c r="BE386" i="1" s="1"/>
  <c r="O386" i="1"/>
  <c r="BP386" i="1"/>
  <c r="BQ386" i="1" s="1"/>
  <c r="O371" i="1"/>
  <c r="O375" i="1"/>
  <c r="O377" i="1"/>
  <c r="O380" i="1"/>
  <c r="O383" i="1"/>
  <c r="O381" i="1"/>
  <c r="O376" i="1"/>
  <c r="O385" i="1"/>
  <c r="O382" i="1"/>
  <c r="O372" i="1"/>
  <c r="O379" i="1"/>
  <c r="O373" i="1"/>
  <c r="O370" i="1"/>
  <c r="I374" i="1"/>
  <c r="AA386" i="1"/>
  <c r="AA371" i="1"/>
  <c r="AA373" i="1"/>
  <c r="AA382" i="1"/>
  <c r="AA381" i="1"/>
  <c r="AA375" i="1"/>
  <c r="AA376" i="1"/>
  <c r="AA385" i="1"/>
  <c r="AA383" i="1"/>
  <c r="AA377" i="1"/>
  <c r="AA380" i="1"/>
  <c r="AA370" i="1"/>
  <c r="AA379" i="1"/>
  <c r="AA372" i="1"/>
  <c r="AS386" i="1"/>
  <c r="AS371" i="1"/>
  <c r="AS372" i="1"/>
  <c r="AS381" i="1"/>
  <c r="AS370" i="1"/>
  <c r="AS376" i="1"/>
  <c r="AS377" i="1"/>
  <c r="AS385" i="1"/>
  <c r="AS375" i="1"/>
  <c r="AS380" i="1"/>
  <c r="AS373" i="1"/>
  <c r="AS382" i="1"/>
  <c r="AS383" i="1"/>
  <c r="AS379" i="1"/>
  <c r="AS384" i="1"/>
  <c r="I378" i="1"/>
  <c r="AM371" i="1"/>
  <c r="AM386" i="1"/>
  <c r="AM375" i="1"/>
  <c r="AM372" i="1"/>
  <c r="AM382" i="1"/>
  <c r="AM381" i="1"/>
  <c r="AM379" i="1"/>
  <c r="AM383" i="1"/>
  <c r="AM373" i="1"/>
  <c r="AM380" i="1"/>
  <c r="AM377" i="1"/>
  <c r="AM370" i="1"/>
  <c r="AM376" i="1"/>
  <c r="AM385" i="1"/>
  <c r="BD338" i="1"/>
  <c r="BE338" i="1" s="1"/>
  <c r="BJ338" i="1"/>
  <c r="BK338" i="1" s="1"/>
  <c r="O338" i="1"/>
  <c r="BP338" i="1"/>
  <c r="BQ338" i="1" s="1"/>
  <c r="AX338" i="1"/>
  <c r="AY338" i="1" s="1"/>
  <c r="BB363" i="1"/>
  <c r="BN363" i="1"/>
  <c r="BH363" i="1"/>
  <c r="AV363" i="1"/>
  <c r="BD362" i="1"/>
  <c r="BE362" i="1" s="1"/>
  <c r="BJ362" i="1"/>
  <c r="BK362" i="1" s="1"/>
  <c r="BP362" i="1"/>
  <c r="BQ362" i="1" s="1"/>
  <c r="AX362" i="1"/>
  <c r="AY362" i="1" s="1"/>
  <c r="O362" i="1"/>
</calcChain>
</file>

<file path=xl/comments1.xml><?xml version="1.0" encoding="utf-8"?>
<comments xmlns="http://schemas.openxmlformats.org/spreadsheetml/2006/main">
  <authors>
    <author>VMAdmin</author>
  </authors>
  <commentList>
    <comment ref="K28" authorId="0" shapeId="0">
      <text>
        <r>
          <rPr>
            <b/>
            <sz val="9"/>
            <color indexed="81"/>
            <rFont val="Tahoma"/>
            <family val="2"/>
          </rPr>
          <t>7~12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월별</t>
        </r>
        <r>
          <rPr>
            <b/>
            <sz val="9"/>
            <color indexed="81"/>
            <rFont val="Tahoma"/>
            <family val="2"/>
          </rPr>
          <t xml:space="preserve"> -200</t>
        </r>
        <r>
          <rPr>
            <b/>
            <sz val="9"/>
            <color indexed="81"/>
            <rFont val="돋움"/>
            <family val="3"/>
            <charset val="129"/>
          </rPr>
          <t>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반영예정</t>
        </r>
      </text>
    </comment>
  </commentList>
</comments>
</file>

<file path=xl/sharedStrings.xml><?xml version="1.0" encoding="utf-8"?>
<sst xmlns="http://schemas.openxmlformats.org/spreadsheetml/2006/main" count="5286" uniqueCount="124">
  <si>
    <t>사업장별 실적 현황 [파나크 영덕]</t>
    <phoneticPr fontId="3" type="noConversion"/>
  </si>
  <si>
    <t>[ 단위 : RN_실, ADR_천원, Revenue_천원  / VAT제외 ]</t>
    <phoneticPr fontId="3" type="noConversion"/>
  </si>
  <si>
    <t>Segment</t>
    <phoneticPr fontId="3" type="noConversion"/>
  </si>
  <si>
    <t>2025 Budget</t>
    <phoneticPr fontId="3" type="noConversion"/>
  </si>
  <si>
    <t>2025 Actual</t>
    <phoneticPr fontId="3" type="noConversion"/>
  </si>
  <si>
    <t>2024 Actual</t>
    <phoneticPr fontId="3" type="noConversion"/>
  </si>
  <si>
    <t>2023 Actual</t>
    <phoneticPr fontId="3" type="noConversion"/>
  </si>
  <si>
    <t>2022 Actual</t>
    <phoneticPr fontId="3" type="noConversion"/>
  </si>
  <si>
    <t>2021 Actual</t>
    <phoneticPr fontId="3" type="noConversion"/>
  </si>
  <si>
    <t>2020 Actual</t>
    <phoneticPr fontId="3" type="noConversion"/>
  </si>
  <si>
    <t>2025 Actual vs. 2025 Budget</t>
    <phoneticPr fontId="3" type="noConversion"/>
  </si>
  <si>
    <t>2025 Actual vs. 2024 Actual</t>
    <phoneticPr fontId="3" type="noConversion"/>
  </si>
  <si>
    <t>2025 Actual vs. 2023 Actual</t>
    <phoneticPr fontId="3" type="noConversion"/>
  </si>
  <si>
    <t>2024 Actual vs. 2019 Actual</t>
    <phoneticPr fontId="3" type="noConversion"/>
  </si>
  <si>
    <t>※ 실적 입력</t>
    <phoneticPr fontId="3" type="noConversion"/>
  </si>
  <si>
    <t>RN</t>
    <phoneticPr fontId="3" type="noConversion"/>
  </si>
  <si>
    <t>ADR</t>
    <phoneticPr fontId="3" type="noConversion"/>
  </si>
  <si>
    <t>Revenue</t>
    <phoneticPr fontId="3" type="noConversion"/>
  </si>
  <si>
    <t>Revenue</t>
  </si>
  <si>
    <t>매 출</t>
    <phoneticPr fontId="3" type="noConversion"/>
  </si>
  <si>
    <t>구 분</t>
    <phoneticPr fontId="3" type="noConversion"/>
  </si>
  <si>
    <t>2025년 목표</t>
    <phoneticPr fontId="3" type="noConversion"/>
  </si>
  <si>
    <t>2025년 실적</t>
    <phoneticPr fontId="3" type="noConversion"/>
  </si>
  <si>
    <t>2024년 실적</t>
    <phoneticPr fontId="3" type="noConversion"/>
  </si>
  <si>
    <t>2023년 실적</t>
    <phoneticPr fontId="3" type="noConversion"/>
  </si>
  <si>
    <t>2022년 실적</t>
    <phoneticPr fontId="3" type="noConversion"/>
  </si>
  <si>
    <t>2021년 실적</t>
    <phoneticPr fontId="3" type="noConversion"/>
  </si>
  <si>
    <t>2020년 실적</t>
    <phoneticPr fontId="3" type="noConversion"/>
  </si>
  <si>
    <t>%</t>
    <phoneticPr fontId="3" type="noConversion"/>
  </si>
  <si>
    <t>지 수</t>
    <phoneticPr fontId="3" type="noConversion"/>
  </si>
  <si>
    <t>증감율</t>
    <phoneticPr fontId="3" type="noConversion"/>
  </si>
  <si>
    <t>객실수</t>
    <phoneticPr fontId="3" type="noConversion"/>
  </si>
  <si>
    <t>1월</t>
    <phoneticPr fontId="3" type="noConversion"/>
  </si>
  <si>
    <t>Membership</t>
    <phoneticPr fontId="3" type="noConversion"/>
  </si>
  <si>
    <t>기 명</t>
    <phoneticPr fontId="3" type="noConversion"/>
  </si>
  <si>
    <t>회 원</t>
    <phoneticPr fontId="3" type="noConversion"/>
  </si>
  <si>
    <t>무기명</t>
    <phoneticPr fontId="3" type="noConversion"/>
  </si>
  <si>
    <t>Staff</t>
    <phoneticPr fontId="3" type="noConversion"/>
  </si>
  <si>
    <t>직 원</t>
    <phoneticPr fontId="3" type="noConversion"/>
  </si>
  <si>
    <t>Other</t>
    <phoneticPr fontId="3" type="noConversion"/>
  </si>
  <si>
    <t>기 타</t>
    <phoneticPr fontId="3" type="noConversion"/>
  </si>
  <si>
    <t>Total</t>
    <phoneticPr fontId="3" type="noConversion"/>
  </si>
  <si>
    <t>단 체</t>
    <phoneticPr fontId="3" type="noConversion"/>
  </si>
  <si>
    <t>일 반</t>
    <phoneticPr fontId="3" type="noConversion"/>
  </si>
  <si>
    <t>Group</t>
    <phoneticPr fontId="3" type="noConversion"/>
  </si>
  <si>
    <t>G-Mice</t>
    <phoneticPr fontId="3" type="noConversion"/>
  </si>
  <si>
    <t>학 생</t>
    <phoneticPr fontId="3" type="noConversion"/>
  </si>
  <si>
    <t>E-Mice</t>
    <phoneticPr fontId="3" type="noConversion"/>
  </si>
  <si>
    <t>인바운드</t>
    <phoneticPr fontId="3" type="noConversion"/>
  </si>
  <si>
    <t>Inbound</t>
    <phoneticPr fontId="3" type="noConversion"/>
  </si>
  <si>
    <t>홈페이지</t>
    <phoneticPr fontId="3" type="noConversion"/>
  </si>
  <si>
    <t>OTA</t>
    <phoneticPr fontId="3" type="noConversion"/>
  </si>
  <si>
    <t>FIT</t>
    <phoneticPr fontId="3" type="noConversion"/>
  </si>
  <si>
    <t>Homepage</t>
    <phoneticPr fontId="3" type="noConversion"/>
  </si>
  <si>
    <t>G-OTA</t>
    <phoneticPr fontId="3" type="noConversion"/>
  </si>
  <si>
    <t>제휴사</t>
    <phoneticPr fontId="3" type="noConversion"/>
  </si>
  <si>
    <t>Affiliate</t>
    <phoneticPr fontId="3" type="noConversion"/>
  </si>
  <si>
    <t>COMP</t>
    <phoneticPr fontId="3" type="noConversion"/>
  </si>
  <si>
    <t>2월</t>
    <phoneticPr fontId="3" type="noConversion"/>
  </si>
  <si>
    <t>Grand Total</t>
    <phoneticPr fontId="3" type="noConversion"/>
  </si>
  <si>
    <t>OCC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</si>
  <si>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</si>
  <si>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</si>
  <si>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</si>
  <si>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</si>
  <si>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</si>
  <si>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</si>
  <si>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</si>
  <si>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</si>
  <si>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</si>
  <si>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</si>
  <si>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※ 가용객실수</t>
    <phoneticPr fontId="3" type="noConversion"/>
  </si>
  <si>
    <t>구분</t>
    <phoneticPr fontId="3" type="noConversion"/>
  </si>
  <si>
    <t>합계</t>
    <phoneticPr fontId="3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</si>
  <si>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</si>
  <si>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</si>
  <si>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</si>
  <si>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</si>
  <si>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</si>
  <si>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</si>
  <si>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</si>
  <si>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</si>
  <si>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</si>
  <si>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2025년</t>
    <phoneticPr fontId="3" type="noConversion"/>
  </si>
  <si>
    <t>목표</t>
    <phoneticPr fontId="3" type="noConversion"/>
  </si>
  <si>
    <t>실적</t>
    <phoneticPr fontId="3" type="noConversion"/>
  </si>
  <si>
    <t>2024년</t>
    <phoneticPr fontId="3" type="noConversion"/>
  </si>
  <si>
    <t>2023년</t>
    <phoneticPr fontId="3" type="noConversion"/>
  </si>
  <si>
    <t>2022년</t>
    <phoneticPr fontId="3" type="noConversion"/>
  </si>
  <si>
    <t>2021년</t>
    <phoneticPr fontId="3" type="noConversion"/>
  </si>
  <si>
    <t>2020년</t>
    <phoneticPr fontId="3" type="noConversion"/>
  </si>
  <si>
    <t>매출</t>
    <phoneticPr fontId="3" type="noConversion"/>
  </si>
  <si>
    <t>객실</t>
    <phoneticPr fontId="3" type="noConversion"/>
  </si>
  <si>
    <t>년 간</t>
    <phoneticPr fontId="3" type="noConversion"/>
  </si>
  <si>
    <t>상반기</t>
    <phoneticPr fontId="3" type="noConversion"/>
  </si>
  <si>
    <t>하반기</t>
    <phoneticPr fontId="3" type="noConversion"/>
  </si>
  <si>
    <t>11월
누계</t>
    <phoneticPr fontId="3" type="noConversion"/>
  </si>
  <si>
    <t>사업장별 실적 현황 [소노문 해운대]</t>
    <phoneticPr fontId="3" type="noConversion"/>
  </si>
  <si>
    <t>사업장별 실적 현황 [팔라티움 해운대]</t>
    <phoneticPr fontId="3" type="noConversion"/>
  </si>
  <si>
    <t>2026년 목표</t>
    <phoneticPr fontId="3" type="noConversion"/>
  </si>
  <si>
    <t>2026년 실적</t>
    <phoneticPr fontId="3" type="noConversion"/>
  </si>
  <si>
    <t>2026년</t>
    <phoneticPr fontId="3" type="noConversion"/>
  </si>
  <si>
    <t>2026 Budget</t>
  </si>
  <si>
    <t>2026 Actual</t>
    <phoneticPr fontId="3" type="noConversion"/>
  </si>
  <si>
    <t>2026 Actual vs. 2026 Budget</t>
    <phoneticPr fontId="3" type="noConversion"/>
  </si>
  <si>
    <t>2026 Actual vs. 2025 Actual</t>
    <phoneticPr fontId="3" type="noConversion"/>
  </si>
  <si>
    <t>2026 Actual vs. 2024 Actual</t>
    <phoneticPr fontId="3" type="noConversion"/>
  </si>
  <si>
    <t>2025 Actual vs. 2020 Actual</t>
    <phoneticPr fontId="3" type="noConversion"/>
  </si>
  <si>
    <t>일   반</t>
    <phoneticPr fontId="12" type="noConversion"/>
  </si>
  <si>
    <t>회   원</t>
    <phoneticPr fontId="12" type="noConversion"/>
  </si>
  <si>
    <t>수분양자</t>
    <phoneticPr fontId="12" type="noConversion"/>
  </si>
  <si>
    <t>합 계</t>
    <phoneticPr fontId="12" type="noConversion"/>
  </si>
  <si>
    <t>구 분</t>
    <phoneticPr fontId="12" type="noConversion"/>
  </si>
  <si>
    <t>판매객실수</t>
    <phoneticPr fontId="12" type="noConversion"/>
  </si>
  <si>
    <t>매   출</t>
    <phoneticPr fontId="12" type="noConversion"/>
  </si>
  <si>
    <t>소  계</t>
    <phoneticPr fontId="12" type="noConversion"/>
  </si>
  <si>
    <t>수분양자</t>
  </si>
  <si>
    <t>ADR</t>
    <phoneticPr fontId="12" type="noConversion"/>
  </si>
  <si>
    <t>[단위 : 실, 천원]</t>
    <phoneticPr fontId="3" type="noConversion"/>
  </si>
  <si>
    <t>■107실 운영기준</t>
    <phoneticPr fontId="3" type="noConversion"/>
  </si>
  <si>
    <t>■238실 운영기준</t>
    <phoneticPr fontId="3" type="noConversion"/>
  </si>
  <si>
    <t>OCC</t>
    <phoneticPr fontId="12" type="noConversion"/>
  </si>
  <si>
    <t>가용객실수</t>
    <phoneticPr fontId="12" type="noConversion"/>
  </si>
  <si>
    <t>■238실(1월, 7~12월), 107실(2월~6월) 운영기준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</si>
</sst>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.00_);[Red]\(#,##0.00\)"/>
    <numFmt numFmtId="178" formatCode="#,##0_);[Red]\(#,##0\)"/>
    <numFmt numFmtId="179" formatCode="[Black]#,##0;[Red]&quot;▼&quot;#,##0"/>
    <numFmt numFmtId="180" formatCode="[Black]#,##0.0%;[Red]&quot;▼&quot;#,##0.0%;0"/>
    <numFmt numFmtId="181" formatCode="#,##0_ "/>
    <numFmt numFmtId="182" formatCode="General&quot;월&quot;"/>
    <numFmt numFmtId="183" formatCode="_-* #,##0_-;\-* #,##0_-;_-* &quot;-&quot;??_-;_-@_-"/>
    <numFmt numFmtId="184" formatCode="_-* #,##0.000_-;\-* #,##0.00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color theme="1" tint="0.249977111117893"/>
      <name val="대명체 보통"/>
      <family val="3"/>
      <charset val="129"/>
    </font>
    <font>
      <sz val="8"/>
      <name val="맑은 고딕"/>
      <family val="2"/>
      <charset val="129"/>
      <scheme val="minor"/>
    </font>
    <font>
      <sz val="10"/>
      <color theme="1" tint="0.249977111117893"/>
      <name val="대명체 보통"/>
      <family val="3"/>
      <charset val="129"/>
    </font>
    <font>
      <sz val="10"/>
      <color theme="1" tint="0.249977111117893"/>
      <name val="Arial"/>
      <family val="2"/>
    </font>
    <font>
      <sz val="10"/>
      <color theme="0"/>
      <name val="대명체 보통"/>
      <family val="3"/>
      <charset val="129"/>
    </font>
    <font>
      <b/>
      <sz val="10"/>
      <color theme="1" tint="0.249977111117893"/>
      <name val="대명체 보통"/>
      <family val="3"/>
      <charset val="129"/>
    </font>
    <font>
      <sz val="9"/>
      <color theme="1" tint="0.249977111117893"/>
      <name val="Arial"/>
      <family val="2"/>
    </font>
    <font>
      <sz val="10"/>
      <color indexed="63" tint="0.249977111117893"/>
      <name val="대명체 보통"/>
      <family val="3"/>
      <charset val="129"/>
    </font>
    <font>
      <sz val="10"/>
      <color theme="1" tint="0.249977111117893"/>
      <name val="맑은 고딕"/>
      <family val="3"/>
      <charset val="129"/>
    </font>
    <font>
      <sz val="10"/>
      <color theme="1"/>
      <name val="대명체 보통"/>
      <family val="3"/>
      <charset val="129"/>
    </font>
    <font>
      <sz val="8"/>
      <name val="새굴림"/>
      <family val="1"/>
      <charset val="129"/>
    </font>
    <font>
      <sz val="11"/>
      <color theme="1"/>
      <name val="대명체 굵게"/>
      <family val="3"/>
      <charset val="129"/>
    </font>
    <font>
      <sz val="9"/>
      <color theme="1"/>
      <name val="대명체 굵게"/>
      <family val="3"/>
      <charset val="129"/>
    </font>
    <font>
      <sz val="9"/>
      <name val="대명체 굵게"/>
      <family val="3"/>
      <charset val="129"/>
    </font>
    <font>
      <sz val="9"/>
      <color theme="1"/>
      <name val="대명체 보통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EAEA"/>
        <bgColor indexed="64"/>
      </patternFill>
    </fill>
  </fills>
  <borders count="163">
    <border>
      <left/>
      <right/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rgb="FFFF0000"/>
      </left>
      <right style="hair">
        <color theme="0" tint="-0.499984740745262"/>
      </right>
      <top style="medium">
        <color rgb="FFFF0000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rgb="FFFF0000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medium">
        <color rgb="FFFF0000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rgb="FFFF0000"/>
      </right>
      <top style="medium">
        <color rgb="FFFF0000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rgb="FFFF0000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rgb="FFFF0000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rgb="FFFF0000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/>
      <bottom style="double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double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double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double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/>
      <right style="hair">
        <color theme="0" tint="-0.499984740745262"/>
      </right>
      <top/>
      <bottom style="double">
        <color theme="0" tint="-0.499984740745262"/>
      </bottom>
      <diagonal/>
    </border>
    <border>
      <left style="hair">
        <color theme="0" tint="-0.499984740745262"/>
      </left>
      <right style="medium">
        <color rgb="FFFF0000"/>
      </right>
      <top style="hair">
        <color theme="0" tint="-0.499984740745262"/>
      </top>
      <bottom style="double">
        <color theme="0" tint="-0.499984740745262"/>
      </bottom>
      <diagonal/>
    </border>
    <border>
      <left style="medium">
        <color rgb="FFFF0000"/>
      </left>
      <right style="hair">
        <color theme="0" tint="-0.499984740745262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/>
      <bottom style="hair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rgb="FFFF0000"/>
      </right>
      <top/>
      <bottom style="hair">
        <color theme="0" tint="-0.499984740745262"/>
      </bottom>
      <diagonal/>
    </border>
    <border>
      <left style="medium">
        <color rgb="FFFF0000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rgb="FFFF0000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rgb="FFFF0000"/>
      </right>
      <top style="hair">
        <color theme="0" tint="-0.499984740745262"/>
      </top>
      <bottom/>
      <diagonal/>
    </border>
    <border>
      <left style="medium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rgb="FFFF0000"/>
      </right>
      <top style="thin">
        <color theme="0" tint="-0.499984740745262"/>
      </top>
      <bottom style="hair">
        <color theme="0" tint="-0.499984740745262"/>
      </bottom>
      <diagonal/>
    </border>
    <border>
      <left style="medium">
        <color rgb="FFFF0000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medium">
        <color rgb="FFFF0000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/>
      <bottom style="medium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rgb="FFFF0000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rgb="FFFF0000"/>
      </left>
      <right style="hair">
        <color theme="0" tint="-0.499984740745262"/>
      </right>
      <top/>
      <bottom style="medium">
        <color rgb="FFFF0000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medium">
        <color rgb="FFFF0000"/>
      </bottom>
      <diagonal/>
    </border>
    <border>
      <left/>
      <right/>
      <top style="thin">
        <color theme="0" tint="-0.499984740745262"/>
      </top>
      <bottom style="medium">
        <color rgb="FFFF0000"/>
      </bottom>
      <diagonal/>
    </border>
    <border>
      <left/>
      <right style="medium">
        <color rgb="FFFF0000"/>
      </right>
      <top style="thin">
        <color theme="0" tint="-0.499984740745262"/>
      </top>
      <bottom style="medium">
        <color rgb="FFFF0000"/>
      </bottom>
      <diagonal/>
    </border>
    <border>
      <left/>
      <right style="hair">
        <color theme="0" tint="-0.499984740745262"/>
      </right>
      <top/>
      <bottom style="medium">
        <color rgb="FFFF0000"/>
      </bottom>
      <diagonal/>
    </border>
    <border>
      <left style="hair">
        <color theme="0" tint="-0.499984740745262"/>
      </left>
      <right style="medium">
        <color rgb="FFFF0000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/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double">
        <color theme="1" tint="0.34998626667073579"/>
      </bottom>
      <diagonal/>
    </border>
    <border>
      <left/>
      <right style="hair">
        <color theme="1" tint="0.24994659260841701"/>
      </right>
      <top style="hair">
        <color theme="1" tint="0.34998626667073579"/>
      </top>
      <bottom style="double">
        <color theme="1" tint="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double">
        <color theme="1" tint="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34998626667073579"/>
      </top>
      <bottom style="double">
        <color theme="1" tint="0.34998626667073579"/>
      </bottom>
      <diagonal/>
    </border>
    <border>
      <left style="hair">
        <color theme="1" tint="0.24994659260841701"/>
      </left>
      <right style="thin">
        <color theme="1" tint="0.34998626667073579"/>
      </right>
      <top style="hair">
        <color theme="1" tint="0.34998626667073579"/>
      </top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double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medium">
        <color rgb="FFC00000"/>
      </right>
      <top style="thin">
        <color theme="1" tint="0.34998626667073579"/>
      </top>
      <bottom/>
      <diagonal/>
    </border>
    <border>
      <left style="medium">
        <color rgb="FFC00000"/>
      </left>
      <right style="thin">
        <color theme="1" tint="0.34998626667073579"/>
      </right>
      <top/>
      <bottom style="double">
        <color theme="1" tint="0.34998626667073579"/>
      </bottom>
      <diagonal/>
    </border>
    <border>
      <left style="hair">
        <color theme="1" tint="0.24994659260841701"/>
      </left>
      <right style="medium">
        <color rgb="FFC00000"/>
      </right>
      <top style="hair">
        <color theme="1" tint="0.34998626667073579"/>
      </top>
      <bottom style="double">
        <color theme="1" tint="0.34998626667073579"/>
      </bottom>
      <diagonal/>
    </border>
    <border>
      <left style="medium">
        <color rgb="FFC00000"/>
      </left>
      <right style="thin">
        <color theme="1" tint="0.34998626667073579"/>
      </right>
      <top style="double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medium">
        <color rgb="FFC00000"/>
      </right>
      <top style="thin">
        <color theme="1" tint="0.34998626667073579"/>
      </top>
      <bottom/>
      <diagonal/>
    </border>
    <border>
      <left style="medium">
        <color rgb="FFC00000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medium">
        <color rgb="FFC00000"/>
      </right>
      <top/>
      <bottom/>
      <diagonal/>
    </border>
    <border>
      <left style="hair">
        <color theme="1" tint="0.34998626667073579"/>
      </left>
      <right style="medium">
        <color rgb="FFC00000"/>
      </right>
      <top/>
      <bottom style="thin">
        <color theme="1" tint="0.34998626667073579"/>
      </bottom>
      <diagonal/>
    </border>
    <border>
      <left style="medium">
        <color rgb="FFC00000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rgb="FFC00000"/>
      </left>
      <right/>
      <top style="thin">
        <color theme="1" tint="0.34998626667073579"/>
      </top>
      <bottom style="medium">
        <color rgb="FFC00000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rgb="FFC00000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rgb="FFC00000"/>
      </bottom>
      <diagonal/>
    </border>
    <border>
      <left/>
      <right style="hair">
        <color theme="1" tint="0.34998626667073579"/>
      </right>
      <top/>
      <bottom style="medium">
        <color rgb="FFC00000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medium">
        <color rgb="FFC00000"/>
      </bottom>
      <diagonal/>
    </border>
    <border>
      <left style="hair">
        <color theme="1" tint="0.34998626667073579"/>
      </left>
      <right style="medium">
        <color rgb="FFC00000"/>
      </right>
      <top/>
      <bottom style="medium">
        <color rgb="FFC00000"/>
      </bottom>
      <diagonal/>
    </border>
    <border>
      <left style="hair">
        <color theme="1" tint="0.34998626667073579"/>
      </left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97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178" fontId="5" fillId="2" borderId="0" xfId="0" applyNumberFormat="1" applyFont="1" applyFill="1" applyAlignment="1">
      <alignment horizontal="right" vertical="center"/>
    </xf>
    <xf numFmtId="178" fontId="4" fillId="2" borderId="0" xfId="0" applyNumberFormat="1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right" vertical="center"/>
    </xf>
    <xf numFmtId="178" fontId="4" fillId="2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right" vertical="center"/>
    </xf>
    <xf numFmtId="177" fontId="4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Border="1" applyAlignment="1">
      <alignment horizontal="right" vertical="center"/>
    </xf>
    <xf numFmtId="178" fontId="4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78" fontId="4" fillId="2" borderId="0" xfId="0" applyNumberFormat="1" applyFont="1" applyFill="1" applyBorder="1" applyAlignment="1">
      <alignment vertical="center"/>
    </xf>
    <xf numFmtId="0" fontId="7" fillId="3" borderId="36" xfId="0" applyFont="1" applyFill="1" applyBorder="1" applyAlignment="1">
      <alignment horizontal="center" vertical="center"/>
    </xf>
    <xf numFmtId="176" fontId="7" fillId="3" borderId="34" xfId="0" applyNumberFormat="1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177" fontId="7" fillId="3" borderId="34" xfId="0" applyNumberFormat="1" applyFont="1" applyFill="1" applyBorder="1" applyAlignment="1">
      <alignment horizontal="center" vertical="center"/>
    </xf>
    <xf numFmtId="176" fontId="7" fillId="3" borderId="38" xfId="0" applyNumberFormat="1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176" fontId="7" fillId="3" borderId="40" xfId="0" applyNumberFormat="1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176" fontId="7" fillId="3" borderId="42" xfId="0" applyNumberFormat="1" applyFont="1" applyFill="1" applyBorder="1" applyAlignment="1">
      <alignment horizontal="center" vertical="center"/>
    </xf>
    <xf numFmtId="0" fontId="7" fillId="3" borderId="43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178" fontId="8" fillId="2" borderId="51" xfId="0" applyNumberFormat="1" applyFont="1" applyFill="1" applyBorder="1" applyAlignment="1">
      <alignment horizontal="right" vertical="center"/>
    </xf>
    <xf numFmtId="176" fontId="8" fillId="2" borderId="52" xfId="0" applyNumberFormat="1" applyFont="1" applyFill="1" applyBorder="1" applyAlignment="1">
      <alignment horizontal="right" vertical="center"/>
    </xf>
    <xf numFmtId="178" fontId="8" fillId="2" borderId="52" xfId="0" applyNumberFormat="1" applyFont="1" applyFill="1" applyBorder="1" applyAlignment="1">
      <alignment horizontal="right" vertical="center"/>
    </xf>
    <xf numFmtId="177" fontId="8" fillId="2" borderId="52" xfId="0" applyNumberFormat="1" applyFont="1" applyFill="1" applyBorder="1" applyAlignment="1">
      <alignment horizontal="right" vertical="center"/>
    </xf>
    <xf numFmtId="176" fontId="8" fillId="2" borderId="53" xfId="0" applyNumberFormat="1" applyFont="1" applyFill="1" applyBorder="1" applyAlignment="1">
      <alignment horizontal="right" vertical="center"/>
    </xf>
    <xf numFmtId="178" fontId="8" fillId="2" borderId="54" xfId="0" applyNumberFormat="1" applyFont="1" applyFill="1" applyBorder="1" applyAlignment="1">
      <alignment horizontal="right" vertical="center"/>
    </xf>
    <xf numFmtId="176" fontId="8" fillId="2" borderId="55" xfId="0" applyNumberFormat="1" applyFont="1" applyFill="1" applyBorder="1" applyAlignment="1">
      <alignment horizontal="right" vertical="center"/>
    </xf>
    <xf numFmtId="178" fontId="8" fillId="2" borderId="49" xfId="0" applyNumberFormat="1" applyFont="1" applyFill="1" applyBorder="1" applyAlignment="1">
      <alignment horizontal="right" vertical="center"/>
    </xf>
    <xf numFmtId="176" fontId="8" fillId="2" borderId="56" xfId="0" applyNumberFormat="1" applyFont="1" applyFill="1" applyBorder="1" applyAlignment="1">
      <alignment horizontal="right" vertical="center"/>
    </xf>
    <xf numFmtId="179" fontId="8" fillId="2" borderId="57" xfId="0" applyNumberFormat="1" applyFont="1" applyFill="1" applyBorder="1" applyAlignment="1">
      <alignment horizontal="right" vertical="center"/>
    </xf>
    <xf numFmtId="180" fontId="8" fillId="2" borderId="52" xfId="0" applyNumberFormat="1" applyFont="1" applyFill="1" applyBorder="1" applyAlignment="1">
      <alignment horizontal="right" vertical="center"/>
    </xf>
    <xf numFmtId="179" fontId="8" fillId="2" borderId="52" xfId="0" applyNumberFormat="1" applyFont="1" applyFill="1" applyBorder="1" applyAlignment="1">
      <alignment horizontal="right" vertical="center"/>
    </xf>
    <xf numFmtId="180" fontId="8" fillId="2" borderId="53" xfId="0" applyNumberFormat="1" applyFont="1" applyFill="1" applyBorder="1" applyAlignment="1">
      <alignment horizontal="right" vertical="center"/>
    </xf>
    <xf numFmtId="180" fontId="8" fillId="2" borderId="56" xfId="0" applyNumberFormat="1" applyFont="1" applyFill="1" applyBorder="1" applyAlignment="1">
      <alignment horizontal="right" vertical="center"/>
    </xf>
    <xf numFmtId="179" fontId="8" fillId="2" borderId="49" xfId="0" applyNumberFormat="1" applyFont="1" applyFill="1" applyBorder="1" applyAlignment="1">
      <alignment horizontal="right" vertical="center"/>
    </xf>
    <xf numFmtId="178" fontId="4" fillId="2" borderId="51" xfId="0" applyNumberFormat="1" applyFont="1" applyFill="1" applyBorder="1" applyAlignment="1">
      <alignment horizontal="right" vertical="center"/>
    </xf>
    <xf numFmtId="178" fontId="4" fillId="2" borderId="59" xfId="0" applyNumberFormat="1" applyFont="1" applyFill="1" applyBorder="1" applyAlignment="1">
      <alignment horizontal="right" vertical="center"/>
    </xf>
    <xf numFmtId="181" fontId="8" fillId="4" borderId="49" xfId="0" applyNumberFormat="1" applyFont="1" applyFill="1" applyBorder="1" applyAlignment="1">
      <alignment horizontal="right" vertical="center"/>
    </xf>
    <xf numFmtId="181" fontId="8" fillId="4" borderId="53" xfId="0" applyNumberFormat="1" applyFont="1" applyFill="1" applyBorder="1" applyAlignment="1">
      <alignment horizontal="right" vertical="center"/>
    </xf>
    <xf numFmtId="181" fontId="8" fillId="0" borderId="58" xfId="0" applyNumberFormat="1" applyFont="1" applyFill="1" applyBorder="1" applyAlignment="1">
      <alignment horizontal="right" vertical="center"/>
    </xf>
    <xf numFmtId="181" fontId="8" fillId="0" borderId="59" xfId="0" applyNumberFormat="1" applyFont="1" applyFill="1" applyBorder="1" applyAlignment="1">
      <alignment horizontal="right" vertical="center"/>
    </xf>
    <xf numFmtId="181" fontId="8" fillId="4" borderId="58" xfId="0" applyNumberFormat="1" applyFont="1" applyFill="1" applyBorder="1" applyAlignment="1">
      <alignment horizontal="right" vertical="center"/>
    </xf>
    <xf numFmtId="181" fontId="8" fillId="4" borderId="59" xfId="0" applyNumberFormat="1" applyFont="1" applyFill="1" applyBorder="1" applyAlignment="1">
      <alignment horizontal="right" vertical="center"/>
    </xf>
    <xf numFmtId="181" fontId="8" fillId="2" borderId="58" xfId="0" applyNumberFormat="1" applyFont="1" applyFill="1" applyBorder="1" applyAlignment="1">
      <alignment horizontal="right" vertical="center"/>
    </xf>
    <xf numFmtId="181" fontId="8" fillId="2" borderId="59" xfId="0" applyNumberFormat="1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center" vertical="center"/>
    </xf>
    <xf numFmtId="178" fontId="8" fillId="2" borderId="62" xfId="0" applyNumberFormat="1" applyFont="1" applyFill="1" applyBorder="1" applyAlignment="1">
      <alignment horizontal="right" vertical="center"/>
    </xf>
    <xf numFmtId="176" fontId="8" fillId="2" borderId="14" xfId="0" applyNumberFormat="1" applyFont="1" applyFill="1" applyBorder="1" applyAlignment="1">
      <alignment horizontal="right" vertical="center"/>
    </xf>
    <xf numFmtId="178" fontId="8" fillId="2" borderId="14" xfId="0" applyNumberFormat="1" applyFont="1" applyFill="1" applyBorder="1" applyAlignment="1">
      <alignment horizontal="right" vertical="center"/>
    </xf>
    <xf numFmtId="177" fontId="8" fillId="2" borderId="14" xfId="0" applyNumberFormat="1" applyFont="1" applyFill="1" applyBorder="1" applyAlignment="1">
      <alignment horizontal="right" vertical="center"/>
    </xf>
    <xf numFmtId="176" fontId="8" fillId="2" borderId="18" xfId="0" applyNumberFormat="1" applyFont="1" applyFill="1" applyBorder="1" applyAlignment="1">
      <alignment horizontal="right" vertical="center"/>
    </xf>
    <xf numFmtId="178" fontId="8" fillId="2" borderId="13" xfId="0" applyNumberFormat="1" applyFont="1" applyFill="1" applyBorder="1" applyAlignment="1">
      <alignment horizontal="right" vertical="center"/>
    </xf>
    <xf numFmtId="176" fontId="8" fillId="2" borderId="20" xfId="0" applyNumberFormat="1" applyFont="1" applyFill="1" applyBorder="1" applyAlignment="1">
      <alignment horizontal="right" vertical="center"/>
    </xf>
    <xf numFmtId="178" fontId="8" fillId="2" borderId="61" xfId="0" applyNumberFormat="1" applyFont="1" applyFill="1" applyBorder="1" applyAlignment="1">
      <alignment horizontal="right" vertical="center"/>
    </xf>
    <xf numFmtId="176" fontId="8" fillId="2" borderId="22" xfId="0" applyNumberFormat="1" applyFont="1" applyFill="1" applyBorder="1" applyAlignment="1">
      <alignment horizontal="right" vertical="center"/>
    </xf>
    <xf numFmtId="179" fontId="8" fillId="2" borderId="63" xfId="0" applyNumberFormat="1" applyFont="1" applyFill="1" applyBorder="1" applyAlignment="1">
      <alignment horizontal="right" vertical="center"/>
    </xf>
    <xf numFmtId="180" fontId="8" fillId="2" borderId="14" xfId="0" applyNumberFormat="1" applyFont="1" applyFill="1" applyBorder="1" applyAlignment="1">
      <alignment horizontal="right" vertical="center"/>
    </xf>
    <xf numFmtId="179" fontId="8" fillId="2" borderId="14" xfId="0" applyNumberFormat="1" applyFont="1" applyFill="1" applyBorder="1" applyAlignment="1">
      <alignment horizontal="right" vertical="center"/>
    </xf>
    <xf numFmtId="180" fontId="8" fillId="2" borderId="18" xfId="0" applyNumberFormat="1" applyFont="1" applyFill="1" applyBorder="1" applyAlignment="1">
      <alignment horizontal="right" vertical="center"/>
    </xf>
    <xf numFmtId="180" fontId="8" fillId="2" borderId="22" xfId="0" applyNumberFormat="1" applyFont="1" applyFill="1" applyBorder="1" applyAlignment="1">
      <alignment horizontal="right" vertical="center"/>
    </xf>
    <xf numFmtId="179" fontId="8" fillId="2" borderId="61" xfId="0" applyNumberFormat="1" applyFont="1" applyFill="1" applyBorder="1" applyAlignment="1">
      <alignment horizontal="right" vertical="center"/>
    </xf>
    <xf numFmtId="178" fontId="4" fillId="2" borderId="62" xfId="0" applyNumberFormat="1" applyFont="1" applyFill="1" applyBorder="1" applyAlignment="1">
      <alignment horizontal="right" vertical="center"/>
    </xf>
    <xf numFmtId="178" fontId="4" fillId="2" borderId="65" xfId="0" applyNumberFormat="1" applyFont="1" applyFill="1" applyBorder="1" applyAlignment="1">
      <alignment horizontal="right" vertical="center"/>
    </xf>
    <xf numFmtId="181" fontId="8" fillId="4" borderId="61" xfId="0" applyNumberFormat="1" applyFont="1" applyFill="1" applyBorder="1" applyAlignment="1">
      <alignment horizontal="right" vertical="center"/>
    </xf>
    <xf numFmtId="181" fontId="8" fillId="4" borderId="18" xfId="0" applyNumberFormat="1" applyFont="1" applyFill="1" applyBorder="1" applyAlignment="1">
      <alignment horizontal="right" vertical="center"/>
    </xf>
    <xf numFmtId="181" fontId="8" fillId="0" borderId="64" xfId="0" applyNumberFormat="1" applyFont="1" applyFill="1" applyBorder="1" applyAlignment="1">
      <alignment horizontal="right" vertical="center"/>
    </xf>
    <xf numFmtId="181" fontId="8" fillId="0" borderId="65" xfId="0" applyNumberFormat="1" applyFont="1" applyFill="1" applyBorder="1" applyAlignment="1">
      <alignment horizontal="right" vertical="center"/>
    </xf>
    <xf numFmtId="181" fontId="8" fillId="4" borderId="64" xfId="0" applyNumberFormat="1" applyFont="1" applyFill="1" applyBorder="1" applyAlignment="1">
      <alignment horizontal="right" vertical="center"/>
    </xf>
    <xf numFmtId="181" fontId="8" fillId="4" borderId="65" xfId="0" applyNumberFormat="1" applyFont="1" applyFill="1" applyBorder="1" applyAlignment="1">
      <alignment horizontal="right" vertical="center"/>
    </xf>
    <xf numFmtId="181" fontId="8" fillId="2" borderId="64" xfId="0" applyNumberFormat="1" applyFont="1" applyFill="1" applyBorder="1" applyAlignment="1">
      <alignment horizontal="right" vertical="center"/>
    </xf>
    <xf numFmtId="181" fontId="8" fillId="2" borderId="65" xfId="0" applyNumberFormat="1" applyFont="1" applyFill="1" applyBorder="1" applyAlignment="1">
      <alignment horizontal="right" vertical="center"/>
    </xf>
    <xf numFmtId="0" fontId="4" fillId="5" borderId="66" xfId="0" applyFont="1" applyFill="1" applyBorder="1" applyAlignment="1">
      <alignment horizontal="center" vertical="center"/>
    </xf>
    <xf numFmtId="178" fontId="8" fillId="5" borderId="16" xfId="0" applyNumberFormat="1" applyFont="1" applyFill="1" applyBorder="1" applyAlignment="1">
      <alignment horizontal="right" vertical="center"/>
    </xf>
    <xf numFmtId="176" fontId="8" fillId="5" borderId="17" xfId="0" applyNumberFormat="1" applyFont="1" applyFill="1" applyBorder="1" applyAlignment="1">
      <alignment horizontal="right" vertical="center"/>
    </xf>
    <xf numFmtId="178" fontId="8" fillId="5" borderId="17" xfId="0" applyNumberFormat="1" applyFont="1" applyFill="1" applyBorder="1" applyAlignment="1">
      <alignment horizontal="right" vertical="center"/>
    </xf>
    <xf numFmtId="177" fontId="8" fillId="5" borderId="17" xfId="0" applyNumberFormat="1" applyFont="1" applyFill="1" applyBorder="1" applyAlignment="1">
      <alignment horizontal="right" vertical="center"/>
    </xf>
    <xf numFmtId="176" fontId="8" fillId="5" borderId="67" xfId="0" applyNumberFormat="1" applyFont="1" applyFill="1" applyBorder="1" applyAlignment="1">
      <alignment horizontal="right" vertical="center"/>
    </xf>
    <xf numFmtId="178" fontId="8" fillId="5" borderId="19" xfId="0" applyNumberFormat="1" applyFont="1" applyFill="1" applyBorder="1" applyAlignment="1">
      <alignment horizontal="right" vertical="center"/>
    </xf>
    <xf numFmtId="176" fontId="8" fillId="5" borderId="68" xfId="0" applyNumberFormat="1" applyFont="1" applyFill="1" applyBorder="1" applyAlignment="1">
      <alignment horizontal="right" vertical="center"/>
    </xf>
    <xf numFmtId="178" fontId="8" fillId="5" borderId="21" xfId="0" applyNumberFormat="1" applyFont="1" applyFill="1" applyBorder="1" applyAlignment="1">
      <alignment horizontal="right" vertical="center"/>
    </xf>
    <xf numFmtId="176" fontId="8" fillId="5" borderId="69" xfId="0" applyNumberFormat="1" applyFont="1" applyFill="1" applyBorder="1" applyAlignment="1">
      <alignment horizontal="right" vertical="center"/>
    </xf>
    <xf numFmtId="179" fontId="8" fillId="5" borderId="23" xfId="0" applyNumberFormat="1" applyFont="1" applyFill="1" applyBorder="1" applyAlignment="1">
      <alignment horizontal="right" vertical="center"/>
    </xf>
    <xf numFmtId="180" fontId="8" fillId="5" borderId="17" xfId="0" applyNumberFormat="1" applyFont="1" applyFill="1" applyBorder="1" applyAlignment="1">
      <alignment horizontal="right" vertical="center"/>
    </xf>
    <xf numFmtId="179" fontId="8" fillId="5" borderId="17" xfId="0" applyNumberFormat="1" applyFont="1" applyFill="1" applyBorder="1" applyAlignment="1">
      <alignment horizontal="right" vertical="center"/>
    </xf>
    <xf numFmtId="180" fontId="8" fillId="5" borderId="67" xfId="0" applyNumberFormat="1" applyFont="1" applyFill="1" applyBorder="1" applyAlignment="1">
      <alignment horizontal="right" vertical="center"/>
    </xf>
    <xf numFmtId="180" fontId="8" fillId="5" borderId="69" xfId="0" applyNumberFormat="1" applyFont="1" applyFill="1" applyBorder="1" applyAlignment="1">
      <alignment horizontal="right" vertical="center"/>
    </xf>
    <xf numFmtId="179" fontId="8" fillId="5" borderId="21" xfId="0" applyNumberFormat="1" applyFont="1" applyFill="1" applyBorder="1" applyAlignment="1">
      <alignment horizontal="right" vertical="center"/>
    </xf>
    <xf numFmtId="0" fontId="4" fillId="2" borderId="26" xfId="0" applyFont="1" applyFill="1" applyBorder="1" applyAlignment="1">
      <alignment horizontal="center" vertical="center"/>
    </xf>
    <xf numFmtId="178" fontId="8" fillId="2" borderId="27" xfId="0" applyNumberFormat="1" applyFont="1" applyFill="1" applyBorder="1" applyAlignment="1">
      <alignment horizontal="right" vertical="center"/>
    </xf>
    <xf numFmtId="176" fontId="8" fillId="2" borderId="25" xfId="0" applyNumberFormat="1" applyFont="1" applyFill="1" applyBorder="1" applyAlignment="1">
      <alignment horizontal="right" vertical="center"/>
    </xf>
    <xf numFmtId="178" fontId="8" fillId="2" borderId="25" xfId="0" applyNumberFormat="1" applyFont="1" applyFill="1" applyBorder="1" applyAlignment="1">
      <alignment horizontal="right" vertical="center"/>
    </xf>
    <xf numFmtId="177" fontId="8" fillId="2" borderId="25" xfId="0" applyNumberFormat="1" applyFont="1" applyFill="1" applyBorder="1" applyAlignment="1">
      <alignment horizontal="right" vertical="center"/>
    </xf>
    <xf numFmtId="176" fontId="8" fillId="2" borderId="30" xfId="0" applyNumberFormat="1" applyFont="1" applyFill="1" applyBorder="1" applyAlignment="1">
      <alignment horizontal="right" vertical="center"/>
    </xf>
    <xf numFmtId="178" fontId="8" fillId="2" borderId="70" xfId="0" applyNumberFormat="1" applyFont="1" applyFill="1" applyBorder="1" applyAlignment="1">
      <alignment horizontal="right" vertical="center"/>
    </xf>
    <xf numFmtId="176" fontId="8" fillId="2" borderId="71" xfId="0" applyNumberFormat="1" applyFont="1" applyFill="1" applyBorder="1" applyAlignment="1">
      <alignment horizontal="right" vertical="center"/>
    </xf>
    <xf numFmtId="178" fontId="8" fillId="2" borderId="29" xfId="0" applyNumberFormat="1" applyFont="1" applyFill="1" applyBorder="1" applyAlignment="1">
      <alignment horizontal="right" vertical="center"/>
    </xf>
    <xf numFmtId="176" fontId="8" fillId="2" borderId="72" xfId="0" applyNumberFormat="1" applyFont="1" applyFill="1" applyBorder="1" applyAlignment="1">
      <alignment horizontal="right" vertical="center"/>
    </xf>
    <xf numFmtId="179" fontId="8" fillId="2" borderId="73" xfId="0" applyNumberFormat="1" applyFont="1" applyFill="1" applyBorder="1" applyAlignment="1">
      <alignment horizontal="right" vertical="center"/>
    </xf>
    <xf numFmtId="180" fontId="8" fillId="2" borderId="25" xfId="0" applyNumberFormat="1" applyFont="1" applyFill="1" applyBorder="1" applyAlignment="1">
      <alignment horizontal="right" vertical="center"/>
    </xf>
    <xf numFmtId="179" fontId="8" fillId="2" borderId="25" xfId="0" applyNumberFormat="1" applyFont="1" applyFill="1" applyBorder="1" applyAlignment="1">
      <alignment horizontal="right" vertical="center"/>
    </xf>
    <xf numFmtId="180" fontId="8" fillId="2" borderId="30" xfId="0" applyNumberFormat="1" applyFont="1" applyFill="1" applyBorder="1" applyAlignment="1">
      <alignment horizontal="right" vertical="center"/>
    </xf>
    <xf numFmtId="180" fontId="8" fillId="2" borderId="72" xfId="0" applyNumberFormat="1" applyFont="1" applyFill="1" applyBorder="1" applyAlignment="1">
      <alignment horizontal="right" vertical="center"/>
    </xf>
    <xf numFmtId="179" fontId="8" fillId="2" borderId="29" xfId="0" applyNumberFormat="1" applyFont="1" applyFill="1" applyBorder="1" applyAlignment="1">
      <alignment horizontal="right" vertical="center"/>
    </xf>
    <xf numFmtId="0" fontId="4" fillId="5" borderId="75" xfId="0" applyFont="1" applyFill="1" applyBorder="1" applyAlignment="1">
      <alignment horizontal="center" vertical="center"/>
    </xf>
    <xf numFmtId="178" fontId="8" fillId="5" borderId="76" xfId="0" applyNumberFormat="1" applyFont="1" applyFill="1" applyBorder="1" applyAlignment="1">
      <alignment horizontal="right" vertical="center"/>
    </xf>
    <xf numFmtId="176" fontId="8" fillId="5" borderId="77" xfId="0" applyNumberFormat="1" applyFont="1" applyFill="1" applyBorder="1" applyAlignment="1">
      <alignment horizontal="right" vertical="center"/>
    </xf>
    <xf numFmtId="178" fontId="8" fillId="5" borderId="77" xfId="0" applyNumberFormat="1" applyFont="1" applyFill="1" applyBorder="1" applyAlignment="1">
      <alignment horizontal="right" vertical="center"/>
    </xf>
    <xf numFmtId="177" fontId="8" fillId="5" borderId="77" xfId="0" applyNumberFormat="1" applyFont="1" applyFill="1" applyBorder="1" applyAlignment="1">
      <alignment horizontal="right" vertical="center"/>
    </xf>
    <xf numFmtId="176" fontId="8" fillId="5" borderId="78" xfId="0" applyNumberFormat="1" applyFont="1" applyFill="1" applyBorder="1" applyAlignment="1">
      <alignment horizontal="right" vertical="center"/>
    </xf>
    <xf numFmtId="178" fontId="8" fillId="5" borderId="79" xfId="0" applyNumberFormat="1" applyFont="1" applyFill="1" applyBorder="1" applyAlignment="1">
      <alignment horizontal="right" vertical="center"/>
    </xf>
    <xf numFmtId="176" fontId="8" fillId="5" borderId="80" xfId="0" applyNumberFormat="1" applyFont="1" applyFill="1" applyBorder="1" applyAlignment="1">
      <alignment horizontal="right" vertical="center"/>
    </xf>
    <xf numFmtId="178" fontId="8" fillId="5" borderId="81" xfId="0" applyNumberFormat="1" applyFont="1" applyFill="1" applyBorder="1" applyAlignment="1">
      <alignment horizontal="right" vertical="center"/>
    </xf>
    <xf numFmtId="176" fontId="8" fillId="5" borderId="82" xfId="0" applyNumberFormat="1" applyFont="1" applyFill="1" applyBorder="1" applyAlignment="1">
      <alignment horizontal="right" vertical="center"/>
    </xf>
    <xf numFmtId="179" fontId="8" fillId="5" borderId="83" xfId="0" applyNumberFormat="1" applyFont="1" applyFill="1" applyBorder="1" applyAlignment="1">
      <alignment horizontal="right" vertical="center"/>
    </xf>
    <xf numFmtId="180" fontId="8" fillId="5" borderId="77" xfId="0" applyNumberFormat="1" applyFont="1" applyFill="1" applyBorder="1" applyAlignment="1">
      <alignment horizontal="right" vertical="center"/>
    </xf>
    <xf numFmtId="179" fontId="8" fillId="5" borderId="77" xfId="0" applyNumberFormat="1" applyFont="1" applyFill="1" applyBorder="1" applyAlignment="1">
      <alignment horizontal="right" vertical="center"/>
    </xf>
    <xf numFmtId="180" fontId="8" fillId="5" borderId="78" xfId="0" applyNumberFormat="1" applyFont="1" applyFill="1" applyBorder="1" applyAlignment="1">
      <alignment horizontal="right" vertical="center"/>
    </xf>
    <xf numFmtId="180" fontId="8" fillId="5" borderId="82" xfId="0" applyNumberFormat="1" applyFont="1" applyFill="1" applyBorder="1" applyAlignment="1">
      <alignment horizontal="right" vertical="center"/>
    </xf>
    <xf numFmtId="179" fontId="8" fillId="5" borderId="81" xfId="0" applyNumberFormat="1" applyFont="1" applyFill="1" applyBorder="1" applyAlignment="1">
      <alignment horizontal="right" vertical="center"/>
    </xf>
    <xf numFmtId="0" fontId="4" fillId="2" borderId="50" xfId="0" applyFont="1" applyFill="1" applyBorder="1" applyAlignment="1">
      <alignment horizontal="center" vertical="center" shrinkToFit="1"/>
    </xf>
    <xf numFmtId="178" fontId="4" fillId="2" borderId="16" xfId="0" applyNumberFormat="1" applyFont="1" applyFill="1" applyBorder="1" applyAlignment="1">
      <alignment horizontal="right" vertical="center"/>
    </xf>
    <xf numFmtId="178" fontId="4" fillId="2" borderId="85" xfId="0" applyNumberFormat="1" applyFont="1" applyFill="1" applyBorder="1" applyAlignment="1">
      <alignment horizontal="right" vertical="center"/>
    </xf>
    <xf numFmtId="181" fontId="8" fillId="4" borderId="21" xfId="0" applyNumberFormat="1" applyFont="1" applyFill="1" applyBorder="1" applyAlignment="1">
      <alignment horizontal="right" vertical="center"/>
    </xf>
    <xf numFmtId="181" fontId="8" fillId="4" borderId="67" xfId="0" applyNumberFormat="1" applyFont="1" applyFill="1" applyBorder="1" applyAlignment="1">
      <alignment horizontal="right" vertical="center"/>
    </xf>
    <xf numFmtId="181" fontId="8" fillId="0" borderId="84" xfId="0" applyNumberFormat="1" applyFont="1" applyFill="1" applyBorder="1" applyAlignment="1">
      <alignment horizontal="right" vertical="center"/>
    </xf>
    <xf numFmtId="181" fontId="8" fillId="0" borderId="85" xfId="0" applyNumberFormat="1" applyFont="1" applyFill="1" applyBorder="1" applyAlignment="1">
      <alignment horizontal="right" vertical="center"/>
    </xf>
    <xf numFmtId="181" fontId="8" fillId="4" borderId="84" xfId="0" applyNumberFormat="1" applyFont="1" applyFill="1" applyBorder="1" applyAlignment="1">
      <alignment horizontal="right" vertical="center"/>
    </xf>
    <xf numFmtId="181" fontId="8" fillId="4" borderId="85" xfId="0" applyNumberFormat="1" applyFont="1" applyFill="1" applyBorder="1" applyAlignment="1">
      <alignment horizontal="right" vertical="center"/>
    </xf>
    <xf numFmtId="181" fontId="8" fillId="2" borderId="84" xfId="0" applyNumberFormat="1" applyFont="1" applyFill="1" applyBorder="1" applyAlignment="1">
      <alignment horizontal="right" vertical="center"/>
    </xf>
    <xf numFmtId="181" fontId="8" fillId="2" borderId="85" xfId="0" applyNumberFormat="1" applyFont="1" applyFill="1" applyBorder="1" applyAlignment="1">
      <alignment horizontal="right" vertical="center"/>
    </xf>
    <xf numFmtId="178" fontId="4" fillId="2" borderId="27" xfId="0" applyNumberFormat="1" applyFont="1" applyFill="1" applyBorder="1" applyAlignment="1">
      <alignment horizontal="right" vertical="center"/>
    </xf>
    <xf numFmtId="178" fontId="4" fillId="2" borderId="28" xfId="0" applyNumberFormat="1" applyFont="1" applyFill="1" applyBorder="1" applyAlignment="1">
      <alignment horizontal="right" vertical="center"/>
    </xf>
    <xf numFmtId="181" fontId="8" fillId="4" borderId="29" xfId="0" applyNumberFormat="1" applyFont="1" applyFill="1" applyBorder="1" applyAlignment="1">
      <alignment horizontal="right" vertical="center"/>
    </xf>
    <xf numFmtId="181" fontId="8" fillId="4" borderId="30" xfId="0" applyNumberFormat="1" applyFont="1" applyFill="1" applyBorder="1" applyAlignment="1">
      <alignment horizontal="right" vertical="center"/>
    </xf>
    <xf numFmtId="181" fontId="8" fillId="0" borderId="24" xfId="0" applyNumberFormat="1" applyFont="1" applyFill="1" applyBorder="1" applyAlignment="1">
      <alignment horizontal="right" vertical="center"/>
    </xf>
    <xf numFmtId="181" fontId="8" fillId="0" borderId="28" xfId="0" applyNumberFormat="1" applyFont="1" applyFill="1" applyBorder="1" applyAlignment="1">
      <alignment horizontal="right" vertical="center"/>
    </xf>
    <xf numFmtId="181" fontId="8" fillId="4" borderId="24" xfId="0" applyNumberFormat="1" applyFont="1" applyFill="1" applyBorder="1" applyAlignment="1">
      <alignment horizontal="right" vertical="center"/>
    </xf>
    <xf numFmtId="181" fontId="8" fillId="4" borderId="28" xfId="0" applyNumberFormat="1" applyFont="1" applyFill="1" applyBorder="1" applyAlignment="1">
      <alignment horizontal="right" vertical="center"/>
    </xf>
    <xf numFmtId="181" fontId="8" fillId="2" borderId="24" xfId="0" applyNumberFormat="1" applyFont="1" applyFill="1" applyBorder="1" applyAlignment="1">
      <alignment horizontal="right" vertical="center"/>
    </xf>
    <xf numFmtId="181" fontId="8" fillId="2" borderId="28" xfId="0" applyNumberFormat="1" applyFont="1" applyFill="1" applyBorder="1" applyAlignment="1">
      <alignment horizontal="right" vertical="center"/>
    </xf>
    <xf numFmtId="178" fontId="8" fillId="2" borderId="88" xfId="0" applyNumberFormat="1" applyFont="1" applyFill="1" applyBorder="1" applyAlignment="1">
      <alignment horizontal="right" vertical="center"/>
    </xf>
    <xf numFmtId="176" fontId="8" fillId="2" borderId="89" xfId="0" applyNumberFormat="1" applyFont="1" applyFill="1" applyBorder="1" applyAlignment="1">
      <alignment horizontal="right" vertical="center"/>
    </xf>
    <xf numFmtId="178" fontId="8" fillId="2" borderId="89" xfId="0" applyNumberFormat="1" applyFont="1" applyFill="1" applyBorder="1" applyAlignment="1">
      <alignment horizontal="right" vertical="center"/>
    </xf>
    <xf numFmtId="177" fontId="8" fillId="2" borderId="89" xfId="0" applyNumberFormat="1" applyFont="1" applyFill="1" applyBorder="1" applyAlignment="1">
      <alignment horizontal="right" vertical="center"/>
    </xf>
    <xf numFmtId="176" fontId="8" fillId="2" borderId="90" xfId="0" applyNumberFormat="1" applyFont="1" applyFill="1" applyBorder="1" applyAlignment="1">
      <alignment horizontal="right" vertical="center"/>
    </xf>
    <xf numFmtId="178" fontId="8" fillId="2" borderId="91" xfId="0" applyNumberFormat="1" applyFont="1" applyFill="1" applyBorder="1" applyAlignment="1">
      <alignment horizontal="right" vertical="center"/>
    </xf>
    <xf numFmtId="176" fontId="8" fillId="2" borderId="92" xfId="0" applyNumberFormat="1" applyFont="1" applyFill="1" applyBorder="1" applyAlignment="1">
      <alignment horizontal="right" vertical="center"/>
    </xf>
    <xf numFmtId="178" fontId="8" fillId="2" borderId="93" xfId="0" applyNumberFormat="1" applyFont="1" applyFill="1" applyBorder="1" applyAlignment="1">
      <alignment horizontal="right" vertical="center"/>
    </xf>
    <xf numFmtId="176" fontId="8" fillId="2" borderId="94" xfId="0" applyNumberFormat="1" applyFont="1" applyFill="1" applyBorder="1" applyAlignment="1">
      <alignment horizontal="right" vertical="center"/>
    </xf>
    <xf numFmtId="179" fontId="8" fillId="2" borderId="95" xfId="0" applyNumberFormat="1" applyFont="1" applyFill="1" applyBorder="1" applyAlignment="1">
      <alignment horizontal="right" vertical="center"/>
    </xf>
    <xf numFmtId="180" fontId="8" fillId="2" borderId="89" xfId="0" applyNumberFormat="1" applyFont="1" applyFill="1" applyBorder="1" applyAlignment="1">
      <alignment horizontal="right" vertical="center"/>
    </xf>
    <xf numFmtId="179" fontId="8" fillId="2" borderId="89" xfId="0" applyNumberFormat="1" applyFont="1" applyFill="1" applyBorder="1" applyAlignment="1">
      <alignment horizontal="right" vertical="center"/>
    </xf>
    <xf numFmtId="180" fontId="8" fillId="2" borderId="90" xfId="0" applyNumberFormat="1" applyFont="1" applyFill="1" applyBorder="1" applyAlignment="1">
      <alignment horizontal="right" vertical="center"/>
    </xf>
    <xf numFmtId="180" fontId="8" fillId="2" borderId="94" xfId="0" applyNumberFormat="1" applyFont="1" applyFill="1" applyBorder="1" applyAlignment="1">
      <alignment horizontal="right" vertical="center"/>
    </xf>
    <xf numFmtId="179" fontId="8" fillId="2" borderId="93" xfId="0" applyNumberFormat="1" applyFont="1" applyFill="1" applyBorder="1" applyAlignment="1">
      <alignment horizontal="right" vertical="center"/>
    </xf>
    <xf numFmtId="178" fontId="8" fillId="4" borderId="88" xfId="0" applyNumberFormat="1" applyFont="1" applyFill="1" applyBorder="1" applyAlignment="1">
      <alignment horizontal="right" vertical="center"/>
    </xf>
    <xf numFmtId="176" fontId="8" fillId="4" borderId="89" xfId="0" applyNumberFormat="1" applyFont="1" applyFill="1" applyBorder="1" applyAlignment="1">
      <alignment horizontal="right" vertical="center"/>
    </xf>
    <xf numFmtId="178" fontId="8" fillId="4" borderId="89" xfId="0" applyNumberFormat="1" applyFont="1" applyFill="1" applyBorder="1" applyAlignment="1">
      <alignment horizontal="right" vertical="center"/>
    </xf>
    <xf numFmtId="177" fontId="8" fillId="4" borderId="89" xfId="0" applyNumberFormat="1" applyFont="1" applyFill="1" applyBorder="1" applyAlignment="1">
      <alignment horizontal="right" vertical="center"/>
    </xf>
    <xf numFmtId="176" fontId="8" fillId="4" borderId="90" xfId="0" applyNumberFormat="1" applyFont="1" applyFill="1" applyBorder="1" applyAlignment="1">
      <alignment horizontal="right" vertical="center"/>
    </xf>
    <xf numFmtId="178" fontId="8" fillId="4" borderId="91" xfId="0" applyNumberFormat="1" applyFont="1" applyFill="1" applyBorder="1" applyAlignment="1">
      <alignment horizontal="right" vertical="center"/>
    </xf>
    <xf numFmtId="176" fontId="8" fillId="4" borderId="92" xfId="0" applyNumberFormat="1" applyFont="1" applyFill="1" applyBorder="1" applyAlignment="1">
      <alignment horizontal="right" vertical="center"/>
    </xf>
    <xf numFmtId="178" fontId="8" fillId="4" borderId="93" xfId="0" applyNumberFormat="1" applyFont="1" applyFill="1" applyBorder="1" applyAlignment="1">
      <alignment horizontal="right" vertical="center"/>
    </xf>
    <xf numFmtId="176" fontId="8" fillId="4" borderId="94" xfId="0" applyNumberFormat="1" applyFont="1" applyFill="1" applyBorder="1" applyAlignment="1">
      <alignment horizontal="right" vertical="center"/>
    </xf>
    <xf numFmtId="179" fontId="8" fillId="4" borderId="95" xfId="0" applyNumberFormat="1" applyFont="1" applyFill="1" applyBorder="1" applyAlignment="1">
      <alignment horizontal="right" vertical="center"/>
    </xf>
    <xf numFmtId="180" fontId="8" fillId="4" borderId="89" xfId="0" applyNumberFormat="1" applyFont="1" applyFill="1" applyBorder="1" applyAlignment="1">
      <alignment horizontal="right" vertical="center"/>
    </xf>
    <xf numFmtId="179" fontId="8" fillId="4" borderId="89" xfId="0" applyNumberFormat="1" applyFont="1" applyFill="1" applyBorder="1" applyAlignment="1">
      <alignment horizontal="right" vertical="center"/>
    </xf>
    <xf numFmtId="180" fontId="8" fillId="4" borderId="90" xfId="0" applyNumberFormat="1" applyFont="1" applyFill="1" applyBorder="1" applyAlignment="1">
      <alignment horizontal="right" vertical="center"/>
    </xf>
    <xf numFmtId="180" fontId="8" fillId="4" borderId="94" xfId="0" applyNumberFormat="1" applyFont="1" applyFill="1" applyBorder="1" applyAlignment="1">
      <alignment horizontal="right" vertical="center"/>
    </xf>
    <xf numFmtId="179" fontId="8" fillId="4" borderId="93" xfId="0" applyNumberFormat="1" applyFont="1" applyFill="1" applyBorder="1" applyAlignment="1">
      <alignment horizontal="right" vertical="center"/>
    </xf>
    <xf numFmtId="176" fontId="8" fillId="2" borderId="99" xfId="0" applyNumberFormat="1" applyFont="1" applyFill="1" applyBorder="1" applyAlignment="1">
      <alignment horizontal="right" vertical="center"/>
    </xf>
    <xf numFmtId="176" fontId="8" fillId="2" borderId="100" xfId="0" applyNumberFormat="1" applyFont="1" applyFill="1" applyBorder="1" applyAlignment="1">
      <alignment horizontal="right" vertical="center"/>
    </xf>
    <xf numFmtId="178" fontId="8" fillId="2" borderId="101" xfId="0" applyNumberFormat="1" applyFont="1" applyFill="1" applyBorder="1" applyAlignment="1">
      <alignment horizontal="right" vertical="center"/>
    </xf>
    <xf numFmtId="177" fontId="8" fillId="2" borderId="101" xfId="0" applyNumberFormat="1" applyFont="1" applyFill="1" applyBorder="1" applyAlignment="1">
      <alignment horizontal="right" vertical="center"/>
    </xf>
    <xf numFmtId="176" fontId="8" fillId="2" borderId="101" xfId="0" applyNumberFormat="1" applyFont="1" applyFill="1" applyBorder="1" applyAlignment="1">
      <alignment horizontal="right" vertical="center"/>
    </xf>
    <xf numFmtId="176" fontId="8" fillId="2" borderId="102" xfId="0" applyNumberFormat="1" applyFont="1" applyFill="1" applyBorder="1" applyAlignment="1">
      <alignment horizontal="right" vertical="center"/>
    </xf>
    <xf numFmtId="176" fontId="8" fillId="2" borderId="103" xfId="0" applyNumberFormat="1" applyFont="1" applyFill="1" applyBorder="1" applyAlignment="1">
      <alignment horizontal="right" vertical="center"/>
    </xf>
    <xf numFmtId="176" fontId="8" fillId="2" borderId="97" xfId="0" applyNumberFormat="1" applyFont="1" applyFill="1" applyBorder="1" applyAlignment="1">
      <alignment horizontal="right" vertical="center"/>
    </xf>
    <xf numFmtId="176" fontId="8" fillId="2" borderId="104" xfId="0" applyNumberFormat="1" applyFont="1" applyFill="1" applyBorder="1" applyAlignment="1">
      <alignment horizontal="right" vertical="center"/>
    </xf>
    <xf numFmtId="180" fontId="8" fillId="2" borderId="105" xfId="0" applyNumberFormat="1" applyFont="1" applyFill="1" applyBorder="1" applyAlignment="1">
      <alignment horizontal="right" vertical="center"/>
    </xf>
    <xf numFmtId="176" fontId="8" fillId="2" borderId="106" xfId="0" applyNumberFormat="1" applyFont="1" applyFill="1" applyBorder="1" applyAlignment="1">
      <alignment horizontal="right" vertical="center"/>
    </xf>
    <xf numFmtId="178" fontId="8" fillId="2" borderId="107" xfId="0" applyNumberFormat="1" applyFont="1" applyFill="1" applyBorder="1" applyAlignment="1">
      <alignment horizontal="right" vertical="center"/>
    </xf>
    <xf numFmtId="176" fontId="8" fillId="2" borderId="107" xfId="0" applyNumberFormat="1" applyFont="1" applyFill="1" applyBorder="1" applyAlignment="1">
      <alignment horizontal="right" vertical="center"/>
    </xf>
    <xf numFmtId="176" fontId="8" fillId="2" borderId="108" xfId="0" applyNumberFormat="1" applyFont="1" applyFill="1" applyBorder="1" applyAlignment="1">
      <alignment horizontal="right" vertical="center"/>
    </xf>
    <xf numFmtId="180" fontId="8" fillId="2" borderId="109" xfId="0" applyNumberFormat="1" applyFont="1" applyFill="1" applyBorder="1" applyAlignment="1">
      <alignment horizontal="right" vertical="center"/>
    </xf>
    <xf numFmtId="178" fontId="4" fillId="2" borderId="76" xfId="0" applyNumberFormat="1" applyFont="1" applyFill="1" applyBorder="1" applyAlignment="1">
      <alignment horizontal="right" vertical="center"/>
    </xf>
    <xf numFmtId="178" fontId="4" fillId="2" borderId="111" xfId="0" applyNumberFormat="1" applyFont="1" applyFill="1" applyBorder="1" applyAlignment="1">
      <alignment horizontal="right" vertical="center"/>
    </xf>
    <xf numFmtId="181" fontId="8" fillId="4" borderId="81" xfId="0" applyNumberFormat="1" applyFont="1" applyFill="1" applyBorder="1" applyAlignment="1">
      <alignment horizontal="right" vertical="center"/>
    </xf>
    <xf numFmtId="181" fontId="8" fillId="4" borderId="78" xfId="0" applyNumberFormat="1" applyFont="1" applyFill="1" applyBorder="1" applyAlignment="1">
      <alignment horizontal="right" vertical="center"/>
    </xf>
    <xf numFmtId="181" fontId="8" fillId="0" borderId="74" xfId="0" applyNumberFormat="1" applyFont="1" applyFill="1" applyBorder="1" applyAlignment="1">
      <alignment horizontal="right" vertical="center"/>
    </xf>
    <xf numFmtId="181" fontId="8" fillId="0" borderId="111" xfId="0" applyNumberFormat="1" applyFont="1" applyFill="1" applyBorder="1" applyAlignment="1">
      <alignment horizontal="right" vertical="center"/>
    </xf>
    <xf numFmtId="181" fontId="8" fillId="4" borderId="74" xfId="0" applyNumberFormat="1" applyFont="1" applyFill="1" applyBorder="1" applyAlignment="1">
      <alignment horizontal="right" vertical="center"/>
    </xf>
    <xf numFmtId="181" fontId="8" fillId="4" borderId="111" xfId="0" applyNumberFormat="1" applyFont="1" applyFill="1" applyBorder="1" applyAlignment="1">
      <alignment horizontal="right" vertical="center"/>
    </xf>
    <xf numFmtId="181" fontId="8" fillId="2" borderId="74" xfId="0" applyNumberFormat="1" applyFont="1" applyFill="1" applyBorder="1" applyAlignment="1">
      <alignment horizontal="right" vertical="center"/>
    </xf>
    <xf numFmtId="181" fontId="8" fillId="2" borderId="111" xfId="0" applyNumberFormat="1" applyFont="1" applyFill="1" applyBorder="1" applyAlignment="1">
      <alignment horizontal="right" vertical="center"/>
    </xf>
    <xf numFmtId="41" fontId="8" fillId="4" borderId="53" xfId="1" applyFont="1" applyFill="1" applyBorder="1" applyAlignment="1">
      <alignment horizontal="right" vertical="center"/>
    </xf>
    <xf numFmtId="41" fontId="8" fillId="4" borderId="18" xfId="1" applyFont="1" applyFill="1" applyBorder="1" applyAlignment="1">
      <alignment horizontal="right" vertical="center"/>
    </xf>
    <xf numFmtId="41" fontId="8" fillId="4" borderId="67" xfId="1" applyFont="1" applyFill="1" applyBorder="1" applyAlignment="1">
      <alignment horizontal="right" vertical="center"/>
    </xf>
    <xf numFmtId="178" fontId="5" fillId="2" borderId="0" xfId="0" applyNumberFormat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41" fontId="4" fillId="2" borderId="14" xfId="1" applyFont="1" applyFill="1" applyBorder="1" applyAlignment="1">
      <alignment horizontal="center" vertical="center"/>
    </xf>
    <xf numFmtId="41" fontId="4" fillId="2" borderId="14" xfId="1" applyFont="1" applyFill="1" applyBorder="1" applyAlignment="1">
      <alignment horizontal="right" vertical="center"/>
    </xf>
    <xf numFmtId="41" fontId="4" fillId="2" borderId="65" xfId="1" applyFont="1" applyFill="1" applyBorder="1" applyAlignment="1">
      <alignment horizontal="right" vertical="center"/>
    </xf>
    <xf numFmtId="41" fontId="4" fillId="2" borderId="0" xfId="1" applyFont="1" applyFill="1" applyBorder="1" applyAlignment="1">
      <alignment horizontal="right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112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41" fontId="4" fillId="2" borderId="113" xfId="1" applyFont="1" applyFill="1" applyBorder="1" applyAlignment="1">
      <alignment horizontal="center" vertical="center"/>
    </xf>
    <xf numFmtId="41" fontId="4" fillId="2" borderId="113" xfId="1" applyFont="1" applyFill="1" applyBorder="1" applyAlignment="1">
      <alignment horizontal="right" vertical="center"/>
    </xf>
    <xf numFmtId="41" fontId="4" fillId="2" borderId="114" xfId="1" applyFont="1" applyFill="1" applyBorder="1" applyAlignment="1">
      <alignment horizontal="right" vertical="center"/>
    </xf>
    <xf numFmtId="41" fontId="4" fillId="2" borderId="0" xfId="0" applyNumberFormat="1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horizontal="center" vertical="center"/>
    </xf>
    <xf numFmtId="41" fontId="4" fillId="2" borderId="0" xfId="1" applyFont="1" applyFill="1" applyAlignment="1">
      <alignment horizontal="center" vertical="center"/>
    </xf>
    <xf numFmtId="41" fontId="4" fillId="2" borderId="0" xfId="0" applyNumberFormat="1" applyFont="1" applyFill="1" applyBorder="1" applyAlignment="1">
      <alignment horizontal="right" vertical="center"/>
    </xf>
    <xf numFmtId="2" fontId="4" fillId="2" borderId="0" xfId="1" applyNumberFormat="1" applyFont="1" applyFill="1" applyAlignment="1">
      <alignment horizontal="right" vertical="center"/>
    </xf>
    <xf numFmtId="41" fontId="9" fillId="2" borderId="0" xfId="1" applyFont="1" applyFill="1" applyBorder="1" applyAlignment="1">
      <alignment horizontal="right" vertical="center"/>
    </xf>
    <xf numFmtId="41" fontId="9" fillId="2" borderId="0" xfId="1" applyFont="1" applyFill="1" applyAlignment="1">
      <alignment horizontal="right" vertical="center"/>
    </xf>
    <xf numFmtId="41" fontId="4" fillId="2" borderId="0" xfId="1" applyFont="1" applyFill="1" applyAlignment="1">
      <alignment horizontal="right" vertical="center"/>
    </xf>
    <xf numFmtId="3" fontId="4" fillId="2" borderId="0" xfId="1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176" fontId="6" fillId="2" borderId="0" xfId="0" applyNumberFormat="1" applyFont="1" applyFill="1" applyAlignment="1">
      <alignment horizontal="right" vertical="center"/>
    </xf>
    <xf numFmtId="181" fontId="8" fillId="6" borderId="24" xfId="0" applyNumberFormat="1" applyFont="1" applyFill="1" applyBorder="1" applyAlignment="1">
      <alignment horizontal="right" vertical="center"/>
    </xf>
    <xf numFmtId="181" fontId="8" fillId="6" borderId="30" xfId="0" applyNumberFormat="1" applyFont="1" applyFill="1" applyBorder="1" applyAlignment="1">
      <alignment horizontal="right" vertical="center"/>
    </xf>
    <xf numFmtId="181" fontId="8" fillId="6" borderId="49" xfId="0" applyNumberFormat="1" applyFont="1" applyFill="1" applyBorder="1" applyAlignment="1">
      <alignment horizontal="right" vertical="center"/>
    </xf>
    <xf numFmtId="181" fontId="8" fillId="6" borderId="18" xfId="0" applyNumberFormat="1" applyFont="1" applyFill="1" applyBorder="1" applyAlignment="1">
      <alignment horizontal="right" vertical="center"/>
    </xf>
    <xf numFmtId="181" fontId="8" fillId="6" borderId="61" xfId="0" applyNumberFormat="1" applyFont="1" applyFill="1" applyBorder="1" applyAlignment="1">
      <alignment horizontal="right" vertical="center"/>
    </xf>
    <xf numFmtId="181" fontId="8" fillId="6" borderId="81" xfId="0" applyNumberFormat="1" applyFont="1" applyFill="1" applyBorder="1" applyAlignment="1">
      <alignment horizontal="right" vertical="center"/>
    </xf>
    <xf numFmtId="181" fontId="8" fillId="6" borderId="78" xfId="0" applyNumberFormat="1" applyFont="1" applyFill="1" applyBorder="1" applyAlignment="1">
      <alignment horizontal="right"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115" xfId="0" applyFont="1" applyFill="1" applyBorder="1" applyAlignment="1">
      <alignment horizontal="center" vertical="center"/>
    </xf>
    <xf numFmtId="41" fontId="15" fillId="0" borderId="116" xfId="1" applyFont="1" applyFill="1" applyBorder="1" applyAlignment="1">
      <alignment vertical="center" shrinkToFit="1"/>
    </xf>
    <xf numFmtId="41" fontId="15" fillId="0" borderId="117" xfId="1" applyFont="1" applyFill="1" applyBorder="1" applyAlignment="1">
      <alignment vertical="center" shrinkToFit="1"/>
    </xf>
    <xf numFmtId="41" fontId="15" fillId="0" borderId="118" xfId="1" applyFont="1" applyFill="1" applyBorder="1" applyAlignment="1">
      <alignment vertical="center" shrinkToFit="1"/>
    </xf>
    <xf numFmtId="41" fontId="15" fillId="0" borderId="119" xfId="1" applyFont="1" applyFill="1" applyBorder="1" applyAlignment="1">
      <alignment vertical="center" shrinkToFit="1"/>
    </xf>
    <xf numFmtId="0" fontId="14" fillId="0" borderId="120" xfId="0" applyFont="1" applyFill="1" applyBorder="1" applyAlignment="1">
      <alignment horizontal="center" vertical="center"/>
    </xf>
    <xf numFmtId="41" fontId="15" fillId="0" borderId="121" xfId="1" applyFont="1" applyFill="1" applyBorder="1" applyAlignment="1">
      <alignment vertical="center" shrinkToFit="1"/>
    </xf>
    <xf numFmtId="41" fontId="15" fillId="0" borderId="122" xfId="1" applyFont="1" applyFill="1" applyBorder="1" applyAlignment="1">
      <alignment vertical="center" shrinkToFit="1"/>
    </xf>
    <xf numFmtId="41" fontId="15" fillId="0" borderId="123" xfId="1" applyFont="1" applyFill="1" applyBorder="1" applyAlignment="1">
      <alignment vertical="center" shrinkToFit="1"/>
    </xf>
    <xf numFmtId="41" fontId="15" fillId="0" borderId="124" xfId="1" applyFont="1" applyFill="1" applyBorder="1" applyAlignment="1">
      <alignment vertical="center" shrinkToFit="1"/>
    </xf>
    <xf numFmtId="41" fontId="15" fillId="0" borderId="126" xfId="1" applyFont="1" applyFill="1" applyBorder="1" applyAlignment="1">
      <alignment vertical="center" shrinkToFit="1"/>
    </xf>
    <xf numFmtId="41" fontId="15" fillId="0" borderId="127" xfId="1" applyFont="1" applyFill="1" applyBorder="1" applyAlignment="1">
      <alignment vertical="center" shrinkToFit="1"/>
    </xf>
    <xf numFmtId="41" fontId="15" fillId="0" borderId="128" xfId="1" applyFont="1" applyFill="1" applyBorder="1" applyAlignment="1">
      <alignment vertical="center" shrinkToFit="1"/>
    </xf>
    <xf numFmtId="41" fontId="15" fillId="0" borderId="129" xfId="1" applyFont="1" applyFill="1" applyBorder="1" applyAlignment="1">
      <alignment vertical="center" shrinkToFit="1"/>
    </xf>
    <xf numFmtId="41" fontId="15" fillId="0" borderId="117" xfId="1" applyNumberFormat="1" applyFont="1" applyFill="1" applyBorder="1" applyAlignment="1">
      <alignment vertical="center" shrinkToFit="1"/>
    </xf>
    <xf numFmtId="41" fontId="15" fillId="0" borderId="118" xfId="1" applyNumberFormat="1" applyFont="1" applyFill="1" applyBorder="1" applyAlignment="1">
      <alignment vertical="center" shrinkToFit="1"/>
    </xf>
    <xf numFmtId="41" fontId="15" fillId="0" borderId="119" xfId="1" applyNumberFormat="1" applyFont="1" applyFill="1" applyBorder="1" applyAlignment="1">
      <alignment vertical="center" shrinkToFit="1"/>
    </xf>
    <xf numFmtId="41" fontId="15" fillId="0" borderId="122" xfId="1" applyNumberFormat="1" applyFont="1" applyFill="1" applyBorder="1" applyAlignment="1">
      <alignment vertical="center" shrinkToFit="1"/>
    </xf>
    <xf numFmtId="41" fontId="15" fillId="0" borderId="123" xfId="1" applyNumberFormat="1" applyFont="1" applyFill="1" applyBorder="1" applyAlignment="1">
      <alignment vertical="center" shrinkToFit="1"/>
    </xf>
    <xf numFmtId="43" fontId="15" fillId="0" borderId="123" xfId="1" applyNumberFormat="1" applyFont="1" applyFill="1" applyBorder="1" applyAlignment="1">
      <alignment vertical="center" shrinkToFit="1"/>
    </xf>
    <xf numFmtId="41" fontId="15" fillId="0" borderId="124" xfId="1" applyNumberFormat="1" applyFont="1" applyFill="1" applyBorder="1" applyAlignment="1">
      <alignment vertical="center" shrinkToFit="1"/>
    </xf>
    <xf numFmtId="41" fontId="15" fillId="7" borderId="130" xfId="0" applyNumberFormat="1" applyFont="1" applyFill="1" applyBorder="1" applyAlignment="1">
      <alignment horizontal="centerContinuous" vertical="center"/>
    </xf>
    <xf numFmtId="41" fontId="15" fillId="7" borderId="131" xfId="0" applyNumberFormat="1" applyFont="1" applyFill="1" applyBorder="1" applyAlignment="1">
      <alignment horizontal="centerContinuous" vertical="center"/>
    </xf>
    <xf numFmtId="182" fontId="15" fillId="7" borderId="133" xfId="0" applyNumberFormat="1" applyFont="1" applyFill="1" applyBorder="1" applyAlignment="1">
      <alignment horizontal="center" vertical="center"/>
    </xf>
    <xf numFmtId="182" fontId="15" fillId="7" borderId="134" xfId="0" applyNumberFormat="1" applyFont="1" applyFill="1" applyBorder="1" applyAlignment="1">
      <alignment horizontal="center" vertical="center"/>
    </xf>
    <xf numFmtId="182" fontId="15" fillId="7" borderId="135" xfId="0" applyNumberFormat="1" applyFont="1" applyFill="1" applyBorder="1" applyAlignment="1">
      <alignment horizontal="center" vertical="center"/>
    </xf>
    <xf numFmtId="182" fontId="15" fillId="7" borderId="136" xfId="0" applyNumberFormat="1" applyFont="1" applyFill="1" applyBorder="1" applyAlignment="1">
      <alignment horizontal="center" vertical="center"/>
    </xf>
    <xf numFmtId="0" fontId="14" fillId="3" borderId="125" xfId="0" applyFont="1" applyFill="1" applyBorder="1" applyAlignment="1">
      <alignment horizontal="center" vertical="center"/>
    </xf>
    <xf numFmtId="41" fontId="15" fillId="3" borderId="126" xfId="1" applyFont="1" applyFill="1" applyBorder="1" applyAlignment="1">
      <alignment vertical="center" shrinkToFit="1"/>
    </xf>
    <xf numFmtId="41" fontId="15" fillId="3" borderId="127" xfId="1" applyFont="1" applyFill="1" applyBorder="1" applyAlignment="1">
      <alignment vertical="center" shrinkToFit="1"/>
    </xf>
    <xf numFmtId="41" fontId="15" fillId="3" borderId="128" xfId="1" applyFont="1" applyFill="1" applyBorder="1" applyAlignment="1">
      <alignment vertical="center" shrinkToFit="1"/>
    </xf>
    <xf numFmtId="41" fontId="15" fillId="3" borderId="129" xfId="1" applyFont="1" applyFill="1" applyBorder="1" applyAlignment="1">
      <alignment vertical="center" shrinkToFit="1"/>
    </xf>
    <xf numFmtId="0" fontId="16" fillId="0" borderId="0" xfId="0" applyFont="1" applyAlignment="1">
      <alignment horizontal="right" vertical="center"/>
    </xf>
    <xf numFmtId="41" fontId="0" fillId="0" borderId="0" xfId="0" applyNumberFormat="1">
      <alignment vertical="center"/>
    </xf>
    <xf numFmtId="9" fontId="15" fillId="0" borderId="126" xfId="2" applyFont="1" applyFill="1" applyBorder="1" applyAlignment="1">
      <alignment vertical="center" shrinkToFit="1"/>
    </xf>
    <xf numFmtId="9" fontId="15" fillId="0" borderId="127" xfId="2" applyFont="1" applyFill="1" applyBorder="1" applyAlignment="1">
      <alignment vertical="center" shrinkToFit="1"/>
    </xf>
    <xf numFmtId="9" fontId="15" fillId="0" borderId="128" xfId="2" applyFont="1" applyFill="1" applyBorder="1" applyAlignment="1">
      <alignment vertical="center" shrinkToFit="1"/>
    </xf>
    <xf numFmtId="9" fontId="15" fillId="0" borderId="129" xfId="2" applyFont="1" applyFill="1" applyBorder="1" applyAlignment="1">
      <alignment vertical="center" shrinkToFit="1"/>
    </xf>
    <xf numFmtId="9" fontId="4" fillId="2" borderId="0" xfId="2" applyFont="1" applyFill="1" applyAlignment="1">
      <alignment horizontal="center" vertical="center"/>
    </xf>
    <xf numFmtId="183" fontId="15" fillId="0" borderId="118" xfId="1" applyNumberFormat="1" applyFont="1" applyFill="1" applyBorder="1" applyAlignment="1">
      <alignment vertical="center" shrinkToFit="1"/>
    </xf>
    <xf numFmtId="183" fontId="15" fillId="0" borderId="123" xfId="1" applyNumberFormat="1" applyFont="1" applyFill="1" applyBorder="1" applyAlignment="1">
      <alignment vertical="center" shrinkToFit="1"/>
    </xf>
    <xf numFmtId="183" fontId="15" fillId="3" borderId="128" xfId="1" applyNumberFormat="1" applyFont="1" applyFill="1" applyBorder="1" applyAlignment="1">
      <alignment vertical="center" shrinkToFit="1"/>
    </xf>
    <xf numFmtId="9" fontId="0" fillId="0" borderId="0" xfId="2" applyFont="1">
      <alignment vertical="center"/>
    </xf>
    <xf numFmtId="184" fontId="15" fillId="3" borderId="126" xfId="1" applyNumberFormat="1" applyFont="1" applyFill="1" applyBorder="1" applyAlignment="1">
      <alignment vertical="center" shrinkToFit="1"/>
    </xf>
    <xf numFmtId="41" fontId="15" fillId="3" borderId="126" xfId="1" applyNumberFormat="1" applyFont="1" applyFill="1" applyBorder="1" applyAlignment="1">
      <alignment vertical="center" shrinkToFit="1"/>
    </xf>
    <xf numFmtId="0" fontId="11" fillId="0" borderId="141" xfId="0" applyFont="1" applyBorder="1">
      <alignment vertical="center"/>
    </xf>
    <xf numFmtId="0" fontId="0" fillId="0" borderId="142" xfId="0" applyBorder="1">
      <alignment vertical="center"/>
    </xf>
    <xf numFmtId="0" fontId="0" fillId="0" borderId="143" xfId="0" applyBorder="1">
      <alignment vertical="center"/>
    </xf>
    <xf numFmtId="0" fontId="11" fillId="0" borderId="144" xfId="0" applyFont="1" applyBorder="1">
      <alignment vertical="center"/>
    </xf>
    <xf numFmtId="0" fontId="11" fillId="0" borderId="0" xfId="0" applyFont="1" applyBorder="1">
      <alignment vertical="center"/>
    </xf>
    <xf numFmtId="0" fontId="13" fillId="0" borderId="0" xfId="0" applyFont="1" applyBorder="1">
      <alignment vertical="center"/>
    </xf>
    <xf numFmtId="0" fontId="16" fillId="0" borderId="145" xfId="0" applyFont="1" applyBorder="1" applyAlignment="1">
      <alignment horizontal="right" vertical="center"/>
    </xf>
    <xf numFmtId="41" fontId="15" fillId="7" borderId="147" xfId="0" applyNumberFormat="1" applyFont="1" applyFill="1" applyBorder="1" applyAlignment="1">
      <alignment horizontal="centerContinuous" vertical="center"/>
    </xf>
    <xf numFmtId="182" fontId="15" fillId="7" borderId="149" xfId="0" applyNumberFormat="1" applyFont="1" applyFill="1" applyBorder="1" applyAlignment="1">
      <alignment horizontal="center" vertical="center"/>
    </xf>
    <xf numFmtId="41" fontId="15" fillId="0" borderId="151" xfId="1" applyFont="1" applyFill="1" applyBorder="1" applyAlignment="1">
      <alignment vertical="center" shrinkToFit="1"/>
    </xf>
    <xf numFmtId="41" fontId="15" fillId="0" borderId="153" xfId="1" applyFont="1" applyFill="1" applyBorder="1" applyAlignment="1">
      <alignment vertical="center" shrinkToFit="1"/>
    </xf>
    <xf numFmtId="41" fontId="15" fillId="3" borderId="154" xfId="1" applyFont="1" applyFill="1" applyBorder="1" applyAlignment="1">
      <alignment vertical="center" shrinkToFit="1"/>
    </xf>
    <xf numFmtId="41" fontId="15" fillId="0" borderId="151" xfId="1" applyNumberFormat="1" applyFont="1" applyFill="1" applyBorder="1" applyAlignment="1">
      <alignment vertical="center" shrinkToFit="1"/>
    </xf>
    <xf numFmtId="41" fontId="15" fillId="0" borderId="153" xfId="1" applyNumberFormat="1" applyFont="1" applyFill="1" applyBorder="1" applyAlignment="1">
      <alignment vertical="center" shrinkToFit="1"/>
    </xf>
    <xf numFmtId="41" fontId="15" fillId="0" borderId="154" xfId="1" applyFont="1" applyFill="1" applyBorder="1" applyAlignment="1">
      <alignment vertical="center" shrinkToFit="1"/>
    </xf>
    <xf numFmtId="176" fontId="15" fillId="0" borderId="158" xfId="2" applyNumberFormat="1" applyFont="1" applyFill="1" applyBorder="1" applyAlignment="1">
      <alignment vertical="center" shrinkToFit="1"/>
    </xf>
    <xf numFmtId="9" fontId="15" fillId="0" borderId="159" xfId="2" applyFont="1" applyFill="1" applyBorder="1" applyAlignment="1">
      <alignment vertical="center" shrinkToFit="1"/>
    </xf>
    <xf numFmtId="9" fontId="15" fillId="0" borderId="160" xfId="2" applyFont="1" applyFill="1" applyBorder="1" applyAlignment="1">
      <alignment vertical="center" shrinkToFit="1"/>
    </xf>
    <xf numFmtId="9" fontId="15" fillId="0" borderId="161" xfId="2" applyFont="1" applyFill="1" applyBorder="1" applyAlignment="1">
      <alignment vertical="center" shrinkToFit="1"/>
    </xf>
    <xf numFmtId="41" fontId="15" fillId="3" borderId="127" xfId="1" applyNumberFormat="1" applyFont="1" applyFill="1" applyBorder="1" applyAlignment="1">
      <alignment vertical="center" shrinkToFit="1"/>
    </xf>
    <xf numFmtId="41" fontId="15" fillId="3" borderId="128" xfId="1" applyNumberFormat="1" applyFont="1" applyFill="1" applyBorder="1" applyAlignment="1">
      <alignment vertical="center" shrinkToFit="1"/>
    </xf>
    <xf numFmtId="41" fontId="15" fillId="3" borderId="154" xfId="1" applyNumberFormat="1" applyFont="1" applyFill="1" applyBorder="1" applyAlignment="1">
      <alignment vertical="center" shrinkToFit="1"/>
    </xf>
    <xf numFmtId="0" fontId="10" fillId="2" borderId="48" xfId="0" applyFont="1" applyFill="1" applyBorder="1" applyAlignment="1">
      <alignment horizontal="center" vertical="center" wrapText="1"/>
    </xf>
    <xf numFmtId="0" fontId="4" fillId="2" borderId="60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 shrinkToFit="1"/>
    </xf>
    <xf numFmtId="0" fontId="4" fillId="2" borderId="61" xfId="0" applyFont="1" applyFill="1" applyBorder="1" applyAlignment="1">
      <alignment horizontal="center" vertical="center" shrinkToFit="1"/>
    </xf>
    <xf numFmtId="0" fontId="4" fillId="2" borderId="21" xfId="0" applyFont="1" applyFill="1" applyBorder="1" applyAlignment="1">
      <alignment horizontal="center" vertical="center" shrinkToFit="1"/>
    </xf>
    <xf numFmtId="0" fontId="4" fillId="2" borderId="24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74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86" xfId="0" applyFont="1" applyFill="1" applyBorder="1" applyAlignment="1">
      <alignment horizontal="center" vertical="center"/>
    </xf>
    <xf numFmtId="0" fontId="4" fillId="2" borderId="87" xfId="0" applyFont="1" applyFill="1" applyBorder="1" applyAlignment="1">
      <alignment horizontal="center" vertical="center"/>
    </xf>
    <xf numFmtId="0" fontId="4" fillId="4" borderId="86" xfId="0" applyFont="1" applyFill="1" applyBorder="1" applyAlignment="1">
      <alignment horizontal="center" vertical="center"/>
    </xf>
    <xf numFmtId="0" fontId="4" fillId="4" borderId="87" xfId="0" applyFont="1" applyFill="1" applyBorder="1" applyAlignment="1">
      <alignment horizontal="center" vertical="center"/>
    </xf>
    <xf numFmtId="0" fontId="4" fillId="2" borderId="97" xfId="0" applyFont="1" applyFill="1" applyBorder="1" applyAlignment="1">
      <alignment horizontal="center" vertical="center"/>
    </xf>
    <xf numFmtId="0" fontId="4" fillId="2" borderId="98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1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77" xfId="0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2" borderId="84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4" fillId="0" borderId="139" xfId="0" applyFont="1" applyFill="1" applyBorder="1" applyAlignment="1">
      <alignment horizontal="center" vertical="center"/>
    </xf>
    <xf numFmtId="0" fontId="14" fillId="0" borderId="140" xfId="0" applyFont="1" applyFill="1" applyBorder="1" applyAlignment="1">
      <alignment horizontal="center" vertical="center"/>
    </xf>
    <xf numFmtId="0" fontId="14" fillId="0" borderId="138" xfId="0" applyFont="1" applyFill="1" applyBorder="1" applyAlignment="1">
      <alignment horizontal="center" vertical="center"/>
    </xf>
    <xf numFmtId="41" fontId="15" fillId="7" borderId="116" xfId="0" applyNumberFormat="1" applyFont="1" applyFill="1" applyBorder="1" applyAlignment="1">
      <alignment horizontal="center" vertical="center"/>
    </xf>
    <xf numFmtId="41" fontId="15" fillId="7" borderId="132" xfId="0" applyNumberFormat="1" applyFont="1" applyFill="1" applyBorder="1" applyAlignment="1">
      <alignment horizontal="center" vertical="center"/>
    </xf>
    <xf numFmtId="0" fontId="14" fillId="0" borderId="150" xfId="0" applyFont="1" applyFill="1" applyBorder="1" applyAlignment="1">
      <alignment horizontal="center" vertical="center"/>
    </xf>
    <xf numFmtId="0" fontId="14" fillId="0" borderId="152" xfId="0" applyFont="1" applyFill="1" applyBorder="1" applyAlignment="1">
      <alignment horizontal="center" vertical="center"/>
    </xf>
    <xf numFmtId="0" fontId="14" fillId="0" borderId="137" xfId="0" applyFont="1" applyFill="1" applyBorder="1" applyAlignment="1">
      <alignment horizontal="center" vertical="center"/>
    </xf>
    <xf numFmtId="0" fontId="14" fillId="0" borderId="116" xfId="0" applyFont="1" applyFill="1" applyBorder="1" applyAlignment="1">
      <alignment horizontal="center" vertical="center"/>
    </xf>
    <xf numFmtId="0" fontId="14" fillId="0" borderId="146" xfId="0" applyFont="1" applyFill="1" applyBorder="1" applyAlignment="1">
      <alignment horizontal="center" vertical="center"/>
    </xf>
    <xf numFmtId="0" fontId="14" fillId="0" borderId="155" xfId="0" applyFont="1" applyFill="1" applyBorder="1" applyAlignment="1">
      <alignment horizontal="center" vertical="center"/>
    </xf>
    <xf numFmtId="0" fontId="14" fillId="0" borderId="156" xfId="0" applyFont="1" applyFill="1" applyBorder="1" applyAlignment="1">
      <alignment horizontal="center" vertical="center"/>
    </xf>
    <xf numFmtId="0" fontId="14" fillId="0" borderId="157" xfId="0" applyFont="1" applyFill="1" applyBorder="1" applyAlignment="1">
      <alignment horizontal="center" vertical="center"/>
    </xf>
    <xf numFmtId="41" fontId="15" fillId="7" borderId="146" xfId="0" applyNumberFormat="1" applyFont="1" applyFill="1" applyBorder="1" applyAlignment="1">
      <alignment horizontal="center" vertical="center"/>
    </xf>
    <xf numFmtId="41" fontId="15" fillId="7" borderId="148" xfId="0" applyNumberFormat="1" applyFont="1" applyFill="1" applyBorder="1" applyAlignment="1">
      <alignment horizontal="center" vertical="center"/>
    </xf>
    <xf numFmtId="9" fontId="15" fillId="0" borderId="162" xfId="2" applyFont="1" applyFill="1" applyBorder="1" applyAlignment="1">
      <alignment vertical="center" shrinkToFi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S/&#48512;&#49436;&#47928;&#49436;&#54632;_RM/3.%20&#49892;&#51201;&#51088;&#47308;/1.%20&#44256;&#44061;&#49436;&#48708;&#49828;/1.%20&#50900;&#44036;/2025&#45380;_&#44061;&#49892;&#49892;&#51201;/(25.06)&#44061;&#49892;&#49892;&#51201;&#51088;&#47308;(0708.1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S/&#48512;&#49436;&#47928;&#49436;&#54632;_RM/3.%20&#49892;&#51201;&#51088;&#47308;/1.%20&#44256;&#44061;&#49436;&#48708;&#49828;/1.%20&#50900;&#44036;/2025&#45380;_&#44061;&#49892;&#49892;&#51201;/(25.07)&#44061;&#49892;&#49892;&#51201;&#51088;&#47308;(0806.2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S/&#48512;&#49436;&#47928;&#49436;&#54632;_RM/3.%20&#49892;&#51201;&#51088;&#47308;/1.%20&#44256;&#44061;&#49436;&#48708;&#49828;/1.%20&#50900;&#44036;/2025&#45380;_&#44061;&#49892;&#49892;&#51201;/(25.08)&#44061;&#49892;&#49892;&#51201;&#51088;&#47308;(0909.18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S/&#48512;&#49436;&#47928;&#49436;&#54632;_RM/3.%20&#49892;&#51201;&#51088;&#47308;/1.%20&#44256;&#44061;&#49436;&#48708;&#49828;/1.%20&#50900;&#44036;/2025&#45380;_&#44061;&#49892;&#49892;&#51201;/(25.09)&#44061;&#49892;&#49892;&#51201;&#51088;&#47308;(1002.18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S/&#48512;&#49436;&#47928;&#49436;&#54632;_RM/3.%20&#49892;&#51201;&#51088;&#47308;/1.%20&#44256;&#44061;&#49436;&#48708;&#49828;/1.%20&#50900;&#44036;/2025&#45380;_&#44061;&#49892;&#49892;&#51201;/(25.10)&#44061;&#49892;&#49892;&#51201;&#51088;&#47308;(1110.13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S/&#48512;&#49436;&#47928;&#49436;&#54632;_RM/3.%20&#49892;&#51201;&#51088;&#47308;/1.%20&#44256;&#44061;&#49436;&#48708;&#49828;/1.%20&#50900;&#44036;/2025&#45380;_&#44061;&#49892;&#49892;&#51201;/(25.11)&#44061;&#49892;&#49892;&#51201;&#51088;&#473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900;&#49324;/2.%20&#44060;&#51064;&#47928;&#49436;&#54632;/4.%20&#50980;&#51333;&#54788;/PJT/&#54036;&#46972;&#54000;&#50880;%20&#54644;&#50868;&#45824;%20TFT/2026&#45380;%20&#54036;&#46972;&#54000;&#50880;%20&#54644;&#50868;&#45824;%20&#49324;&#50629;&#44228;&#54925;(251222)_2&#50504;(107&#49892;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900;&#49324;/2.%20&#44060;&#51064;&#47928;&#49436;&#54632;/4.%20&#50980;&#51333;&#54788;/PJT/&#54036;&#46972;&#54000;&#50880;%20&#54644;&#50868;&#45824;%20TFT/2026&#45380;%20&#54036;&#46972;&#54000;&#50880;%20&#54644;&#50868;&#45824;%20&#49324;&#50629;&#44228;&#54925;(260107)_(238&#4989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누계"/>
      <sheetName val="01월"/>
      <sheetName val="02월"/>
      <sheetName val="03월"/>
      <sheetName val="04월"/>
      <sheetName val="05월"/>
      <sheetName val="06월"/>
      <sheetName val="07월"/>
      <sheetName val="08월"/>
      <sheetName val="09월"/>
      <sheetName val="10월"/>
      <sheetName val="11월"/>
      <sheetName val="12월"/>
      <sheetName val="※25년 가용객실수"/>
    </sheetNames>
    <sheetDataSet>
      <sheetData sheetId="0"/>
      <sheetData sheetId="1"/>
      <sheetData sheetId="2"/>
      <sheetData sheetId="3"/>
      <sheetData sheetId="4"/>
      <sheetData sheetId="5"/>
      <sheetData sheetId="6">
        <row r="53">
          <cell r="J53">
            <v>183</v>
          </cell>
        </row>
        <row r="85">
          <cell r="J85">
            <v>757</v>
          </cell>
          <cell r="K85">
            <v>1125</v>
          </cell>
          <cell r="L85">
            <v>201</v>
          </cell>
          <cell r="M85">
            <v>118</v>
          </cell>
          <cell r="N85">
            <v>472</v>
          </cell>
          <cell r="O85">
            <v>60</v>
          </cell>
          <cell r="P85">
            <v>733</v>
          </cell>
          <cell r="Q85">
            <v>108</v>
          </cell>
          <cell r="R85">
            <v>419</v>
          </cell>
          <cell r="S85">
            <v>644</v>
          </cell>
          <cell r="T85">
            <v>5</v>
          </cell>
          <cell r="U85">
            <v>59</v>
          </cell>
          <cell r="V85">
            <v>55</v>
          </cell>
          <cell r="Z85">
            <v>82895.968999999997</v>
          </cell>
          <cell r="AA85">
            <v>124171.93399999999</v>
          </cell>
          <cell r="AB85">
            <v>22213.646000000001</v>
          </cell>
          <cell r="AC85">
            <v>9126.3420000000006</v>
          </cell>
          <cell r="AD85">
            <v>32403.616000000002</v>
          </cell>
          <cell r="AE85">
            <v>3799.9839999999999</v>
          </cell>
          <cell r="AF85">
            <v>40590.312999999995</v>
          </cell>
          <cell r="AG85">
            <v>11481.817999999999</v>
          </cell>
          <cell r="AH85">
            <v>42694.531999999999</v>
          </cell>
          <cell r="AI85">
            <v>59548.566999999995</v>
          </cell>
          <cell r="AJ85">
            <v>466.81900000000002</v>
          </cell>
          <cell r="AK85">
            <v>5774.5470000000005</v>
          </cell>
          <cell r="AL85">
            <v>106.364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누계"/>
      <sheetName val="01월"/>
      <sheetName val="02월"/>
      <sheetName val="03월"/>
      <sheetName val="04월"/>
      <sheetName val="05월"/>
      <sheetName val="06월"/>
      <sheetName val="07월"/>
      <sheetName val="08월"/>
      <sheetName val="09월"/>
      <sheetName val="10월"/>
      <sheetName val="11월"/>
      <sheetName val="12월"/>
      <sheetName val="※25년 가용객실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3">
          <cell r="J53">
            <v>294</v>
          </cell>
        </row>
        <row r="85">
          <cell r="J85">
            <v>750</v>
          </cell>
          <cell r="K85">
            <v>1443</v>
          </cell>
          <cell r="L85">
            <v>174</v>
          </cell>
          <cell r="M85">
            <v>119</v>
          </cell>
          <cell r="N85">
            <v>377</v>
          </cell>
          <cell r="O85">
            <v>0</v>
          </cell>
          <cell r="P85">
            <v>618</v>
          </cell>
          <cell r="Q85">
            <v>170</v>
          </cell>
          <cell r="R85">
            <v>354</v>
          </cell>
          <cell r="S85">
            <v>938</v>
          </cell>
          <cell r="T85">
            <v>1</v>
          </cell>
          <cell r="U85">
            <v>103</v>
          </cell>
          <cell r="V85">
            <v>51</v>
          </cell>
          <cell r="Z85">
            <v>107530.47300000001</v>
          </cell>
          <cell r="AA85">
            <v>213674.74000000002</v>
          </cell>
          <cell r="AB85">
            <v>26774.556</v>
          </cell>
          <cell r="AC85">
            <v>12328.27</v>
          </cell>
          <cell r="AD85">
            <v>27434.522000000001</v>
          </cell>
          <cell r="AE85">
            <v>0</v>
          </cell>
          <cell r="AF85">
            <v>48835.547999999995</v>
          </cell>
          <cell r="AG85">
            <v>25017.459000000003</v>
          </cell>
          <cell r="AH85">
            <v>42046.371999999996</v>
          </cell>
          <cell r="AI85">
            <v>116840.09700000001</v>
          </cell>
          <cell r="AJ85">
            <v>131.81800000000001</v>
          </cell>
          <cell r="AK85">
            <v>13165.455999999998</v>
          </cell>
          <cell r="AL85">
            <v>-106.364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누계"/>
      <sheetName val="01월"/>
      <sheetName val="02월"/>
      <sheetName val="03월"/>
      <sheetName val="04월"/>
      <sheetName val="05월"/>
      <sheetName val="06월"/>
      <sheetName val="07월"/>
      <sheetName val="08월"/>
      <sheetName val="09월"/>
      <sheetName val="10월"/>
      <sheetName val="11월"/>
      <sheetName val="12월"/>
      <sheetName val="※25년 가용객실수"/>
    </sheetNames>
    <sheetDataSet>
      <sheetData sheetId="0"/>
      <sheetData sheetId="1">
        <row r="53">
          <cell r="J53">
            <v>618</v>
          </cell>
        </row>
      </sheetData>
      <sheetData sheetId="2">
        <row r="53">
          <cell r="J53">
            <v>321</v>
          </cell>
        </row>
      </sheetData>
      <sheetData sheetId="3">
        <row r="53">
          <cell r="J53">
            <v>136</v>
          </cell>
        </row>
      </sheetData>
      <sheetData sheetId="4">
        <row r="53">
          <cell r="J53">
            <v>104</v>
          </cell>
        </row>
      </sheetData>
      <sheetData sheetId="5">
        <row r="53">
          <cell r="J53">
            <v>227</v>
          </cell>
        </row>
      </sheetData>
      <sheetData sheetId="6"/>
      <sheetData sheetId="7"/>
      <sheetData sheetId="8">
        <row r="54">
          <cell r="J54">
            <v>389</v>
          </cell>
        </row>
        <row r="86">
          <cell r="J86">
            <v>890</v>
          </cell>
          <cell r="K86">
            <v>1894</v>
          </cell>
          <cell r="L86">
            <v>207</v>
          </cell>
          <cell r="M86">
            <v>185</v>
          </cell>
          <cell r="N86">
            <v>159</v>
          </cell>
          <cell r="O86">
            <v>0</v>
          </cell>
          <cell r="P86">
            <v>611</v>
          </cell>
          <cell r="Q86">
            <v>204</v>
          </cell>
          <cell r="R86">
            <v>523</v>
          </cell>
          <cell r="S86">
            <v>1360</v>
          </cell>
          <cell r="T86">
            <v>3</v>
          </cell>
          <cell r="U86">
            <v>115</v>
          </cell>
          <cell r="V86">
            <v>42</v>
          </cell>
          <cell r="Z86">
            <v>139752.92300000001</v>
          </cell>
          <cell r="AA86">
            <v>295419.99</v>
          </cell>
          <cell r="AB86">
            <v>35738.186000000002</v>
          </cell>
          <cell r="AC86">
            <v>19030.09</v>
          </cell>
          <cell r="AD86">
            <v>13620.927</v>
          </cell>
          <cell r="AE86">
            <v>0</v>
          </cell>
          <cell r="AF86">
            <v>53193.291000000005</v>
          </cell>
          <cell r="AG86">
            <v>30609.999000000003</v>
          </cell>
          <cell r="AH86">
            <v>64524.525999999998</v>
          </cell>
          <cell r="AI86">
            <v>167007.45799999998</v>
          </cell>
          <cell r="AJ86">
            <v>285.45400000000001</v>
          </cell>
          <cell r="AK86">
            <v>17400.814999999999</v>
          </cell>
          <cell r="AL86">
            <v>166.10400000000001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누계"/>
      <sheetName val="01월"/>
      <sheetName val="02월"/>
      <sheetName val="03월"/>
      <sheetName val="04월"/>
      <sheetName val="05월"/>
      <sheetName val="06월"/>
      <sheetName val="07월"/>
      <sheetName val="08월"/>
      <sheetName val="09월"/>
      <sheetName val="10월"/>
      <sheetName val="11월"/>
      <sheetName val="12월"/>
      <sheetName val="※25년 가용객실수"/>
    </sheetNames>
    <sheetDataSet>
      <sheetData sheetId="0" refreshError="1"/>
      <sheetData sheetId="1">
        <row r="57">
          <cell r="J57">
            <v>293</v>
          </cell>
        </row>
      </sheetData>
      <sheetData sheetId="2">
        <row r="57">
          <cell r="J57">
            <v>130</v>
          </cell>
        </row>
      </sheetData>
      <sheetData sheetId="3">
        <row r="57">
          <cell r="J57">
            <v>84</v>
          </cell>
        </row>
      </sheetData>
      <sheetData sheetId="4">
        <row r="57">
          <cell r="J57">
            <v>46</v>
          </cell>
        </row>
      </sheetData>
      <sheetData sheetId="5">
        <row r="57">
          <cell r="J57">
            <v>177</v>
          </cell>
        </row>
      </sheetData>
      <sheetData sheetId="6" refreshError="1"/>
      <sheetData sheetId="7" refreshError="1"/>
      <sheetData sheetId="8" refreshError="1"/>
      <sheetData sheetId="9">
        <row r="54">
          <cell r="J54">
            <v>94</v>
          </cell>
        </row>
        <row r="86">
          <cell r="J86">
            <v>428</v>
          </cell>
          <cell r="K86">
            <v>849</v>
          </cell>
          <cell r="L86">
            <v>160</v>
          </cell>
          <cell r="M86">
            <v>246</v>
          </cell>
          <cell r="N86">
            <v>1276</v>
          </cell>
          <cell r="O86">
            <v>0</v>
          </cell>
          <cell r="P86">
            <v>1175</v>
          </cell>
          <cell r="Q86">
            <v>74</v>
          </cell>
          <cell r="R86">
            <v>398</v>
          </cell>
          <cell r="S86">
            <v>794</v>
          </cell>
          <cell r="T86">
            <v>0</v>
          </cell>
          <cell r="U86">
            <v>75</v>
          </cell>
          <cell r="V86">
            <v>92</v>
          </cell>
          <cell r="Z86">
            <v>49836.91</v>
          </cell>
          <cell r="AA86">
            <v>104405.08000000002</v>
          </cell>
          <cell r="AB86">
            <v>19912.724999999999</v>
          </cell>
          <cell r="AC86">
            <v>18550.025999999998</v>
          </cell>
          <cell r="AD86">
            <v>122601.59299999999</v>
          </cell>
          <cell r="AE86">
            <v>0</v>
          </cell>
          <cell r="AF86">
            <v>71901.66</v>
          </cell>
          <cell r="AG86">
            <v>7597.7280000000001</v>
          </cell>
          <cell r="AH86">
            <v>40382.707999999999</v>
          </cell>
          <cell r="AI86">
            <v>78755.657000000007</v>
          </cell>
          <cell r="AJ86">
            <v>0</v>
          </cell>
          <cell r="AK86">
            <v>7730.9009999999998</v>
          </cell>
          <cell r="AL86">
            <v>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누계"/>
      <sheetName val="01월"/>
      <sheetName val="02월"/>
      <sheetName val="03월"/>
      <sheetName val="04월"/>
      <sheetName val="05월"/>
      <sheetName val="06월"/>
      <sheetName val="07월"/>
      <sheetName val="08월"/>
      <sheetName val="09월"/>
      <sheetName val="10월"/>
      <sheetName val="11월"/>
      <sheetName val="12월"/>
      <sheetName val="※25년 가용객실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4">
          <cell r="J54">
            <v>434</v>
          </cell>
        </row>
        <row r="86">
          <cell r="J86">
            <v>811</v>
          </cell>
          <cell r="K86">
            <v>1384</v>
          </cell>
          <cell r="L86">
            <v>161</v>
          </cell>
          <cell r="M86">
            <v>70</v>
          </cell>
          <cell r="N86">
            <v>488</v>
          </cell>
          <cell r="O86">
            <v>408</v>
          </cell>
          <cell r="P86">
            <v>959</v>
          </cell>
          <cell r="Q86">
            <v>110</v>
          </cell>
          <cell r="R86">
            <v>454</v>
          </cell>
          <cell r="S86">
            <v>880</v>
          </cell>
          <cell r="T86">
            <v>2</v>
          </cell>
          <cell r="U86">
            <v>70</v>
          </cell>
          <cell r="V86">
            <v>71</v>
          </cell>
          <cell r="Z86">
            <v>112783.66500000001</v>
          </cell>
          <cell r="AA86">
            <v>185984.087</v>
          </cell>
          <cell r="AB86">
            <v>20311.811999999998</v>
          </cell>
          <cell r="AC86">
            <v>5588.1810000000005</v>
          </cell>
          <cell r="AD86">
            <v>39585.872000000003</v>
          </cell>
          <cell r="AE86">
            <v>27805.589</v>
          </cell>
          <cell r="AF86">
            <v>62174.328000000001</v>
          </cell>
          <cell r="AG86">
            <v>14722.276000000002</v>
          </cell>
          <cell r="AH86">
            <v>55334.567999999999</v>
          </cell>
          <cell r="AI86">
            <v>93504.472999999998</v>
          </cell>
          <cell r="AJ86">
            <v>165.45400000000001</v>
          </cell>
          <cell r="AK86">
            <v>8842.7340000000004</v>
          </cell>
          <cell r="AL86">
            <v>0</v>
          </cell>
        </row>
      </sheetData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누계"/>
      <sheetName val="01월"/>
      <sheetName val="02월"/>
      <sheetName val="03월"/>
      <sheetName val="04월"/>
      <sheetName val="05월"/>
      <sheetName val="06월"/>
      <sheetName val="07월"/>
      <sheetName val="08월"/>
      <sheetName val="09월"/>
      <sheetName val="10월"/>
      <sheetName val="11월"/>
      <sheetName val="12월"/>
      <sheetName val="※25년 가용객실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4">
          <cell r="J54">
            <v>89</v>
          </cell>
        </row>
        <row r="86">
          <cell r="J86">
            <v>504</v>
          </cell>
          <cell r="K86">
            <v>1074</v>
          </cell>
          <cell r="L86">
            <v>170</v>
          </cell>
          <cell r="M86">
            <v>158</v>
          </cell>
          <cell r="N86">
            <v>902</v>
          </cell>
          <cell r="O86">
            <v>73</v>
          </cell>
          <cell r="P86">
            <v>772</v>
          </cell>
          <cell r="Q86">
            <v>128</v>
          </cell>
          <cell r="R86">
            <v>429</v>
          </cell>
          <cell r="S86">
            <v>972</v>
          </cell>
          <cell r="T86">
            <v>2</v>
          </cell>
          <cell r="U86">
            <v>103</v>
          </cell>
          <cell r="V86">
            <v>57</v>
          </cell>
          <cell r="Z86">
            <v>64239.423999999999</v>
          </cell>
          <cell r="AA86">
            <v>133004.826</v>
          </cell>
          <cell r="AB86">
            <v>21686.362000000001</v>
          </cell>
          <cell r="AC86">
            <v>11479.989000000001</v>
          </cell>
          <cell r="AD86">
            <v>86598.31</v>
          </cell>
          <cell r="AE86">
            <v>5107.2969999999996</v>
          </cell>
          <cell r="AF86">
            <v>54608.035000000003</v>
          </cell>
          <cell r="AG86">
            <v>13923.632000000001</v>
          </cell>
          <cell r="AH86">
            <v>42801.775999999998</v>
          </cell>
          <cell r="AI86">
            <v>92278.585999999996</v>
          </cell>
          <cell r="AJ86">
            <v>410.90899999999999</v>
          </cell>
          <cell r="AK86">
            <v>11339.089</v>
          </cell>
          <cell r="AL86">
            <v>0</v>
          </cell>
        </row>
      </sheetData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손익계산서"/>
      <sheetName val="1)총비용"/>
      <sheetName val="2)팀공통비"/>
      <sheetName val="3)직접비"/>
      <sheetName val="#)매출"/>
      <sheetName val="#)비용"/>
      <sheetName val="#)참고자료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3">
          <cell r="Y23">
            <v>1227</v>
          </cell>
          <cell r="Z23">
            <v>988</v>
          </cell>
          <cell r="AA23">
            <v>1108</v>
          </cell>
          <cell r="AB23">
            <v>1228</v>
          </cell>
          <cell r="AC23">
            <v>1468</v>
          </cell>
          <cell r="AD23">
            <v>1528</v>
          </cell>
          <cell r="AE23">
            <v>1647</v>
          </cell>
          <cell r="AF23">
            <v>1769</v>
          </cell>
          <cell r="AG23">
            <v>1647</v>
          </cell>
          <cell r="AH23">
            <v>1647</v>
          </cell>
          <cell r="AI23">
            <v>1528</v>
          </cell>
          <cell r="AJ23">
            <v>1408</v>
          </cell>
        </row>
        <row r="24">
          <cell r="Y24">
            <v>582</v>
          </cell>
          <cell r="Z24">
            <v>478</v>
          </cell>
          <cell r="AA24">
            <v>534</v>
          </cell>
          <cell r="AB24">
            <v>587</v>
          </cell>
          <cell r="AC24">
            <v>643</v>
          </cell>
          <cell r="AD24">
            <v>600</v>
          </cell>
          <cell r="AE24">
            <v>782</v>
          </cell>
          <cell r="AF24">
            <v>832</v>
          </cell>
          <cell r="AG24">
            <v>706</v>
          </cell>
          <cell r="AH24">
            <v>600</v>
          </cell>
          <cell r="AI24">
            <v>491</v>
          </cell>
          <cell r="AJ24">
            <v>534</v>
          </cell>
        </row>
        <row r="25">
          <cell r="Y25">
            <v>127</v>
          </cell>
          <cell r="Z25">
            <v>104</v>
          </cell>
          <cell r="AA25">
            <v>116</v>
          </cell>
          <cell r="AB25">
            <v>128</v>
          </cell>
          <cell r="AC25">
            <v>140</v>
          </cell>
          <cell r="AD25">
            <v>131</v>
          </cell>
          <cell r="AE25">
            <v>170</v>
          </cell>
          <cell r="AF25">
            <v>181</v>
          </cell>
          <cell r="AG25">
            <v>154</v>
          </cell>
          <cell r="AH25">
            <v>131</v>
          </cell>
          <cell r="AI25">
            <v>107</v>
          </cell>
          <cell r="AJ25">
            <v>116</v>
          </cell>
        </row>
        <row r="27">
          <cell r="Y27">
            <v>400134.48501595837</v>
          </cell>
          <cell r="Z27">
            <v>322194.67905115476</v>
          </cell>
          <cell r="AA27">
            <v>361327.63602093066</v>
          </cell>
          <cell r="AB27">
            <v>400460.5929907065</v>
          </cell>
          <cell r="AC27">
            <v>478726.5069302583</v>
          </cell>
          <cell r="AD27">
            <v>498292.98541514622</v>
          </cell>
          <cell r="AE27">
            <v>537099.83441017405</v>
          </cell>
          <cell r="AF27">
            <v>576885.00732944603</v>
          </cell>
          <cell r="AG27">
            <v>537099.83441017405</v>
          </cell>
          <cell r="AH27">
            <v>537099.83441017405</v>
          </cell>
          <cell r="AI27">
            <v>498292.98541514622</v>
          </cell>
          <cell r="AJ27">
            <v>459160.02844537032</v>
          </cell>
        </row>
        <row r="28">
          <cell r="Y28">
            <v>164776.05986700344</v>
          </cell>
          <cell r="Z28">
            <v>135331.54057805438</v>
          </cell>
          <cell r="AA28">
            <v>151186.28173364233</v>
          </cell>
          <cell r="AB28">
            <v>166191.66175589521</v>
          </cell>
          <cell r="AC28">
            <v>182046.40291148319</v>
          </cell>
          <cell r="AD28">
            <v>169872.22666701386</v>
          </cell>
          <cell r="AE28">
            <v>221400.13542267471</v>
          </cell>
          <cell r="AF28">
            <v>235556.15431159255</v>
          </cell>
          <cell r="AG28">
            <v>199882.98671151962</v>
          </cell>
          <cell r="AH28">
            <v>169872.22666701386</v>
          </cell>
          <cell r="AI28">
            <v>139012.105489173</v>
          </cell>
          <cell r="AJ28">
            <v>151186.28173364233</v>
          </cell>
        </row>
        <row r="29"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손익계산서"/>
      <sheetName val="1)총비용"/>
      <sheetName val="2)팀공통비"/>
      <sheetName val="3)직접비"/>
      <sheetName val="#)매출"/>
      <sheetName val="#)비용"/>
      <sheetName val="#)참고자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Y23">
            <v>2732</v>
          </cell>
          <cell r="Z23">
            <v>2199</v>
          </cell>
          <cell r="AA23">
            <v>2465</v>
          </cell>
          <cell r="AB23">
            <v>2732</v>
          </cell>
          <cell r="AC23">
            <v>3265</v>
          </cell>
          <cell r="AD23">
            <v>3398</v>
          </cell>
          <cell r="AE23">
            <v>3664</v>
          </cell>
          <cell r="AF23">
            <v>3931</v>
          </cell>
          <cell r="AG23">
            <v>3664</v>
          </cell>
          <cell r="AH23">
            <v>3664</v>
          </cell>
          <cell r="AI23">
            <v>3398</v>
          </cell>
          <cell r="AJ23">
            <v>3131</v>
          </cell>
        </row>
        <row r="24">
          <cell r="Y24">
            <v>1301</v>
          </cell>
          <cell r="Z24">
            <v>1063</v>
          </cell>
          <cell r="AA24">
            <v>1187</v>
          </cell>
          <cell r="AB24">
            <v>1305</v>
          </cell>
          <cell r="AC24">
            <v>1429</v>
          </cell>
          <cell r="AD24">
            <v>1333</v>
          </cell>
          <cell r="AE24">
            <v>1739</v>
          </cell>
          <cell r="AF24">
            <v>1851</v>
          </cell>
          <cell r="AG24">
            <v>1570</v>
          </cell>
          <cell r="AH24">
            <v>1333</v>
          </cell>
          <cell r="AI24">
            <v>1092</v>
          </cell>
          <cell r="AJ24">
            <v>1187</v>
          </cell>
        </row>
        <row r="25">
          <cell r="Y25">
            <v>283</v>
          </cell>
          <cell r="Z25">
            <v>232</v>
          </cell>
          <cell r="AA25">
            <v>259</v>
          </cell>
          <cell r="AB25">
            <v>284</v>
          </cell>
          <cell r="AC25">
            <v>311</v>
          </cell>
          <cell r="AD25">
            <v>290</v>
          </cell>
          <cell r="AE25">
            <v>379</v>
          </cell>
          <cell r="AF25">
            <v>403</v>
          </cell>
          <cell r="AG25">
            <v>342</v>
          </cell>
          <cell r="AH25">
            <v>290</v>
          </cell>
          <cell r="AI25">
            <v>238</v>
          </cell>
          <cell r="AJ25">
            <v>259</v>
          </cell>
        </row>
        <row r="27">
          <cell r="Y27">
            <v>890926.98701189761</v>
          </cell>
          <cell r="Z27">
            <v>717111.43647114304</v>
          </cell>
          <cell r="AA27">
            <v>803856.15775414626</v>
          </cell>
          <cell r="AB27">
            <v>890926.98701189761</v>
          </cell>
          <cell r="AC27">
            <v>1064742.5375526522</v>
          </cell>
          <cell r="AD27">
            <v>1108114.8981941538</v>
          </cell>
          <cell r="AE27">
            <v>1194859.6194771568</v>
          </cell>
          <cell r="AF27">
            <v>1281930.4487349084</v>
          </cell>
          <cell r="AG27">
            <v>1194859.6194771568</v>
          </cell>
          <cell r="AH27">
            <v>1194859.6194771568</v>
          </cell>
          <cell r="AI27">
            <v>1108114.8981941538</v>
          </cell>
          <cell r="AJ27">
            <v>1021044.0689364023</v>
          </cell>
        </row>
        <row r="28">
          <cell r="Y28">
            <v>368339.61148964171</v>
          </cell>
          <cell r="Z28">
            <v>300956.96157839289</v>
          </cell>
          <cell r="AA28">
            <v>336063.88842290908</v>
          </cell>
          <cell r="AB28">
            <v>369472.09300075512</v>
          </cell>
          <cell r="AC28">
            <v>404579.01984527137</v>
          </cell>
          <cell r="AD28">
            <v>377399.46357854916</v>
          </cell>
          <cell r="AE28">
            <v>492346.33695656178</v>
          </cell>
          <cell r="AF28">
            <v>524055.81926773774</v>
          </cell>
          <cell r="AG28">
            <v>444498.99311201961</v>
          </cell>
          <cell r="AH28">
            <v>377399.46357854916</v>
          </cell>
          <cell r="AI28">
            <v>309167.45253396523</v>
          </cell>
          <cell r="AJ28">
            <v>336063.88842290908</v>
          </cell>
        </row>
        <row r="29"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C2:CP388"/>
  <sheetViews>
    <sheetView tabSelected="1" topLeftCell="A280" zoomScale="70" zoomScaleNormal="70" zoomScaleSheetLayoutView="85" workbookViewId="0">
      <selection activeCell="J388" sqref="J388"/>
    </sheetView>
  </sheetViews>
  <sheetFormatPr defaultRowHeight="12.75" outlineLevelCol="1" x14ac:dyDescent="0.3"/>
  <cols>
    <col min="1" max="1" width="0.875" style="2" customWidth="1"/>
    <col min="2" max="2" width="1.625" style="2" customWidth="1"/>
    <col min="3" max="3" width="9" style="2"/>
    <col min="4" max="4" width="6.875" style="2" customWidth="1"/>
    <col min="5" max="5" width="8.25" style="2" customWidth="1"/>
    <col min="6" max="6" width="10" style="2" customWidth="1"/>
    <col min="7" max="7" width="8.625" style="3" customWidth="1"/>
    <col min="8" max="8" width="10" style="2" customWidth="1"/>
    <col min="9" max="9" width="8.625" style="4" customWidth="1"/>
    <col min="10" max="10" width="16" style="2" customWidth="1"/>
    <col min="11" max="11" width="8.625" style="3" customWidth="1"/>
    <col min="12" max="12" width="10" style="2" customWidth="1"/>
    <col min="13" max="13" width="8.625" style="3" customWidth="1"/>
    <col min="14" max="14" width="10" style="2" customWidth="1"/>
    <col min="15" max="15" width="8.625" style="4" customWidth="1"/>
    <col min="16" max="16" width="10" style="2" customWidth="1"/>
    <col min="17" max="17" width="8.625" style="3" customWidth="1"/>
    <col min="18" max="18" width="10" style="2" customWidth="1"/>
    <col min="19" max="19" width="8.625" style="3" customWidth="1"/>
    <col min="20" max="20" width="10" style="2" customWidth="1"/>
    <col min="21" max="21" width="8.625" style="4" customWidth="1"/>
    <col min="22" max="22" width="10" style="2" customWidth="1"/>
    <col min="23" max="23" width="8.625" style="3" customWidth="1"/>
    <col min="24" max="24" width="10" style="2" customWidth="1"/>
    <col min="25" max="25" width="8.625" style="3" customWidth="1"/>
    <col min="26" max="26" width="10" style="2" customWidth="1"/>
    <col min="27" max="27" width="8.625" style="4" customWidth="1"/>
    <col min="28" max="28" width="10" style="2" customWidth="1"/>
    <col min="29" max="29" width="8.625" style="3" customWidth="1"/>
    <col min="30" max="30" width="10" style="2" customWidth="1"/>
    <col min="31" max="31" width="8.625" style="3" customWidth="1"/>
    <col min="32" max="32" width="10" style="2" customWidth="1"/>
    <col min="33" max="33" width="8.625" style="4" customWidth="1"/>
    <col min="34" max="34" width="10" style="2" customWidth="1"/>
    <col min="35" max="35" width="8.625" style="3" customWidth="1"/>
    <col min="36" max="36" width="10" style="2" customWidth="1"/>
    <col min="37" max="37" width="8.625" style="3" customWidth="1"/>
    <col min="38" max="38" width="10" style="2" customWidth="1"/>
    <col min="39" max="39" width="8.625" style="3" customWidth="1"/>
    <col min="40" max="40" width="10" style="2" customWidth="1"/>
    <col min="41" max="41" width="8.625" style="3" customWidth="1"/>
    <col min="42" max="42" width="10" style="2" customWidth="1"/>
    <col min="43" max="43" width="8.625" style="3" customWidth="1"/>
    <col min="44" max="44" width="10" style="2" customWidth="1"/>
    <col min="45" max="45" width="8.625" style="3" customWidth="1"/>
    <col min="46" max="46" width="10" style="2" customWidth="1"/>
    <col min="47" max="47" width="8.625" style="3" customWidth="1"/>
    <col min="48" max="48" width="10" style="2" customWidth="1"/>
    <col min="49" max="49" width="10" style="3" customWidth="1"/>
    <col min="50" max="50" width="10" style="2" customWidth="1"/>
    <col min="51" max="51" width="10" style="3" customWidth="1"/>
    <col min="52" max="52" width="11.625" style="2" customWidth="1"/>
    <col min="53" max="53" width="10" style="3" customWidth="1"/>
    <col min="54" max="54" width="10" style="2" customWidth="1"/>
    <col min="55" max="55" width="10" style="3" customWidth="1"/>
    <col min="56" max="56" width="10" style="2" customWidth="1"/>
    <col min="57" max="57" width="10" style="3" customWidth="1"/>
    <col min="58" max="58" width="11.625" style="2" customWidth="1"/>
    <col min="59" max="59" width="10" style="3" customWidth="1"/>
    <col min="60" max="62" width="10" style="2" customWidth="1"/>
    <col min="63" max="63" width="10" style="2" customWidth="1" outlineLevel="1"/>
    <col min="64" max="64" width="11.625" style="2" customWidth="1" outlineLevel="1"/>
    <col min="65" max="65" width="10" style="2" customWidth="1" outlineLevel="1"/>
    <col min="66" max="68" width="10" style="2" customWidth="1"/>
    <col min="69" max="69" width="10" style="2" customWidth="1" outlineLevel="1"/>
    <col min="70" max="70" width="11.625" style="2" customWidth="1" outlineLevel="1"/>
    <col min="71" max="71" width="10" style="2" customWidth="1" outlineLevel="1"/>
    <col min="72" max="72" width="0.875" style="2" customWidth="1" outlineLevel="1"/>
    <col min="73" max="73" width="1.625" style="2" customWidth="1" outlineLevel="1"/>
    <col min="74" max="74" width="10.75" style="2" customWidth="1" outlineLevel="1"/>
    <col min="75" max="75" width="9.75" style="2" customWidth="1" outlineLevel="1"/>
    <col min="76" max="81" width="10.125" style="2" customWidth="1" outlineLevel="1"/>
    <col min="82" max="83" width="10.125" style="6" customWidth="1" outlineLevel="1"/>
    <col min="84" max="92" width="10.125" style="2" customWidth="1"/>
    <col min="93" max="16384" width="9" style="2"/>
  </cols>
  <sheetData>
    <row r="2" spans="3:94" ht="31.5" customHeight="1" x14ac:dyDescent="0.3">
      <c r="C2" s="1" t="s">
        <v>98</v>
      </c>
      <c r="BL2" s="5"/>
      <c r="BR2" s="5"/>
    </row>
    <row r="3" spans="3:94" ht="12.75" customHeight="1" x14ac:dyDescent="0.3"/>
    <row r="4" spans="3:94" ht="15.75" customHeight="1" x14ac:dyDescent="0.3"/>
    <row r="5" spans="3:94" ht="16.350000000000001" customHeight="1" x14ac:dyDescent="0.3"/>
    <row r="6" spans="3:94" s="8" customFormat="1" ht="16.350000000000001" customHeight="1" thickBot="1" x14ac:dyDescent="0.35">
      <c r="C6" s="7"/>
      <c r="D6" s="7"/>
      <c r="E6" s="7"/>
      <c r="F6" s="7">
        <f>CA169</f>
        <v>7378</v>
      </c>
      <c r="G6" s="3"/>
      <c r="I6" s="4"/>
      <c r="J6" s="9"/>
      <c r="K6" s="9"/>
      <c r="L6" s="7">
        <f>CA170</f>
        <v>0</v>
      </c>
      <c r="M6" s="3"/>
      <c r="O6" s="4"/>
      <c r="P6" s="9"/>
      <c r="Q6" s="9"/>
      <c r="R6" s="10">
        <f>CA171</f>
        <v>0</v>
      </c>
      <c r="S6" s="11"/>
      <c r="T6" s="10"/>
      <c r="U6" s="12"/>
      <c r="V6" s="9"/>
      <c r="W6" s="9"/>
      <c r="X6" s="10">
        <f>CA172</f>
        <v>0</v>
      </c>
      <c r="Y6" s="11"/>
      <c r="Z6" s="10"/>
      <c r="AA6" s="12"/>
      <c r="AB6" s="9"/>
      <c r="AC6" s="9"/>
      <c r="AD6" s="10">
        <f>CA173</f>
        <v>0</v>
      </c>
      <c r="AE6" s="11"/>
      <c r="AF6" s="10"/>
      <c r="AG6" s="12"/>
      <c r="AH6" s="9"/>
      <c r="AI6" s="9"/>
      <c r="AJ6" s="10">
        <f>CA174</f>
        <v>0</v>
      </c>
      <c r="AK6" s="3"/>
      <c r="AM6" s="4"/>
      <c r="AO6" s="3"/>
      <c r="AP6" s="10">
        <f>CA175</f>
        <v>0</v>
      </c>
      <c r="AQ6" s="3"/>
      <c r="AS6" s="4"/>
      <c r="AU6" s="3"/>
      <c r="AW6" s="3"/>
      <c r="AY6" s="3"/>
      <c r="BA6" s="3"/>
      <c r="BC6" s="3"/>
      <c r="BE6" s="3"/>
      <c r="BG6" s="3"/>
      <c r="BI6" s="3"/>
      <c r="BK6" s="3"/>
      <c r="BM6" s="11" t="s">
        <v>1</v>
      </c>
      <c r="BO6" s="3"/>
      <c r="BQ6" s="3"/>
      <c r="BS6" s="11" t="s">
        <v>1</v>
      </c>
      <c r="BX6" s="13"/>
      <c r="BY6" s="13"/>
      <c r="BZ6" s="13"/>
      <c r="CA6" s="13"/>
      <c r="CB6" s="13"/>
      <c r="CC6" s="14"/>
      <c r="CD6" s="14"/>
      <c r="CE6" s="14"/>
      <c r="CF6" s="14"/>
      <c r="CG6" s="14"/>
      <c r="CH6" s="14"/>
      <c r="CI6" s="14"/>
      <c r="CJ6" s="14"/>
      <c r="CK6" s="14"/>
      <c r="CM6" s="14"/>
    </row>
    <row r="7" spans="3:94" s="15" customFormat="1" ht="18" customHeight="1" x14ac:dyDescent="0.3">
      <c r="C7" s="347" t="s">
        <v>2</v>
      </c>
      <c r="D7" s="345"/>
      <c r="E7" s="352"/>
      <c r="F7" s="380" t="s">
        <v>102</v>
      </c>
      <c r="G7" s="345"/>
      <c r="H7" s="345"/>
      <c r="I7" s="345"/>
      <c r="J7" s="345"/>
      <c r="K7" s="346"/>
      <c r="L7" s="347" t="s">
        <v>103</v>
      </c>
      <c r="M7" s="345"/>
      <c r="N7" s="345"/>
      <c r="O7" s="345"/>
      <c r="P7" s="345"/>
      <c r="Q7" s="348"/>
      <c r="R7" s="347" t="s">
        <v>4</v>
      </c>
      <c r="S7" s="345"/>
      <c r="T7" s="345"/>
      <c r="U7" s="345"/>
      <c r="V7" s="345"/>
      <c r="W7" s="348"/>
      <c r="X7" s="347" t="s">
        <v>6</v>
      </c>
      <c r="Y7" s="345"/>
      <c r="Z7" s="345"/>
      <c r="AA7" s="345"/>
      <c r="AB7" s="345"/>
      <c r="AC7" s="348"/>
      <c r="AD7" s="344" t="s">
        <v>7</v>
      </c>
      <c r="AE7" s="345"/>
      <c r="AF7" s="345"/>
      <c r="AG7" s="345"/>
      <c r="AH7" s="345"/>
      <c r="AI7" s="346"/>
      <c r="AJ7" s="347" t="s">
        <v>8</v>
      </c>
      <c r="AK7" s="345"/>
      <c r="AL7" s="345"/>
      <c r="AM7" s="345"/>
      <c r="AN7" s="345"/>
      <c r="AO7" s="348"/>
      <c r="AP7" s="347" t="s">
        <v>9</v>
      </c>
      <c r="AQ7" s="345"/>
      <c r="AR7" s="345"/>
      <c r="AS7" s="345"/>
      <c r="AT7" s="345"/>
      <c r="AU7" s="346"/>
      <c r="AV7" s="350" t="s">
        <v>104</v>
      </c>
      <c r="AW7" s="340"/>
      <c r="AX7" s="340"/>
      <c r="AY7" s="340"/>
      <c r="AZ7" s="340"/>
      <c r="BA7" s="351"/>
      <c r="BB7" s="350" t="s">
        <v>105</v>
      </c>
      <c r="BC7" s="340"/>
      <c r="BD7" s="340"/>
      <c r="BE7" s="340"/>
      <c r="BF7" s="340"/>
      <c r="BG7" s="351"/>
      <c r="BH7" s="350" t="s">
        <v>106</v>
      </c>
      <c r="BI7" s="340"/>
      <c r="BJ7" s="340"/>
      <c r="BK7" s="340"/>
      <c r="BL7" s="340"/>
      <c r="BM7" s="341"/>
      <c r="BN7" s="339" t="s">
        <v>107</v>
      </c>
      <c r="BO7" s="340"/>
      <c r="BP7" s="340"/>
      <c r="BQ7" s="340"/>
      <c r="BR7" s="340"/>
      <c r="BS7" s="341"/>
      <c r="BX7" s="16" t="s">
        <v>14</v>
      </c>
      <c r="BY7" s="17"/>
      <c r="BZ7" s="17"/>
      <c r="CA7" s="18">
        <f>SUM(CA10:CA165)</f>
        <v>45056</v>
      </c>
      <c r="CB7" s="17"/>
      <c r="CC7" s="18">
        <f>SUM(CC10:CC165)</f>
        <v>0</v>
      </c>
      <c r="CD7" s="6"/>
      <c r="CE7" s="18">
        <f>SUM(CE10:CE165)</f>
        <v>0</v>
      </c>
      <c r="CF7" s="6"/>
      <c r="CG7" s="18">
        <f>SUM(CG10:CG165)</f>
        <v>0</v>
      </c>
      <c r="CH7" s="6"/>
      <c r="CI7" s="18">
        <f>SUM(CI10:CI165)</f>
        <v>0</v>
      </c>
      <c r="CJ7" s="6"/>
      <c r="CK7" s="18">
        <f>SUM(CK10:CK165)</f>
        <v>0</v>
      </c>
      <c r="CM7" s="18">
        <f>SUM(CM10:CM165)</f>
        <v>0</v>
      </c>
    </row>
    <row r="8" spans="3:94" s="15" customFormat="1" ht="18" customHeight="1" x14ac:dyDescent="0.3">
      <c r="C8" s="353"/>
      <c r="D8" s="333"/>
      <c r="E8" s="354"/>
      <c r="F8" s="342" t="s">
        <v>15</v>
      </c>
      <c r="G8" s="333"/>
      <c r="H8" s="334" t="s">
        <v>16</v>
      </c>
      <c r="I8" s="333"/>
      <c r="J8" s="334" t="s">
        <v>17</v>
      </c>
      <c r="K8" s="336"/>
      <c r="L8" s="335" t="s">
        <v>15</v>
      </c>
      <c r="M8" s="333"/>
      <c r="N8" s="334" t="s">
        <v>16</v>
      </c>
      <c r="O8" s="333"/>
      <c r="P8" s="334" t="s">
        <v>17</v>
      </c>
      <c r="Q8" s="343"/>
      <c r="R8" s="335" t="s">
        <v>15</v>
      </c>
      <c r="S8" s="333"/>
      <c r="T8" s="334" t="s">
        <v>16</v>
      </c>
      <c r="U8" s="333"/>
      <c r="V8" s="334" t="s">
        <v>18</v>
      </c>
      <c r="W8" s="343"/>
      <c r="X8" s="338" t="s">
        <v>15</v>
      </c>
      <c r="Y8" s="333"/>
      <c r="Z8" s="334" t="s">
        <v>16</v>
      </c>
      <c r="AA8" s="333"/>
      <c r="AB8" s="334" t="s">
        <v>18</v>
      </c>
      <c r="AC8" s="336"/>
      <c r="AD8" s="335" t="s">
        <v>15</v>
      </c>
      <c r="AE8" s="333"/>
      <c r="AF8" s="334" t="s">
        <v>16</v>
      </c>
      <c r="AG8" s="333"/>
      <c r="AH8" s="334" t="s">
        <v>19</v>
      </c>
      <c r="AI8" s="343"/>
      <c r="AJ8" s="335" t="s">
        <v>15</v>
      </c>
      <c r="AK8" s="333"/>
      <c r="AL8" s="334" t="s">
        <v>16</v>
      </c>
      <c r="AM8" s="333"/>
      <c r="AN8" s="334" t="s">
        <v>19</v>
      </c>
      <c r="AO8" s="336"/>
      <c r="AP8" s="335" t="s">
        <v>15</v>
      </c>
      <c r="AQ8" s="333"/>
      <c r="AR8" s="334" t="s">
        <v>16</v>
      </c>
      <c r="AS8" s="333"/>
      <c r="AT8" s="334" t="s">
        <v>19</v>
      </c>
      <c r="AU8" s="337"/>
      <c r="AV8" s="332" t="s">
        <v>15</v>
      </c>
      <c r="AW8" s="333"/>
      <c r="AX8" s="334" t="s">
        <v>16</v>
      </c>
      <c r="AY8" s="333"/>
      <c r="AZ8" s="334" t="s">
        <v>17</v>
      </c>
      <c r="BA8" s="336"/>
      <c r="BB8" s="332" t="s">
        <v>15</v>
      </c>
      <c r="BC8" s="333"/>
      <c r="BD8" s="334" t="s">
        <v>16</v>
      </c>
      <c r="BE8" s="333"/>
      <c r="BF8" s="334" t="s">
        <v>17</v>
      </c>
      <c r="BG8" s="336"/>
      <c r="BH8" s="332" t="s">
        <v>15</v>
      </c>
      <c r="BI8" s="333"/>
      <c r="BJ8" s="334" t="s">
        <v>16</v>
      </c>
      <c r="BK8" s="333"/>
      <c r="BL8" s="334" t="s">
        <v>17</v>
      </c>
      <c r="BM8" s="337"/>
      <c r="BN8" s="338" t="s">
        <v>15</v>
      </c>
      <c r="BO8" s="333"/>
      <c r="BP8" s="334" t="s">
        <v>16</v>
      </c>
      <c r="BQ8" s="333"/>
      <c r="BR8" s="334" t="s">
        <v>17</v>
      </c>
      <c r="BS8" s="337"/>
      <c r="BX8" s="376" t="s">
        <v>20</v>
      </c>
      <c r="BY8" s="377"/>
      <c r="BZ8" s="378"/>
      <c r="CA8" s="372" t="s">
        <v>99</v>
      </c>
      <c r="CB8" s="373"/>
      <c r="CC8" s="374" t="s">
        <v>100</v>
      </c>
      <c r="CD8" s="375"/>
      <c r="CE8" s="374" t="s">
        <v>22</v>
      </c>
      <c r="CF8" s="375"/>
      <c r="CG8" s="370" t="s">
        <v>23</v>
      </c>
      <c r="CH8" s="371"/>
      <c r="CI8" s="370" t="s">
        <v>24</v>
      </c>
      <c r="CJ8" s="371"/>
      <c r="CK8" s="370" t="s">
        <v>25</v>
      </c>
      <c r="CL8" s="371"/>
      <c r="CM8" s="370" t="s">
        <v>26</v>
      </c>
      <c r="CN8" s="371"/>
    </row>
    <row r="9" spans="3:94" s="15" customFormat="1" ht="18" customHeight="1" thickBot="1" x14ac:dyDescent="0.35">
      <c r="C9" s="355"/>
      <c r="D9" s="356"/>
      <c r="E9" s="357"/>
      <c r="F9" s="19"/>
      <c r="G9" s="20" t="s">
        <v>28</v>
      </c>
      <c r="H9" s="21"/>
      <c r="I9" s="22" t="s">
        <v>29</v>
      </c>
      <c r="J9" s="21"/>
      <c r="K9" s="23" t="s">
        <v>28</v>
      </c>
      <c r="L9" s="24"/>
      <c r="M9" s="20" t="s">
        <v>28</v>
      </c>
      <c r="N9" s="21"/>
      <c r="O9" s="22" t="s">
        <v>29</v>
      </c>
      <c r="P9" s="21"/>
      <c r="Q9" s="25" t="s">
        <v>28</v>
      </c>
      <c r="R9" s="24"/>
      <c r="S9" s="20" t="s">
        <v>28</v>
      </c>
      <c r="T9" s="21"/>
      <c r="U9" s="22" t="s">
        <v>29</v>
      </c>
      <c r="V9" s="21"/>
      <c r="W9" s="25" t="s">
        <v>28</v>
      </c>
      <c r="X9" s="26"/>
      <c r="Y9" s="20" t="s">
        <v>28</v>
      </c>
      <c r="Z9" s="21"/>
      <c r="AA9" s="22" t="s">
        <v>29</v>
      </c>
      <c r="AB9" s="21"/>
      <c r="AC9" s="23" t="s">
        <v>28</v>
      </c>
      <c r="AD9" s="24"/>
      <c r="AE9" s="20" t="s">
        <v>28</v>
      </c>
      <c r="AF9" s="21"/>
      <c r="AG9" s="22" t="s">
        <v>29</v>
      </c>
      <c r="AH9" s="21"/>
      <c r="AI9" s="25" t="s">
        <v>28</v>
      </c>
      <c r="AJ9" s="24"/>
      <c r="AK9" s="20" t="s">
        <v>28</v>
      </c>
      <c r="AL9" s="21"/>
      <c r="AM9" s="22" t="s">
        <v>29</v>
      </c>
      <c r="AN9" s="21"/>
      <c r="AO9" s="23" t="s">
        <v>28</v>
      </c>
      <c r="AP9" s="24"/>
      <c r="AQ9" s="20" t="s">
        <v>28</v>
      </c>
      <c r="AR9" s="21"/>
      <c r="AS9" s="22" t="s">
        <v>29</v>
      </c>
      <c r="AT9" s="21"/>
      <c r="AU9" s="27" t="s">
        <v>28</v>
      </c>
      <c r="AV9" s="28"/>
      <c r="AW9" s="20" t="s">
        <v>30</v>
      </c>
      <c r="AX9" s="21"/>
      <c r="AY9" s="20" t="s">
        <v>30</v>
      </c>
      <c r="AZ9" s="21"/>
      <c r="BA9" s="23" t="s">
        <v>30</v>
      </c>
      <c r="BB9" s="28"/>
      <c r="BC9" s="20" t="s">
        <v>30</v>
      </c>
      <c r="BD9" s="21"/>
      <c r="BE9" s="20" t="s">
        <v>30</v>
      </c>
      <c r="BF9" s="21"/>
      <c r="BG9" s="23" t="s">
        <v>30</v>
      </c>
      <c r="BH9" s="28"/>
      <c r="BI9" s="20" t="s">
        <v>30</v>
      </c>
      <c r="BJ9" s="21"/>
      <c r="BK9" s="20" t="s">
        <v>30</v>
      </c>
      <c r="BL9" s="21"/>
      <c r="BM9" s="27" t="s">
        <v>30</v>
      </c>
      <c r="BN9" s="26"/>
      <c r="BO9" s="20" t="s">
        <v>30</v>
      </c>
      <c r="BP9" s="21"/>
      <c r="BQ9" s="20" t="s">
        <v>30</v>
      </c>
      <c r="BR9" s="21"/>
      <c r="BS9" s="27" t="s">
        <v>30</v>
      </c>
      <c r="BX9" s="379"/>
      <c r="BY9" s="356"/>
      <c r="BZ9" s="357"/>
      <c r="CA9" s="29" t="s">
        <v>31</v>
      </c>
      <c r="CB9" s="30" t="s">
        <v>19</v>
      </c>
      <c r="CC9" s="31" t="s">
        <v>31</v>
      </c>
      <c r="CD9" s="32" t="s">
        <v>19</v>
      </c>
      <c r="CE9" s="33" t="s">
        <v>31</v>
      </c>
      <c r="CF9" s="30" t="s">
        <v>19</v>
      </c>
      <c r="CG9" s="33" t="s">
        <v>31</v>
      </c>
      <c r="CH9" s="30" t="s">
        <v>19</v>
      </c>
      <c r="CI9" s="33" t="s">
        <v>31</v>
      </c>
      <c r="CJ9" s="30" t="s">
        <v>19</v>
      </c>
      <c r="CK9" s="31" t="s">
        <v>31</v>
      </c>
      <c r="CL9" s="30" t="s">
        <v>19</v>
      </c>
      <c r="CM9" s="31" t="s">
        <v>31</v>
      </c>
      <c r="CN9" s="30" t="s">
        <v>19</v>
      </c>
    </row>
    <row r="10" spans="3:94" ht="18" customHeight="1" thickTop="1" x14ac:dyDescent="0.3">
      <c r="C10" s="360" t="s">
        <v>32</v>
      </c>
      <c r="D10" s="317" t="s">
        <v>33</v>
      </c>
      <c r="E10" s="34" t="s">
        <v>34</v>
      </c>
      <c r="F10" s="35">
        <f>CA10</f>
        <v>283</v>
      </c>
      <c r="G10" s="36">
        <f>IFERROR(F10/F26,0)</f>
        <v>7.280679187033702E-2</v>
      </c>
      <c r="H10" s="37">
        <f>IFERROR(J10/F10,"0")</f>
        <v>0</v>
      </c>
      <c r="I10" s="38">
        <f>IFERROR(H10/H11,0)</f>
        <v>0</v>
      </c>
      <c r="J10" s="37">
        <f>CB10</f>
        <v>0</v>
      </c>
      <c r="K10" s="39">
        <f>IFERROR(J10/J26,0)</f>
        <v>0</v>
      </c>
      <c r="L10" s="40">
        <f>CC10</f>
        <v>0</v>
      </c>
      <c r="M10" s="36">
        <f>IFERROR(L10/L26,0)</f>
        <v>0</v>
      </c>
      <c r="N10" s="37" t="str">
        <f>IFERROR(P10/L10,"0")</f>
        <v>0</v>
      </c>
      <c r="O10" s="38">
        <f>IFERROR(N10/N11,0)</f>
        <v>0</v>
      </c>
      <c r="P10" s="37">
        <f>CD10</f>
        <v>0</v>
      </c>
      <c r="Q10" s="41">
        <f>IFERROR(P10/P26,0)</f>
        <v>0</v>
      </c>
      <c r="R10" s="40">
        <f>CE10</f>
        <v>0</v>
      </c>
      <c r="S10" s="36">
        <f>IFERROR(R10/R26,0)</f>
        <v>0</v>
      </c>
      <c r="T10" s="37" t="str">
        <f>IFERROR(V10/R10,"0")</f>
        <v>0</v>
      </c>
      <c r="U10" s="38">
        <f>IFERROR(T10/T11,0)</f>
        <v>0</v>
      </c>
      <c r="V10" s="37">
        <f>CF10</f>
        <v>0</v>
      </c>
      <c r="W10" s="41">
        <f>IFERROR(V10/V26,0)</f>
        <v>0</v>
      </c>
      <c r="X10" s="42">
        <f>CG10</f>
        <v>0</v>
      </c>
      <c r="Y10" s="36">
        <f>IFERROR(X10/X26,0)</f>
        <v>0</v>
      </c>
      <c r="Z10" s="37" t="str">
        <f>IFERROR(AB10/X10,"0")</f>
        <v>0</v>
      </c>
      <c r="AA10" s="38">
        <f>IFERROR(Z10/Z11,0)</f>
        <v>0</v>
      </c>
      <c r="AB10" s="37">
        <f>CH10</f>
        <v>0</v>
      </c>
      <c r="AC10" s="39">
        <f>IFERROR(AB10/AB26,0)</f>
        <v>0</v>
      </c>
      <c r="AD10" s="40">
        <f>CI10</f>
        <v>0</v>
      </c>
      <c r="AE10" s="36">
        <f>IFERROR(AD10/AD26,0)</f>
        <v>0</v>
      </c>
      <c r="AF10" s="37" t="str">
        <f>IFERROR(AH10/AD10,"0")</f>
        <v>0</v>
      </c>
      <c r="AG10" s="38">
        <f>IFERROR(AF10/AF11,0)</f>
        <v>0</v>
      </c>
      <c r="AH10" s="37">
        <f>CJ10</f>
        <v>0</v>
      </c>
      <c r="AI10" s="41">
        <f>IFERROR(AH10/AH26,0)</f>
        <v>0</v>
      </c>
      <c r="AJ10" s="40">
        <f>CK10</f>
        <v>0</v>
      </c>
      <c r="AK10" s="36">
        <f>IFERROR(AJ10/AJ26,0)</f>
        <v>0</v>
      </c>
      <c r="AL10" s="37" t="str">
        <f>IFERROR(AN10/AJ10,"0")</f>
        <v>0</v>
      </c>
      <c r="AM10" s="38">
        <f>IFERROR(AL10/AL11,0)</f>
        <v>0</v>
      </c>
      <c r="AN10" s="37">
        <f>CL10</f>
        <v>0</v>
      </c>
      <c r="AO10" s="39">
        <f>IFERROR(AN10/AN26,0)</f>
        <v>0</v>
      </c>
      <c r="AP10" s="40">
        <f>CM10</f>
        <v>0</v>
      </c>
      <c r="AQ10" s="36">
        <f>IFERROR(AP10/AP26,0)</f>
        <v>0</v>
      </c>
      <c r="AR10" s="37" t="str">
        <f>IFERROR(AT10/AP10,"0")</f>
        <v>0</v>
      </c>
      <c r="AS10" s="38">
        <f>IFERROR(AR10/AR11,0)</f>
        <v>0</v>
      </c>
      <c r="AT10" s="37">
        <f>CN10</f>
        <v>0</v>
      </c>
      <c r="AU10" s="43">
        <f>IFERROR(AT10/AT26,0)</f>
        <v>0</v>
      </c>
      <c r="AV10" s="44">
        <f>IFERROR(L10-F10,0)</f>
        <v>-283</v>
      </c>
      <c r="AW10" s="45">
        <f>IFERROR(AV10/F10,0)</f>
        <v>-1</v>
      </c>
      <c r="AX10" s="46">
        <f>IFERROR(N10-H10,0)</f>
        <v>0</v>
      </c>
      <c r="AY10" s="45">
        <f>IFERROR(AX10/H10,0)</f>
        <v>0</v>
      </c>
      <c r="AZ10" s="46">
        <f>IFERROR(P10-J10,0)</f>
        <v>0</v>
      </c>
      <c r="BA10" s="47">
        <f>IFERROR(AZ10/J10,0)</f>
        <v>0</v>
      </c>
      <c r="BB10" s="44">
        <f>IFERROR(L10-R10,0)</f>
        <v>0</v>
      </c>
      <c r="BC10" s="45">
        <f>IFERROR(BB10/R10,0)</f>
        <v>0</v>
      </c>
      <c r="BD10" s="46">
        <f>IFERROR(N10-T10,0)</f>
        <v>0</v>
      </c>
      <c r="BE10" s="45">
        <f>IFERROR(BD10/T10,0)</f>
        <v>0</v>
      </c>
      <c r="BF10" s="46">
        <f>IFERROR(P10-V10,0)</f>
        <v>0</v>
      </c>
      <c r="BG10" s="47">
        <f>IFERROR(BF10/V10,0)</f>
        <v>0</v>
      </c>
      <c r="BH10" s="44">
        <f>IFERROR(L10-X10,0)</f>
        <v>0</v>
      </c>
      <c r="BI10" s="45">
        <f>IFERROR(BH10/X10,0)</f>
        <v>0</v>
      </c>
      <c r="BJ10" s="46">
        <f>IFERROR(N10-Z10,0)</f>
        <v>0</v>
      </c>
      <c r="BK10" s="45">
        <f>IFERROR(BJ10/Z10,0)</f>
        <v>0</v>
      </c>
      <c r="BL10" s="46">
        <f>IFERROR(P10-AB10,0)</f>
        <v>0</v>
      </c>
      <c r="BM10" s="48">
        <f>IFERROR(BL10/AB10,0)</f>
        <v>0</v>
      </c>
      <c r="BN10" s="49">
        <f>IFERROR(L10-AP10,0)</f>
        <v>0</v>
      </c>
      <c r="BO10" s="45">
        <f>IFERROR(BN10/AP10,0)</f>
        <v>0</v>
      </c>
      <c r="BP10" s="46">
        <f>IFERROR(N10-AR10,0)</f>
        <v>0</v>
      </c>
      <c r="BQ10" s="45">
        <f>IFERROR(BP10/AR10,0)</f>
        <v>0</v>
      </c>
      <c r="BR10" s="46">
        <f t="shared" ref="BR10:BR26" si="0">IFERROR(P10-AT10,0)</f>
        <v>0</v>
      </c>
      <c r="BS10" s="48">
        <f>IFERROR(BR10/AT10,0)</f>
        <v>0</v>
      </c>
      <c r="BX10" s="367" t="s">
        <v>32</v>
      </c>
      <c r="BY10" s="369" t="s">
        <v>35</v>
      </c>
      <c r="BZ10" s="34" t="s">
        <v>34</v>
      </c>
      <c r="CA10" s="50">
        <f>기존구분!$E$46</f>
        <v>283</v>
      </c>
      <c r="CB10" s="51"/>
      <c r="CC10" s="52"/>
      <c r="CD10" s="53"/>
      <c r="CE10" s="54"/>
      <c r="CF10" s="55"/>
      <c r="CG10" s="56"/>
      <c r="CH10" s="57"/>
      <c r="CI10" s="58"/>
      <c r="CJ10" s="59"/>
      <c r="CK10" s="52"/>
      <c r="CL10" s="57"/>
      <c r="CM10" s="52"/>
      <c r="CN10" s="57"/>
      <c r="CP10" s="285"/>
    </row>
    <row r="11" spans="3:94" ht="18" customHeight="1" x14ac:dyDescent="0.3">
      <c r="C11" s="315"/>
      <c r="D11" s="318"/>
      <c r="E11" s="60" t="s">
        <v>36</v>
      </c>
      <c r="F11" s="61">
        <f>CA11</f>
        <v>1047</v>
      </c>
      <c r="G11" s="62">
        <f>IFERROR(F11/F26,0)</f>
        <v>0.26935940313866735</v>
      </c>
      <c r="H11" s="63">
        <f t="shared" ref="H11:H26" si="1">IFERROR(J11/F11,"0")</f>
        <v>282.16526794072513</v>
      </c>
      <c r="I11" s="64">
        <f>IFERROR(H11/H11,0)</f>
        <v>1</v>
      </c>
      <c r="J11" s="63">
        <f>CB11</f>
        <v>295427.0355339392</v>
      </c>
      <c r="K11" s="65">
        <f>IFERROR(J11/J26,0)</f>
        <v>0.26235166082799949</v>
      </c>
      <c r="L11" s="66">
        <f t="shared" ref="L11:L13" si="2">CC11</f>
        <v>0</v>
      </c>
      <c r="M11" s="62">
        <f>IFERROR(L11/L26,0)</f>
        <v>0</v>
      </c>
      <c r="N11" s="63" t="str">
        <f t="shared" ref="N11:N26" si="3">IFERROR(P11/L11,"0")</f>
        <v>0</v>
      </c>
      <c r="O11" s="64">
        <f>IFERROR(N11/N11,0)</f>
        <v>0</v>
      </c>
      <c r="P11" s="63">
        <f t="shared" ref="P11:P13" si="4">CD11</f>
        <v>0</v>
      </c>
      <c r="Q11" s="67">
        <f>IFERROR(P11/P26,0)</f>
        <v>0</v>
      </c>
      <c r="R11" s="66">
        <f>CE11</f>
        <v>0</v>
      </c>
      <c r="S11" s="62">
        <f>IFERROR(R11/R26,0)</f>
        <v>0</v>
      </c>
      <c r="T11" s="63" t="str">
        <f t="shared" ref="T11:T26" si="5">IFERROR(V11/R11,"0")</f>
        <v>0</v>
      </c>
      <c r="U11" s="64">
        <f>IFERROR(T11/T11,0)</f>
        <v>0</v>
      </c>
      <c r="V11" s="63">
        <f>CF11</f>
        <v>0</v>
      </c>
      <c r="W11" s="67">
        <f>IFERROR(V11/V26,0)</f>
        <v>0</v>
      </c>
      <c r="X11" s="68">
        <f>CG11</f>
        <v>0</v>
      </c>
      <c r="Y11" s="62">
        <f>IFERROR(X11/X26,0)</f>
        <v>0</v>
      </c>
      <c r="Z11" s="63" t="str">
        <f t="shared" ref="Z11:Z26" si="6">IFERROR(AB11/X11,"0")</f>
        <v>0</v>
      </c>
      <c r="AA11" s="64">
        <f>IFERROR(Z11/Z11,0)</f>
        <v>0</v>
      </c>
      <c r="AB11" s="63">
        <f>CH11</f>
        <v>0</v>
      </c>
      <c r="AC11" s="65">
        <f>IFERROR(AB11/AB26,0)</f>
        <v>0</v>
      </c>
      <c r="AD11" s="66">
        <f>CI11</f>
        <v>0</v>
      </c>
      <c r="AE11" s="62">
        <f>IFERROR(AD11/AD26,0)</f>
        <v>0</v>
      </c>
      <c r="AF11" s="63" t="str">
        <f t="shared" ref="AF11:AF26" si="7">IFERROR(AH11/AD11,"0")</f>
        <v>0</v>
      </c>
      <c r="AG11" s="64">
        <f>IFERROR(AF11/AF11,0)</f>
        <v>0</v>
      </c>
      <c r="AH11" s="63">
        <f>CJ11</f>
        <v>0</v>
      </c>
      <c r="AI11" s="67">
        <f>IFERROR(AH11/AH26,0)</f>
        <v>0</v>
      </c>
      <c r="AJ11" s="66">
        <f>CK11</f>
        <v>0</v>
      </c>
      <c r="AK11" s="62">
        <f>IFERROR(AJ11/AJ26,0)</f>
        <v>0</v>
      </c>
      <c r="AL11" s="63" t="str">
        <f t="shared" ref="AL11:AL26" si="8">IFERROR(AN11/AJ11,"0")</f>
        <v>0</v>
      </c>
      <c r="AM11" s="64">
        <f>IFERROR(AL11/AL11,0)</f>
        <v>0</v>
      </c>
      <c r="AN11" s="63">
        <f>CL11</f>
        <v>0</v>
      </c>
      <c r="AO11" s="65">
        <f>IFERROR(AN11/AN26,0)</f>
        <v>0</v>
      </c>
      <c r="AP11" s="66">
        <f t="shared" ref="AP11:AP13" si="9">CM11</f>
        <v>0</v>
      </c>
      <c r="AQ11" s="62">
        <f>IFERROR(AP11/AP26,0)</f>
        <v>0</v>
      </c>
      <c r="AR11" s="63" t="str">
        <f t="shared" ref="AR11:AR26" si="10">IFERROR(AT11/AP11,"0")</f>
        <v>0</v>
      </c>
      <c r="AS11" s="64">
        <f>IFERROR(AR11/AR11,0)</f>
        <v>0</v>
      </c>
      <c r="AT11" s="63">
        <f t="shared" ref="AT11:AT13" si="11">CN11</f>
        <v>0</v>
      </c>
      <c r="AU11" s="69">
        <f>IFERROR(AT11/AT26,0)</f>
        <v>0</v>
      </c>
      <c r="AV11" s="70">
        <f t="shared" ref="AV11:AV27" si="12">IFERROR(L11-F11,0)</f>
        <v>-1047</v>
      </c>
      <c r="AW11" s="71">
        <f t="shared" ref="AW11:AW26" si="13">IFERROR(AV11/F11,0)</f>
        <v>-1</v>
      </c>
      <c r="AX11" s="72">
        <f t="shared" ref="AX11:AX26" si="14">IFERROR(N11-H11,0)</f>
        <v>-282.16526794072513</v>
      </c>
      <c r="AY11" s="71">
        <f t="shared" ref="AY11:AY26" si="15">IFERROR(AX11/H11,0)</f>
        <v>-1</v>
      </c>
      <c r="AZ11" s="72">
        <f t="shared" ref="AZ11:AZ26" si="16">IFERROR(P11-J11,0)</f>
        <v>-295427.0355339392</v>
      </c>
      <c r="BA11" s="73">
        <f t="shared" ref="BA11:BA26" si="17">IFERROR(AZ11/J11,0)</f>
        <v>-1</v>
      </c>
      <c r="BB11" s="70">
        <f t="shared" ref="BB11:BB27" si="18">IFERROR(L11-R11,0)</f>
        <v>0</v>
      </c>
      <c r="BC11" s="71">
        <f t="shared" ref="BC11:BC26" si="19">IFERROR(BB11/R11,0)</f>
        <v>0</v>
      </c>
      <c r="BD11" s="72">
        <f t="shared" ref="BD11:BD26" si="20">IFERROR(N11-T11,0)</f>
        <v>0</v>
      </c>
      <c r="BE11" s="71">
        <f t="shared" ref="BE11:BE26" si="21">IFERROR(BD11/T11,0)</f>
        <v>0</v>
      </c>
      <c r="BF11" s="72">
        <f t="shared" ref="BF11:BF26" si="22">IFERROR(P11-V11,0)</f>
        <v>0</v>
      </c>
      <c r="BG11" s="73">
        <f t="shared" ref="BG11:BG26" si="23">IFERROR(BF11/V11,0)</f>
        <v>0</v>
      </c>
      <c r="BH11" s="70">
        <f t="shared" ref="BH11:BH27" si="24">IFERROR(L11-X11,0)</f>
        <v>0</v>
      </c>
      <c r="BI11" s="71">
        <f t="shared" ref="BI11:BI26" si="25">IFERROR(BH11/X11,0)</f>
        <v>0</v>
      </c>
      <c r="BJ11" s="72">
        <f t="shared" ref="BJ11:BJ26" si="26">IFERROR(N11-Z11,0)</f>
        <v>0</v>
      </c>
      <c r="BK11" s="71">
        <f t="shared" ref="BK11:BK26" si="27">IFERROR(BJ11/Z11,0)</f>
        <v>0</v>
      </c>
      <c r="BL11" s="72">
        <f t="shared" ref="BL11:BL26" si="28">IFERROR(P11-AB11,0)</f>
        <v>0</v>
      </c>
      <c r="BM11" s="74">
        <f t="shared" ref="BM11:BM26" si="29">IFERROR(BL11/AB11,0)</f>
        <v>0</v>
      </c>
      <c r="BN11" s="75">
        <f t="shared" ref="BN11:BN26" si="30">IFERROR(L11-AP11,0)</f>
        <v>0</v>
      </c>
      <c r="BO11" s="71">
        <f t="shared" ref="BO11:BS26" si="31">IFERROR(BN11/AP11,0)</f>
        <v>0</v>
      </c>
      <c r="BP11" s="72">
        <f t="shared" ref="BP11:BP26" si="32">IFERROR(N11-AR11,0)</f>
        <v>0</v>
      </c>
      <c r="BQ11" s="71">
        <f t="shared" si="31"/>
        <v>0</v>
      </c>
      <c r="BR11" s="72">
        <f t="shared" si="0"/>
        <v>0</v>
      </c>
      <c r="BS11" s="74">
        <f t="shared" si="31"/>
        <v>0</v>
      </c>
      <c r="BX11" s="321"/>
      <c r="BY11" s="366"/>
      <c r="BZ11" s="60" t="s">
        <v>36</v>
      </c>
      <c r="CA11" s="76">
        <f>ROUND(기존구분!$E$45*(SUM('파나크 영덕'!L11,소노문해운대!L10:L11)/SUM('파나크 영덕'!L11:L13,소노문해운대!L10:L13)),0)</f>
        <v>1047</v>
      </c>
      <c r="CB11" s="77">
        <f>CA11*기존구분!$E$53-1000</f>
        <v>295427.0355339392</v>
      </c>
      <c r="CC11" s="78"/>
      <c r="CD11" s="79"/>
      <c r="CE11" s="80"/>
      <c r="CF11" s="81"/>
      <c r="CG11" s="82"/>
      <c r="CH11" s="83"/>
      <c r="CI11" s="84"/>
      <c r="CJ11" s="85"/>
      <c r="CK11" s="78"/>
      <c r="CL11" s="83"/>
      <c r="CM11" s="78"/>
      <c r="CN11" s="83"/>
      <c r="CP11" s="285"/>
    </row>
    <row r="12" spans="3:94" ht="18" customHeight="1" x14ac:dyDescent="0.3">
      <c r="C12" s="315"/>
      <c r="D12" s="318"/>
      <c r="E12" s="60" t="s">
        <v>37</v>
      </c>
      <c r="F12" s="61">
        <f>CA12</f>
        <v>79</v>
      </c>
      <c r="G12" s="62">
        <f>IFERROR(F12/F26,0)</f>
        <v>2.0324157447903269E-2</v>
      </c>
      <c r="H12" s="63">
        <f t="shared" si="1"/>
        <v>295.7786056264577</v>
      </c>
      <c r="I12" s="64">
        <f>IFERROR(H12/H11,0)</f>
        <v>1.0482459722455719</v>
      </c>
      <c r="J12" s="63">
        <f>CB12</f>
        <v>23366.50984449016</v>
      </c>
      <c r="K12" s="65">
        <f>IFERROR(J12/J26,0)</f>
        <v>2.0750445721314292E-2</v>
      </c>
      <c r="L12" s="66">
        <f t="shared" si="2"/>
        <v>0</v>
      </c>
      <c r="M12" s="62">
        <f>IFERROR(L12/L26,0)</f>
        <v>0</v>
      </c>
      <c r="N12" s="63" t="str">
        <f t="shared" si="3"/>
        <v>0</v>
      </c>
      <c r="O12" s="64">
        <f>IFERROR(N12/N11,0)</f>
        <v>0</v>
      </c>
      <c r="P12" s="63">
        <f t="shared" si="4"/>
        <v>0</v>
      </c>
      <c r="Q12" s="67">
        <f>IFERROR(P12/P26,0)</f>
        <v>0</v>
      </c>
      <c r="R12" s="66">
        <f>CE12</f>
        <v>0</v>
      </c>
      <c r="S12" s="62">
        <f>IFERROR(R12/R26,0)</f>
        <v>0</v>
      </c>
      <c r="T12" s="63" t="str">
        <f t="shared" si="5"/>
        <v>0</v>
      </c>
      <c r="U12" s="64">
        <f>IFERROR(T12/T11,0)</f>
        <v>0</v>
      </c>
      <c r="V12" s="63">
        <f>CF12</f>
        <v>0</v>
      </c>
      <c r="W12" s="67">
        <f>IFERROR(V12/V26,0)</f>
        <v>0</v>
      </c>
      <c r="X12" s="68">
        <f>CG12</f>
        <v>0</v>
      </c>
      <c r="Y12" s="62">
        <f>IFERROR(X12/X26,0)</f>
        <v>0</v>
      </c>
      <c r="Z12" s="63" t="str">
        <f t="shared" si="6"/>
        <v>0</v>
      </c>
      <c r="AA12" s="64">
        <f>IFERROR(Z12/Z11,0)</f>
        <v>0</v>
      </c>
      <c r="AB12" s="63">
        <f>CH12</f>
        <v>0</v>
      </c>
      <c r="AC12" s="65">
        <f>IFERROR(AB12/AB26,0)</f>
        <v>0</v>
      </c>
      <c r="AD12" s="66">
        <f>CI12</f>
        <v>0</v>
      </c>
      <c r="AE12" s="62">
        <f>IFERROR(AD12/AD26,0)</f>
        <v>0</v>
      </c>
      <c r="AF12" s="63" t="str">
        <f t="shared" si="7"/>
        <v>0</v>
      </c>
      <c r="AG12" s="64">
        <f>IFERROR(AF12/AF11,0)</f>
        <v>0</v>
      </c>
      <c r="AH12" s="63">
        <f>CJ12</f>
        <v>0</v>
      </c>
      <c r="AI12" s="67">
        <f>IFERROR(AH12/AH26,0)</f>
        <v>0</v>
      </c>
      <c r="AJ12" s="66">
        <f>CK12</f>
        <v>0</v>
      </c>
      <c r="AK12" s="62">
        <f>IFERROR(AJ12/AJ26,0)</f>
        <v>0</v>
      </c>
      <c r="AL12" s="63" t="str">
        <f t="shared" si="8"/>
        <v>0</v>
      </c>
      <c r="AM12" s="64">
        <f>IFERROR(AL12/AL11,0)</f>
        <v>0</v>
      </c>
      <c r="AN12" s="63">
        <f>CL12</f>
        <v>0</v>
      </c>
      <c r="AO12" s="65">
        <f>IFERROR(AN12/AN26,0)</f>
        <v>0</v>
      </c>
      <c r="AP12" s="66">
        <f t="shared" si="9"/>
        <v>0</v>
      </c>
      <c r="AQ12" s="62">
        <f>IFERROR(AP12/AP26,0)</f>
        <v>0</v>
      </c>
      <c r="AR12" s="63" t="str">
        <f t="shared" si="10"/>
        <v>0</v>
      </c>
      <c r="AS12" s="64">
        <f>IFERROR(AR12/AR11,0)</f>
        <v>0</v>
      </c>
      <c r="AT12" s="63">
        <f t="shared" si="11"/>
        <v>0</v>
      </c>
      <c r="AU12" s="69">
        <f>IFERROR(AT12/AT26,0)</f>
        <v>0</v>
      </c>
      <c r="AV12" s="70">
        <f t="shared" si="12"/>
        <v>-79</v>
      </c>
      <c r="AW12" s="71">
        <f t="shared" si="13"/>
        <v>-1</v>
      </c>
      <c r="AX12" s="72">
        <f t="shared" si="14"/>
        <v>-295.7786056264577</v>
      </c>
      <c r="AY12" s="71">
        <f t="shared" si="15"/>
        <v>-1</v>
      </c>
      <c r="AZ12" s="72">
        <f t="shared" si="16"/>
        <v>-23366.50984449016</v>
      </c>
      <c r="BA12" s="73">
        <f t="shared" si="17"/>
        <v>-1</v>
      </c>
      <c r="BB12" s="70">
        <f t="shared" si="18"/>
        <v>0</v>
      </c>
      <c r="BC12" s="71">
        <f t="shared" si="19"/>
        <v>0</v>
      </c>
      <c r="BD12" s="72">
        <f t="shared" si="20"/>
        <v>0</v>
      </c>
      <c r="BE12" s="71">
        <f t="shared" si="21"/>
        <v>0</v>
      </c>
      <c r="BF12" s="72">
        <f t="shared" si="22"/>
        <v>0</v>
      </c>
      <c r="BG12" s="73">
        <f t="shared" si="23"/>
        <v>0</v>
      </c>
      <c r="BH12" s="70">
        <f t="shared" si="24"/>
        <v>0</v>
      </c>
      <c r="BI12" s="71">
        <f t="shared" si="25"/>
        <v>0</v>
      </c>
      <c r="BJ12" s="72">
        <f t="shared" si="26"/>
        <v>0</v>
      </c>
      <c r="BK12" s="71">
        <f t="shared" si="27"/>
        <v>0</v>
      </c>
      <c r="BL12" s="72">
        <f t="shared" si="28"/>
        <v>0</v>
      </c>
      <c r="BM12" s="74">
        <f t="shared" si="29"/>
        <v>0</v>
      </c>
      <c r="BN12" s="75">
        <f t="shared" si="30"/>
        <v>0</v>
      </c>
      <c r="BO12" s="71">
        <f t="shared" si="31"/>
        <v>0</v>
      </c>
      <c r="BP12" s="72">
        <f t="shared" si="32"/>
        <v>0</v>
      </c>
      <c r="BQ12" s="71">
        <f t="shared" si="31"/>
        <v>0</v>
      </c>
      <c r="BR12" s="72">
        <f t="shared" si="0"/>
        <v>0</v>
      </c>
      <c r="BS12" s="74">
        <f t="shared" si="31"/>
        <v>0</v>
      </c>
      <c r="BX12" s="321"/>
      <c r="BY12" s="366"/>
      <c r="BZ12" s="60" t="s">
        <v>38</v>
      </c>
      <c r="CA12" s="76">
        <f>ROUND(기존구분!$E$45*(SUM('파나크 영덕:소노문해운대'!L12)/SUM('파나크 영덕'!L11:L13,소노문해운대!L10:L13)),0)</f>
        <v>79</v>
      </c>
      <c r="CB12" s="77">
        <f>CA12*기존구분!$E$53+1000</f>
        <v>23366.50984449016</v>
      </c>
      <c r="CC12" s="78"/>
      <c r="CD12" s="79"/>
      <c r="CE12" s="80"/>
      <c r="CF12" s="81"/>
      <c r="CG12" s="82"/>
      <c r="CH12" s="83"/>
      <c r="CI12" s="84"/>
      <c r="CJ12" s="85"/>
      <c r="CK12" s="78"/>
      <c r="CL12" s="83"/>
      <c r="CM12" s="78"/>
      <c r="CN12" s="83"/>
      <c r="CP12" s="285"/>
    </row>
    <row r="13" spans="3:94" ht="18" customHeight="1" x14ac:dyDescent="0.3">
      <c r="C13" s="315"/>
      <c r="D13" s="318"/>
      <c r="E13" s="60" t="s">
        <v>39</v>
      </c>
      <c r="F13" s="61">
        <f>CA13</f>
        <v>19</v>
      </c>
      <c r="G13" s="62">
        <f>IFERROR(F13/F26,0)</f>
        <v>4.8880885001286343E-3</v>
      </c>
      <c r="H13" s="63">
        <f t="shared" si="1"/>
        <v>283.12037777835644</v>
      </c>
      <c r="I13" s="64">
        <f>IFERROR(H13/H11,0)</f>
        <v>1.0033849305571938</v>
      </c>
      <c r="J13" s="63">
        <f>CB13</f>
        <v>5379.2871777887722</v>
      </c>
      <c r="K13" s="65">
        <f>IFERROR(J13/J26,0)</f>
        <v>4.7770337694822045E-3</v>
      </c>
      <c r="L13" s="66">
        <f t="shared" si="2"/>
        <v>0</v>
      </c>
      <c r="M13" s="62">
        <f>IFERROR(L13/L26,0)</f>
        <v>0</v>
      </c>
      <c r="N13" s="63" t="str">
        <f t="shared" si="3"/>
        <v>0</v>
      </c>
      <c r="O13" s="64">
        <f>IFERROR(N13/N11,0)</f>
        <v>0</v>
      </c>
      <c r="P13" s="63">
        <f t="shared" si="4"/>
        <v>0</v>
      </c>
      <c r="Q13" s="67">
        <f>IFERROR(P13/P26,0)</f>
        <v>0</v>
      </c>
      <c r="R13" s="66">
        <f>CE13</f>
        <v>0</v>
      </c>
      <c r="S13" s="62">
        <f>IFERROR(R13/R26,0)</f>
        <v>0</v>
      </c>
      <c r="T13" s="63" t="str">
        <f t="shared" si="5"/>
        <v>0</v>
      </c>
      <c r="U13" s="64">
        <f>IFERROR(T13/T11,0)</f>
        <v>0</v>
      </c>
      <c r="V13" s="63">
        <f>CF13</f>
        <v>0</v>
      </c>
      <c r="W13" s="67">
        <f>IFERROR(V13/V26,0)</f>
        <v>0</v>
      </c>
      <c r="X13" s="68">
        <f>CG13</f>
        <v>0</v>
      </c>
      <c r="Y13" s="62">
        <f>IFERROR(X13/X26,0)</f>
        <v>0</v>
      </c>
      <c r="Z13" s="63" t="str">
        <f t="shared" si="6"/>
        <v>0</v>
      </c>
      <c r="AA13" s="64">
        <f>IFERROR(Z13/Z11,0)</f>
        <v>0</v>
      </c>
      <c r="AB13" s="63">
        <f>CH13</f>
        <v>0</v>
      </c>
      <c r="AC13" s="65">
        <f>IFERROR(AB13/AB26,0)</f>
        <v>0</v>
      </c>
      <c r="AD13" s="66">
        <f>CI13</f>
        <v>0</v>
      </c>
      <c r="AE13" s="62">
        <f>IFERROR(AD13/AD26,0)</f>
        <v>0</v>
      </c>
      <c r="AF13" s="63" t="str">
        <f t="shared" si="7"/>
        <v>0</v>
      </c>
      <c r="AG13" s="64">
        <f>IFERROR(AF13/AF11,0)</f>
        <v>0</v>
      </c>
      <c r="AH13" s="63">
        <f>CJ13</f>
        <v>0</v>
      </c>
      <c r="AI13" s="67">
        <f>IFERROR(AH13/AH26,0)</f>
        <v>0</v>
      </c>
      <c r="AJ13" s="66">
        <f>CK13</f>
        <v>0</v>
      </c>
      <c r="AK13" s="62">
        <f>IFERROR(AJ13/AJ26,0)</f>
        <v>0</v>
      </c>
      <c r="AL13" s="63" t="str">
        <f t="shared" si="8"/>
        <v>0</v>
      </c>
      <c r="AM13" s="64">
        <f>IFERROR(AL13/AL11,0)</f>
        <v>0</v>
      </c>
      <c r="AN13" s="63">
        <f>CL13</f>
        <v>0</v>
      </c>
      <c r="AO13" s="65">
        <f>IFERROR(AN13/AN26,0)</f>
        <v>0</v>
      </c>
      <c r="AP13" s="66">
        <f t="shared" si="9"/>
        <v>0</v>
      </c>
      <c r="AQ13" s="62">
        <f>IFERROR(AP13/AP26,0)</f>
        <v>0</v>
      </c>
      <c r="AR13" s="63" t="str">
        <f t="shared" si="10"/>
        <v>0</v>
      </c>
      <c r="AS13" s="64">
        <f>IFERROR(AR13/AR11,0)</f>
        <v>0</v>
      </c>
      <c r="AT13" s="63">
        <f t="shared" si="11"/>
        <v>0</v>
      </c>
      <c r="AU13" s="69">
        <f>IFERROR(AT13/AT26,0)</f>
        <v>0</v>
      </c>
      <c r="AV13" s="70">
        <f t="shared" si="12"/>
        <v>-19</v>
      </c>
      <c r="AW13" s="71">
        <f t="shared" si="13"/>
        <v>-1</v>
      </c>
      <c r="AX13" s="72">
        <f t="shared" si="14"/>
        <v>-283.12037777835644</v>
      </c>
      <c r="AY13" s="71">
        <f t="shared" si="15"/>
        <v>-1</v>
      </c>
      <c r="AZ13" s="72">
        <f t="shared" si="16"/>
        <v>-5379.2871777887722</v>
      </c>
      <c r="BA13" s="73">
        <f t="shared" si="17"/>
        <v>-1</v>
      </c>
      <c r="BB13" s="70">
        <f t="shared" si="18"/>
        <v>0</v>
      </c>
      <c r="BC13" s="71">
        <f t="shared" si="19"/>
        <v>0</v>
      </c>
      <c r="BD13" s="72">
        <f t="shared" si="20"/>
        <v>0</v>
      </c>
      <c r="BE13" s="71">
        <f t="shared" si="21"/>
        <v>0</v>
      </c>
      <c r="BF13" s="72">
        <f t="shared" si="22"/>
        <v>0</v>
      </c>
      <c r="BG13" s="73">
        <f t="shared" si="23"/>
        <v>0</v>
      </c>
      <c r="BH13" s="70">
        <f t="shared" si="24"/>
        <v>0</v>
      </c>
      <c r="BI13" s="71">
        <f t="shared" si="25"/>
        <v>0</v>
      </c>
      <c r="BJ13" s="72">
        <f t="shared" si="26"/>
        <v>0</v>
      </c>
      <c r="BK13" s="71">
        <f t="shared" si="27"/>
        <v>0</v>
      </c>
      <c r="BL13" s="72">
        <f t="shared" si="28"/>
        <v>0</v>
      </c>
      <c r="BM13" s="74">
        <f t="shared" si="29"/>
        <v>0</v>
      </c>
      <c r="BN13" s="75">
        <f t="shared" si="30"/>
        <v>0</v>
      </c>
      <c r="BO13" s="71">
        <f t="shared" si="31"/>
        <v>0</v>
      </c>
      <c r="BP13" s="72">
        <f t="shared" si="32"/>
        <v>0</v>
      </c>
      <c r="BQ13" s="71">
        <f t="shared" si="31"/>
        <v>0</v>
      </c>
      <c r="BR13" s="72">
        <f t="shared" si="0"/>
        <v>0</v>
      </c>
      <c r="BS13" s="74">
        <f t="shared" si="31"/>
        <v>0</v>
      </c>
      <c r="BX13" s="321"/>
      <c r="BY13" s="366"/>
      <c r="BZ13" s="60" t="s">
        <v>40</v>
      </c>
      <c r="CA13" s="76">
        <f>ROUND(기존구분!$E$45*(SUM('파나크 영덕:소노문해운대'!L13)/SUM('파나크 영덕'!L11:L13,소노문해운대!L10:L13)),0)</f>
        <v>19</v>
      </c>
      <c r="CB13" s="77">
        <f>CA13*기존구분!$E$53</f>
        <v>5379.2871777887722</v>
      </c>
      <c r="CC13" s="78"/>
      <c r="CD13" s="79"/>
      <c r="CE13" s="80"/>
      <c r="CF13" s="81"/>
      <c r="CG13" s="82"/>
      <c r="CH13" s="83"/>
      <c r="CI13" s="84"/>
      <c r="CJ13" s="85"/>
      <c r="CK13" s="78"/>
      <c r="CL13" s="83"/>
      <c r="CM13" s="78"/>
      <c r="CN13" s="83"/>
      <c r="CP13" s="285"/>
    </row>
    <row r="14" spans="3:94" ht="18" customHeight="1" x14ac:dyDescent="0.3">
      <c r="C14" s="315"/>
      <c r="D14" s="319"/>
      <c r="E14" s="86" t="s">
        <v>41</v>
      </c>
      <c r="F14" s="87">
        <f>SUM(F10:F13)</f>
        <v>1428</v>
      </c>
      <c r="G14" s="88">
        <f>IFERROR(F14/F26,0)</f>
        <v>0.36737844095703626</v>
      </c>
      <c r="H14" s="89">
        <f t="shared" si="1"/>
        <v>227.01178750435443</v>
      </c>
      <c r="I14" s="90">
        <f>IFERROR(H14/H11,0)</f>
        <v>0.80453483577590112</v>
      </c>
      <c r="J14" s="89">
        <f>SUM(J10:J13)</f>
        <v>324172.83255621814</v>
      </c>
      <c r="K14" s="91">
        <f>IFERROR(J14/J26,0)</f>
        <v>0.28787914031879602</v>
      </c>
      <c r="L14" s="92">
        <f>SUM(L10:L13)</f>
        <v>0</v>
      </c>
      <c r="M14" s="88">
        <f>IFERROR(L14/L26,0)</f>
        <v>0</v>
      </c>
      <c r="N14" s="89" t="str">
        <f t="shared" si="3"/>
        <v>0</v>
      </c>
      <c r="O14" s="90">
        <f>IFERROR(N14/N11,0)</f>
        <v>0</v>
      </c>
      <c r="P14" s="89">
        <f>SUM(P10:P13)</f>
        <v>0</v>
      </c>
      <c r="Q14" s="93">
        <f>IFERROR(P14/P26,0)</f>
        <v>0</v>
      </c>
      <c r="R14" s="92">
        <f>SUM(R10:R13)</f>
        <v>0</v>
      </c>
      <c r="S14" s="88">
        <f>IFERROR(R14/R26,0)</f>
        <v>0</v>
      </c>
      <c r="T14" s="89" t="str">
        <f t="shared" si="5"/>
        <v>0</v>
      </c>
      <c r="U14" s="90">
        <f>IFERROR(T14/T11,0)</f>
        <v>0</v>
      </c>
      <c r="V14" s="89">
        <f>SUM(V10:V13)</f>
        <v>0</v>
      </c>
      <c r="W14" s="93">
        <f>IFERROR(V14/V26,0)</f>
        <v>0</v>
      </c>
      <c r="X14" s="94">
        <f>SUM(X10:X13)</f>
        <v>0</v>
      </c>
      <c r="Y14" s="88">
        <f>IFERROR(X14/X26,0)</f>
        <v>0</v>
      </c>
      <c r="Z14" s="89" t="str">
        <f t="shared" si="6"/>
        <v>0</v>
      </c>
      <c r="AA14" s="90">
        <f>IFERROR(Z14/Z11,0)</f>
        <v>0</v>
      </c>
      <c r="AB14" s="89">
        <f>SUM(AB10:AB13)</f>
        <v>0</v>
      </c>
      <c r="AC14" s="91">
        <f>IFERROR(AB14/AB26,0)</f>
        <v>0</v>
      </c>
      <c r="AD14" s="92">
        <f>SUM(AD10:AD13)</f>
        <v>0</v>
      </c>
      <c r="AE14" s="88">
        <f>IFERROR(AD14/AD26,0)</f>
        <v>0</v>
      </c>
      <c r="AF14" s="89" t="str">
        <f t="shared" si="7"/>
        <v>0</v>
      </c>
      <c r="AG14" s="90">
        <f>IFERROR(AF14/AF11,0)</f>
        <v>0</v>
      </c>
      <c r="AH14" s="89">
        <f>SUM(AH10:AH13)</f>
        <v>0</v>
      </c>
      <c r="AI14" s="93">
        <f>IFERROR(AH14/AH26,0)</f>
        <v>0</v>
      </c>
      <c r="AJ14" s="92">
        <f>SUM(AJ10:AJ13)</f>
        <v>0</v>
      </c>
      <c r="AK14" s="88">
        <f>IFERROR(AJ14/AJ26,0)</f>
        <v>0</v>
      </c>
      <c r="AL14" s="89" t="str">
        <f t="shared" si="8"/>
        <v>0</v>
      </c>
      <c r="AM14" s="90">
        <f>IFERROR(AL14/AL11,0)</f>
        <v>0</v>
      </c>
      <c r="AN14" s="89">
        <f>SUM(AN10:AN13)</f>
        <v>0</v>
      </c>
      <c r="AO14" s="91">
        <f>IFERROR(AN14/AN26,0)</f>
        <v>0</v>
      </c>
      <c r="AP14" s="92">
        <f>SUM(AP10:AP13)</f>
        <v>0</v>
      </c>
      <c r="AQ14" s="88">
        <f>IFERROR(AP14/AP26,0)</f>
        <v>0</v>
      </c>
      <c r="AR14" s="89" t="str">
        <f t="shared" si="10"/>
        <v>0</v>
      </c>
      <c r="AS14" s="90">
        <f>IFERROR(AR14/AR11,0)</f>
        <v>0</v>
      </c>
      <c r="AT14" s="89">
        <f>SUM(AT10:AT13)</f>
        <v>0</v>
      </c>
      <c r="AU14" s="95">
        <f>IFERROR(AT14/AT26,0)</f>
        <v>0</v>
      </c>
      <c r="AV14" s="96">
        <f t="shared" si="12"/>
        <v>-1428</v>
      </c>
      <c r="AW14" s="97">
        <f t="shared" si="13"/>
        <v>-1</v>
      </c>
      <c r="AX14" s="98">
        <f t="shared" si="14"/>
        <v>-227.01178750435443</v>
      </c>
      <c r="AY14" s="97">
        <f t="shared" si="15"/>
        <v>-1</v>
      </c>
      <c r="AZ14" s="98">
        <f t="shared" si="16"/>
        <v>-324172.83255621814</v>
      </c>
      <c r="BA14" s="99">
        <f t="shared" si="17"/>
        <v>-1</v>
      </c>
      <c r="BB14" s="96">
        <f t="shared" si="18"/>
        <v>0</v>
      </c>
      <c r="BC14" s="97">
        <f t="shared" si="19"/>
        <v>0</v>
      </c>
      <c r="BD14" s="98">
        <f t="shared" si="20"/>
        <v>0</v>
      </c>
      <c r="BE14" s="97">
        <f t="shared" si="21"/>
        <v>0</v>
      </c>
      <c r="BF14" s="98">
        <f t="shared" si="22"/>
        <v>0</v>
      </c>
      <c r="BG14" s="99">
        <f t="shared" si="23"/>
        <v>0</v>
      </c>
      <c r="BH14" s="96">
        <f t="shared" si="24"/>
        <v>0</v>
      </c>
      <c r="BI14" s="97">
        <f t="shared" si="25"/>
        <v>0</v>
      </c>
      <c r="BJ14" s="98">
        <f t="shared" si="26"/>
        <v>0</v>
      </c>
      <c r="BK14" s="97">
        <f t="shared" si="27"/>
        <v>0</v>
      </c>
      <c r="BL14" s="98">
        <f t="shared" si="28"/>
        <v>0</v>
      </c>
      <c r="BM14" s="100">
        <f t="shared" si="29"/>
        <v>0</v>
      </c>
      <c r="BN14" s="101">
        <f t="shared" si="30"/>
        <v>0</v>
      </c>
      <c r="BO14" s="97">
        <f t="shared" si="31"/>
        <v>0</v>
      </c>
      <c r="BP14" s="98">
        <f t="shared" si="32"/>
        <v>0</v>
      </c>
      <c r="BQ14" s="97">
        <f t="shared" si="31"/>
        <v>0</v>
      </c>
      <c r="BR14" s="98">
        <f t="shared" si="0"/>
        <v>0</v>
      </c>
      <c r="BS14" s="100">
        <f t="shared" si="31"/>
        <v>0</v>
      </c>
      <c r="BX14" s="321"/>
      <c r="BY14" s="366" t="s">
        <v>42</v>
      </c>
      <c r="BZ14" s="60" t="s">
        <v>43</v>
      </c>
      <c r="CA14" s="76">
        <f>ROUND(기존구분!$E$44*(SUM('파나크 영덕:소노문해운대'!L15)/SUM('파나크 영덕:소노문해운대'!$L$18,'파나크 영덕:소노문해운대'!$L$24,'파나크 영덕:소노문해운대'!$L$25)),0)</f>
        <v>486</v>
      </c>
      <c r="CB14" s="77">
        <f>CA14*기존구분!$E$52-30000</f>
        <v>128488.4757275923</v>
      </c>
      <c r="CC14" s="78"/>
      <c r="CD14" s="79"/>
      <c r="CE14" s="80"/>
      <c r="CF14" s="81"/>
      <c r="CG14" s="82"/>
      <c r="CH14" s="83"/>
      <c r="CI14" s="84"/>
      <c r="CJ14" s="85"/>
      <c r="CK14" s="78"/>
      <c r="CL14" s="83"/>
      <c r="CM14" s="78"/>
      <c r="CN14" s="83"/>
      <c r="CP14" s="285"/>
    </row>
    <row r="15" spans="3:94" ht="18" customHeight="1" x14ac:dyDescent="0.3">
      <c r="C15" s="315"/>
      <c r="D15" s="320" t="s">
        <v>44</v>
      </c>
      <c r="E15" s="102" t="s">
        <v>45</v>
      </c>
      <c r="F15" s="103">
        <f>CA14</f>
        <v>486</v>
      </c>
      <c r="G15" s="104">
        <f>IFERROR(F15/F26,0)</f>
        <v>0.12503215847697452</v>
      </c>
      <c r="H15" s="105">
        <f t="shared" si="1"/>
        <v>264.37957968640393</v>
      </c>
      <c r="I15" s="106">
        <f>IFERROR(H15/H11,0)</f>
        <v>0.93696712432354545</v>
      </c>
      <c r="J15" s="105">
        <f>CB14</f>
        <v>128488.4757275923</v>
      </c>
      <c r="K15" s="107">
        <f>IFERROR(J15/J26,0)</f>
        <v>0.11410318268085309</v>
      </c>
      <c r="L15" s="108">
        <f t="shared" ref="L15:L17" si="33">CC14</f>
        <v>0</v>
      </c>
      <c r="M15" s="104">
        <f>IFERROR(L15/L26,0)</f>
        <v>0</v>
      </c>
      <c r="N15" s="105" t="str">
        <f t="shared" si="3"/>
        <v>0</v>
      </c>
      <c r="O15" s="106">
        <f>IFERROR(N15/N11,0)</f>
        <v>0</v>
      </c>
      <c r="P15" s="105">
        <f t="shared" ref="P15:P17" si="34">CD14</f>
        <v>0</v>
      </c>
      <c r="Q15" s="109">
        <f>IFERROR(P15/P26,0)</f>
        <v>0</v>
      </c>
      <c r="R15" s="108">
        <f>CE14</f>
        <v>0</v>
      </c>
      <c r="S15" s="104">
        <f>IFERROR(R15/R26,0)</f>
        <v>0</v>
      </c>
      <c r="T15" s="105" t="str">
        <f t="shared" si="5"/>
        <v>0</v>
      </c>
      <c r="U15" s="106">
        <f>IFERROR(T15/T11,0)</f>
        <v>0</v>
      </c>
      <c r="V15" s="105">
        <f>CF14</f>
        <v>0</v>
      </c>
      <c r="W15" s="109">
        <f>IFERROR(V15/V26,0)</f>
        <v>0</v>
      </c>
      <c r="X15" s="110">
        <f>CG14</f>
        <v>0</v>
      </c>
      <c r="Y15" s="104">
        <f>IFERROR(X15/X26,0)</f>
        <v>0</v>
      </c>
      <c r="Z15" s="105" t="str">
        <f t="shared" si="6"/>
        <v>0</v>
      </c>
      <c r="AA15" s="106">
        <f>IFERROR(Z15/Z11,0)</f>
        <v>0</v>
      </c>
      <c r="AB15" s="105">
        <f>CH14</f>
        <v>0</v>
      </c>
      <c r="AC15" s="107">
        <f>IFERROR(AB15/AB26,0)</f>
        <v>0</v>
      </c>
      <c r="AD15" s="108">
        <f>CI14</f>
        <v>0</v>
      </c>
      <c r="AE15" s="104">
        <f>IFERROR(AD15/AD26,0)</f>
        <v>0</v>
      </c>
      <c r="AF15" s="105" t="str">
        <f t="shared" si="7"/>
        <v>0</v>
      </c>
      <c r="AG15" s="106">
        <f>IFERROR(AF15/AF11,0)</f>
        <v>0</v>
      </c>
      <c r="AH15" s="105">
        <f>CJ14</f>
        <v>0</v>
      </c>
      <c r="AI15" s="109">
        <f>IFERROR(AH15/AH26,0)</f>
        <v>0</v>
      </c>
      <c r="AJ15" s="108">
        <f>CK14</f>
        <v>0</v>
      </c>
      <c r="AK15" s="104">
        <f>IFERROR(AJ15/AJ26,0)</f>
        <v>0</v>
      </c>
      <c r="AL15" s="105" t="str">
        <f t="shared" si="8"/>
        <v>0</v>
      </c>
      <c r="AM15" s="106">
        <f>IFERROR(AL15/AL11,0)</f>
        <v>0</v>
      </c>
      <c r="AN15" s="105">
        <f>CL14</f>
        <v>0</v>
      </c>
      <c r="AO15" s="107">
        <f>IFERROR(AN15/AN26,0)</f>
        <v>0</v>
      </c>
      <c r="AP15" s="108">
        <f>CM14</f>
        <v>0</v>
      </c>
      <c r="AQ15" s="104">
        <f>IFERROR(AP15/AP26,0)</f>
        <v>0</v>
      </c>
      <c r="AR15" s="105" t="str">
        <f t="shared" si="10"/>
        <v>0</v>
      </c>
      <c r="AS15" s="106">
        <f>IFERROR(AR15/AR11,0)</f>
        <v>0</v>
      </c>
      <c r="AT15" s="105">
        <f>CN14</f>
        <v>0</v>
      </c>
      <c r="AU15" s="111">
        <f>IFERROR(AT15/AT26,0)</f>
        <v>0</v>
      </c>
      <c r="AV15" s="112">
        <f t="shared" si="12"/>
        <v>-486</v>
      </c>
      <c r="AW15" s="113">
        <f t="shared" si="13"/>
        <v>-1</v>
      </c>
      <c r="AX15" s="114">
        <f t="shared" si="14"/>
        <v>-264.37957968640393</v>
      </c>
      <c r="AY15" s="113">
        <f t="shared" si="15"/>
        <v>-1</v>
      </c>
      <c r="AZ15" s="114">
        <f t="shared" si="16"/>
        <v>-128488.4757275923</v>
      </c>
      <c r="BA15" s="115">
        <f t="shared" si="17"/>
        <v>-1</v>
      </c>
      <c r="BB15" s="112">
        <f t="shared" si="18"/>
        <v>0</v>
      </c>
      <c r="BC15" s="113">
        <f t="shared" si="19"/>
        <v>0</v>
      </c>
      <c r="BD15" s="114">
        <f t="shared" si="20"/>
        <v>0</v>
      </c>
      <c r="BE15" s="113">
        <f t="shared" si="21"/>
        <v>0</v>
      </c>
      <c r="BF15" s="114">
        <f t="shared" si="22"/>
        <v>0</v>
      </c>
      <c r="BG15" s="115">
        <f t="shared" si="23"/>
        <v>0</v>
      </c>
      <c r="BH15" s="112">
        <f t="shared" si="24"/>
        <v>0</v>
      </c>
      <c r="BI15" s="113">
        <f t="shared" si="25"/>
        <v>0</v>
      </c>
      <c r="BJ15" s="114">
        <f t="shared" si="26"/>
        <v>0</v>
      </c>
      <c r="BK15" s="113">
        <f t="shared" si="27"/>
        <v>0</v>
      </c>
      <c r="BL15" s="114">
        <f t="shared" si="28"/>
        <v>0</v>
      </c>
      <c r="BM15" s="116">
        <f t="shared" si="29"/>
        <v>0</v>
      </c>
      <c r="BN15" s="117">
        <f t="shared" si="30"/>
        <v>0</v>
      </c>
      <c r="BO15" s="113">
        <f t="shared" si="31"/>
        <v>0</v>
      </c>
      <c r="BP15" s="114">
        <f t="shared" si="32"/>
        <v>0</v>
      </c>
      <c r="BQ15" s="113">
        <f t="shared" si="31"/>
        <v>0</v>
      </c>
      <c r="BR15" s="114">
        <f t="shared" si="0"/>
        <v>0</v>
      </c>
      <c r="BS15" s="116">
        <f t="shared" si="31"/>
        <v>0</v>
      </c>
      <c r="BX15" s="321"/>
      <c r="BY15" s="366"/>
      <c r="BZ15" s="60" t="s">
        <v>46</v>
      </c>
      <c r="CA15" s="76">
        <f>ROUND(기존구분!$E$44*(SUM('파나크 영덕:소노문해운대'!L16)/SUM('파나크 영덕:소노문해운대'!$L$18,'파나크 영덕:소노문해운대'!$L$24,'파나크 영덕:소노문해운대'!$L$25)),0)</f>
        <v>0</v>
      </c>
      <c r="CB15" s="77">
        <f>CA15*기존구분!$E$52</f>
        <v>0</v>
      </c>
      <c r="CC15" s="78"/>
      <c r="CD15" s="79"/>
      <c r="CE15" s="80"/>
      <c r="CF15" s="81"/>
      <c r="CG15" s="82"/>
      <c r="CH15" s="83"/>
      <c r="CI15" s="84"/>
      <c r="CJ15" s="85"/>
      <c r="CK15" s="78"/>
      <c r="CL15" s="83"/>
      <c r="CM15" s="78"/>
      <c r="CN15" s="83"/>
      <c r="CP15" s="285"/>
    </row>
    <row r="16" spans="3:94" ht="18" customHeight="1" x14ac:dyDescent="0.3">
      <c r="C16" s="315"/>
      <c r="D16" s="321"/>
      <c r="E16" s="60" t="s">
        <v>47</v>
      </c>
      <c r="F16" s="61">
        <f>CA15</f>
        <v>0</v>
      </c>
      <c r="G16" s="62">
        <f>IFERROR(F16/F26,0)</f>
        <v>0</v>
      </c>
      <c r="H16" s="63" t="str">
        <f t="shared" si="1"/>
        <v>0</v>
      </c>
      <c r="I16" s="64">
        <f>IFERROR(H16/H11,0)</f>
        <v>0</v>
      </c>
      <c r="J16" s="63">
        <f>CB15</f>
        <v>0</v>
      </c>
      <c r="K16" s="65">
        <f>IFERROR(J16/J26,0)</f>
        <v>0</v>
      </c>
      <c r="L16" s="66">
        <f t="shared" si="33"/>
        <v>0</v>
      </c>
      <c r="M16" s="62">
        <f>IFERROR(L16/L26,0)</f>
        <v>0</v>
      </c>
      <c r="N16" s="63" t="str">
        <f t="shared" si="3"/>
        <v>0</v>
      </c>
      <c r="O16" s="64">
        <f>IFERROR(N16/N11,0)</f>
        <v>0</v>
      </c>
      <c r="P16" s="63">
        <f t="shared" si="34"/>
        <v>0</v>
      </c>
      <c r="Q16" s="67">
        <f>IFERROR(P16/P26,0)</f>
        <v>0</v>
      </c>
      <c r="R16" s="66">
        <f>CE15</f>
        <v>0</v>
      </c>
      <c r="S16" s="62">
        <f>IFERROR(R16/R26,0)</f>
        <v>0</v>
      </c>
      <c r="T16" s="63" t="str">
        <f t="shared" si="5"/>
        <v>0</v>
      </c>
      <c r="U16" s="64">
        <f>IFERROR(T16/T11,0)</f>
        <v>0</v>
      </c>
      <c r="V16" s="63">
        <f>CF15</f>
        <v>0</v>
      </c>
      <c r="W16" s="67">
        <f>IFERROR(V16/V26,0)</f>
        <v>0</v>
      </c>
      <c r="X16" s="68">
        <f>CG15</f>
        <v>0</v>
      </c>
      <c r="Y16" s="62">
        <f>IFERROR(X16/X26,0)</f>
        <v>0</v>
      </c>
      <c r="Z16" s="63" t="str">
        <f t="shared" si="6"/>
        <v>0</v>
      </c>
      <c r="AA16" s="64">
        <f>IFERROR(Z16/Z11,0)</f>
        <v>0</v>
      </c>
      <c r="AB16" s="63">
        <f>CH15</f>
        <v>0</v>
      </c>
      <c r="AC16" s="65">
        <f>IFERROR(AB16/AB26,0)</f>
        <v>0</v>
      </c>
      <c r="AD16" s="66">
        <f>CI15</f>
        <v>0</v>
      </c>
      <c r="AE16" s="62">
        <f>IFERROR(AD16/AD26,0)</f>
        <v>0</v>
      </c>
      <c r="AF16" s="63" t="str">
        <f t="shared" si="7"/>
        <v>0</v>
      </c>
      <c r="AG16" s="64">
        <f>IFERROR(AF16/AF11,0)</f>
        <v>0</v>
      </c>
      <c r="AH16" s="63">
        <f>CJ15</f>
        <v>0</v>
      </c>
      <c r="AI16" s="67">
        <f>IFERROR(AH16/AH26,0)</f>
        <v>0</v>
      </c>
      <c r="AJ16" s="66">
        <f>CK15</f>
        <v>0</v>
      </c>
      <c r="AK16" s="62">
        <f>IFERROR(AJ16/AJ26,0)</f>
        <v>0</v>
      </c>
      <c r="AL16" s="63" t="str">
        <f t="shared" si="8"/>
        <v>0</v>
      </c>
      <c r="AM16" s="64">
        <f>IFERROR(AL16/AL11,0)</f>
        <v>0</v>
      </c>
      <c r="AN16" s="63">
        <f>CL15</f>
        <v>0</v>
      </c>
      <c r="AO16" s="65">
        <f>IFERROR(AN16/AN26,0)</f>
        <v>0</v>
      </c>
      <c r="AP16" s="66">
        <f>CM15</f>
        <v>0</v>
      </c>
      <c r="AQ16" s="62">
        <f>IFERROR(AP16/AP26,0)</f>
        <v>0</v>
      </c>
      <c r="AR16" s="63" t="str">
        <f t="shared" si="10"/>
        <v>0</v>
      </c>
      <c r="AS16" s="64">
        <f>IFERROR(AR16/AR11,0)</f>
        <v>0</v>
      </c>
      <c r="AT16" s="63">
        <f>CN15</f>
        <v>0</v>
      </c>
      <c r="AU16" s="69">
        <f>IFERROR(AT16/AT26,0)</f>
        <v>0</v>
      </c>
      <c r="AV16" s="70">
        <f t="shared" si="12"/>
        <v>0</v>
      </c>
      <c r="AW16" s="71">
        <f t="shared" si="13"/>
        <v>0</v>
      </c>
      <c r="AX16" s="72">
        <f t="shared" si="14"/>
        <v>0</v>
      </c>
      <c r="AY16" s="71">
        <f t="shared" si="15"/>
        <v>0</v>
      </c>
      <c r="AZ16" s="72">
        <f t="shared" si="16"/>
        <v>0</v>
      </c>
      <c r="BA16" s="73">
        <f t="shared" si="17"/>
        <v>0</v>
      </c>
      <c r="BB16" s="70">
        <f t="shared" si="18"/>
        <v>0</v>
      </c>
      <c r="BC16" s="71">
        <f t="shared" si="19"/>
        <v>0</v>
      </c>
      <c r="BD16" s="72">
        <f t="shared" si="20"/>
        <v>0</v>
      </c>
      <c r="BE16" s="71">
        <f t="shared" si="21"/>
        <v>0</v>
      </c>
      <c r="BF16" s="72">
        <f t="shared" si="22"/>
        <v>0</v>
      </c>
      <c r="BG16" s="73">
        <f t="shared" si="23"/>
        <v>0</v>
      </c>
      <c r="BH16" s="70">
        <f t="shared" si="24"/>
        <v>0</v>
      </c>
      <c r="BI16" s="71">
        <f t="shared" si="25"/>
        <v>0</v>
      </c>
      <c r="BJ16" s="72">
        <f t="shared" si="26"/>
        <v>0</v>
      </c>
      <c r="BK16" s="71">
        <f t="shared" si="27"/>
        <v>0</v>
      </c>
      <c r="BL16" s="72">
        <f t="shared" si="28"/>
        <v>0</v>
      </c>
      <c r="BM16" s="74">
        <f t="shared" si="29"/>
        <v>0</v>
      </c>
      <c r="BN16" s="75">
        <f t="shared" si="30"/>
        <v>0</v>
      </c>
      <c r="BO16" s="71">
        <f t="shared" si="31"/>
        <v>0</v>
      </c>
      <c r="BP16" s="72">
        <f t="shared" si="32"/>
        <v>0</v>
      </c>
      <c r="BQ16" s="71">
        <f t="shared" si="31"/>
        <v>0</v>
      </c>
      <c r="BR16" s="72">
        <f t="shared" si="0"/>
        <v>0</v>
      </c>
      <c r="BS16" s="74">
        <f t="shared" si="31"/>
        <v>0</v>
      </c>
      <c r="BX16" s="321"/>
      <c r="BY16" s="366"/>
      <c r="BZ16" s="60" t="s">
        <v>48</v>
      </c>
      <c r="CA16" s="76">
        <f>ROUND(기존구분!$E$44*(SUM('파나크 영덕:소노문해운대'!L17)/SUM('파나크 영덕:소노문해운대'!$L$18,'파나크 영덕:소노문해운대'!$L$24,'파나크 영덕:소노문해운대'!$L$25)),0)</f>
        <v>283</v>
      </c>
      <c r="CB16" s="77">
        <f>CA16*기존구분!$E$52-20000</f>
        <v>72288.556853721457</v>
      </c>
      <c r="CC16" s="78"/>
      <c r="CD16" s="79"/>
      <c r="CE16" s="80"/>
      <c r="CF16" s="81"/>
      <c r="CG16" s="82"/>
      <c r="CH16" s="83"/>
      <c r="CI16" s="84"/>
      <c r="CJ16" s="85"/>
      <c r="CK16" s="78"/>
      <c r="CL16" s="83"/>
      <c r="CM16" s="78"/>
      <c r="CN16" s="83"/>
      <c r="CP16" s="285"/>
    </row>
    <row r="17" spans="3:94" ht="18" customHeight="1" x14ac:dyDescent="0.3">
      <c r="C17" s="315"/>
      <c r="D17" s="321"/>
      <c r="E17" s="60" t="s">
        <v>49</v>
      </c>
      <c r="F17" s="61">
        <f>CA16</f>
        <v>283</v>
      </c>
      <c r="G17" s="62">
        <f>IFERROR(F17/F26,0)</f>
        <v>7.280679187033702E-2</v>
      </c>
      <c r="H17" s="63">
        <f t="shared" si="1"/>
        <v>255.43659665625955</v>
      </c>
      <c r="I17" s="64">
        <f>IFERROR(H17/H11,0)</f>
        <v>0.90527299309537801</v>
      </c>
      <c r="J17" s="63">
        <f>CB16</f>
        <v>72288.556853721457</v>
      </c>
      <c r="K17" s="65">
        <f>IFERROR(J17/J26,0)</f>
        <v>6.4195285699417154E-2</v>
      </c>
      <c r="L17" s="66">
        <f t="shared" si="33"/>
        <v>0</v>
      </c>
      <c r="M17" s="62">
        <f>IFERROR(L17/L26,0)</f>
        <v>0</v>
      </c>
      <c r="N17" s="63" t="str">
        <f t="shared" si="3"/>
        <v>0</v>
      </c>
      <c r="O17" s="64">
        <f>IFERROR(N17/N11,0)</f>
        <v>0</v>
      </c>
      <c r="P17" s="63">
        <f t="shared" si="34"/>
        <v>0</v>
      </c>
      <c r="Q17" s="67">
        <f>IFERROR(P17/P26,0)</f>
        <v>0</v>
      </c>
      <c r="R17" s="66">
        <f>CE16</f>
        <v>0</v>
      </c>
      <c r="S17" s="62">
        <f>IFERROR(R17/R26,0)</f>
        <v>0</v>
      </c>
      <c r="T17" s="63" t="str">
        <f t="shared" si="5"/>
        <v>0</v>
      </c>
      <c r="U17" s="64">
        <f>IFERROR(T17/T11,0)</f>
        <v>0</v>
      </c>
      <c r="V17" s="63">
        <f>CF16</f>
        <v>0</v>
      </c>
      <c r="W17" s="67">
        <f>IFERROR(V17/V26,0)</f>
        <v>0</v>
      </c>
      <c r="X17" s="68">
        <f>CG16</f>
        <v>0</v>
      </c>
      <c r="Y17" s="62">
        <f>IFERROR(X17/X26,0)</f>
        <v>0</v>
      </c>
      <c r="Z17" s="63" t="str">
        <f t="shared" si="6"/>
        <v>0</v>
      </c>
      <c r="AA17" s="64">
        <f>IFERROR(Z17/Z11,0)</f>
        <v>0</v>
      </c>
      <c r="AB17" s="63">
        <f>CH16</f>
        <v>0</v>
      </c>
      <c r="AC17" s="65">
        <f>IFERROR(AB17/AB26,0)</f>
        <v>0</v>
      </c>
      <c r="AD17" s="66">
        <f>CI16</f>
        <v>0</v>
      </c>
      <c r="AE17" s="62">
        <f>IFERROR(AD17/AD26,0)</f>
        <v>0</v>
      </c>
      <c r="AF17" s="63" t="str">
        <f t="shared" si="7"/>
        <v>0</v>
      </c>
      <c r="AG17" s="64">
        <f>IFERROR(AF17/AF11,0)</f>
        <v>0</v>
      </c>
      <c r="AH17" s="63">
        <f>CJ16</f>
        <v>0</v>
      </c>
      <c r="AI17" s="67">
        <f>IFERROR(AH17/AH26,0)</f>
        <v>0</v>
      </c>
      <c r="AJ17" s="66">
        <f>CK16</f>
        <v>0</v>
      </c>
      <c r="AK17" s="62">
        <f>IFERROR(AJ17/AJ26,0)</f>
        <v>0</v>
      </c>
      <c r="AL17" s="63" t="str">
        <f t="shared" si="8"/>
        <v>0</v>
      </c>
      <c r="AM17" s="64">
        <f>IFERROR(AL17/AL11,0)</f>
        <v>0</v>
      </c>
      <c r="AN17" s="63">
        <f>CL16</f>
        <v>0</v>
      </c>
      <c r="AO17" s="65">
        <f>IFERROR(AN17/AN26,0)</f>
        <v>0</v>
      </c>
      <c r="AP17" s="66">
        <f>CM16</f>
        <v>0</v>
      </c>
      <c r="AQ17" s="62">
        <f>IFERROR(AP17/AP26,0)</f>
        <v>0</v>
      </c>
      <c r="AR17" s="63" t="str">
        <f t="shared" si="10"/>
        <v>0</v>
      </c>
      <c r="AS17" s="64">
        <f>IFERROR(AR17/AR11,0)</f>
        <v>0</v>
      </c>
      <c r="AT17" s="63">
        <f>CN16</f>
        <v>0</v>
      </c>
      <c r="AU17" s="69">
        <f>IFERROR(AT17/AT26,0)</f>
        <v>0</v>
      </c>
      <c r="AV17" s="70">
        <f t="shared" si="12"/>
        <v>-283</v>
      </c>
      <c r="AW17" s="71">
        <f t="shared" si="13"/>
        <v>-1</v>
      </c>
      <c r="AX17" s="72">
        <f t="shared" si="14"/>
        <v>-255.43659665625955</v>
      </c>
      <c r="AY17" s="71">
        <f t="shared" si="15"/>
        <v>-1</v>
      </c>
      <c r="AZ17" s="72">
        <f t="shared" si="16"/>
        <v>-72288.556853721457</v>
      </c>
      <c r="BA17" s="73">
        <f t="shared" si="17"/>
        <v>-1</v>
      </c>
      <c r="BB17" s="70">
        <f t="shared" si="18"/>
        <v>0</v>
      </c>
      <c r="BC17" s="71">
        <f t="shared" si="19"/>
        <v>0</v>
      </c>
      <c r="BD17" s="72">
        <f t="shared" si="20"/>
        <v>0</v>
      </c>
      <c r="BE17" s="71">
        <f t="shared" si="21"/>
        <v>0</v>
      </c>
      <c r="BF17" s="72">
        <f t="shared" si="22"/>
        <v>0</v>
      </c>
      <c r="BG17" s="73">
        <f t="shared" si="23"/>
        <v>0</v>
      </c>
      <c r="BH17" s="70">
        <f t="shared" si="24"/>
        <v>0</v>
      </c>
      <c r="BI17" s="71">
        <f t="shared" si="25"/>
        <v>0</v>
      </c>
      <c r="BJ17" s="72">
        <f t="shared" si="26"/>
        <v>0</v>
      </c>
      <c r="BK17" s="71">
        <f t="shared" si="27"/>
        <v>0</v>
      </c>
      <c r="BL17" s="72">
        <f t="shared" si="28"/>
        <v>0</v>
      </c>
      <c r="BM17" s="74">
        <f t="shared" si="29"/>
        <v>0</v>
      </c>
      <c r="BN17" s="75">
        <f t="shared" si="30"/>
        <v>0</v>
      </c>
      <c r="BO17" s="71">
        <f t="shared" si="31"/>
        <v>0</v>
      </c>
      <c r="BP17" s="72">
        <f t="shared" si="32"/>
        <v>0</v>
      </c>
      <c r="BQ17" s="71">
        <f t="shared" si="31"/>
        <v>0</v>
      </c>
      <c r="BR17" s="72">
        <f t="shared" si="0"/>
        <v>0</v>
      </c>
      <c r="BS17" s="74">
        <f t="shared" si="31"/>
        <v>0</v>
      </c>
      <c r="BX17" s="321"/>
      <c r="BY17" s="366" t="s">
        <v>43</v>
      </c>
      <c r="BZ17" s="60" t="s">
        <v>50</v>
      </c>
      <c r="CA17" s="76">
        <f>ROUND(기존구분!$E$44*(SUM('파나크 영덕:소노문해운대'!L19)/SUM('파나크 영덕:소노문해운대'!$L$18,'파나크 영덕:소노문해운대'!$L$24,'파나크 영덕:소노문해운대'!$L$25)),0)</f>
        <v>309</v>
      </c>
      <c r="CB17" s="77">
        <f>CA17*기존구분!$E$52+5000+10088</f>
        <v>115855.36419717289</v>
      </c>
      <c r="CC17" s="78"/>
      <c r="CD17" s="79"/>
      <c r="CE17" s="80"/>
      <c r="CF17" s="81"/>
      <c r="CG17" s="82"/>
      <c r="CH17" s="83"/>
      <c r="CI17" s="84"/>
      <c r="CJ17" s="85"/>
      <c r="CK17" s="78"/>
      <c r="CL17" s="83"/>
      <c r="CM17" s="78"/>
      <c r="CN17" s="83"/>
      <c r="CP17" s="285"/>
    </row>
    <row r="18" spans="3:94" ht="18" customHeight="1" x14ac:dyDescent="0.3">
      <c r="C18" s="315"/>
      <c r="D18" s="322"/>
      <c r="E18" s="118" t="s">
        <v>41</v>
      </c>
      <c r="F18" s="119">
        <f>SUM(F15:F17)</f>
        <v>769</v>
      </c>
      <c r="G18" s="120">
        <f>IFERROR(F18/F26,0)</f>
        <v>0.19783895034731155</v>
      </c>
      <c r="H18" s="121">
        <f t="shared" si="1"/>
        <v>261.08846889637681</v>
      </c>
      <c r="I18" s="122">
        <f>IFERROR(H18/H11,0)</f>
        <v>0.9253033543136997</v>
      </c>
      <c r="J18" s="121">
        <f>SUM(J15:J17)</f>
        <v>200777.03258131375</v>
      </c>
      <c r="K18" s="123">
        <f>IFERROR(J18/J26,0)</f>
        <v>0.17829846838027025</v>
      </c>
      <c r="L18" s="124">
        <f>SUM(L15:L17)</f>
        <v>0</v>
      </c>
      <c r="M18" s="120">
        <f>IFERROR(L18/L26,0)</f>
        <v>0</v>
      </c>
      <c r="N18" s="121" t="str">
        <f t="shared" si="3"/>
        <v>0</v>
      </c>
      <c r="O18" s="122">
        <f>IFERROR(N18/N11,0)</f>
        <v>0</v>
      </c>
      <c r="P18" s="121">
        <f>SUM(P15:P17)</f>
        <v>0</v>
      </c>
      <c r="Q18" s="125">
        <f>IFERROR(P18/P26,0)</f>
        <v>0</v>
      </c>
      <c r="R18" s="124">
        <f>SUM(R15:R17)</f>
        <v>0</v>
      </c>
      <c r="S18" s="120">
        <f>IFERROR(R18/R26,0)</f>
        <v>0</v>
      </c>
      <c r="T18" s="121" t="str">
        <f t="shared" si="5"/>
        <v>0</v>
      </c>
      <c r="U18" s="122">
        <f>IFERROR(T18/T11,0)</f>
        <v>0</v>
      </c>
      <c r="V18" s="121">
        <f>SUM(V15:V17)</f>
        <v>0</v>
      </c>
      <c r="W18" s="125">
        <f>IFERROR(V18/V26,0)</f>
        <v>0</v>
      </c>
      <c r="X18" s="126">
        <f>SUM(X15:X17)</f>
        <v>0</v>
      </c>
      <c r="Y18" s="120">
        <f>IFERROR(X18/X26,0)</f>
        <v>0</v>
      </c>
      <c r="Z18" s="121" t="str">
        <f t="shared" si="6"/>
        <v>0</v>
      </c>
      <c r="AA18" s="122">
        <f>IFERROR(Z18/Z11,0)</f>
        <v>0</v>
      </c>
      <c r="AB18" s="121">
        <f>SUM(AB15:AB17)</f>
        <v>0</v>
      </c>
      <c r="AC18" s="123">
        <f>IFERROR(AB18/AB26,0)</f>
        <v>0</v>
      </c>
      <c r="AD18" s="124">
        <f>SUM(AD15:AD17)</f>
        <v>0</v>
      </c>
      <c r="AE18" s="120">
        <f>IFERROR(AD18/AD26,0)</f>
        <v>0</v>
      </c>
      <c r="AF18" s="121" t="str">
        <f t="shared" si="7"/>
        <v>0</v>
      </c>
      <c r="AG18" s="122">
        <f>IFERROR(AF18/AF11,0)</f>
        <v>0</v>
      </c>
      <c r="AH18" s="121">
        <f>SUM(AH15:AH17)</f>
        <v>0</v>
      </c>
      <c r="AI18" s="125">
        <f>IFERROR(AH18/AH26,0)</f>
        <v>0</v>
      </c>
      <c r="AJ18" s="124">
        <f>SUM(AJ15:AJ17)</f>
        <v>0</v>
      </c>
      <c r="AK18" s="120">
        <f>IFERROR(AJ18/AJ26,0)</f>
        <v>0</v>
      </c>
      <c r="AL18" s="121" t="str">
        <f t="shared" si="8"/>
        <v>0</v>
      </c>
      <c r="AM18" s="122">
        <f>IFERROR(AL18/AL11,0)</f>
        <v>0</v>
      </c>
      <c r="AN18" s="121">
        <f>SUM(AN15:AN17)</f>
        <v>0</v>
      </c>
      <c r="AO18" s="123">
        <f>IFERROR(AN18/AN26,0)</f>
        <v>0</v>
      </c>
      <c r="AP18" s="124">
        <f>SUM(AP15:AP17)</f>
        <v>0</v>
      </c>
      <c r="AQ18" s="120">
        <f>IFERROR(AP18/AP26,0)</f>
        <v>0</v>
      </c>
      <c r="AR18" s="121" t="str">
        <f t="shared" si="10"/>
        <v>0</v>
      </c>
      <c r="AS18" s="122">
        <f>IFERROR(AR18/AR11,0)</f>
        <v>0</v>
      </c>
      <c r="AT18" s="121">
        <f>SUM(AT15:AT17)</f>
        <v>0</v>
      </c>
      <c r="AU18" s="127">
        <f>IFERROR(AT18/AT26,0)</f>
        <v>0</v>
      </c>
      <c r="AV18" s="128">
        <f t="shared" si="12"/>
        <v>-769</v>
      </c>
      <c r="AW18" s="129">
        <f t="shared" si="13"/>
        <v>-1</v>
      </c>
      <c r="AX18" s="130">
        <f t="shared" si="14"/>
        <v>-261.08846889637681</v>
      </c>
      <c r="AY18" s="129">
        <f t="shared" si="15"/>
        <v>-1</v>
      </c>
      <c r="AZ18" s="130">
        <f t="shared" si="16"/>
        <v>-200777.03258131375</v>
      </c>
      <c r="BA18" s="131">
        <f t="shared" si="17"/>
        <v>-1</v>
      </c>
      <c r="BB18" s="128">
        <f t="shared" si="18"/>
        <v>0</v>
      </c>
      <c r="BC18" s="129">
        <f t="shared" si="19"/>
        <v>0</v>
      </c>
      <c r="BD18" s="130">
        <f t="shared" si="20"/>
        <v>0</v>
      </c>
      <c r="BE18" s="129">
        <f t="shared" si="21"/>
        <v>0</v>
      </c>
      <c r="BF18" s="130">
        <f t="shared" si="22"/>
        <v>0</v>
      </c>
      <c r="BG18" s="131">
        <f t="shared" si="23"/>
        <v>0</v>
      </c>
      <c r="BH18" s="128">
        <f t="shared" si="24"/>
        <v>0</v>
      </c>
      <c r="BI18" s="129">
        <f t="shared" si="25"/>
        <v>0</v>
      </c>
      <c r="BJ18" s="130">
        <f t="shared" si="26"/>
        <v>0</v>
      </c>
      <c r="BK18" s="129">
        <f t="shared" si="27"/>
        <v>0</v>
      </c>
      <c r="BL18" s="130">
        <f t="shared" si="28"/>
        <v>0</v>
      </c>
      <c r="BM18" s="132">
        <f t="shared" si="29"/>
        <v>0</v>
      </c>
      <c r="BN18" s="133">
        <f t="shared" si="30"/>
        <v>0</v>
      </c>
      <c r="BO18" s="129">
        <f t="shared" si="31"/>
        <v>0</v>
      </c>
      <c r="BP18" s="130">
        <f t="shared" si="32"/>
        <v>0</v>
      </c>
      <c r="BQ18" s="129">
        <f t="shared" si="31"/>
        <v>0</v>
      </c>
      <c r="BR18" s="130">
        <f t="shared" si="0"/>
        <v>0</v>
      </c>
      <c r="BS18" s="132">
        <f t="shared" si="31"/>
        <v>0</v>
      </c>
      <c r="BX18" s="321"/>
      <c r="BY18" s="366"/>
      <c r="BZ18" s="60" t="s">
        <v>51</v>
      </c>
      <c r="CA18" s="76">
        <f>ROUND(기존구분!$E$44*(SUM('파나크 영덕:소노문해운대'!L20)/SUM('파나크 영덕:소노문해운대'!$L$18,'파나크 영덕:소노문해운대'!$L$24,'파나크 영덕:소노문해운대'!$L$25)),0)</f>
        <v>682</v>
      </c>
      <c r="CB18" s="77">
        <f>CA18*기존구분!$E$52+25000</f>
        <v>247405.63877822625</v>
      </c>
      <c r="CC18" s="78"/>
      <c r="CD18" s="79"/>
      <c r="CE18" s="80"/>
      <c r="CF18" s="81"/>
      <c r="CG18" s="82"/>
      <c r="CH18" s="83"/>
      <c r="CI18" s="84"/>
      <c r="CJ18" s="85"/>
      <c r="CK18" s="78"/>
      <c r="CL18" s="83"/>
      <c r="CM18" s="78"/>
      <c r="CN18" s="83"/>
      <c r="CP18" s="285"/>
    </row>
    <row r="19" spans="3:94" ht="18" customHeight="1" x14ac:dyDescent="0.3">
      <c r="C19" s="315"/>
      <c r="D19" s="323" t="s">
        <v>52</v>
      </c>
      <c r="E19" s="134" t="s">
        <v>53</v>
      </c>
      <c r="F19" s="35">
        <f>CA17</f>
        <v>309</v>
      </c>
      <c r="G19" s="36">
        <f>IFERROR(F19/F26,0)</f>
        <v>7.9495755081039357E-2</v>
      </c>
      <c r="H19" s="37">
        <f t="shared" si="1"/>
        <v>374.93645371253365</v>
      </c>
      <c r="I19" s="38">
        <f>IFERROR(H19/H11,0)</f>
        <v>1.3287831505587608</v>
      </c>
      <c r="J19" s="37">
        <f>CB17</f>
        <v>115855.36419717289</v>
      </c>
      <c r="K19" s="39">
        <f>IFERROR(J19/J26,0)</f>
        <v>0.10288444711238774</v>
      </c>
      <c r="L19" s="40">
        <f t="shared" ref="L19:L23" si="35">CC17</f>
        <v>0</v>
      </c>
      <c r="M19" s="36">
        <f>IFERROR(L19/L26,0)</f>
        <v>0</v>
      </c>
      <c r="N19" s="37" t="str">
        <f t="shared" si="3"/>
        <v>0</v>
      </c>
      <c r="O19" s="38">
        <f>IFERROR(N19/N11,0)</f>
        <v>0</v>
      </c>
      <c r="P19" s="37">
        <f t="shared" ref="P19:P23" si="36">CD17</f>
        <v>0</v>
      </c>
      <c r="Q19" s="41">
        <f>IFERROR(P19/P26,0)</f>
        <v>0</v>
      </c>
      <c r="R19" s="40">
        <f>CE17</f>
        <v>0</v>
      </c>
      <c r="S19" s="36">
        <f>IFERROR(R19/R26,0)</f>
        <v>0</v>
      </c>
      <c r="T19" s="37" t="str">
        <f t="shared" si="5"/>
        <v>0</v>
      </c>
      <c r="U19" s="38">
        <f>IFERROR(T19/T11,0)</f>
        <v>0</v>
      </c>
      <c r="V19" s="37">
        <f>CF17</f>
        <v>0</v>
      </c>
      <c r="W19" s="41">
        <f>IFERROR(V19/V26,0)</f>
        <v>0</v>
      </c>
      <c r="X19" s="42">
        <f>CG17</f>
        <v>0</v>
      </c>
      <c r="Y19" s="36">
        <f>IFERROR(X19/X26,0)</f>
        <v>0</v>
      </c>
      <c r="Z19" s="37" t="str">
        <f t="shared" si="6"/>
        <v>0</v>
      </c>
      <c r="AA19" s="38">
        <f>IFERROR(Z19/Z11,0)</f>
        <v>0</v>
      </c>
      <c r="AB19" s="37">
        <f>CH17</f>
        <v>0</v>
      </c>
      <c r="AC19" s="39">
        <f>IFERROR(AB19/AB26,0)</f>
        <v>0</v>
      </c>
      <c r="AD19" s="40">
        <f>CI17</f>
        <v>0</v>
      </c>
      <c r="AE19" s="36">
        <f>IFERROR(AD19/AD26,0)</f>
        <v>0</v>
      </c>
      <c r="AF19" s="37" t="str">
        <f t="shared" si="7"/>
        <v>0</v>
      </c>
      <c r="AG19" s="38">
        <f>IFERROR(AF19/AF11,0)</f>
        <v>0</v>
      </c>
      <c r="AH19" s="37">
        <f>CJ17</f>
        <v>0</v>
      </c>
      <c r="AI19" s="41">
        <f>IFERROR(AH19/AH26,0)</f>
        <v>0</v>
      </c>
      <c r="AJ19" s="40">
        <f>CK17</f>
        <v>0</v>
      </c>
      <c r="AK19" s="36">
        <f>IFERROR(AJ19/AJ26,0)</f>
        <v>0</v>
      </c>
      <c r="AL19" s="37" t="str">
        <f t="shared" si="8"/>
        <v>0</v>
      </c>
      <c r="AM19" s="38">
        <f>IFERROR(AL19/AL11,0)</f>
        <v>0</v>
      </c>
      <c r="AN19" s="37">
        <f>CL17</f>
        <v>0</v>
      </c>
      <c r="AO19" s="39">
        <f>IFERROR(AN19/AN26,0)</f>
        <v>0</v>
      </c>
      <c r="AP19" s="40">
        <f>CM17</f>
        <v>0</v>
      </c>
      <c r="AQ19" s="36">
        <f>IFERROR(AP19/AP26,0)</f>
        <v>0</v>
      </c>
      <c r="AR19" s="37" t="str">
        <f t="shared" si="10"/>
        <v>0</v>
      </c>
      <c r="AS19" s="38">
        <f>IFERROR(AR19/AR11,0)</f>
        <v>0</v>
      </c>
      <c r="AT19" s="37">
        <f>CN17</f>
        <v>0</v>
      </c>
      <c r="AU19" s="43">
        <f>IFERROR(AT19/AT26,0)</f>
        <v>0</v>
      </c>
      <c r="AV19" s="44">
        <f t="shared" si="12"/>
        <v>-309</v>
      </c>
      <c r="AW19" s="45">
        <f t="shared" si="13"/>
        <v>-1</v>
      </c>
      <c r="AX19" s="46">
        <f t="shared" si="14"/>
        <v>-374.93645371253365</v>
      </c>
      <c r="AY19" s="45">
        <f t="shared" si="15"/>
        <v>-1</v>
      </c>
      <c r="AZ19" s="46">
        <f t="shared" si="16"/>
        <v>-115855.36419717289</v>
      </c>
      <c r="BA19" s="47">
        <f t="shared" si="17"/>
        <v>-1</v>
      </c>
      <c r="BB19" s="44">
        <f t="shared" si="18"/>
        <v>0</v>
      </c>
      <c r="BC19" s="45">
        <f t="shared" si="19"/>
        <v>0</v>
      </c>
      <c r="BD19" s="46">
        <f t="shared" si="20"/>
        <v>0</v>
      </c>
      <c r="BE19" s="45">
        <f t="shared" si="21"/>
        <v>0</v>
      </c>
      <c r="BF19" s="46">
        <f t="shared" si="22"/>
        <v>0</v>
      </c>
      <c r="BG19" s="47">
        <f t="shared" si="23"/>
        <v>0</v>
      </c>
      <c r="BH19" s="44">
        <f t="shared" si="24"/>
        <v>0</v>
      </c>
      <c r="BI19" s="45">
        <f t="shared" si="25"/>
        <v>0</v>
      </c>
      <c r="BJ19" s="46">
        <f t="shared" si="26"/>
        <v>0</v>
      </c>
      <c r="BK19" s="45">
        <f t="shared" si="27"/>
        <v>0</v>
      </c>
      <c r="BL19" s="46">
        <f t="shared" si="28"/>
        <v>0</v>
      </c>
      <c r="BM19" s="48">
        <f t="shared" si="29"/>
        <v>0</v>
      </c>
      <c r="BN19" s="49">
        <f t="shared" si="30"/>
        <v>0</v>
      </c>
      <c r="BO19" s="45">
        <f t="shared" si="31"/>
        <v>0</v>
      </c>
      <c r="BP19" s="46">
        <f t="shared" si="32"/>
        <v>0</v>
      </c>
      <c r="BQ19" s="45">
        <f t="shared" si="31"/>
        <v>0</v>
      </c>
      <c r="BR19" s="46">
        <f t="shared" si="0"/>
        <v>0</v>
      </c>
      <c r="BS19" s="48">
        <f t="shared" si="31"/>
        <v>0</v>
      </c>
      <c r="BX19" s="321"/>
      <c r="BY19" s="366"/>
      <c r="BZ19" s="60" t="s">
        <v>54</v>
      </c>
      <c r="CA19" s="76">
        <f>ROUND(기존구분!$E$44*(SUM('파나크 영덕:소노문해운대'!L21)/SUM('파나크 영덕:소노문해운대'!$L$18,'파나크 영덕:소노문해운대'!$L$24,'파나크 영덕:소노문해운대'!$L$25)),0)</f>
        <v>584</v>
      </c>
      <c r="CB19" s="77">
        <f>CA19*기존구분!$E$52+20000</f>
        <v>210447.05725290929</v>
      </c>
      <c r="CC19" s="78"/>
      <c r="CD19" s="79"/>
      <c r="CE19" s="80"/>
      <c r="CF19" s="81"/>
      <c r="CG19" s="82"/>
      <c r="CH19" s="83"/>
      <c r="CI19" s="84"/>
      <c r="CJ19" s="85"/>
      <c r="CK19" s="78"/>
      <c r="CL19" s="83"/>
      <c r="CM19" s="78"/>
      <c r="CN19" s="83"/>
      <c r="CP19" s="285"/>
    </row>
    <row r="20" spans="3:94" ht="18" customHeight="1" x14ac:dyDescent="0.3">
      <c r="C20" s="315"/>
      <c r="D20" s="324"/>
      <c r="E20" s="60" t="s">
        <v>51</v>
      </c>
      <c r="F20" s="61">
        <f>CA18</f>
        <v>682</v>
      </c>
      <c r="G20" s="62">
        <f>IFERROR(F20/F26,0)</f>
        <v>0.17545665037303834</v>
      </c>
      <c r="H20" s="63">
        <f t="shared" si="1"/>
        <v>362.76486624373348</v>
      </c>
      <c r="I20" s="64">
        <f>IFERROR(H20/H11,0)</f>
        <v>1.2856467732234855</v>
      </c>
      <c r="J20" s="63">
        <f>CB18</f>
        <v>247405.63877822625</v>
      </c>
      <c r="K20" s="65">
        <f>IFERROR(J20/J26,0)</f>
        <v>0.21970663624055187</v>
      </c>
      <c r="L20" s="66">
        <f t="shared" si="35"/>
        <v>0</v>
      </c>
      <c r="M20" s="62">
        <f>IFERROR(L20/L26,0)</f>
        <v>0</v>
      </c>
      <c r="N20" s="63" t="str">
        <f t="shared" si="3"/>
        <v>0</v>
      </c>
      <c r="O20" s="64">
        <f>IFERROR(N20/N11,0)</f>
        <v>0</v>
      </c>
      <c r="P20" s="63">
        <f t="shared" si="36"/>
        <v>0</v>
      </c>
      <c r="Q20" s="67">
        <f>IFERROR(P20/P26,0)</f>
        <v>0</v>
      </c>
      <c r="R20" s="66">
        <f>CE18</f>
        <v>0</v>
      </c>
      <c r="S20" s="62">
        <f>IFERROR(R20/R26,0)</f>
        <v>0</v>
      </c>
      <c r="T20" s="63" t="str">
        <f t="shared" si="5"/>
        <v>0</v>
      </c>
      <c r="U20" s="64">
        <f>IFERROR(T20/T11,0)</f>
        <v>0</v>
      </c>
      <c r="V20" s="63">
        <f>CF18</f>
        <v>0</v>
      </c>
      <c r="W20" s="67">
        <f>IFERROR(V20/V26,0)</f>
        <v>0</v>
      </c>
      <c r="X20" s="68">
        <f>CG18</f>
        <v>0</v>
      </c>
      <c r="Y20" s="62">
        <f>IFERROR(X20/X26,0)</f>
        <v>0</v>
      </c>
      <c r="Z20" s="63" t="str">
        <f t="shared" si="6"/>
        <v>0</v>
      </c>
      <c r="AA20" s="64">
        <f>IFERROR(Z20/Z11,0)</f>
        <v>0</v>
      </c>
      <c r="AB20" s="63">
        <f>CH18</f>
        <v>0</v>
      </c>
      <c r="AC20" s="65">
        <f>IFERROR(AB20/AB26,0)</f>
        <v>0</v>
      </c>
      <c r="AD20" s="66">
        <f>CI18</f>
        <v>0</v>
      </c>
      <c r="AE20" s="62">
        <f>IFERROR(AD20/AD26,0)</f>
        <v>0</v>
      </c>
      <c r="AF20" s="63" t="str">
        <f t="shared" si="7"/>
        <v>0</v>
      </c>
      <c r="AG20" s="64">
        <f>IFERROR(AF20/AF11,0)</f>
        <v>0</v>
      </c>
      <c r="AH20" s="63">
        <f>CJ18</f>
        <v>0</v>
      </c>
      <c r="AI20" s="67">
        <f>IFERROR(AH20/AH26,0)</f>
        <v>0</v>
      </c>
      <c r="AJ20" s="66">
        <f>CK18</f>
        <v>0</v>
      </c>
      <c r="AK20" s="62">
        <f>IFERROR(AJ20/AJ26,0)</f>
        <v>0</v>
      </c>
      <c r="AL20" s="63" t="str">
        <f t="shared" si="8"/>
        <v>0</v>
      </c>
      <c r="AM20" s="64">
        <f>IFERROR(AL20/AL11,0)</f>
        <v>0</v>
      </c>
      <c r="AN20" s="63">
        <f>CL18</f>
        <v>0</v>
      </c>
      <c r="AO20" s="65">
        <f>IFERROR(AN20/AN26,0)</f>
        <v>0</v>
      </c>
      <c r="AP20" s="66">
        <f>CM18</f>
        <v>0</v>
      </c>
      <c r="AQ20" s="62">
        <f>IFERROR(AP20/AP26,0)</f>
        <v>0</v>
      </c>
      <c r="AR20" s="63" t="str">
        <f t="shared" si="10"/>
        <v>0</v>
      </c>
      <c r="AS20" s="64">
        <f>IFERROR(AR20/AR11,0)</f>
        <v>0</v>
      </c>
      <c r="AT20" s="63">
        <f>CN18</f>
        <v>0</v>
      </c>
      <c r="AU20" s="69">
        <f>IFERROR(AT20/AT26,0)</f>
        <v>0</v>
      </c>
      <c r="AV20" s="70">
        <f t="shared" si="12"/>
        <v>-682</v>
      </c>
      <c r="AW20" s="71">
        <f t="shared" si="13"/>
        <v>-1</v>
      </c>
      <c r="AX20" s="72">
        <f t="shared" si="14"/>
        <v>-362.76486624373348</v>
      </c>
      <c r="AY20" s="71">
        <f t="shared" si="15"/>
        <v>-1</v>
      </c>
      <c r="AZ20" s="72">
        <f t="shared" si="16"/>
        <v>-247405.63877822625</v>
      </c>
      <c r="BA20" s="73">
        <f t="shared" si="17"/>
        <v>-1</v>
      </c>
      <c r="BB20" s="70">
        <f t="shared" si="18"/>
        <v>0</v>
      </c>
      <c r="BC20" s="71">
        <f t="shared" si="19"/>
        <v>0</v>
      </c>
      <c r="BD20" s="72">
        <f t="shared" si="20"/>
        <v>0</v>
      </c>
      <c r="BE20" s="71">
        <f t="shared" si="21"/>
        <v>0</v>
      </c>
      <c r="BF20" s="72">
        <f t="shared" si="22"/>
        <v>0</v>
      </c>
      <c r="BG20" s="73">
        <f t="shared" si="23"/>
        <v>0</v>
      </c>
      <c r="BH20" s="70">
        <f t="shared" si="24"/>
        <v>0</v>
      </c>
      <c r="BI20" s="71">
        <f t="shared" si="25"/>
        <v>0</v>
      </c>
      <c r="BJ20" s="72">
        <f t="shared" si="26"/>
        <v>0</v>
      </c>
      <c r="BK20" s="71">
        <f t="shared" si="27"/>
        <v>0</v>
      </c>
      <c r="BL20" s="72">
        <f t="shared" si="28"/>
        <v>0</v>
      </c>
      <c r="BM20" s="74">
        <f t="shared" si="29"/>
        <v>0</v>
      </c>
      <c r="BN20" s="75">
        <f t="shared" si="30"/>
        <v>0</v>
      </c>
      <c r="BO20" s="71">
        <f t="shared" si="31"/>
        <v>0</v>
      </c>
      <c r="BP20" s="72">
        <f t="shared" si="32"/>
        <v>0</v>
      </c>
      <c r="BQ20" s="71">
        <f t="shared" si="31"/>
        <v>0</v>
      </c>
      <c r="BR20" s="72">
        <f t="shared" si="0"/>
        <v>0</v>
      </c>
      <c r="BS20" s="74">
        <f t="shared" si="31"/>
        <v>0</v>
      </c>
      <c r="BX20" s="321"/>
      <c r="BY20" s="366"/>
      <c r="BZ20" s="60" t="s">
        <v>55</v>
      </c>
      <c r="CA20" s="76">
        <f>ROUND(기존구분!$E$44*(SUM('파나크 영덕:소노문해운대'!L22)/SUM('파나크 영덕:소노문해운대'!$L$18,'파나크 영덕:소노문해운대'!$L$24,'파나크 영덕:소노문해운대'!$L$25)),0)</f>
        <v>0</v>
      </c>
      <c r="CB20" s="77">
        <f>CA20*기존구분!$E$52</f>
        <v>0</v>
      </c>
      <c r="CC20" s="78"/>
      <c r="CD20" s="79"/>
      <c r="CE20" s="80"/>
      <c r="CF20" s="81"/>
      <c r="CG20" s="82"/>
      <c r="CH20" s="83"/>
      <c r="CI20" s="84"/>
      <c r="CJ20" s="85"/>
      <c r="CK20" s="78"/>
      <c r="CL20" s="83"/>
      <c r="CM20" s="78"/>
      <c r="CN20" s="83"/>
      <c r="CP20" s="285"/>
    </row>
    <row r="21" spans="3:94" ht="18" customHeight="1" x14ac:dyDescent="0.3">
      <c r="C21" s="315"/>
      <c r="D21" s="324"/>
      <c r="E21" s="60" t="s">
        <v>54</v>
      </c>
      <c r="F21" s="61">
        <f>CA19</f>
        <v>584</v>
      </c>
      <c r="G21" s="62">
        <f>IFERROR(F21/F26,0)</f>
        <v>0.15024440442500644</v>
      </c>
      <c r="H21" s="63">
        <f t="shared" si="1"/>
        <v>360.35455009059808</v>
      </c>
      <c r="I21" s="64">
        <f>IFERROR(H21/H11,0)</f>
        <v>1.2771045590426753</v>
      </c>
      <c r="J21" s="63">
        <f>CB19</f>
        <v>210447.05725290929</v>
      </c>
      <c r="K21" s="65">
        <f>IFERROR(J21/J26,0)</f>
        <v>0.1868858579137152</v>
      </c>
      <c r="L21" s="66">
        <f t="shared" si="35"/>
        <v>0</v>
      </c>
      <c r="M21" s="62">
        <f>IFERROR(L21/L26,0)</f>
        <v>0</v>
      </c>
      <c r="N21" s="63" t="str">
        <f t="shared" si="3"/>
        <v>0</v>
      </c>
      <c r="O21" s="64">
        <f>IFERROR(N21/N11,0)</f>
        <v>0</v>
      </c>
      <c r="P21" s="63">
        <f t="shared" si="36"/>
        <v>0</v>
      </c>
      <c r="Q21" s="67">
        <f>IFERROR(P21/P26,0)</f>
        <v>0</v>
      </c>
      <c r="R21" s="66">
        <f>CE19</f>
        <v>0</v>
      </c>
      <c r="S21" s="62">
        <f>IFERROR(R21/R26,0)</f>
        <v>0</v>
      </c>
      <c r="T21" s="63" t="str">
        <f t="shared" si="5"/>
        <v>0</v>
      </c>
      <c r="U21" s="64">
        <f>IFERROR(T21/T11,0)</f>
        <v>0</v>
      </c>
      <c r="V21" s="63">
        <f>CF19</f>
        <v>0</v>
      </c>
      <c r="W21" s="67">
        <f>IFERROR(V21/V26,0)</f>
        <v>0</v>
      </c>
      <c r="X21" s="68">
        <f>CG19</f>
        <v>0</v>
      </c>
      <c r="Y21" s="62">
        <f>IFERROR(X21/X26,0)</f>
        <v>0</v>
      </c>
      <c r="Z21" s="63" t="str">
        <f t="shared" si="6"/>
        <v>0</v>
      </c>
      <c r="AA21" s="64">
        <f>IFERROR(Z21/Z11,0)</f>
        <v>0</v>
      </c>
      <c r="AB21" s="63">
        <f>CH19</f>
        <v>0</v>
      </c>
      <c r="AC21" s="65">
        <f>IFERROR(AB21/AB26,0)</f>
        <v>0</v>
      </c>
      <c r="AD21" s="66">
        <f>CI19</f>
        <v>0</v>
      </c>
      <c r="AE21" s="62">
        <f>IFERROR(AD21/AD26,0)</f>
        <v>0</v>
      </c>
      <c r="AF21" s="63" t="str">
        <f t="shared" si="7"/>
        <v>0</v>
      </c>
      <c r="AG21" s="64">
        <f>IFERROR(AF21/AF11,0)</f>
        <v>0</v>
      </c>
      <c r="AH21" s="63">
        <f>CJ19</f>
        <v>0</v>
      </c>
      <c r="AI21" s="67">
        <f>IFERROR(AH21/AH26,0)</f>
        <v>0</v>
      </c>
      <c r="AJ21" s="66">
        <f>CK19</f>
        <v>0</v>
      </c>
      <c r="AK21" s="62">
        <f>IFERROR(AJ21/AJ26,0)</f>
        <v>0</v>
      </c>
      <c r="AL21" s="63" t="str">
        <f t="shared" si="8"/>
        <v>0</v>
      </c>
      <c r="AM21" s="64">
        <f>IFERROR(AL21/AL11,0)</f>
        <v>0</v>
      </c>
      <c r="AN21" s="63">
        <f>CL19</f>
        <v>0</v>
      </c>
      <c r="AO21" s="65">
        <f>IFERROR(AN21/AN26,0)</f>
        <v>0</v>
      </c>
      <c r="AP21" s="66">
        <f>CM19</f>
        <v>0</v>
      </c>
      <c r="AQ21" s="62">
        <f>IFERROR(AP21/AP26,0)</f>
        <v>0</v>
      </c>
      <c r="AR21" s="63" t="str">
        <f t="shared" si="10"/>
        <v>0</v>
      </c>
      <c r="AS21" s="64">
        <f>IFERROR(AR21/AR11,0)</f>
        <v>0</v>
      </c>
      <c r="AT21" s="63">
        <f>CN19</f>
        <v>0</v>
      </c>
      <c r="AU21" s="69">
        <f>IFERROR(AT21/AT26,0)</f>
        <v>0</v>
      </c>
      <c r="AV21" s="70">
        <f t="shared" si="12"/>
        <v>-584</v>
      </c>
      <c r="AW21" s="71">
        <f t="shared" si="13"/>
        <v>-1</v>
      </c>
      <c r="AX21" s="72">
        <f t="shared" si="14"/>
        <v>-360.35455009059808</v>
      </c>
      <c r="AY21" s="71">
        <f t="shared" si="15"/>
        <v>-1</v>
      </c>
      <c r="AZ21" s="72">
        <f t="shared" si="16"/>
        <v>-210447.05725290929</v>
      </c>
      <c r="BA21" s="73">
        <f t="shared" si="17"/>
        <v>-1</v>
      </c>
      <c r="BB21" s="70">
        <f t="shared" si="18"/>
        <v>0</v>
      </c>
      <c r="BC21" s="71">
        <f t="shared" si="19"/>
        <v>0</v>
      </c>
      <c r="BD21" s="72">
        <f t="shared" si="20"/>
        <v>0</v>
      </c>
      <c r="BE21" s="71">
        <f t="shared" si="21"/>
        <v>0</v>
      </c>
      <c r="BF21" s="72">
        <f t="shared" si="22"/>
        <v>0</v>
      </c>
      <c r="BG21" s="73">
        <f t="shared" si="23"/>
        <v>0</v>
      </c>
      <c r="BH21" s="70">
        <f t="shared" si="24"/>
        <v>0</v>
      </c>
      <c r="BI21" s="71">
        <f t="shared" si="25"/>
        <v>0</v>
      </c>
      <c r="BJ21" s="72">
        <f t="shared" si="26"/>
        <v>0</v>
      </c>
      <c r="BK21" s="71">
        <f t="shared" si="27"/>
        <v>0</v>
      </c>
      <c r="BL21" s="72">
        <f t="shared" si="28"/>
        <v>0</v>
      </c>
      <c r="BM21" s="74">
        <f t="shared" si="29"/>
        <v>0</v>
      </c>
      <c r="BN21" s="75">
        <f t="shared" si="30"/>
        <v>0</v>
      </c>
      <c r="BO21" s="71">
        <f t="shared" si="31"/>
        <v>0</v>
      </c>
      <c r="BP21" s="72">
        <f t="shared" si="32"/>
        <v>0</v>
      </c>
      <c r="BQ21" s="71">
        <f t="shared" si="31"/>
        <v>0</v>
      </c>
      <c r="BR21" s="72">
        <f t="shared" si="0"/>
        <v>0</v>
      </c>
      <c r="BS21" s="74">
        <f t="shared" si="31"/>
        <v>0</v>
      </c>
      <c r="BX21" s="321"/>
      <c r="BY21" s="366"/>
      <c r="BZ21" s="60" t="s">
        <v>40</v>
      </c>
      <c r="CA21" s="76">
        <f>ROUND(기존구분!$E$44*(SUM('파나크 영덕:소노문해운대'!L23)/SUM('파나크 영덕:소노문해운대'!$L$18,'파나크 영덕:소노문해운대'!$L$24,'파나크 영덕:소노문해운대'!$L$25)),0)</f>
        <v>81</v>
      </c>
      <c r="CB21" s="77">
        <f>CA21*기존구분!$E$52+1000</f>
        <v>27414.745954598719</v>
      </c>
      <c r="CC21" s="78"/>
      <c r="CD21" s="79"/>
      <c r="CE21" s="80"/>
      <c r="CF21" s="81"/>
      <c r="CG21" s="82"/>
      <c r="CH21" s="83"/>
      <c r="CI21" s="84"/>
      <c r="CJ21" s="85"/>
      <c r="CK21" s="78"/>
      <c r="CL21" s="83"/>
      <c r="CM21" s="78"/>
      <c r="CN21" s="83"/>
      <c r="CP21" s="285"/>
    </row>
    <row r="22" spans="3:94" ht="18" customHeight="1" x14ac:dyDescent="0.3">
      <c r="C22" s="315"/>
      <c r="D22" s="324"/>
      <c r="E22" s="60" t="s">
        <v>56</v>
      </c>
      <c r="F22" s="61">
        <f>CA20</f>
        <v>0</v>
      </c>
      <c r="G22" s="62">
        <f>IFERROR(F22/F26,0)</f>
        <v>0</v>
      </c>
      <c r="H22" s="63" t="str">
        <f t="shared" si="1"/>
        <v>0</v>
      </c>
      <c r="I22" s="64">
        <f>IFERROR(H22/H11,0)</f>
        <v>0</v>
      </c>
      <c r="J22" s="63">
        <f>CB20</f>
        <v>0</v>
      </c>
      <c r="K22" s="65">
        <f>IFERROR(J22/J26,0)</f>
        <v>0</v>
      </c>
      <c r="L22" s="66">
        <f t="shared" si="35"/>
        <v>0</v>
      </c>
      <c r="M22" s="62">
        <f>IFERROR(L22/L26,0)</f>
        <v>0</v>
      </c>
      <c r="N22" s="63" t="str">
        <f t="shared" si="3"/>
        <v>0</v>
      </c>
      <c r="O22" s="64">
        <f>IFERROR(N22/N11,0)</f>
        <v>0</v>
      </c>
      <c r="P22" s="63">
        <f t="shared" si="36"/>
        <v>0</v>
      </c>
      <c r="Q22" s="67">
        <f>IFERROR(P22/P26,0)</f>
        <v>0</v>
      </c>
      <c r="R22" s="66">
        <f>CE20</f>
        <v>0</v>
      </c>
      <c r="S22" s="62">
        <f>IFERROR(R22/R26,0)</f>
        <v>0</v>
      </c>
      <c r="T22" s="63" t="str">
        <f t="shared" si="5"/>
        <v>0</v>
      </c>
      <c r="U22" s="64">
        <f>IFERROR(T22/T11,0)</f>
        <v>0</v>
      </c>
      <c r="V22" s="63">
        <f>CF20</f>
        <v>0</v>
      </c>
      <c r="W22" s="67">
        <f>IFERROR(V22/V26,0)</f>
        <v>0</v>
      </c>
      <c r="X22" s="68">
        <f>CG20</f>
        <v>0</v>
      </c>
      <c r="Y22" s="62">
        <f>IFERROR(X22/X26,0)</f>
        <v>0</v>
      </c>
      <c r="Z22" s="63" t="str">
        <f t="shared" si="6"/>
        <v>0</v>
      </c>
      <c r="AA22" s="64">
        <f>IFERROR(Z22/Z11,0)</f>
        <v>0</v>
      </c>
      <c r="AB22" s="63">
        <f>CH20</f>
        <v>0</v>
      </c>
      <c r="AC22" s="65">
        <f>IFERROR(AB22/AB26,0)</f>
        <v>0</v>
      </c>
      <c r="AD22" s="66">
        <f>CI20</f>
        <v>0</v>
      </c>
      <c r="AE22" s="62">
        <f>IFERROR(AD22/AD26,0)</f>
        <v>0</v>
      </c>
      <c r="AF22" s="63" t="str">
        <f t="shared" si="7"/>
        <v>0</v>
      </c>
      <c r="AG22" s="64">
        <f>IFERROR(AF22/AF11,0)</f>
        <v>0</v>
      </c>
      <c r="AH22" s="63">
        <f>CJ20</f>
        <v>0</v>
      </c>
      <c r="AI22" s="67">
        <f>IFERROR(AH22/AH26,0)</f>
        <v>0</v>
      </c>
      <c r="AJ22" s="66">
        <f>CK20</f>
        <v>0</v>
      </c>
      <c r="AK22" s="62">
        <f>IFERROR(AJ22/AJ26,0)</f>
        <v>0</v>
      </c>
      <c r="AL22" s="63" t="str">
        <f t="shared" si="8"/>
        <v>0</v>
      </c>
      <c r="AM22" s="64">
        <f>IFERROR(AL22/AL11,0)</f>
        <v>0</v>
      </c>
      <c r="AN22" s="63">
        <f>CL20</f>
        <v>0</v>
      </c>
      <c r="AO22" s="65">
        <f>IFERROR(AN22/AN26,0)</f>
        <v>0</v>
      </c>
      <c r="AP22" s="66">
        <f>CM20</f>
        <v>0</v>
      </c>
      <c r="AQ22" s="62">
        <f>IFERROR(AP22/AP26,0)</f>
        <v>0</v>
      </c>
      <c r="AR22" s="63" t="str">
        <f t="shared" si="10"/>
        <v>0</v>
      </c>
      <c r="AS22" s="64">
        <f>IFERROR(AR22/AR11,0)</f>
        <v>0</v>
      </c>
      <c r="AT22" s="63">
        <f>CN20</f>
        <v>0</v>
      </c>
      <c r="AU22" s="69">
        <f>IFERROR(AT22/AT26,0)</f>
        <v>0</v>
      </c>
      <c r="AV22" s="70">
        <f t="shared" si="12"/>
        <v>0</v>
      </c>
      <c r="AW22" s="71">
        <f t="shared" si="13"/>
        <v>0</v>
      </c>
      <c r="AX22" s="72">
        <f t="shared" si="14"/>
        <v>0</v>
      </c>
      <c r="AY22" s="71">
        <f t="shared" si="15"/>
        <v>0</v>
      </c>
      <c r="AZ22" s="72">
        <f t="shared" si="16"/>
        <v>0</v>
      </c>
      <c r="BA22" s="73">
        <f t="shared" si="17"/>
        <v>0</v>
      </c>
      <c r="BB22" s="70">
        <f t="shared" si="18"/>
        <v>0</v>
      </c>
      <c r="BC22" s="71">
        <f t="shared" si="19"/>
        <v>0</v>
      </c>
      <c r="BD22" s="72">
        <f t="shared" si="20"/>
        <v>0</v>
      </c>
      <c r="BE22" s="71">
        <f t="shared" si="21"/>
        <v>0</v>
      </c>
      <c r="BF22" s="72">
        <f t="shared" si="22"/>
        <v>0</v>
      </c>
      <c r="BG22" s="73">
        <f t="shared" si="23"/>
        <v>0</v>
      </c>
      <c r="BH22" s="70">
        <f t="shared" si="24"/>
        <v>0</v>
      </c>
      <c r="BI22" s="71">
        <f t="shared" si="25"/>
        <v>0</v>
      </c>
      <c r="BJ22" s="72">
        <f t="shared" si="26"/>
        <v>0</v>
      </c>
      <c r="BK22" s="71">
        <f t="shared" si="27"/>
        <v>0</v>
      </c>
      <c r="BL22" s="72">
        <f t="shared" si="28"/>
        <v>0</v>
      </c>
      <c r="BM22" s="74">
        <f t="shared" si="29"/>
        <v>0</v>
      </c>
      <c r="BN22" s="75">
        <f t="shared" si="30"/>
        <v>0</v>
      </c>
      <c r="BO22" s="71">
        <f t="shared" si="31"/>
        <v>0</v>
      </c>
      <c r="BP22" s="72">
        <f t="shared" si="32"/>
        <v>0</v>
      </c>
      <c r="BQ22" s="71">
        <f t="shared" si="31"/>
        <v>0</v>
      </c>
      <c r="BR22" s="72">
        <f t="shared" si="0"/>
        <v>0</v>
      </c>
      <c r="BS22" s="74">
        <f t="shared" si="31"/>
        <v>0</v>
      </c>
      <c r="BX22" s="368"/>
      <c r="BY22" s="364" t="s">
        <v>57</v>
      </c>
      <c r="BZ22" s="365"/>
      <c r="CA22" s="135">
        <f>ROUND(기존구분!$E$44*(SUM('파나크 영덕:소노문해운대'!L25)/SUM('파나크 영덕:소노문해운대'!$L$18,'파나크 영덕:소노문해운대'!$L$24,'파나크 영덕:소노문해운대'!$L$25)),0)</f>
        <v>34</v>
      </c>
      <c r="CB22" s="136"/>
      <c r="CC22" s="137"/>
      <c r="CD22" s="138"/>
      <c r="CE22" s="139"/>
      <c r="CF22" s="140"/>
      <c r="CG22" s="141"/>
      <c r="CH22" s="142"/>
      <c r="CI22" s="143"/>
      <c r="CJ22" s="144"/>
      <c r="CK22" s="137"/>
      <c r="CL22" s="142"/>
      <c r="CM22" s="137"/>
      <c r="CN22" s="142"/>
      <c r="CP22" s="285"/>
    </row>
    <row r="23" spans="3:94" ht="18" customHeight="1" x14ac:dyDescent="0.3">
      <c r="C23" s="315"/>
      <c r="D23" s="324"/>
      <c r="E23" s="60" t="s">
        <v>39</v>
      </c>
      <c r="F23" s="61">
        <f>CA21</f>
        <v>81</v>
      </c>
      <c r="G23" s="62">
        <f>IFERROR(F23/F26,0)</f>
        <v>2.0838693079495756E-2</v>
      </c>
      <c r="H23" s="63">
        <f t="shared" si="1"/>
        <v>338.45365376047801</v>
      </c>
      <c r="I23" s="64">
        <f>IFERROR(H23/H11,0)</f>
        <v>1.1994872942036845</v>
      </c>
      <c r="J23" s="63">
        <f>CB21</f>
        <v>27414.745954598719</v>
      </c>
      <c r="K23" s="65">
        <f>IFERROR(J23/J26,0)</f>
        <v>2.4345450034278904E-2</v>
      </c>
      <c r="L23" s="66">
        <f t="shared" si="35"/>
        <v>0</v>
      </c>
      <c r="M23" s="62">
        <f>IFERROR(L23/L26,0)</f>
        <v>0</v>
      </c>
      <c r="N23" s="63" t="str">
        <f t="shared" si="3"/>
        <v>0</v>
      </c>
      <c r="O23" s="64">
        <f>IFERROR(N23/N11,0)</f>
        <v>0</v>
      </c>
      <c r="P23" s="63">
        <f t="shared" si="36"/>
        <v>0</v>
      </c>
      <c r="Q23" s="67">
        <f>IFERROR(P23/P26,0)</f>
        <v>0</v>
      </c>
      <c r="R23" s="66">
        <f>CE21</f>
        <v>0</v>
      </c>
      <c r="S23" s="62">
        <f>IFERROR(R23/R26,0)</f>
        <v>0</v>
      </c>
      <c r="T23" s="63" t="str">
        <f t="shared" si="5"/>
        <v>0</v>
      </c>
      <c r="U23" s="64">
        <f>IFERROR(T23/T11,0)</f>
        <v>0</v>
      </c>
      <c r="V23" s="63">
        <f>CF21</f>
        <v>0</v>
      </c>
      <c r="W23" s="67">
        <f>IFERROR(V23/V26,0)</f>
        <v>0</v>
      </c>
      <c r="X23" s="68">
        <f>CG21</f>
        <v>0</v>
      </c>
      <c r="Y23" s="62">
        <f>IFERROR(X23/X26,0)</f>
        <v>0</v>
      </c>
      <c r="Z23" s="63" t="str">
        <f t="shared" si="6"/>
        <v>0</v>
      </c>
      <c r="AA23" s="64">
        <f>IFERROR(Z23/Z11,0)</f>
        <v>0</v>
      </c>
      <c r="AB23" s="63">
        <f>CH21</f>
        <v>0</v>
      </c>
      <c r="AC23" s="65">
        <f>IFERROR(AB23/AB26,0)</f>
        <v>0</v>
      </c>
      <c r="AD23" s="66">
        <f>CI21</f>
        <v>0</v>
      </c>
      <c r="AE23" s="62">
        <f>IFERROR(AD23/AD26,0)</f>
        <v>0</v>
      </c>
      <c r="AF23" s="63" t="str">
        <f t="shared" si="7"/>
        <v>0</v>
      </c>
      <c r="AG23" s="64">
        <f>IFERROR(AF23/AF11,0)</f>
        <v>0</v>
      </c>
      <c r="AH23" s="63">
        <f>CJ21</f>
        <v>0</v>
      </c>
      <c r="AI23" s="67">
        <f>IFERROR(AH23/AH26,0)</f>
        <v>0</v>
      </c>
      <c r="AJ23" s="66">
        <f>CK21</f>
        <v>0</v>
      </c>
      <c r="AK23" s="62">
        <f>IFERROR(AJ23/AJ26,0)</f>
        <v>0</v>
      </c>
      <c r="AL23" s="63" t="str">
        <f t="shared" si="8"/>
        <v>0</v>
      </c>
      <c r="AM23" s="64">
        <f>IFERROR(AL23/AL11,0)</f>
        <v>0</v>
      </c>
      <c r="AN23" s="63">
        <f>CL21</f>
        <v>0</v>
      </c>
      <c r="AO23" s="65">
        <f>IFERROR(AN23/AN26,0)</f>
        <v>0</v>
      </c>
      <c r="AP23" s="66">
        <f>CM21</f>
        <v>0</v>
      </c>
      <c r="AQ23" s="62">
        <f>IFERROR(AP23/AP26,0)</f>
        <v>0</v>
      </c>
      <c r="AR23" s="63" t="str">
        <f t="shared" si="10"/>
        <v>0</v>
      </c>
      <c r="AS23" s="64">
        <f>IFERROR(AR23/AR11,0)</f>
        <v>0</v>
      </c>
      <c r="AT23" s="63">
        <f>CN21</f>
        <v>0</v>
      </c>
      <c r="AU23" s="69">
        <f>IFERROR(AT23/AT26,0)</f>
        <v>0</v>
      </c>
      <c r="AV23" s="70">
        <f t="shared" si="12"/>
        <v>-81</v>
      </c>
      <c r="AW23" s="71">
        <f t="shared" si="13"/>
        <v>-1</v>
      </c>
      <c r="AX23" s="72">
        <f t="shared" si="14"/>
        <v>-338.45365376047801</v>
      </c>
      <c r="AY23" s="71">
        <f t="shared" si="15"/>
        <v>-1</v>
      </c>
      <c r="AZ23" s="72">
        <f t="shared" si="16"/>
        <v>-27414.745954598719</v>
      </c>
      <c r="BA23" s="73">
        <f t="shared" si="17"/>
        <v>-1</v>
      </c>
      <c r="BB23" s="70">
        <f t="shared" si="18"/>
        <v>0</v>
      </c>
      <c r="BC23" s="71">
        <f t="shared" si="19"/>
        <v>0</v>
      </c>
      <c r="BD23" s="72">
        <f t="shared" si="20"/>
        <v>0</v>
      </c>
      <c r="BE23" s="71">
        <f t="shared" si="21"/>
        <v>0</v>
      </c>
      <c r="BF23" s="72">
        <f t="shared" si="22"/>
        <v>0</v>
      </c>
      <c r="BG23" s="73">
        <f t="shared" si="23"/>
        <v>0</v>
      </c>
      <c r="BH23" s="70">
        <f t="shared" si="24"/>
        <v>0</v>
      </c>
      <c r="BI23" s="71">
        <f t="shared" si="25"/>
        <v>0</v>
      </c>
      <c r="BJ23" s="72">
        <f t="shared" si="26"/>
        <v>0</v>
      </c>
      <c r="BK23" s="71">
        <f t="shared" si="27"/>
        <v>0</v>
      </c>
      <c r="BL23" s="72">
        <f t="shared" si="28"/>
        <v>0</v>
      </c>
      <c r="BM23" s="74">
        <f t="shared" si="29"/>
        <v>0</v>
      </c>
      <c r="BN23" s="75">
        <f t="shared" si="30"/>
        <v>0</v>
      </c>
      <c r="BO23" s="71">
        <f t="shared" si="31"/>
        <v>0</v>
      </c>
      <c r="BP23" s="72">
        <f t="shared" si="32"/>
        <v>0</v>
      </c>
      <c r="BQ23" s="71">
        <f t="shared" si="31"/>
        <v>0</v>
      </c>
      <c r="BR23" s="72">
        <f t="shared" si="0"/>
        <v>0</v>
      </c>
      <c r="BS23" s="74">
        <f t="shared" si="31"/>
        <v>0</v>
      </c>
      <c r="BX23" s="320" t="s">
        <v>58</v>
      </c>
      <c r="BY23" s="363" t="s">
        <v>35</v>
      </c>
      <c r="BZ23" s="102" t="s">
        <v>34</v>
      </c>
      <c r="CA23" s="145">
        <f>기존구분!$F$46</f>
        <v>232</v>
      </c>
      <c r="CB23" s="146"/>
      <c r="CC23" s="147"/>
      <c r="CD23" s="148"/>
      <c r="CE23" s="149"/>
      <c r="CF23" s="150"/>
      <c r="CG23" s="151"/>
      <c r="CH23" s="152"/>
      <c r="CI23" s="153"/>
      <c r="CJ23" s="154"/>
      <c r="CK23" s="147"/>
      <c r="CL23" s="152"/>
      <c r="CM23" s="147"/>
      <c r="CN23" s="152"/>
    </row>
    <row r="24" spans="3:94" ht="18" customHeight="1" x14ac:dyDescent="0.3">
      <c r="C24" s="315"/>
      <c r="D24" s="325"/>
      <c r="E24" s="86" t="s">
        <v>41</v>
      </c>
      <c r="F24" s="87">
        <f>SUM(F19:F23)</f>
        <v>1656</v>
      </c>
      <c r="G24" s="88">
        <f>IFERROR(F24/F26,0)</f>
        <v>0.42603550295857989</v>
      </c>
      <c r="H24" s="89">
        <f t="shared" si="1"/>
        <v>362.99686363702125</v>
      </c>
      <c r="I24" s="90">
        <f>IFERROR(H24/H11,0)</f>
        <v>1.2864689771573039</v>
      </c>
      <c r="J24" s="89">
        <f>SUM(J19:J23)</f>
        <v>601122.8061829072</v>
      </c>
      <c r="K24" s="91">
        <f>IFERROR(J24/J26,0)</f>
        <v>0.53382239130093379</v>
      </c>
      <c r="L24" s="92">
        <f>SUM(L19:L23)</f>
        <v>0</v>
      </c>
      <c r="M24" s="88">
        <f>IFERROR(L24/L26,0)</f>
        <v>0</v>
      </c>
      <c r="N24" s="89" t="str">
        <f t="shared" si="3"/>
        <v>0</v>
      </c>
      <c r="O24" s="90">
        <f>IFERROR(N24/N11,0)</f>
        <v>0</v>
      </c>
      <c r="P24" s="89">
        <f>SUM(P19:P23)</f>
        <v>0</v>
      </c>
      <c r="Q24" s="93">
        <f>IFERROR(P24/P26,0)</f>
        <v>0</v>
      </c>
      <c r="R24" s="92">
        <f>SUM(R19:R23)</f>
        <v>0</v>
      </c>
      <c r="S24" s="88">
        <f>IFERROR(R24/R26,0)</f>
        <v>0</v>
      </c>
      <c r="T24" s="89" t="str">
        <f t="shared" si="5"/>
        <v>0</v>
      </c>
      <c r="U24" s="90">
        <f>IFERROR(T24/T11,0)</f>
        <v>0</v>
      </c>
      <c r="V24" s="89">
        <f>SUM(V19:V23)</f>
        <v>0</v>
      </c>
      <c r="W24" s="93">
        <f>IFERROR(V24/V26,0)</f>
        <v>0</v>
      </c>
      <c r="X24" s="94">
        <f>SUM(X19:X23)</f>
        <v>0</v>
      </c>
      <c r="Y24" s="88">
        <f>IFERROR(X24/X26,0)</f>
        <v>0</v>
      </c>
      <c r="Z24" s="89" t="str">
        <f t="shared" si="6"/>
        <v>0</v>
      </c>
      <c r="AA24" s="90">
        <f>IFERROR(Z24/Z11,0)</f>
        <v>0</v>
      </c>
      <c r="AB24" s="89">
        <f>SUM(AB19:AB23)</f>
        <v>0</v>
      </c>
      <c r="AC24" s="91">
        <f>IFERROR(AB24/AB26,0)</f>
        <v>0</v>
      </c>
      <c r="AD24" s="92">
        <f>SUM(AD19:AD23)</f>
        <v>0</v>
      </c>
      <c r="AE24" s="88">
        <f>IFERROR(AD24/AD26,0)</f>
        <v>0</v>
      </c>
      <c r="AF24" s="89" t="str">
        <f t="shared" si="7"/>
        <v>0</v>
      </c>
      <c r="AG24" s="90">
        <f>IFERROR(AF24/AF11,0)</f>
        <v>0</v>
      </c>
      <c r="AH24" s="89">
        <f>SUM(AH19:AH23)</f>
        <v>0</v>
      </c>
      <c r="AI24" s="93">
        <f>IFERROR(AH24/AH26,0)</f>
        <v>0</v>
      </c>
      <c r="AJ24" s="92">
        <f>SUM(AJ19:AJ23)</f>
        <v>0</v>
      </c>
      <c r="AK24" s="88">
        <f>IFERROR(AJ24/AJ26,0)</f>
        <v>0</v>
      </c>
      <c r="AL24" s="89" t="str">
        <f t="shared" si="8"/>
        <v>0</v>
      </c>
      <c r="AM24" s="90">
        <f>IFERROR(AL24/AL11,0)</f>
        <v>0</v>
      </c>
      <c r="AN24" s="89">
        <f>SUM(AN19:AN23)</f>
        <v>0</v>
      </c>
      <c r="AO24" s="91">
        <f>IFERROR(AN24/AN26,0)</f>
        <v>0</v>
      </c>
      <c r="AP24" s="92">
        <f>SUM(AP19:AP23)</f>
        <v>0</v>
      </c>
      <c r="AQ24" s="88">
        <f>IFERROR(AP24/AP26,0)</f>
        <v>0</v>
      </c>
      <c r="AR24" s="89" t="str">
        <f t="shared" si="10"/>
        <v>0</v>
      </c>
      <c r="AS24" s="90">
        <f>IFERROR(AR24/AR11,0)</f>
        <v>0</v>
      </c>
      <c r="AT24" s="89">
        <f>SUM(AT19:AT23)</f>
        <v>0</v>
      </c>
      <c r="AU24" s="95">
        <f>IFERROR(AT24/AT26,0)</f>
        <v>0</v>
      </c>
      <c r="AV24" s="96">
        <f t="shared" si="12"/>
        <v>-1656</v>
      </c>
      <c r="AW24" s="97">
        <f t="shared" si="13"/>
        <v>-1</v>
      </c>
      <c r="AX24" s="98">
        <f t="shared" si="14"/>
        <v>-362.99686363702125</v>
      </c>
      <c r="AY24" s="97">
        <f t="shared" si="15"/>
        <v>-1</v>
      </c>
      <c r="AZ24" s="98">
        <f t="shared" si="16"/>
        <v>-601122.8061829072</v>
      </c>
      <c r="BA24" s="99">
        <f t="shared" si="17"/>
        <v>-1</v>
      </c>
      <c r="BB24" s="96">
        <f t="shared" si="18"/>
        <v>0</v>
      </c>
      <c r="BC24" s="97">
        <f t="shared" si="19"/>
        <v>0</v>
      </c>
      <c r="BD24" s="98">
        <f t="shared" si="20"/>
        <v>0</v>
      </c>
      <c r="BE24" s="97">
        <f t="shared" si="21"/>
        <v>0</v>
      </c>
      <c r="BF24" s="98">
        <f t="shared" si="22"/>
        <v>0</v>
      </c>
      <c r="BG24" s="99">
        <f t="shared" si="23"/>
        <v>0</v>
      </c>
      <c r="BH24" s="96">
        <f t="shared" si="24"/>
        <v>0</v>
      </c>
      <c r="BI24" s="97">
        <f t="shared" si="25"/>
        <v>0</v>
      </c>
      <c r="BJ24" s="98">
        <f t="shared" si="26"/>
        <v>0</v>
      </c>
      <c r="BK24" s="97">
        <f t="shared" si="27"/>
        <v>0</v>
      </c>
      <c r="BL24" s="98">
        <f t="shared" si="28"/>
        <v>0</v>
      </c>
      <c r="BM24" s="100">
        <f t="shared" si="29"/>
        <v>0</v>
      </c>
      <c r="BN24" s="101">
        <f t="shared" si="30"/>
        <v>0</v>
      </c>
      <c r="BO24" s="97">
        <f t="shared" si="31"/>
        <v>0</v>
      </c>
      <c r="BP24" s="98">
        <f t="shared" si="32"/>
        <v>0</v>
      </c>
      <c r="BQ24" s="97">
        <f t="shared" si="31"/>
        <v>0</v>
      </c>
      <c r="BR24" s="98">
        <f t="shared" si="0"/>
        <v>0</v>
      </c>
      <c r="BS24" s="100">
        <f t="shared" si="31"/>
        <v>0</v>
      </c>
      <c r="BX24" s="321"/>
      <c r="BY24" s="366"/>
      <c r="BZ24" s="60" t="s">
        <v>36</v>
      </c>
      <c r="CA24" s="76">
        <f>ROUND(기존구분!$F$45*(SUM('파나크 영덕'!L35,소노문해운대!L34:L35)/SUM('파나크 영덕'!L35:L37,소노문해운대!L34:L37)),0)</f>
        <v>477</v>
      </c>
      <c r="CB24" s="77">
        <f>CA24*기존구분!$F$53-1000</f>
        <v>134048.42020027601</v>
      </c>
      <c r="CC24" s="78"/>
      <c r="CD24" s="79"/>
      <c r="CE24" s="80"/>
      <c r="CF24" s="81"/>
      <c r="CG24" s="82"/>
      <c r="CH24" s="83"/>
      <c r="CI24" s="84"/>
      <c r="CJ24" s="85"/>
      <c r="CK24" s="78"/>
      <c r="CL24" s="83"/>
      <c r="CM24" s="78"/>
      <c r="CN24" s="83"/>
    </row>
    <row r="25" spans="3:94" ht="18" customHeight="1" x14ac:dyDescent="0.3">
      <c r="C25" s="315"/>
      <c r="D25" s="326" t="s">
        <v>57</v>
      </c>
      <c r="E25" s="327"/>
      <c r="F25" s="155">
        <f>CA22</f>
        <v>34</v>
      </c>
      <c r="G25" s="156">
        <f>IFERROR(F25/F26,0)</f>
        <v>8.7471057370722919E-3</v>
      </c>
      <c r="H25" s="157">
        <f t="shared" si="1"/>
        <v>0</v>
      </c>
      <c r="I25" s="158">
        <f>IFERROR(H25/H11,0)</f>
        <v>0</v>
      </c>
      <c r="J25" s="157">
        <f>CB22</f>
        <v>0</v>
      </c>
      <c r="K25" s="159">
        <f>IFERROR(J25/J26,0)</f>
        <v>0</v>
      </c>
      <c r="L25" s="160">
        <f>CC22</f>
        <v>0</v>
      </c>
      <c r="M25" s="156">
        <f>IFERROR(L25/L26,0)</f>
        <v>0</v>
      </c>
      <c r="N25" s="157" t="str">
        <f t="shared" si="3"/>
        <v>0</v>
      </c>
      <c r="O25" s="158">
        <f>IFERROR(N25/N11,0)</f>
        <v>0</v>
      </c>
      <c r="P25" s="157">
        <f>CD22</f>
        <v>0</v>
      </c>
      <c r="Q25" s="161">
        <f>IFERROR(P25/P26,0)</f>
        <v>0</v>
      </c>
      <c r="R25" s="160">
        <f>CE22</f>
        <v>0</v>
      </c>
      <c r="S25" s="156">
        <f>IFERROR(R25/R26,0)</f>
        <v>0</v>
      </c>
      <c r="T25" s="157" t="str">
        <f t="shared" si="5"/>
        <v>0</v>
      </c>
      <c r="U25" s="158">
        <f>IFERROR(T25/T11,0)</f>
        <v>0</v>
      </c>
      <c r="V25" s="157">
        <f>CF22</f>
        <v>0</v>
      </c>
      <c r="W25" s="161">
        <f>IFERROR(V25/V26,0)</f>
        <v>0</v>
      </c>
      <c r="X25" s="162">
        <f>CG22</f>
        <v>0</v>
      </c>
      <c r="Y25" s="156">
        <f>IFERROR(X25/X26,0)</f>
        <v>0</v>
      </c>
      <c r="Z25" s="157" t="str">
        <f t="shared" si="6"/>
        <v>0</v>
      </c>
      <c r="AA25" s="158">
        <f>IFERROR(Z25/Z11,0)</f>
        <v>0</v>
      </c>
      <c r="AB25" s="157">
        <f>CH22</f>
        <v>0</v>
      </c>
      <c r="AC25" s="159">
        <f>IFERROR(AB25/AB26,0)</f>
        <v>0</v>
      </c>
      <c r="AD25" s="160">
        <f>CI22</f>
        <v>0</v>
      </c>
      <c r="AE25" s="156">
        <f>IFERROR(AD25/AD26,0)</f>
        <v>0</v>
      </c>
      <c r="AF25" s="157" t="str">
        <f t="shared" si="7"/>
        <v>0</v>
      </c>
      <c r="AG25" s="158">
        <f>IFERROR(AF25/AF11,0)</f>
        <v>0</v>
      </c>
      <c r="AH25" s="157">
        <f>CJ22</f>
        <v>0</v>
      </c>
      <c r="AI25" s="161">
        <f>IFERROR(AH25/AH26,0)</f>
        <v>0</v>
      </c>
      <c r="AJ25" s="160">
        <f>CK22</f>
        <v>0</v>
      </c>
      <c r="AK25" s="156">
        <f>IFERROR(AJ25/AJ26,0)</f>
        <v>0</v>
      </c>
      <c r="AL25" s="157" t="str">
        <f t="shared" si="8"/>
        <v>0</v>
      </c>
      <c r="AM25" s="158">
        <f>IFERROR(AL25/AL11,0)</f>
        <v>0</v>
      </c>
      <c r="AN25" s="157">
        <f>CL22</f>
        <v>0</v>
      </c>
      <c r="AO25" s="159">
        <f>IFERROR(AN25/AN26,0)</f>
        <v>0</v>
      </c>
      <c r="AP25" s="160">
        <f>CM22</f>
        <v>0</v>
      </c>
      <c r="AQ25" s="156">
        <f>IFERROR(AP25/AP26,0)</f>
        <v>0</v>
      </c>
      <c r="AR25" s="157" t="str">
        <f t="shared" si="10"/>
        <v>0</v>
      </c>
      <c r="AS25" s="158">
        <f>IFERROR(AR25/AR11,0)</f>
        <v>0</v>
      </c>
      <c r="AT25" s="157">
        <f>CN22</f>
        <v>0</v>
      </c>
      <c r="AU25" s="163">
        <f>IFERROR(AT25/AT26,0)</f>
        <v>0</v>
      </c>
      <c r="AV25" s="164">
        <f t="shared" si="12"/>
        <v>-34</v>
      </c>
      <c r="AW25" s="165">
        <f t="shared" si="13"/>
        <v>-1</v>
      </c>
      <c r="AX25" s="166">
        <f t="shared" si="14"/>
        <v>0</v>
      </c>
      <c r="AY25" s="165">
        <f t="shared" si="15"/>
        <v>0</v>
      </c>
      <c r="AZ25" s="166">
        <f t="shared" si="16"/>
        <v>0</v>
      </c>
      <c r="BA25" s="167">
        <f t="shared" si="17"/>
        <v>0</v>
      </c>
      <c r="BB25" s="164">
        <f t="shared" si="18"/>
        <v>0</v>
      </c>
      <c r="BC25" s="165">
        <f t="shared" si="19"/>
        <v>0</v>
      </c>
      <c r="BD25" s="166">
        <f t="shared" si="20"/>
        <v>0</v>
      </c>
      <c r="BE25" s="165">
        <f t="shared" si="21"/>
        <v>0</v>
      </c>
      <c r="BF25" s="166">
        <f t="shared" si="22"/>
        <v>0</v>
      </c>
      <c r="BG25" s="167">
        <f t="shared" si="23"/>
        <v>0</v>
      </c>
      <c r="BH25" s="164">
        <f t="shared" si="24"/>
        <v>0</v>
      </c>
      <c r="BI25" s="165">
        <f t="shared" si="25"/>
        <v>0</v>
      </c>
      <c r="BJ25" s="166">
        <f t="shared" si="26"/>
        <v>0</v>
      </c>
      <c r="BK25" s="165">
        <f t="shared" si="27"/>
        <v>0</v>
      </c>
      <c r="BL25" s="166">
        <f t="shared" si="28"/>
        <v>0</v>
      </c>
      <c r="BM25" s="168">
        <f t="shared" si="29"/>
        <v>0</v>
      </c>
      <c r="BN25" s="169">
        <f t="shared" si="30"/>
        <v>0</v>
      </c>
      <c r="BO25" s="165">
        <f t="shared" si="31"/>
        <v>0</v>
      </c>
      <c r="BP25" s="166">
        <f t="shared" si="32"/>
        <v>0</v>
      </c>
      <c r="BQ25" s="165">
        <f t="shared" si="31"/>
        <v>0</v>
      </c>
      <c r="BR25" s="166">
        <f t="shared" si="0"/>
        <v>0</v>
      </c>
      <c r="BS25" s="168">
        <f t="shared" si="31"/>
        <v>0</v>
      </c>
      <c r="BX25" s="321"/>
      <c r="BY25" s="366"/>
      <c r="BZ25" s="60" t="s">
        <v>38</v>
      </c>
      <c r="CA25" s="76">
        <f>ROUND(기존구분!$F$45*(SUM('파나크 영덕:소노문해운대'!L36)/SUM('파나크 영덕'!L35:L37,소노문해운대!L34:L37)),0)</f>
        <v>45</v>
      </c>
      <c r="CB25" s="77">
        <f>CA25*기존구분!$F$53+1000</f>
        <v>13740.41700002604</v>
      </c>
      <c r="CC25" s="78"/>
      <c r="CD25" s="79"/>
      <c r="CE25" s="80"/>
      <c r="CF25" s="81"/>
      <c r="CG25" s="82"/>
      <c r="CH25" s="83"/>
      <c r="CI25" s="84"/>
      <c r="CJ25" s="85"/>
      <c r="CK25" s="78"/>
      <c r="CL25" s="83"/>
      <c r="CM25" s="78"/>
      <c r="CN25" s="83"/>
    </row>
    <row r="26" spans="3:94" ht="18" customHeight="1" x14ac:dyDescent="0.3">
      <c r="C26" s="315"/>
      <c r="D26" s="328" t="s">
        <v>59</v>
      </c>
      <c r="E26" s="329"/>
      <c r="F26" s="170">
        <f>SUM(F14,F18,F24,F25)</f>
        <v>3887</v>
      </c>
      <c r="G26" s="171">
        <f>IFERROR(F26/F26,0)</f>
        <v>1</v>
      </c>
      <c r="H26" s="172">
        <f t="shared" si="1"/>
        <v>289.702256578451</v>
      </c>
      <c r="I26" s="173">
        <f>IFERROR(H26/H11,0)</f>
        <v>1.0267112557570663</v>
      </c>
      <c r="J26" s="172">
        <f>SUM(J14,J18,J24,J25)</f>
        <v>1126072.6713204391</v>
      </c>
      <c r="K26" s="174">
        <f>IFERROR(J26/J26,0)</f>
        <v>1</v>
      </c>
      <c r="L26" s="175">
        <f>SUM(L14,L18,L24,L25)</f>
        <v>0</v>
      </c>
      <c r="M26" s="171">
        <f>IFERROR(L26/L26,0)</f>
        <v>0</v>
      </c>
      <c r="N26" s="172" t="str">
        <f t="shared" si="3"/>
        <v>0</v>
      </c>
      <c r="O26" s="173">
        <f>IFERROR(N26/N11,0)</f>
        <v>0</v>
      </c>
      <c r="P26" s="172">
        <f>SUM(P14,P18,P24,P25)</f>
        <v>0</v>
      </c>
      <c r="Q26" s="176">
        <f>IFERROR(P26/P26,0)</f>
        <v>0</v>
      </c>
      <c r="R26" s="175">
        <f>SUM(R14,R18,R24,R25)</f>
        <v>0</v>
      </c>
      <c r="S26" s="171">
        <f>IFERROR(R26/R26,0)</f>
        <v>0</v>
      </c>
      <c r="T26" s="172" t="str">
        <f t="shared" si="5"/>
        <v>0</v>
      </c>
      <c r="U26" s="173">
        <f>IFERROR(T26/T11,0)</f>
        <v>0</v>
      </c>
      <c r="V26" s="172">
        <f>SUM(V14,V18,V24,V25)</f>
        <v>0</v>
      </c>
      <c r="W26" s="176">
        <f>IFERROR(V26/V26,0)</f>
        <v>0</v>
      </c>
      <c r="X26" s="177">
        <f>SUM(X14,X18,X24,X25)</f>
        <v>0</v>
      </c>
      <c r="Y26" s="171">
        <f>IFERROR(X26/X26,0)</f>
        <v>0</v>
      </c>
      <c r="Z26" s="172" t="str">
        <f t="shared" si="6"/>
        <v>0</v>
      </c>
      <c r="AA26" s="173">
        <f>IFERROR(Z26/Z11,0)</f>
        <v>0</v>
      </c>
      <c r="AB26" s="172">
        <f>SUM(AB14,AB18,AB24,AB25)</f>
        <v>0</v>
      </c>
      <c r="AC26" s="174">
        <f>IFERROR(AB26/AB26,0)</f>
        <v>0</v>
      </c>
      <c r="AD26" s="175">
        <f>SUM(AD14,AD18,AD24,AD25)</f>
        <v>0</v>
      </c>
      <c r="AE26" s="171">
        <f>IFERROR(AD26/AD26,0)</f>
        <v>0</v>
      </c>
      <c r="AF26" s="172" t="str">
        <f t="shared" si="7"/>
        <v>0</v>
      </c>
      <c r="AG26" s="173">
        <f>IFERROR(AF26/AF11,0)</f>
        <v>0</v>
      </c>
      <c r="AH26" s="172">
        <f>SUM(AH14,AH18,AH24,AH25)</f>
        <v>0</v>
      </c>
      <c r="AI26" s="176">
        <f>IFERROR(AH26/AH26,0)</f>
        <v>0</v>
      </c>
      <c r="AJ26" s="175">
        <f>SUM(AJ14,AJ18,AJ24,AJ25)</f>
        <v>0</v>
      </c>
      <c r="AK26" s="171">
        <f>IFERROR(AJ26/AJ26,0)</f>
        <v>0</v>
      </c>
      <c r="AL26" s="172" t="str">
        <f t="shared" si="8"/>
        <v>0</v>
      </c>
      <c r="AM26" s="173">
        <f>IFERROR(AL26/AL11,0)</f>
        <v>0</v>
      </c>
      <c r="AN26" s="172">
        <f>SUM(AN14,AN18,AN24,AN25)</f>
        <v>0</v>
      </c>
      <c r="AO26" s="174">
        <f>IFERROR(AN26/AN26,0)</f>
        <v>0</v>
      </c>
      <c r="AP26" s="175">
        <f>SUM(AP14,AP18,AP24,AP25)</f>
        <v>0</v>
      </c>
      <c r="AQ26" s="171">
        <f>IFERROR(AP26/AP26,0)</f>
        <v>0</v>
      </c>
      <c r="AR26" s="172" t="str">
        <f t="shared" si="10"/>
        <v>0</v>
      </c>
      <c r="AS26" s="173">
        <f>IFERROR(AR26/AR11,0)</f>
        <v>0</v>
      </c>
      <c r="AT26" s="172">
        <f>SUM(AT14,AT18,AT24,AT25)</f>
        <v>0</v>
      </c>
      <c r="AU26" s="178">
        <f>IFERROR(AT26/AT26,0)</f>
        <v>0</v>
      </c>
      <c r="AV26" s="179">
        <f t="shared" si="12"/>
        <v>-3887</v>
      </c>
      <c r="AW26" s="180">
        <f t="shared" si="13"/>
        <v>-1</v>
      </c>
      <c r="AX26" s="181">
        <f t="shared" si="14"/>
        <v>-289.702256578451</v>
      </c>
      <c r="AY26" s="180">
        <f t="shared" si="15"/>
        <v>-1</v>
      </c>
      <c r="AZ26" s="181">
        <f t="shared" si="16"/>
        <v>-1126072.6713204391</v>
      </c>
      <c r="BA26" s="182">
        <f t="shared" si="17"/>
        <v>-1</v>
      </c>
      <c r="BB26" s="179">
        <f t="shared" si="18"/>
        <v>0</v>
      </c>
      <c r="BC26" s="180">
        <f t="shared" si="19"/>
        <v>0</v>
      </c>
      <c r="BD26" s="181">
        <f t="shared" si="20"/>
        <v>0</v>
      </c>
      <c r="BE26" s="180">
        <f t="shared" si="21"/>
        <v>0</v>
      </c>
      <c r="BF26" s="181">
        <f t="shared" si="22"/>
        <v>0</v>
      </c>
      <c r="BG26" s="182">
        <f t="shared" si="23"/>
        <v>0</v>
      </c>
      <c r="BH26" s="179">
        <f t="shared" si="24"/>
        <v>0</v>
      </c>
      <c r="BI26" s="180">
        <f t="shared" si="25"/>
        <v>0</v>
      </c>
      <c r="BJ26" s="181">
        <f t="shared" si="26"/>
        <v>0</v>
      </c>
      <c r="BK26" s="180">
        <f t="shared" si="27"/>
        <v>0</v>
      </c>
      <c r="BL26" s="181">
        <f t="shared" si="28"/>
        <v>0</v>
      </c>
      <c r="BM26" s="183">
        <f t="shared" si="29"/>
        <v>0</v>
      </c>
      <c r="BN26" s="184">
        <f t="shared" si="30"/>
        <v>0</v>
      </c>
      <c r="BO26" s="180">
        <f t="shared" si="31"/>
        <v>0</v>
      </c>
      <c r="BP26" s="181">
        <f t="shared" si="32"/>
        <v>0</v>
      </c>
      <c r="BQ26" s="180">
        <f t="shared" si="31"/>
        <v>0</v>
      </c>
      <c r="BR26" s="181">
        <f t="shared" si="0"/>
        <v>0</v>
      </c>
      <c r="BS26" s="183">
        <f t="shared" si="31"/>
        <v>0</v>
      </c>
      <c r="BX26" s="321"/>
      <c r="BY26" s="366"/>
      <c r="BZ26" s="60" t="s">
        <v>40</v>
      </c>
      <c r="CA26" s="76">
        <f>ROUND(기존구분!$F$45*(SUM('파나크 영덕:소노문해운대'!L37)/SUM('파나크 영덕'!L35:L37,소노문해운대!L34:L37)),0)</f>
        <v>28</v>
      </c>
      <c r="CB26" s="77">
        <f>CA26*기존구분!$F$53</f>
        <v>7927.3705777939804</v>
      </c>
      <c r="CC26" s="78"/>
      <c r="CD26" s="79"/>
      <c r="CE26" s="80"/>
      <c r="CF26" s="81"/>
      <c r="CG26" s="82"/>
      <c r="CH26" s="83"/>
      <c r="CI26" s="84"/>
      <c r="CJ26" s="85"/>
      <c r="CK26" s="78"/>
      <c r="CL26" s="83"/>
      <c r="CM26" s="78"/>
      <c r="CN26" s="83"/>
    </row>
    <row r="27" spans="3:94" ht="18" customHeight="1" thickBot="1" x14ac:dyDescent="0.35">
      <c r="C27" s="316"/>
      <c r="D27" s="330" t="s">
        <v>60</v>
      </c>
      <c r="E27" s="331"/>
      <c r="F27" s="185">
        <f>F26/F6</f>
        <v>0.52683654106804012</v>
      </c>
      <c r="G27" s="186"/>
      <c r="H27" s="187"/>
      <c r="I27" s="188"/>
      <c r="J27" s="187"/>
      <c r="K27" s="189"/>
      <c r="L27" s="190" t="e">
        <f>L26/L6</f>
        <v>#DIV/0!</v>
      </c>
      <c r="M27" s="186"/>
      <c r="N27" s="187"/>
      <c r="O27" s="188"/>
      <c r="P27" s="187"/>
      <c r="Q27" s="191"/>
      <c r="R27" s="190" t="e">
        <f>R26/R6</f>
        <v>#DIV/0!</v>
      </c>
      <c r="S27" s="186"/>
      <c r="T27" s="187"/>
      <c r="U27" s="188"/>
      <c r="V27" s="187"/>
      <c r="W27" s="191"/>
      <c r="X27" s="192" t="e">
        <f>X26/X6</f>
        <v>#DIV/0!</v>
      </c>
      <c r="Y27" s="186"/>
      <c r="Z27" s="187"/>
      <c r="AA27" s="188"/>
      <c r="AB27" s="187"/>
      <c r="AC27" s="189"/>
      <c r="AD27" s="190" t="e">
        <f>AD26/AD6</f>
        <v>#DIV/0!</v>
      </c>
      <c r="AE27" s="186"/>
      <c r="AF27" s="187"/>
      <c r="AG27" s="188"/>
      <c r="AH27" s="187"/>
      <c r="AI27" s="191"/>
      <c r="AJ27" s="190" t="e">
        <f>AJ26/AJ6</f>
        <v>#DIV/0!</v>
      </c>
      <c r="AK27" s="186"/>
      <c r="AL27" s="187"/>
      <c r="AM27" s="188"/>
      <c r="AN27" s="187"/>
      <c r="AO27" s="189"/>
      <c r="AP27" s="190" t="e">
        <f>AP26/AP6</f>
        <v>#DIV/0!</v>
      </c>
      <c r="AQ27" s="186"/>
      <c r="AR27" s="187"/>
      <c r="AS27" s="188"/>
      <c r="AT27" s="187"/>
      <c r="AU27" s="193"/>
      <c r="AV27" s="194">
        <f t="shared" si="12"/>
        <v>0</v>
      </c>
      <c r="AW27" s="195"/>
      <c r="AX27" s="196"/>
      <c r="AY27" s="197"/>
      <c r="AZ27" s="196"/>
      <c r="BA27" s="197"/>
      <c r="BB27" s="194">
        <f t="shared" si="18"/>
        <v>0</v>
      </c>
      <c r="BC27" s="195"/>
      <c r="BD27" s="196"/>
      <c r="BE27" s="197"/>
      <c r="BF27" s="196"/>
      <c r="BG27" s="197"/>
      <c r="BH27" s="194">
        <f t="shared" si="24"/>
        <v>0</v>
      </c>
      <c r="BI27" s="195"/>
      <c r="BJ27" s="196"/>
      <c r="BK27" s="197"/>
      <c r="BL27" s="196"/>
      <c r="BM27" s="198"/>
      <c r="BN27" s="199">
        <f>IFERROR(L27-AP27,0)</f>
        <v>0</v>
      </c>
      <c r="BO27" s="195"/>
      <c r="BP27" s="196"/>
      <c r="BQ27" s="197"/>
      <c r="BR27" s="196"/>
      <c r="BS27" s="198"/>
      <c r="BV27" s="229"/>
      <c r="BX27" s="321"/>
      <c r="BY27" s="366" t="s">
        <v>42</v>
      </c>
      <c r="BZ27" s="60" t="s">
        <v>43</v>
      </c>
      <c r="CA27" s="76"/>
      <c r="CB27" s="77"/>
      <c r="CC27" s="78"/>
      <c r="CD27" s="79"/>
      <c r="CE27" s="80"/>
      <c r="CF27" s="81"/>
      <c r="CG27" s="82"/>
      <c r="CH27" s="83"/>
      <c r="CI27" s="84"/>
      <c r="CJ27" s="85"/>
      <c r="CK27" s="78"/>
      <c r="CL27" s="83"/>
      <c r="CM27" s="78"/>
      <c r="CN27" s="83"/>
    </row>
    <row r="28" spans="3:94" ht="18" customHeight="1" x14ac:dyDescent="0.3">
      <c r="AM28" s="4"/>
      <c r="AS28" s="4"/>
      <c r="BI28" s="3"/>
      <c r="BK28" s="3"/>
      <c r="BM28" s="3"/>
      <c r="BO28" s="3"/>
      <c r="BQ28" s="3"/>
      <c r="BS28" s="3"/>
      <c r="BV28" s="229"/>
      <c r="BX28" s="321"/>
      <c r="BY28" s="366"/>
      <c r="BZ28" s="60" t="s">
        <v>46</v>
      </c>
      <c r="CA28" s="76"/>
      <c r="CB28" s="77"/>
      <c r="CC28" s="78"/>
      <c r="CD28" s="79"/>
      <c r="CE28" s="80"/>
      <c r="CF28" s="81"/>
      <c r="CG28" s="82"/>
      <c r="CH28" s="83"/>
      <c r="CI28" s="84"/>
      <c r="CJ28" s="85"/>
      <c r="CK28" s="78"/>
      <c r="CL28" s="83"/>
      <c r="CM28" s="78"/>
      <c r="CN28" s="83"/>
    </row>
    <row r="29" spans="3:94" ht="18" customHeight="1" x14ac:dyDescent="0.3">
      <c r="AH29" s="8"/>
      <c r="AM29" s="4"/>
      <c r="AN29" s="8"/>
      <c r="AS29" s="4"/>
      <c r="AT29" s="8"/>
      <c r="BI29" s="3"/>
      <c r="BK29" s="3"/>
      <c r="BM29" s="3"/>
      <c r="BO29" s="3"/>
      <c r="BQ29" s="3"/>
      <c r="BS29" s="3"/>
      <c r="BV29" s="229"/>
      <c r="BX29" s="321"/>
      <c r="BY29" s="366"/>
      <c r="BZ29" s="60" t="s">
        <v>48</v>
      </c>
      <c r="CA29" s="76"/>
      <c r="CB29" s="77"/>
      <c r="CC29" s="78"/>
      <c r="CD29" s="79"/>
      <c r="CE29" s="80"/>
      <c r="CF29" s="81"/>
      <c r="CG29" s="82"/>
      <c r="CH29" s="83"/>
      <c r="CI29" s="84"/>
      <c r="CJ29" s="85"/>
      <c r="CK29" s="78"/>
      <c r="CL29" s="83"/>
      <c r="CM29" s="78"/>
      <c r="CN29" s="83"/>
    </row>
    <row r="30" spans="3:94" s="8" customFormat="1" ht="18" customHeight="1" thickBot="1" x14ac:dyDescent="0.35">
      <c r="C30" s="7"/>
      <c r="D30" s="7"/>
      <c r="E30" s="7"/>
      <c r="F30" s="7">
        <f>CB169</f>
        <v>2996</v>
      </c>
      <c r="G30" s="3"/>
      <c r="I30" s="4"/>
      <c r="J30" s="9"/>
      <c r="K30" s="9"/>
      <c r="L30" s="7">
        <f>CB170</f>
        <v>0</v>
      </c>
      <c r="M30" s="3"/>
      <c r="O30" s="4"/>
      <c r="P30" s="9"/>
      <c r="Q30" s="9"/>
      <c r="R30" s="10">
        <f>CB171</f>
        <v>0</v>
      </c>
      <c r="S30" s="11"/>
      <c r="T30" s="10"/>
      <c r="U30" s="12"/>
      <c r="V30" s="9"/>
      <c r="W30" s="9"/>
      <c r="X30" s="10">
        <f>CB172</f>
        <v>0</v>
      </c>
      <c r="Y30" s="11"/>
      <c r="Z30" s="10"/>
      <c r="AA30" s="12"/>
      <c r="AB30" s="9"/>
      <c r="AC30" s="9"/>
      <c r="AD30" s="10">
        <f>CB173</f>
        <v>0</v>
      </c>
      <c r="AE30" s="11"/>
      <c r="AF30" s="10"/>
      <c r="AG30" s="12"/>
      <c r="AH30" s="9"/>
      <c r="AI30" s="9"/>
      <c r="AJ30" s="10">
        <f>CB174</f>
        <v>0</v>
      </c>
      <c r="AK30" s="3"/>
      <c r="AM30" s="4"/>
      <c r="AO30" s="3"/>
      <c r="AP30" s="10">
        <f>CB175</f>
        <v>0</v>
      </c>
      <c r="AQ30" s="3"/>
      <c r="AS30" s="4"/>
      <c r="AU30" s="3"/>
      <c r="AW30" s="3"/>
      <c r="AY30" s="3"/>
      <c r="BA30" s="3"/>
      <c r="BC30" s="3"/>
      <c r="BE30" s="3"/>
      <c r="BG30" s="3"/>
      <c r="BI30" s="3"/>
      <c r="BK30" s="3"/>
      <c r="BM30" s="11" t="s">
        <v>1</v>
      </c>
      <c r="BO30" s="3"/>
      <c r="BQ30" s="3"/>
      <c r="BS30" s="11" t="s">
        <v>1</v>
      </c>
      <c r="BX30" s="321"/>
      <c r="BY30" s="366" t="s">
        <v>43</v>
      </c>
      <c r="BZ30" s="60" t="s">
        <v>50</v>
      </c>
      <c r="CA30" s="76">
        <f>ROUND(기존구분!$F$44*(SUM('파나크 영덕:소노문해운대'!L43)/SUM('파나크 영덕:소노문해운대'!$L$48,'파나크 영덕:소노문해운대'!$L$49)),0)</f>
        <v>144</v>
      </c>
      <c r="CB30" s="77">
        <f>CA30*기존구분!$F$52+2000</f>
        <v>48959.548363731054</v>
      </c>
      <c r="CC30" s="78"/>
      <c r="CD30" s="79"/>
      <c r="CE30" s="80"/>
      <c r="CF30" s="81"/>
      <c r="CG30" s="82"/>
      <c r="CH30" s="83"/>
      <c r="CI30" s="84"/>
      <c r="CJ30" s="85"/>
      <c r="CK30" s="78"/>
      <c r="CL30" s="83"/>
      <c r="CM30" s="78"/>
      <c r="CN30" s="83"/>
    </row>
    <row r="31" spans="3:94" s="15" customFormat="1" ht="18" customHeight="1" x14ac:dyDescent="0.3">
      <c r="C31" s="347" t="s">
        <v>2</v>
      </c>
      <c r="D31" s="345"/>
      <c r="E31" s="352"/>
      <c r="F31" s="358" t="str">
        <f>$F$7</f>
        <v>2026 Budget</v>
      </c>
      <c r="G31" s="345"/>
      <c r="H31" s="345"/>
      <c r="I31" s="345"/>
      <c r="J31" s="345"/>
      <c r="K31" s="346"/>
      <c r="L31" s="359" t="str">
        <f>$L$7</f>
        <v>2026 Actual</v>
      </c>
      <c r="M31" s="345"/>
      <c r="N31" s="345"/>
      <c r="O31" s="345"/>
      <c r="P31" s="345"/>
      <c r="Q31" s="348"/>
      <c r="R31" s="347" t="str">
        <f>$R$7</f>
        <v>2025 Actual</v>
      </c>
      <c r="S31" s="345"/>
      <c r="T31" s="345"/>
      <c r="U31" s="345"/>
      <c r="V31" s="345"/>
      <c r="W31" s="348"/>
      <c r="X31" s="344" t="str">
        <f>$X$7</f>
        <v>2023 Actual</v>
      </c>
      <c r="Y31" s="345"/>
      <c r="Z31" s="345"/>
      <c r="AA31" s="345"/>
      <c r="AB31" s="345"/>
      <c r="AC31" s="346"/>
      <c r="AD31" s="347" t="str">
        <f>$AD$7</f>
        <v>2022 Actual</v>
      </c>
      <c r="AE31" s="345"/>
      <c r="AF31" s="345"/>
      <c r="AG31" s="345"/>
      <c r="AH31" s="345"/>
      <c r="AI31" s="348"/>
      <c r="AJ31" s="347" t="str">
        <f>$AJ$7</f>
        <v>2021 Actual</v>
      </c>
      <c r="AK31" s="345"/>
      <c r="AL31" s="345"/>
      <c r="AM31" s="345"/>
      <c r="AN31" s="345"/>
      <c r="AO31" s="346"/>
      <c r="AP31" s="347" t="str">
        <f>$AP$7</f>
        <v>2020 Actual</v>
      </c>
      <c r="AQ31" s="345"/>
      <c r="AR31" s="345"/>
      <c r="AS31" s="345"/>
      <c r="AT31" s="345"/>
      <c r="AU31" s="349"/>
      <c r="AV31" s="350" t="str">
        <f>$AV$7</f>
        <v>2026 Actual vs. 2026 Budget</v>
      </c>
      <c r="AW31" s="340"/>
      <c r="AX31" s="340"/>
      <c r="AY31" s="340"/>
      <c r="AZ31" s="340"/>
      <c r="BA31" s="351"/>
      <c r="BB31" s="350" t="str">
        <f>$BB$7</f>
        <v>2026 Actual vs. 2025 Actual</v>
      </c>
      <c r="BC31" s="340"/>
      <c r="BD31" s="340"/>
      <c r="BE31" s="340"/>
      <c r="BF31" s="340"/>
      <c r="BG31" s="351"/>
      <c r="BH31" s="350" t="str">
        <f>$BH$7</f>
        <v>2026 Actual vs. 2024 Actual</v>
      </c>
      <c r="BI31" s="340"/>
      <c r="BJ31" s="340"/>
      <c r="BK31" s="340"/>
      <c r="BL31" s="340"/>
      <c r="BM31" s="341"/>
      <c r="BN31" s="339" t="str">
        <f>$BN$7</f>
        <v>2025 Actual vs. 2020 Actual</v>
      </c>
      <c r="BO31" s="340"/>
      <c r="BP31" s="340"/>
      <c r="BQ31" s="340"/>
      <c r="BR31" s="340"/>
      <c r="BS31" s="341"/>
      <c r="BX31" s="321"/>
      <c r="BY31" s="366"/>
      <c r="BZ31" s="60" t="s">
        <v>51</v>
      </c>
      <c r="CA31" s="76">
        <f>ROUND(기존구분!$F$44*(SUM('파나크 영덕:소노문해운대'!L44)/SUM('파나크 영덕:소노문해운대'!$L$48,'파나크 영덕:소노문해운대'!$L$49)),0)</f>
        <v>541</v>
      </c>
      <c r="CB31" s="77">
        <f>CA31*기존구분!$F$52+1500</f>
        <v>177924.41433873959</v>
      </c>
      <c r="CC31" s="78"/>
      <c r="CD31" s="79"/>
      <c r="CE31" s="80"/>
      <c r="CF31" s="81"/>
      <c r="CG31" s="82"/>
      <c r="CH31" s="83"/>
      <c r="CI31" s="84"/>
      <c r="CJ31" s="85"/>
      <c r="CK31" s="78"/>
      <c r="CL31" s="83"/>
      <c r="CM31" s="78"/>
      <c r="CN31" s="83"/>
    </row>
    <row r="32" spans="3:94" s="15" customFormat="1" ht="18" customHeight="1" x14ac:dyDescent="0.3">
      <c r="C32" s="353"/>
      <c r="D32" s="333"/>
      <c r="E32" s="354"/>
      <c r="F32" s="342" t="s">
        <v>15</v>
      </c>
      <c r="G32" s="333"/>
      <c r="H32" s="334" t="s">
        <v>16</v>
      </c>
      <c r="I32" s="333"/>
      <c r="J32" s="334" t="s">
        <v>17</v>
      </c>
      <c r="K32" s="336"/>
      <c r="L32" s="335" t="s">
        <v>15</v>
      </c>
      <c r="M32" s="333"/>
      <c r="N32" s="334" t="s">
        <v>16</v>
      </c>
      <c r="O32" s="333"/>
      <c r="P32" s="334" t="s">
        <v>17</v>
      </c>
      <c r="Q32" s="343"/>
      <c r="R32" s="335" t="s">
        <v>15</v>
      </c>
      <c r="S32" s="333"/>
      <c r="T32" s="334" t="s">
        <v>16</v>
      </c>
      <c r="U32" s="333"/>
      <c r="V32" s="334" t="s">
        <v>18</v>
      </c>
      <c r="W32" s="343"/>
      <c r="X32" s="338" t="s">
        <v>15</v>
      </c>
      <c r="Y32" s="333"/>
      <c r="Z32" s="334" t="s">
        <v>16</v>
      </c>
      <c r="AA32" s="333"/>
      <c r="AB32" s="334" t="s">
        <v>18</v>
      </c>
      <c r="AC32" s="336"/>
      <c r="AD32" s="335" t="s">
        <v>15</v>
      </c>
      <c r="AE32" s="333"/>
      <c r="AF32" s="334" t="s">
        <v>16</v>
      </c>
      <c r="AG32" s="333"/>
      <c r="AH32" s="334" t="s">
        <v>19</v>
      </c>
      <c r="AI32" s="343"/>
      <c r="AJ32" s="335" t="s">
        <v>15</v>
      </c>
      <c r="AK32" s="333"/>
      <c r="AL32" s="334" t="s">
        <v>16</v>
      </c>
      <c r="AM32" s="333"/>
      <c r="AN32" s="334" t="s">
        <v>19</v>
      </c>
      <c r="AO32" s="336"/>
      <c r="AP32" s="335" t="s">
        <v>15</v>
      </c>
      <c r="AQ32" s="333"/>
      <c r="AR32" s="334" t="s">
        <v>16</v>
      </c>
      <c r="AS32" s="333"/>
      <c r="AT32" s="334" t="s">
        <v>19</v>
      </c>
      <c r="AU32" s="337"/>
      <c r="AV32" s="332" t="s">
        <v>15</v>
      </c>
      <c r="AW32" s="333"/>
      <c r="AX32" s="334" t="s">
        <v>16</v>
      </c>
      <c r="AY32" s="333"/>
      <c r="AZ32" s="334" t="s">
        <v>17</v>
      </c>
      <c r="BA32" s="336"/>
      <c r="BB32" s="332" t="s">
        <v>15</v>
      </c>
      <c r="BC32" s="333"/>
      <c r="BD32" s="334" t="s">
        <v>16</v>
      </c>
      <c r="BE32" s="333"/>
      <c r="BF32" s="334" t="s">
        <v>17</v>
      </c>
      <c r="BG32" s="336"/>
      <c r="BH32" s="332" t="s">
        <v>15</v>
      </c>
      <c r="BI32" s="333"/>
      <c r="BJ32" s="334" t="s">
        <v>16</v>
      </c>
      <c r="BK32" s="333"/>
      <c r="BL32" s="334" t="s">
        <v>17</v>
      </c>
      <c r="BM32" s="337"/>
      <c r="BN32" s="338" t="s">
        <v>15</v>
      </c>
      <c r="BO32" s="333"/>
      <c r="BP32" s="334" t="s">
        <v>16</v>
      </c>
      <c r="BQ32" s="333"/>
      <c r="BR32" s="334" t="s">
        <v>17</v>
      </c>
      <c r="BS32" s="337"/>
      <c r="BX32" s="321"/>
      <c r="BY32" s="366"/>
      <c r="BZ32" s="60" t="s">
        <v>54</v>
      </c>
      <c r="CA32" s="76">
        <f>ROUND(기존구분!$F$44*(SUM('파나크 영덕:소노문해운대'!L45)/SUM('파나크 영덕:소노문해운대'!$L$48,'파나크 영덕:소노문해운대'!$L$49)),0)</f>
        <v>458</v>
      </c>
      <c r="CB32" s="77">
        <f>CA32*기존구분!$F$52</f>
        <v>149357.4524346446</v>
      </c>
      <c r="CC32" s="78"/>
      <c r="CD32" s="79"/>
      <c r="CE32" s="80"/>
      <c r="CF32" s="81"/>
      <c r="CG32" s="82"/>
      <c r="CH32" s="83"/>
      <c r="CI32" s="84"/>
      <c r="CJ32" s="85"/>
      <c r="CK32" s="78"/>
      <c r="CL32" s="83"/>
      <c r="CM32" s="78"/>
      <c r="CN32" s="83"/>
    </row>
    <row r="33" spans="3:92" s="15" customFormat="1" ht="18" customHeight="1" thickBot="1" x14ac:dyDescent="0.35">
      <c r="C33" s="355"/>
      <c r="D33" s="356"/>
      <c r="E33" s="357"/>
      <c r="F33" s="19"/>
      <c r="G33" s="20" t="s">
        <v>28</v>
      </c>
      <c r="H33" s="21"/>
      <c r="I33" s="22" t="s">
        <v>29</v>
      </c>
      <c r="J33" s="21"/>
      <c r="K33" s="23" t="s">
        <v>28</v>
      </c>
      <c r="L33" s="24"/>
      <c r="M33" s="20" t="s">
        <v>28</v>
      </c>
      <c r="N33" s="21"/>
      <c r="O33" s="22" t="s">
        <v>29</v>
      </c>
      <c r="P33" s="21"/>
      <c r="Q33" s="25" t="s">
        <v>28</v>
      </c>
      <c r="R33" s="24"/>
      <c r="S33" s="20" t="s">
        <v>28</v>
      </c>
      <c r="T33" s="21"/>
      <c r="U33" s="22" t="s">
        <v>29</v>
      </c>
      <c r="V33" s="21"/>
      <c r="W33" s="25" t="s">
        <v>28</v>
      </c>
      <c r="X33" s="26"/>
      <c r="Y33" s="20" t="s">
        <v>28</v>
      </c>
      <c r="Z33" s="21"/>
      <c r="AA33" s="22" t="s">
        <v>29</v>
      </c>
      <c r="AB33" s="21"/>
      <c r="AC33" s="23" t="s">
        <v>28</v>
      </c>
      <c r="AD33" s="24"/>
      <c r="AE33" s="20" t="s">
        <v>28</v>
      </c>
      <c r="AF33" s="21"/>
      <c r="AG33" s="22" t="s">
        <v>29</v>
      </c>
      <c r="AH33" s="21"/>
      <c r="AI33" s="25" t="s">
        <v>28</v>
      </c>
      <c r="AJ33" s="24"/>
      <c r="AK33" s="20" t="s">
        <v>28</v>
      </c>
      <c r="AL33" s="21"/>
      <c r="AM33" s="22" t="s">
        <v>29</v>
      </c>
      <c r="AN33" s="21"/>
      <c r="AO33" s="23" t="s">
        <v>28</v>
      </c>
      <c r="AP33" s="24"/>
      <c r="AQ33" s="20" t="s">
        <v>28</v>
      </c>
      <c r="AR33" s="21"/>
      <c r="AS33" s="22" t="s">
        <v>29</v>
      </c>
      <c r="AT33" s="21"/>
      <c r="AU33" s="27" t="s">
        <v>28</v>
      </c>
      <c r="AV33" s="28"/>
      <c r="AW33" s="20" t="s">
        <v>30</v>
      </c>
      <c r="AX33" s="21"/>
      <c r="AY33" s="20" t="s">
        <v>30</v>
      </c>
      <c r="AZ33" s="21"/>
      <c r="BA33" s="23" t="s">
        <v>30</v>
      </c>
      <c r="BB33" s="28"/>
      <c r="BC33" s="20" t="s">
        <v>30</v>
      </c>
      <c r="BD33" s="21"/>
      <c r="BE33" s="20" t="s">
        <v>30</v>
      </c>
      <c r="BF33" s="21"/>
      <c r="BG33" s="23" t="s">
        <v>30</v>
      </c>
      <c r="BH33" s="28"/>
      <c r="BI33" s="20" t="s">
        <v>30</v>
      </c>
      <c r="BJ33" s="21"/>
      <c r="BK33" s="20" t="s">
        <v>30</v>
      </c>
      <c r="BL33" s="21"/>
      <c r="BM33" s="27" t="s">
        <v>30</v>
      </c>
      <c r="BN33" s="26"/>
      <c r="BO33" s="20" t="s">
        <v>30</v>
      </c>
      <c r="BP33" s="21"/>
      <c r="BQ33" s="20" t="s">
        <v>30</v>
      </c>
      <c r="BR33" s="21"/>
      <c r="BS33" s="27" t="s">
        <v>30</v>
      </c>
      <c r="BX33" s="321"/>
      <c r="BY33" s="366"/>
      <c r="BZ33" s="60" t="s">
        <v>55</v>
      </c>
      <c r="CA33" s="76">
        <f>ROUND(기존구분!$F$44*(SUM('파나크 영덕:소노문해운대'!L46)/SUM('파나크 영덕:소노문해운대'!$L$48,'파나크 영덕:소노문해운대'!$L$49)),0)</f>
        <v>2</v>
      </c>
      <c r="CB33" s="77">
        <f>CA33*기존구분!$F$52+87</f>
        <v>739.21594949626467</v>
      </c>
      <c r="CC33" s="78"/>
      <c r="CD33" s="79"/>
      <c r="CE33" s="80"/>
      <c r="CF33" s="81"/>
      <c r="CG33" s="82"/>
      <c r="CH33" s="83"/>
      <c r="CI33" s="84"/>
      <c r="CJ33" s="85"/>
      <c r="CK33" s="78"/>
      <c r="CL33" s="83"/>
      <c r="CM33" s="78"/>
      <c r="CN33" s="83"/>
    </row>
    <row r="34" spans="3:92" ht="18" customHeight="1" thickTop="1" x14ac:dyDescent="0.3">
      <c r="C34" s="360" t="s">
        <v>58</v>
      </c>
      <c r="D34" s="317" t="s">
        <v>33</v>
      </c>
      <c r="E34" s="34" t="s">
        <v>34</v>
      </c>
      <c r="F34" s="35">
        <f>CA23</f>
        <v>232</v>
      </c>
      <c r="G34" s="36">
        <f>IFERROR(F34/F50,0)</f>
        <v>0.11788617886178862</v>
      </c>
      <c r="H34" s="37">
        <f>IFERROR(J34/F34,"0")</f>
        <v>0</v>
      </c>
      <c r="I34" s="38">
        <f>IFERROR(H34/H35,0)</f>
        <v>0</v>
      </c>
      <c r="J34" s="37">
        <f>CB23</f>
        <v>0</v>
      </c>
      <c r="K34" s="39">
        <f>IFERROR(J34/J50,0)</f>
        <v>0</v>
      </c>
      <c r="L34" s="40">
        <f t="shared" ref="L34:L37" si="37">CC23</f>
        <v>0</v>
      </c>
      <c r="M34" s="36">
        <f>IFERROR(L34/L50,0)</f>
        <v>0</v>
      </c>
      <c r="N34" s="37" t="str">
        <f>IFERROR(P34/L34,"0")</f>
        <v>0</v>
      </c>
      <c r="O34" s="38">
        <f>IFERROR(N34/N35,0)</f>
        <v>0</v>
      </c>
      <c r="P34" s="37">
        <f t="shared" ref="P34:P37" si="38">CD23</f>
        <v>0</v>
      </c>
      <c r="Q34" s="41">
        <f>IFERROR(P34/P50,0)</f>
        <v>0</v>
      </c>
      <c r="R34" s="40">
        <f>CE23</f>
        <v>0</v>
      </c>
      <c r="S34" s="36">
        <f>IFERROR(R34/R50,0)</f>
        <v>0</v>
      </c>
      <c r="T34" s="37" t="str">
        <f>IFERROR(V34/R34,"0")</f>
        <v>0</v>
      </c>
      <c r="U34" s="38">
        <f>IFERROR(T34/T35,0)</f>
        <v>0</v>
      </c>
      <c r="V34" s="37">
        <f>CF23</f>
        <v>0</v>
      </c>
      <c r="W34" s="41">
        <f>IFERROR(V34/V50,0)</f>
        <v>0</v>
      </c>
      <c r="X34" s="42">
        <f>CG23</f>
        <v>0</v>
      </c>
      <c r="Y34" s="36">
        <f>IFERROR(X34/X50,0)</f>
        <v>0</v>
      </c>
      <c r="Z34" s="37" t="str">
        <f>IFERROR(AB34/X34,"0")</f>
        <v>0</v>
      </c>
      <c r="AA34" s="38">
        <f>IFERROR(Z34/Z35,0)</f>
        <v>0</v>
      </c>
      <c r="AB34" s="37">
        <f>CH23</f>
        <v>0</v>
      </c>
      <c r="AC34" s="39">
        <f>IFERROR(AB34/AB50,0)</f>
        <v>0</v>
      </c>
      <c r="AD34" s="40">
        <f>CI23</f>
        <v>0</v>
      </c>
      <c r="AE34" s="36">
        <f>IFERROR(AD34/AD50,0)</f>
        <v>0</v>
      </c>
      <c r="AF34" s="37" t="str">
        <f>IFERROR(AH34/AD34,"0")</f>
        <v>0</v>
      </c>
      <c r="AG34" s="38">
        <f>IFERROR(AF34/AF35,0)</f>
        <v>0</v>
      </c>
      <c r="AH34" s="37">
        <f>CJ23</f>
        <v>0</v>
      </c>
      <c r="AI34" s="41">
        <f>IFERROR(AH34/AH50,0)</f>
        <v>0</v>
      </c>
      <c r="AJ34" s="40">
        <f>CK23</f>
        <v>0</v>
      </c>
      <c r="AK34" s="36">
        <f>IFERROR(AJ34/AJ50,0)</f>
        <v>0</v>
      </c>
      <c r="AL34" s="37" t="str">
        <f>IFERROR(AN34/AJ34,"0")</f>
        <v>0</v>
      </c>
      <c r="AM34" s="38">
        <f>IFERROR(AL34/AL35,0)</f>
        <v>0</v>
      </c>
      <c r="AN34" s="37">
        <f>CL23</f>
        <v>0</v>
      </c>
      <c r="AO34" s="39">
        <f>IFERROR(AN34/AN50,0)</f>
        <v>0</v>
      </c>
      <c r="AP34" s="40">
        <f>CM23</f>
        <v>0</v>
      </c>
      <c r="AQ34" s="36">
        <f>IFERROR(AP34/AP50,0)</f>
        <v>0</v>
      </c>
      <c r="AR34" s="37" t="str">
        <f>IFERROR(AT34/AP34,"0")</f>
        <v>0</v>
      </c>
      <c r="AS34" s="38">
        <f>IFERROR(AR34/AR35,0)</f>
        <v>0</v>
      </c>
      <c r="AT34" s="37">
        <f>CN23</f>
        <v>0</v>
      </c>
      <c r="AU34" s="43">
        <f>IFERROR(AT34/AT50,0)</f>
        <v>0</v>
      </c>
      <c r="AV34" s="44">
        <f>IFERROR(L34-F34,0)</f>
        <v>-232</v>
      </c>
      <c r="AW34" s="45">
        <f>IFERROR(AV34/F34,0)</f>
        <v>-1</v>
      </c>
      <c r="AX34" s="46">
        <f>IFERROR(N34-H34,0)</f>
        <v>0</v>
      </c>
      <c r="AY34" s="45">
        <f>IFERROR(AX34/H34,0)</f>
        <v>0</v>
      </c>
      <c r="AZ34" s="46">
        <f>IFERROR(P34-J34,0)</f>
        <v>0</v>
      </c>
      <c r="BA34" s="47">
        <f>IFERROR(AZ34/J34,0)</f>
        <v>0</v>
      </c>
      <c r="BB34" s="44">
        <f>IFERROR(L34-R34,0)</f>
        <v>0</v>
      </c>
      <c r="BC34" s="45">
        <f>IFERROR(BB34/R34,0)</f>
        <v>0</v>
      </c>
      <c r="BD34" s="46">
        <f>IFERROR(N34-T34,0)</f>
        <v>0</v>
      </c>
      <c r="BE34" s="45">
        <f>IFERROR(BD34/T34,0)</f>
        <v>0</v>
      </c>
      <c r="BF34" s="46">
        <f>IFERROR(P34-V34,0)</f>
        <v>0</v>
      </c>
      <c r="BG34" s="47">
        <f>IFERROR(BF34/V34,0)</f>
        <v>0</v>
      </c>
      <c r="BH34" s="44">
        <f>IFERROR(L34-X34,0)</f>
        <v>0</v>
      </c>
      <c r="BI34" s="45">
        <f>IFERROR(BH34/X34,0)</f>
        <v>0</v>
      </c>
      <c r="BJ34" s="46">
        <f>IFERROR(N34-Z34,0)</f>
        <v>0</v>
      </c>
      <c r="BK34" s="45">
        <f>IFERROR(BJ34/Z34,0)</f>
        <v>0</v>
      </c>
      <c r="BL34" s="46">
        <f>IFERROR(P34-AB34,0)</f>
        <v>0</v>
      </c>
      <c r="BM34" s="48">
        <f>IFERROR(BL34/AB34,0)</f>
        <v>0</v>
      </c>
      <c r="BN34" s="49">
        <f>IFERROR(L34-AP34,0)</f>
        <v>0</v>
      </c>
      <c r="BO34" s="45">
        <f>IFERROR(BN34/AP34,0)</f>
        <v>0</v>
      </c>
      <c r="BP34" s="46">
        <f>IFERROR(N34-AR34,0)</f>
        <v>0</v>
      </c>
      <c r="BQ34" s="45">
        <f>IFERROR(BP34/AR34,0)</f>
        <v>0</v>
      </c>
      <c r="BR34" s="46">
        <f t="shared" ref="BR34:BR50" si="39">IFERROR(P34-AT34,0)</f>
        <v>0</v>
      </c>
      <c r="BS34" s="48">
        <f>IFERROR(BR34/AT34,0)</f>
        <v>0</v>
      </c>
      <c r="BX34" s="321"/>
      <c r="BY34" s="366"/>
      <c r="BZ34" s="60" t="s">
        <v>40</v>
      </c>
      <c r="CA34" s="76">
        <f>ROUND(기존구분!$F$44*(SUM('파나크 영덕:소노문해운대'!L47)/SUM('파나크 영덕:소노문해운대'!$L$48,'파나크 영덕:소노문해운대'!$L$49)),0)</f>
        <v>30</v>
      </c>
      <c r="CB34" s="77">
        <f>CA34*기존구분!$F$52</f>
        <v>9783.2392424439695</v>
      </c>
      <c r="CC34" s="78"/>
      <c r="CD34" s="79"/>
      <c r="CE34" s="80"/>
      <c r="CF34" s="81"/>
      <c r="CG34" s="82"/>
      <c r="CH34" s="83"/>
      <c r="CI34" s="84"/>
      <c r="CJ34" s="85"/>
      <c r="CK34" s="78"/>
      <c r="CL34" s="83"/>
      <c r="CM34" s="78"/>
      <c r="CN34" s="83"/>
    </row>
    <row r="35" spans="3:92" ht="18" customHeight="1" x14ac:dyDescent="0.3">
      <c r="C35" s="315"/>
      <c r="D35" s="318"/>
      <c r="E35" s="60" t="s">
        <v>36</v>
      </c>
      <c r="F35" s="61">
        <f>CA24</f>
        <v>477</v>
      </c>
      <c r="G35" s="62">
        <f>IFERROR(F35/F50,0)</f>
        <v>0.2423780487804878</v>
      </c>
      <c r="H35" s="63">
        <f t="shared" ref="H35:H50" si="40">IFERROR(J35/F35,"0")</f>
        <v>281.02394171965619</v>
      </c>
      <c r="I35" s="64">
        <f>IFERROR(H35/H35,0)</f>
        <v>1</v>
      </c>
      <c r="J35" s="63">
        <f>CB24</f>
        <v>134048.42020027601</v>
      </c>
      <c r="K35" s="65">
        <f>IFERROR(J35/J50,0)</f>
        <v>0.24710293632902505</v>
      </c>
      <c r="L35" s="66">
        <f t="shared" si="37"/>
        <v>0</v>
      </c>
      <c r="M35" s="62">
        <f>IFERROR(L35/L50,0)</f>
        <v>0</v>
      </c>
      <c r="N35" s="63" t="str">
        <f t="shared" ref="N35:N50" si="41">IFERROR(P35/L35,"0")</f>
        <v>0</v>
      </c>
      <c r="O35" s="64">
        <f>IFERROR(N35/N35,0)</f>
        <v>0</v>
      </c>
      <c r="P35" s="63">
        <f t="shared" si="38"/>
        <v>0</v>
      </c>
      <c r="Q35" s="67">
        <f>IFERROR(P35/P50,0)</f>
        <v>0</v>
      </c>
      <c r="R35" s="66">
        <f>CE24</f>
        <v>0</v>
      </c>
      <c r="S35" s="62">
        <f>IFERROR(R35/R50,0)</f>
        <v>0</v>
      </c>
      <c r="T35" s="63" t="str">
        <f t="shared" ref="T35:T50" si="42">IFERROR(V35/R35,"0")</f>
        <v>0</v>
      </c>
      <c r="U35" s="64">
        <f>IFERROR(T35/T35,0)</f>
        <v>0</v>
      </c>
      <c r="V35" s="63">
        <f>CF24</f>
        <v>0</v>
      </c>
      <c r="W35" s="67">
        <f>IFERROR(V35/V50,0)</f>
        <v>0</v>
      </c>
      <c r="X35" s="68">
        <f>CG24</f>
        <v>0</v>
      </c>
      <c r="Y35" s="62">
        <f>IFERROR(X35/X50,0)</f>
        <v>0</v>
      </c>
      <c r="Z35" s="63" t="str">
        <f t="shared" ref="Z35:Z50" si="43">IFERROR(AB35/X35,"0")</f>
        <v>0</v>
      </c>
      <c r="AA35" s="64">
        <f>IFERROR(Z35/Z35,0)</f>
        <v>0</v>
      </c>
      <c r="AB35" s="63">
        <f>CH24</f>
        <v>0</v>
      </c>
      <c r="AC35" s="65">
        <f>IFERROR(AB35/AB50,0)</f>
        <v>0</v>
      </c>
      <c r="AD35" s="66">
        <f>CI24</f>
        <v>0</v>
      </c>
      <c r="AE35" s="62">
        <f>IFERROR(AD35/AD50,0)</f>
        <v>0</v>
      </c>
      <c r="AF35" s="63" t="str">
        <f t="shared" ref="AF35:AF50" si="44">IFERROR(AH35/AD35,"0")</f>
        <v>0</v>
      </c>
      <c r="AG35" s="64">
        <f>IFERROR(AF35/AF35,0)</f>
        <v>0</v>
      </c>
      <c r="AH35" s="63">
        <f>CJ24</f>
        <v>0</v>
      </c>
      <c r="AI35" s="67">
        <f>IFERROR(AH35/AH50,0)</f>
        <v>0</v>
      </c>
      <c r="AJ35" s="66">
        <f>CK24</f>
        <v>0</v>
      </c>
      <c r="AK35" s="62">
        <f>IFERROR(AJ35/AJ50,0)</f>
        <v>0</v>
      </c>
      <c r="AL35" s="63" t="str">
        <f t="shared" ref="AL35:AL50" si="45">IFERROR(AN35/AJ35,"0")</f>
        <v>0</v>
      </c>
      <c r="AM35" s="64">
        <f>IFERROR(AL35/AL35,0)</f>
        <v>0</v>
      </c>
      <c r="AN35" s="63">
        <f>CL24</f>
        <v>0</v>
      </c>
      <c r="AO35" s="65">
        <f>IFERROR(AN35/AN50,0)</f>
        <v>0</v>
      </c>
      <c r="AP35" s="66">
        <f t="shared" ref="AP35:AP37" si="46">CM24</f>
        <v>0</v>
      </c>
      <c r="AQ35" s="62">
        <f>IFERROR(AP35/AP50,0)</f>
        <v>0</v>
      </c>
      <c r="AR35" s="63" t="str">
        <f t="shared" ref="AR35:AR50" si="47">IFERROR(AT35/AP35,"0")</f>
        <v>0</v>
      </c>
      <c r="AS35" s="64">
        <f>IFERROR(AR35/AR35,0)</f>
        <v>0</v>
      </c>
      <c r="AT35" s="63">
        <f t="shared" ref="AT35:AT37" si="48">CN24</f>
        <v>0</v>
      </c>
      <c r="AU35" s="69">
        <f>IFERROR(AT35/AT50,0)</f>
        <v>0</v>
      </c>
      <c r="AV35" s="70">
        <f t="shared" ref="AV35:AV51" si="49">IFERROR(L35-F35,0)</f>
        <v>-477</v>
      </c>
      <c r="AW35" s="71">
        <f t="shared" ref="AW35:AW50" si="50">IFERROR(AV35/F35,0)</f>
        <v>-1</v>
      </c>
      <c r="AX35" s="72">
        <f t="shared" ref="AX35:AX50" si="51">IFERROR(N35-H35,0)</f>
        <v>-281.02394171965619</v>
      </c>
      <c r="AY35" s="71">
        <f t="shared" ref="AY35:AY50" si="52">IFERROR(AX35/H35,0)</f>
        <v>-1</v>
      </c>
      <c r="AZ35" s="72">
        <f t="shared" ref="AZ35:AZ50" si="53">IFERROR(P35-J35,0)</f>
        <v>-134048.42020027601</v>
      </c>
      <c r="BA35" s="73">
        <f t="shared" ref="BA35:BA50" si="54">IFERROR(AZ35/J35,0)</f>
        <v>-1</v>
      </c>
      <c r="BB35" s="70">
        <f t="shared" ref="BB35:BB51" si="55">IFERROR(L35-R35,0)</f>
        <v>0</v>
      </c>
      <c r="BC35" s="71">
        <f t="shared" ref="BC35:BC50" si="56">IFERROR(BB35/R35,0)</f>
        <v>0</v>
      </c>
      <c r="BD35" s="72">
        <f t="shared" ref="BD35:BD50" si="57">IFERROR(N35-T35,0)</f>
        <v>0</v>
      </c>
      <c r="BE35" s="71">
        <f t="shared" ref="BE35:BE50" si="58">IFERROR(BD35/T35,0)</f>
        <v>0</v>
      </c>
      <c r="BF35" s="72">
        <f t="shared" ref="BF35:BF50" si="59">IFERROR(P35-V35,0)</f>
        <v>0</v>
      </c>
      <c r="BG35" s="73">
        <f t="shared" ref="BG35:BG50" si="60">IFERROR(BF35/V35,0)</f>
        <v>0</v>
      </c>
      <c r="BH35" s="70">
        <f t="shared" ref="BH35:BH51" si="61">IFERROR(L35-X35,0)</f>
        <v>0</v>
      </c>
      <c r="BI35" s="71">
        <f t="shared" ref="BI35:BI50" si="62">IFERROR(BH35/X35,0)</f>
        <v>0</v>
      </c>
      <c r="BJ35" s="72">
        <f t="shared" ref="BJ35:BJ50" si="63">IFERROR(N35-Z35,0)</f>
        <v>0</v>
      </c>
      <c r="BK35" s="71">
        <f t="shared" ref="BK35:BK50" si="64">IFERROR(BJ35/Z35,0)</f>
        <v>0</v>
      </c>
      <c r="BL35" s="72">
        <f t="shared" ref="BL35:BL50" si="65">IFERROR(P35-AB35,0)</f>
        <v>0</v>
      </c>
      <c r="BM35" s="74">
        <f t="shared" ref="BM35:BM50" si="66">IFERROR(BL35/AB35,0)</f>
        <v>0</v>
      </c>
      <c r="BN35" s="75">
        <f t="shared" ref="BN35:BN50" si="67">IFERROR(L35-AP35,0)</f>
        <v>0</v>
      </c>
      <c r="BO35" s="71">
        <f t="shared" ref="BO35:BO50" si="68">IFERROR(BN35/AP35,0)</f>
        <v>0</v>
      </c>
      <c r="BP35" s="72">
        <f t="shared" ref="BP35:BP50" si="69">IFERROR(N35-AR35,0)</f>
        <v>0</v>
      </c>
      <c r="BQ35" s="71">
        <f t="shared" ref="BQ35:BQ50" si="70">IFERROR(BP35/AR35,0)</f>
        <v>0</v>
      </c>
      <c r="BR35" s="72">
        <f t="shared" si="39"/>
        <v>0</v>
      </c>
      <c r="BS35" s="74">
        <f t="shared" ref="BS35:BS50" si="71">IFERROR(BR35/AT35,0)</f>
        <v>0</v>
      </c>
      <c r="BX35" s="322"/>
      <c r="BY35" s="361" t="s">
        <v>57</v>
      </c>
      <c r="BZ35" s="362"/>
      <c r="CA35" s="200">
        <f>ROUND(기존구분!$F$44*(SUM('파나크 영덕:소노문해운대'!L49)/SUM('파나크 영덕:소노문해운대'!$L$48,'파나크 영덕:소노문해운대'!$L$49)),0)+1</f>
        <v>11</v>
      </c>
      <c r="CB35" s="201"/>
      <c r="CC35" s="202"/>
      <c r="CD35" s="203"/>
      <c r="CE35" s="204"/>
      <c r="CF35" s="205"/>
      <c r="CG35" s="206"/>
      <c r="CH35" s="207"/>
      <c r="CI35" s="208"/>
      <c r="CJ35" s="209"/>
      <c r="CK35" s="202"/>
      <c r="CL35" s="207"/>
      <c r="CM35" s="202"/>
      <c r="CN35" s="207"/>
    </row>
    <row r="36" spans="3:92" ht="18" customHeight="1" x14ac:dyDescent="0.3">
      <c r="C36" s="315"/>
      <c r="D36" s="318"/>
      <c r="E36" s="60" t="s">
        <v>37</v>
      </c>
      <c r="F36" s="61">
        <f>CA25</f>
        <v>45</v>
      </c>
      <c r="G36" s="62">
        <f>IFERROR(F36/F50,0)</f>
        <v>2.2865853658536585E-2</v>
      </c>
      <c r="H36" s="63">
        <f t="shared" si="40"/>
        <v>305.34260000057867</v>
      </c>
      <c r="I36" s="64">
        <f>IFERROR(H36/H35,0)</f>
        <v>1.0865358948853627</v>
      </c>
      <c r="J36" s="63">
        <f>CB25</f>
        <v>13740.41700002604</v>
      </c>
      <c r="K36" s="65">
        <f>IFERROR(J36/J50,0)</f>
        <v>2.5328887740854532E-2</v>
      </c>
      <c r="L36" s="66">
        <f t="shared" si="37"/>
        <v>0</v>
      </c>
      <c r="M36" s="62">
        <f>IFERROR(L36/L50,0)</f>
        <v>0</v>
      </c>
      <c r="N36" s="63" t="str">
        <f t="shared" si="41"/>
        <v>0</v>
      </c>
      <c r="O36" s="64">
        <f>IFERROR(N36/N35,0)</f>
        <v>0</v>
      </c>
      <c r="P36" s="63">
        <f t="shared" si="38"/>
        <v>0</v>
      </c>
      <c r="Q36" s="67">
        <f>IFERROR(P36/P50,0)</f>
        <v>0</v>
      </c>
      <c r="R36" s="66">
        <f>CE25</f>
        <v>0</v>
      </c>
      <c r="S36" s="62">
        <f>IFERROR(R36/R50,0)</f>
        <v>0</v>
      </c>
      <c r="T36" s="63" t="str">
        <f t="shared" si="42"/>
        <v>0</v>
      </c>
      <c r="U36" s="64">
        <f>IFERROR(T36/T35,0)</f>
        <v>0</v>
      </c>
      <c r="V36" s="63">
        <f>CF25</f>
        <v>0</v>
      </c>
      <c r="W36" s="67">
        <f>IFERROR(V36/V50,0)</f>
        <v>0</v>
      </c>
      <c r="X36" s="68">
        <f>CG25</f>
        <v>0</v>
      </c>
      <c r="Y36" s="62">
        <f>IFERROR(X36/X50,0)</f>
        <v>0</v>
      </c>
      <c r="Z36" s="63" t="str">
        <f t="shared" si="43"/>
        <v>0</v>
      </c>
      <c r="AA36" s="64">
        <f>IFERROR(Z36/Z35,0)</f>
        <v>0</v>
      </c>
      <c r="AB36" s="63">
        <f>CH25</f>
        <v>0</v>
      </c>
      <c r="AC36" s="65">
        <f>IFERROR(AB36/AB50,0)</f>
        <v>0</v>
      </c>
      <c r="AD36" s="66">
        <f>CI25</f>
        <v>0</v>
      </c>
      <c r="AE36" s="62">
        <f>IFERROR(AD36/AD50,0)</f>
        <v>0</v>
      </c>
      <c r="AF36" s="63" t="str">
        <f t="shared" si="44"/>
        <v>0</v>
      </c>
      <c r="AG36" s="64">
        <f>IFERROR(AF36/AF35,0)</f>
        <v>0</v>
      </c>
      <c r="AH36" s="63">
        <f>CJ25</f>
        <v>0</v>
      </c>
      <c r="AI36" s="67">
        <f>IFERROR(AH36/AH50,0)</f>
        <v>0</v>
      </c>
      <c r="AJ36" s="66">
        <f>CK25</f>
        <v>0</v>
      </c>
      <c r="AK36" s="62">
        <f>IFERROR(AJ36/AJ50,0)</f>
        <v>0</v>
      </c>
      <c r="AL36" s="63" t="str">
        <f t="shared" si="45"/>
        <v>0</v>
      </c>
      <c r="AM36" s="64">
        <f>IFERROR(AL36/AL35,0)</f>
        <v>0</v>
      </c>
      <c r="AN36" s="63">
        <f>CL25</f>
        <v>0</v>
      </c>
      <c r="AO36" s="65">
        <f>IFERROR(AN36/AN50,0)</f>
        <v>0</v>
      </c>
      <c r="AP36" s="66">
        <f t="shared" si="46"/>
        <v>0</v>
      </c>
      <c r="AQ36" s="62">
        <f>IFERROR(AP36/AP50,0)</f>
        <v>0</v>
      </c>
      <c r="AR36" s="63" t="str">
        <f t="shared" si="47"/>
        <v>0</v>
      </c>
      <c r="AS36" s="64">
        <f>IFERROR(AR36/AR35,0)</f>
        <v>0</v>
      </c>
      <c r="AT36" s="63">
        <f t="shared" si="48"/>
        <v>0</v>
      </c>
      <c r="AU36" s="69">
        <f>IFERROR(AT36/AT50,0)</f>
        <v>0</v>
      </c>
      <c r="AV36" s="70">
        <f t="shared" si="49"/>
        <v>-45</v>
      </c>
      <c r="AW36" s="71">
        <f t="shared" si="50"/>
        <v>-1</v>
      </c>
      <c r="AX36" s="72">
        <f t="shared" si="51"/>
        <v>-305.34260000057867</v>
      </c>
      <c r="AY36" s="71">
        <f t="shared" si="52"/>
        <v>-1</v>
      </c>
      <c r="AZ36" s="72">
        <f t="shared" si="53"/>
        <v>-13740.41700002604</v>
      </c>
      <c r="BA36" s="73">
        <f t="shared" si="54"/>
        <v>-1</v>
      </c>
      <c r="BB36" s="70">
        <f t="shared" si="55"/>
        <v>0</v>
      </c>
      <c r="BC36" s="71">
        <f t="shared" si="56"/>
        <v>0</v>
      </c>
      <c r="BD36" s="72">
        <f t="shared" si="57"/>
        <v>0</v>
      </c>
      <c r="BE36" s="71">
        <f t="shared" si="58"/>
        <v>0</v>
      </c>
      <c r="BF36" s="72">
        <f t="shared" si="59"/>
        <v>0</v>
      </c>
      <c r="BG36" s="73">
        <f t="shared" si="60"/>
        <v>0</v>
      </c>
      <c r="BH36" s="70">
        <f t="shared" si="61"/>
        <v>0</v>
      </c>
      <c r="BI36" s="71">
        <f t="shared" si="62"/>
        <v>0</v>
      </c>
      <c r="BJ36" s="72">
        <f t="shared" si="63"/>
        <v>0</v>
      </c>
      <c r="BK36" s="71">
        <f t="shared" si="64"/>
        <v>0</v>
      </c>
      <c r="BL36" s="72">
        <f t="shared" si="65"/>
        <v>0</v>
      </c>
      <c r="BM36" s="74">
        <f t="shared" si="66"/>
        <v>0</v>
      </c>
      <c r="BN36" s="75">
        <f t="shared" si="67"/>
        <v>0</v>
      </c>
      <c r="BO36" s="71">
        <f t="shared" si="68"/>
        <v>0</v>
      </c>
      <c r="BP36" s="72">
        <f t="shared" si="69"/>
        <v>0</v>
      </c>
      <c r="BQ36" s="71">
        <f t="shared" si="70"/>
        <v>0</v>
      </c>
      <c r="BR36" s="72">
        <f t="shared" si="39"/>
        <v>0</v>
      </c>
      <c r="BS36" s="74">
        <f t="shared" si="71"/>
        <v>0</v>
      </c>
      <c r="BX36" s="367" t="s">
        <v>61</v>
      </c>
      <c r="BY36" s="369" t="s">
        <v>35</v>
      </c>
      <c r="BZ36" s="34" t="s">
        <v>34</v>
      </c>
      <c r="CA36" s="50">
        <f>기존구분!$G$46</f>
        <v>259</v>
      </c>
      <c r="CB36" s="51"/>
      <c r="CC36" s="52"/>
      <c r="CD36" s="53"/>
      <c r="CE36" s="54"/>
      <c r="CF36" s="55"/>
      <c r="CG36" s="56"/>
      <c r="CH36" s="57"/>
      <c r="CI36" s="58"/>
      <c r="CJ36" s="59"/>
      <c r="CK36" s="52"/>
      <c r="CL36" s="57"/>
      <c r="CM36" s="52"/>
      <c r="CN36" s="57"/>
    </row>
    <row r="37" spans="3:92" ht="18" customHeight="1" x14ac:dyDescent="0.3">
      <c r="C37" s="315"/>
      <c r="D37" s="318"/>
      <c r="E37" s="60" t="s">
        <v>39</v>
      </c>
      <c r="F37" s="61">
        <f>CA26</f>
        <v>28</v>
      </c>
      <c r="G37" s="62">
        <f>IFERROR(F37/F50,0)</f>
        <v>1.4227642276422764E-2</v>
      </c>
      <c r="H37" s="63">
        <f t="shared" si="40"/>
        <v>283.12037777835644</v>
      </c>
      <c r="I37" s="64">
        <f>IFERROR(H37/H35,0)</f>
        <v>1.0074599909383934</v>
      </c>
      <c r="J37" s="63">
        <f>CB26</f>
        <v>7927.3705777939804</v>
      </c>
      <c r="K37" s="65">
        <f>IFERROR(J37/J50,0)</f>
        <v>1.4613201291104654E-2</v>
      </c>
      <c r="L37" s="66">
        <f t="shared" si="37"/>
        <v>0</v>
      </c>
      <c r="M37" s="62">
        <f>IFERROR(L37/L50,0)</f>
        <v>0</v>
      </c>
      <c r="N37" s="63" t="str">
        <f t="shared" si="41"/>
        <v>0</v>
      </c>
      <c r="O37" s="64">
        <f>IFERROR(N37/N35,0)</f>
        <v>0</v>
      </c>
      <c r="P37" s="63">
        <f t="shared" si="38"/>
        <v>0</v>
      </c>
      <c r="Q37" s="67">
        <f>IFERROR(P37/P50,0)</f>
        <v>0</v>
      </c>
      <c r="R37" s="66">
        <f>CE26</f>
        <v>0</v>
      </c>
      <c r="S37" s="62">
        <f>IFERROR(R37/R50,0)</f>
        <v>0</v>
      </c>
      <c r="T37" s="63" t="str">
        <f t="shared" si="42"/>
        <v>0</v>
      </c>
      <c r="U37" s="64">
        <f>IFERROR(T37/T35,0)</f>
        <v>0</v>
      </c>
      <c r="V37" s="63">
        <f>CF26</f>
        <v>0</v>
      </c>
      <c r="W37" s="67">
        <f>IFERROR(V37/V50,0)</f>
        <v>0</v>
      </c>
      <c r="X37" s="68">
        <f>CG26</f>
        <v>0</v>
      </c>
      <c r="Y37" s="62">
        <f>IFERROR(X37/X50,0)</f>
        <v>0</v>
      </c>
      <c r="Z37" s="63" t="str">
        <f t="shared" si="43"/>
        <v>0</v>
      </c>
      <c r="AA37" s="64">
        <f>IFERROR(Z37/Z35,0)</f>
        <v>0</v>
      </c>
      <c r="AB37" s="63">
        <f>CH26</f>
        <v>0</v>
      </c>
      <c r="AC37" s="65">
        <f>IFERROR(AB37/AB50,0)</f>
        <v>0</v>
      </c>
      <c r="AD37" s="66">
        <f>CI26</f>
        <v>0</v>
      </c>
      <c r="AE37" s="62">
        <f>IFERROR(AD37/AD50,0)</f>
        <v>0</v>
      </c>
      <c r="AF37" s="63" t="str">
        <f t="shared" si="44"/>
        <v>0</v>
      </c>
      <c r="AG37" s="64">
        <f>IFERROR(AF37/AF35,0)</f>
        <v>0</v>
      </c>
      <c r="AH37" s="63">
        <f>CJ26</f>
        <v>0</v>
      </c>
      <c r="AI37" s="67">
        <f>IFERROR(AH37/AH50,0)</f>
        <v>0</v>
      </c>
      <c r="AJ37" s="66">
        <f>CK26</f>
        <v>0</v>
      </c>
      <c r="AK37" s="62">
        <f>IFERROR(AJ37/AJ50,0)</f>
        <v>0</v>
      </c>
      <c r="AL37" s="63" t="str">
        <f t="shared" si="45"/>
        <v>0</v>
      </c>
      <c r="AM37" s="64">
        <f>IFERROR(AL37/AL35,0)</f>
        <v>0</v>
      </c>
      <c r="AN37" s="63">
        <f>CL26</f>
        <v>0</v>
      </c>
      <c r="AO37" s="65">
        <f>IFERROR(AN37/AN50,0)</f>
        <v>0</v>
      </c>
      <c r="AP37" s="66">
        <f t="shared" si="46"/>
        <v>0</v>
      </c>
      <c r="AQ37" s="62">
        <f>IFERROR(AP37/AP50,0)</f>
        <v>0</v>
      </c>
      <c r="AR37" s="63" t="str">
        <f t="shared" si="47"/>
        <v>0</v>
      </c>
      <c r="AS37" s="64">
        <f>IFERROR(AR37/AR35,0)</f>
        <v>0</v>
      </c>
      <c r="AT37" s="63">
        <f t="shared" si="48"/>
        <v>0</v>
      </c>
      <c r="AU37" s="69">
        <f>IFERROR(AT37/AT50,0)</f>
        <v>0</v>
      </c>
      <c r="AV37" s="70">
        <f t="shared" si="49"/>
        <v>-28</v>
      </c>
      <c r="AW37" s="71">
        <f t="shared" si="50"/>
        <v>-1</v>
      </c>
      <c r="AX37" s="72">
        <f t="shared" si="51"/>
        <v>-283.12037777835644</v>
      </c>
      <c r="AY37" s="71">
        <f t="shared" si="52"/>
        <v>-1</v>
      </c>
      <c r="AZ37" s="72">
        <f t="shared" si="53"/>
        <v>-7927.3705777939804</v>
      </c>
      <c r="BA37" s="73">
        <f t="shared" si="54"/>
        <v>-1</v>
      </c>
      <c r="BB37" s="70">
        <f t="shared" si="55"/>
        <v>0</v>
      </c>
      <c r="BC37" s="71">
        <f t="shared" si="56"/>
        <v>0</v>
      </c>
      <c r="BD37" s="72">
        <f t="shared" si="57"/>
        <v>0</v>
      </c>
      <c r="BE37" s="71">
        <f t="shared" si="58"/>
        <v>0</v>
      </c>
      <c r="BF37" s="72">
        <f t="shared" si="59"/>
        <v>0</v>
      </c>
      <c r="BG37" s="73">
        <f t="shared" si="60"/>
        <v>0</v>
      </c>
      <c r="BH37" s="70">
        <f t="shared" si="61"/>
        <v>0</v>
      </c>
      <c r="BI37" s="71">
        <f t="shared" si="62"/>
        <v>0</v>
      </c>
      <c r="BJ37" s="72">
        <f t="shared" si="63"/>
        <v>0</v>
      </c>
      <c r="BK37" s="71">
        <f t="shared" si="64"/>
        <v>0</v>
      </c>
      <c r="BL37" s="72">
        <f t="shared" si="65"/>
        <v>0</v>
      </c>
      <c r="BM37" s="74">
        <f t="shared" si="66"/>
        <v>0</v>
      </c>
      <c r="BN37" s="75">
        <f t="shared" si="67"/>
        <v>0</v>
      </c>
      <c r="BO37" s="71">
        <f t="shared" si="68"/>
        <v>0</v>
      </c>
      <c r="BP37" s="72">
        <f t="shared" si="69"/>
        <v>0</v>
      </c>
      <c r="BQ37" s="71">
        <f t="shared" si="70"/>
        <v>0</v>
      </c>
      <c r="BR37" s="72">
        <f t="shared" si="39"/>
        <v>0</v>
      </c>
      <c r="BS37" s="74">
        <f t="shared" si="71"/>
        <v>0</v>
      </c>
      <c r="BX37" s="321"/>
      <c r="BY37" s="366"/>
      <c r="BZ37" s="60" t="s">
        <v>36</v>
      </c>
      <c r="CA37" s="76">
        <f>ROUND(기존구분!$G$45*(SUM('파나크 영덕'!L59,소노문해운대!L58:L59)/SUM('파나크 영덕'!L59:L61,소노문해운대!L58:L61)),0)</f>
        <v>522</v>
      </c>
      <c r="CB37" s="77">
        <f>CA37*기존구분!$G$53-1000</f>
        <v>146788.83720030205</v>
      </c>
      <c r="CC37" s="78"/>
      <c r="CD37" s="79"/>
      <c r="CE37" s="80"/>
      <c r="CF37" s="81"/>
      <c r="CG37" s="82"/>
      <c r="CH37" s="83"/>
      <c r="CI37" s="84"/>
      <c r="CJ37" s="85"/>
      <c r="CK37" s="78"/>
      <c r="CL37" s="83"/>
      <c r="CM37" s="78"/>
      <c r="CN37" s="83"/>
    </row>
    <row r="38" spans="3:92" ht="18" customHeight="1" x14ac:dyDescent="0.3">
      <c r="C38" s="315"/>
      <c r="D38" s="319"/>
      <c r="E38" s="86" t="s">
        <v>41</v>
      </c>
      <c r="F38" s="87">
        <f>SUM(F34:F37)</f>
        <v>782</v>
      </c>
      <c r="G38" s="88">
        <f>IFERROR(F38/F50,0)</f>
        <v>0.39735772357723576</v>
      </c>
      <c r="H38" s="89">
        <f t="shared" si="40"/>
        <v>199.12558539398469</v>
      </c>
      <c r="I38" s="90">
        <f>IFERROR(H38/H35,0)</f>
        <v>0.70857160487994419</v>
      </c>
      <c r="J38" s="89">
        <f>SUM(J34:J37)</f>
        <v>155716.20777809602</v>
      </c>
      <c r="K38" s="91">
        <f>IFERROR(J38/J50,0)</f>
        <v>0.28704502536098425</v>
      </c>
      <c r="L38" s="92">
        <f>SUM(L34:L37)</f>
        <v>0</v>
      </c>
      <c r="M38" s="88">
        <f>IFERROR(L38/L50,0)</f>
        <v>0</v>
      </c>
      <c r="N38" s="89" t="str">
        <f t="shared" si="41"/>
        <v>0</v>
      </c>
      <c r="O38" s="90">
        <f>IFERROR(N38/N35,0)</f>
        <v>0</v>
      </c>
      <c r="P38" s="89">
        <f>SUM(P34:P37)</f>
        <v>0</v>
      </c>
      <c r="Q38" s="93">
        <f>IFERROR(P38/P50,0)</f>
        <v>0</v>
      </c>
      <c r="R38" s="92">
        <f>SUM(R34:R37)</f>
        <v>0</v>
      </c>
      <c r="S38" s="88">
        <f>IFERROR(R38/R50,0)</f>
        <v>0</v>
      </c>
      <c r="T38" s="89" t="str">
        <f t="shared" si="42"/>
        <v>0</v>
      </c>
      <c r="U38" s="90">
        <f>IFERROR(T38/T35,0)</f>
        <v>0</v>
      </c>
      <c r="V38" s="89">
        <f>SUM(V34:V37)</f>
        <v>0</v>
      </c>
      <c r="W38" s="93">
        <f>IFERROR(V38/V50,0)</f>
        <v>0</v>
      </c>
      <c r="X38" s="94">
        <f>SUM(X34:X37)</f>
        <v>0</v>
      </c>
      <c r="Y38" s="88">
        <f>IFERROR(X38/X50,0)</f>
        <v>0</v>
      </c>
      <c r="Z38" s="89" t="str">
        <f t="shared" si="43"/>
        <v>0</v>
      </c>
      <c r="AA38" s="90">
        <f>IFERROR(Z38/Z35,0)</f>
        <v>0</v>
      </c>
      <c r="AB38" s="89">
        <f>SUM(AB34:AB37)</f>
        <v>0</v>
      </c>
      <c r="AC38" s="91">
        <f>IFERROR(AB38/AB50,0)</f>
        <v>0</v>
      </c>
      <c r="AD38" s="92">
        <f>SUM(AD34:AD37)</f>
        <v>0</v>
      </c>
      <c r="AE38" s="88">
        <f>IFERROR(AD38/AD50,0)</f>
        <v>0</v>
      </c>
      <c r="AF38" s="89" t="str">
        <f t="shared" si="44"/>
        <v>0</v>
      </c>
      <c r="AG38" s="90">
        <f>IFERROR(AF38/AF35,0)</f>
        <v>0</v>
      </c>
      <c r="AH38" s="89">
        <f>SUM(AH34:AH37)</f>
        <v>0</v>
      </c>
      <c r="AI38" s="93">
        <f>IFERROR(AH38/AH50,0)</f>
        <v>0</v>
      </c>
      <c r="AJ38" s="92">
        <f>SUM(AJ34:AJ37)</f>
        <v>0</v>
      </c>
      <c r="AK38" s="88">
        <f>IFERROR(AJ38/AJ50,0)</f>
        <v>0</v>
      </c>
      <c r="AL38" s="89" t="str">
        <f t="shared" si="45"/>
        <v>0</v>
      </c>
      <c r="AM38" s="90">
        <f>IFERROR(AL38/AL35,0)</f>
        <v>0</v>
      </c>
      <c r="AN38" s="89">
        <f>SUM(AN34:AN37)</f>
        <v>0</v>
      </c>
      <c r="AO38" s="91">
        <f>IFERROR(AN38/AN50,0)</f>
        <v>0</v>
      </c>
      <c r="AP38" s="92">
        <f>SUM(AP34:AP37)</f>
        <v>0</v>
      </c>
      <c r="AQ38" s="88">
        <f>IFERROR(AP38/AP50,0)</f>
        <v>0</v>
      </c>
      <c r="AR38" s="89" t="str">
        <f t="shared" si="47"/>
        <v>0</v>
      </c>
      <c r="AS38" s="90">
        <f>IFERROR(AR38/AR35,0)</f>
        <v>0</v>
      </c>
      <c r="AT38" s="89">
        <f>SUM(AT34:AT37)</f>
        <v>0</v>
      </c>
      <c r="AU38" s="95">
        <f>IFERROR(AT38/AT50,0)</f>
        <v>0</v>
      </c>
      <c r="AV38" s="96">
        <f t="shared" si="49"/>
        <v>-782</v>
      </c>
      <c r="AW38" s="97">
        <f t="shared" si="50"/>
        <v>-1</v>
      </c>
      <c r="AX38" s="98">
        <f t="shared" si="51"/>
        <v>-199.12558539398469</v>
      </c>
      <c r="AY38" s="97">
        <f t="shared" si="52"/>
        <v>-1</v>
      </c>
      <c r="AZ38" s="98">
        <f t="shared" si="53"/>
        <v>-155716.20777809602</v>
      </c>
      <c r="BA38" s="99">
        <f t="shared" si="54"/>
        <v>-1</v>
      </c>
      <c r="BB38" s="96">
        <f t="shared" si="55"/>
        <v>0</v>
      </c>
      <c r="BC38" s="97">
        <f t="shared" si="56"/>
        <v>0</v>
      </c>
      <c r="BD38" s="98">
        <f t="shared" si="57"/>
        <v>0</v>
      </c>
      <c r="BE38" s="97">
        <f t="shared" si="58"/>
        <v>0</v>
      </c>
      <c r="BF38" s="98">
        <f t="shared" si="59"/>
        <v>0</v>
      </c>
      <c r="BG38" s="99">
        <f t="shared" si="60"/>
        <v>0</v>
      </c>
      <c r="BH38" s="96">
        <f t="shared" si="61"/>
        <v>0</v>
      </c>
      <c r="BI38" s="97">
        <f t="shared" si="62"/>
        <v>0</v>
      </c>
      <c r="BJ38" s="98">
        <f t="shared" si="63"/>
        <v>0</v>
      </c>
      <c r="BK38" s="97">
        <f t="shared" si="64"/>
        <v>0</v>
      </c>
      <c r="BL38" s="98">
        <f t="shared" si="65"/>
        <v>0</v>
      </c>
      <c r="BM38" s="100">
        <f t="shared" si="66"/>
        <v>0</v>
      </c>
      <c r="BN38" s="101">
        <f t="shared" si="67"/>
        <v>0</v>
      </c>
      <c r="BO38" s="97">
        <f t="shared" si="68"/>
        <v>0</v>
      </c>
      <c r="BP38" s="98">
        <f t="shared" si="69"/>
        <v>0</v>
      </c>
      <c r="BQ38" s="97">
        <f t="shared" si="70"/>
        <v>0</v>
      </c>
      <c r="BR38" s="98">
        <f t="shared" si="39"/>
        <v>0</v>
      </c>
      <c r="BS38" s="100">
        <f t="shared" si="71"/>
        <v>0</v>
      </c>
      <c r="BX38" s="321"/>
      <c r="BY38" s="366"/>
      <c r="BZ38" s="60" t="s">
        <v>38</v>
      </c>
      <c r="CA38" s="76">
        <f>ROUND(기존구분!$G$45*(SUM('파나크 영덕:소노문해운대'!L60)/SUM('파나크 영덕'!L59:L61,소노문해운대!L58:L61)),0)</f>
        <v>54</v>
      </c>
      <c r="CB38" s="77">
        <f>CA38*기존구분!$G$53+1000</f>
        <v>16288.500400031247</v>
      </c>
      <c r="CC38" s="78"/>
      <c r="CD38" s="79"/>
      <c r="CE38" s="80"/>
      <c r="CF38" s="81"/>
      <c r="CG38" s="82"/>
      <c r="CH38" s="83"/>
      <c r="CI38" s="84"/>
      <c r="CJ38" s="85"/>
      <c r="CK38" s="78"/>
      <c r="CL38" s="83"/>
      <c r="CM38" s="78"/>
      <c r="CN38" s="83"/>
    </row>
    <row r="39" spans="3:92" ht="18" customHeight="1" x14ac:dyDescent="0.3">
      <c r="C39" s="315"/>
      <c r="D39" s="320" t="s">
        <v>44</v>
      </c>
      <c r="E39" s="102" t="s">
        <v>45</v>
      </c>
      <c r="F39" s="103">
        <f>CA27</f>
        <v>0</v>
      </c>
      <c r="G39" s="104">
        <f>IFERROR(F39/F50,0)</f>
        <v>0</v>
      </c>
      <c r="H39" s="105" t="str">
        <f t="shared" si="40"/>
        <v>0</v>
      </c>
      <c r="I39" s="106">
        <f>IFERROR(H39/H35,0)</f>
        <v>0</v>
      </c>
      <c r="J39" s="105">
        <f>CB27</f>
        <v>0</v>
      </c>
      <c r="K39" s="107">
        <f>IFERROR(J39/J50,0)</f>
        <v>0</v>
      </c>
      <c r="L39" s="108">
        <f t="shared" ref="L39:L41" si="72">CC27</f>
        <v>0</v>
      </c>
      <c r="M39" s="104">
        <f>IFERROR(L39/L50,0)</f>
        <v>0</v>
      </c>
      <c r="N39" s="105" t="str">
        <f t="shared" si="41"/>
        <v>0</v>
      </c>
      <c r="O39" s="106">
        <f>IFERROR(N39/N35,0)</f>
        <v>0</v>
      </c>
      <c r="P39" s="105">
        <f t="shared" ref="P39:P41" si="73">CD27</f>
        <v>0</v>
      </c>
      <c r="Q39" s="109">
        <f>IFERROR(P39/P50,0)</f>
        <v>0</v>
      </c>
      <c r="R39" s="108">
        <f>CE27</f>
        <v>0</v>
      </c>
      <c r="S39" s="104">
        <f>IFERROR(R39/R50,0)</f>
        <v>0</v>
      </c>
      <c r="T39" s="105" t="str">
        <f t="shared" si="42"/>
        <v>0</v>
      </c>
      <c r="U39" s="106">
        <f>IFERROR(T39/T35,0)</f>
        <v>0</v>
      </c>
      <c r="V39" s="105">
        <f>CF27</f>
        <v>0</v>
      </c>
      <c r="W39" s="109">
        <f>IFERROR(V39/V50,0)</f>
        <v>0</v>
      </c>
      <c r="X39" s="110">
        <f>CG27</f>
        <v>0</v>
      </c>
      <c r="Y39" s="104">
        <f>IFERROR(X39/X50,0)</f>
        <v>0</v>
      </c>
      <c r="Z39" s="105" t="str">
        <f t="shared" si="43"/>
        <v>0</v>
      </c>
      <c r="AA39" s="106">
        <f>IFERROR(Z39/Z35,0)</f>
        <v>0</v>
      </c>
      <c r="AB39" s="105">
        <f>CH27</f>
        <v>0</v>
      </c>
      <c r="AC39" s="107">
        <f>IFERROR(AB39/AB50,0)</f>
        <v>0</v>
      </c>
      <c r="AD39" s="108">
        <f>CI27</f>
        <v>0</v>
      </c>
      <c r="AE39" s="104">
        <f>IFERROR(AD39/AD50,0)</f>
        <v>0</v>
      </c>
      <c r="AF39" s="105" t="str">
        <f t="shared" si="44"/>
        <v>0</v>
      </c>
      <c r="AG39" s="106">
        <f>IFERROR(AF39/AF35,0)</f>
        <v>0</v>
      </c>
      <c r="AH39" s="105">
        <f>CJ27</f>
        <v>0</v>
      </c>
      <c r="AI39" s="109">
        <f>IFERROR(AH39/AH50,0)</f>
        <v>0</v>
      </c>
      <c r="AJ39" s="108">
        <f>CK27</f>
        <v>0</v>
      </c>
      <c r="AK39" s="104">
        <f>IFERROR(AJ39/AJ50,0)</f>
        <v>0</v>
      </c>
      <c r="AL39" s="105" t="str">
        <f t="shared" si="45"/>
        <v>0</v>
      </c>
      <c r="AM39" s="106">
        <f>IFERROR(AL39/AL35,0)</f>
        <v>0</v>
      </c>
      <c r="AN39" s="105">
        <f>CL27</f>
        <v>0</v>
      </c>
      <c r="AO39" s="107">
        <f>IFERROR(AN39/AN50,0)</f>
        <v>0</v>
      </c>
      <c r="AP39" s="108">
        <f>CM27</f>
        <v>0</v>
      </c>
      <c r="AQ39" s="104">
        <f>IFERROR(AP39/AP50,0)</f>
        <v>0</v>
      </c>
      <c r="AR39" s="105" t="str">
        <f t="shared" si="47"/>
        <v>0</v>
      </c>
      <c r="AS39" s="106">
        <f>IFERROR(AR39/AR35,0)</f>
        <v>0</v>
      </c>
      <c r="AT39" s="105">
        <f>CN27</f>
        <v>0</v>
      </c>
      <c r="AU39" s="111">
        <f>IFERROR(AT39/AT50,0)</f>
        <v>0</v>
      </c>
      <c r="AV39" s="112">
        <f t="shared" si="49"/>
        <v>0</v>
      </c>
      <c r="AW39" s="113">
        <f t="shared" si="50"/>
        <v>0</v>
      </c>
      <c r="AX39" s="114">
        <f t="shared" si="51"/>
        <v>0</v>
      </c>
      <c r="AY39" s="113">
        <f t="shared" si="52"/>
        <v>0</v>
      </c>
      <c r="AZ39" s="114">
        <f t="shared" si="53"/>
        <v>0</v>
      </c>
      <c r="BA39" s="115">
        <f t="shared" si="54"/>
        <v>0</v>
      </c>
      <c r="BB39" s="112">
        <f t="shared" si="55"/>
        <v>0</v>
      </c>
      <c r="BC39" s="113">
        <f t="shared" si="56"/>
        <v>0</v>
      </c>
      <c r="BD39" s="114">
        <f t="shared" si="57"/>
        <v>0</v>
      </c>
      <c r="BE39" s="113">
        <f t="shared" si="58"/>
        <v>0</v>
      </c>
      <c r="BF39" s="114">
        <f t="shared" si="59"/>
        <v>0</v>
      </c>
      <c r="BG39" s="115">
        <f t="shared" si="60"/>
        <v>0</v>
      </c>
      <c r="BH39" s="112">
        <f t="shared" si="61"/>
        <v>0</v>
      </c>
      <c r="BI39" s="113">
        <f t="shared" si="62"/>
        <v>0</v>
      </c>
      <c r="BJ39" s="114">
        <f t="shared" si="63"/>
        <v>0</v>
      </c>
      <c r="BK39" s="113">
        <f t="shared" si="64"/>
        <v>0</v>
      </c>
      <c r="BL39" s="114">
        <f t="shared" si="65"/>
        <v>0</v>
      </c>
      <c r="BM39" s="116">
        <f t="shared" si="66"/>
        <v>0</v>
      </c>
      <c r="BN39" s="117">
        <f t="shared" si="67"/>
        <v>0</v>
      </c>
      <c r="BO39" s="113">
        <f t="shared" si="68"/>
        <v>0</v>
      </c>
      <c r="BP39" s="114">
        <f t="shared" si="69"/>
        <v>0</v>
      </c>
      <c r="BQ39" s="113">
        <f t="shared" si="70"/>
        <v>0</v>
      </c>
      <c r="BR39" s="114">
        <f t="shared" si="39"/>
        <v>0</v>
      </c>
      <c r="BS39" s="116">
        <f t="shared" si="71"/>
        <v>0</v>
      </c>
      <c r="BX39" s="321"/>
      <c r="BY39" s="366"/>
      <c r="BZ39" s="60" t="s">
        <v>40</v>
      </c>
      <c r="CA39" s="76">
        <f>ROUND(기존구분!$G$45*(SUM('파나크 영덕:소노문해운대'!L61)/SUM('파나크 영덕'!L59:L61,소노문해운대!L58:L61)),0)</f>
        <v>38</v>
      </c>
      <c r="CB39" s="77">
        <f>CA39*기존구분!$G$53</f>
        <v>10758.574355577544</v>
      </c>
      <c r="CC39" s="78"/>
      <c r="CD39" s="79"/>
      <c r="CE39" s="80"/>
      <c r="CF39" s="81"/>
      <c r="CG39" s="82"/>
      <c r="CH39" s="83"/>
      <c r="CI39" s="84"/>
      <c r="CJ39" s="85"/>
      <c r="CK39" s="78"/>
      <c r="CL39" s="83"/>
      <c r="CM39" s="78"/>
      <c r="CN39" s="83"/>
    </row>
    <row r="40" spans="3:92" ht="18" customHeight="1" x14ac:dyDescent="0.3">
      <c r="C40" s="315"/>
      <c r="D40" s="321"/>
      <c r="E40" s="60" t="s">
        <v>47</v>
      </c>
      <c r="F40" s="61">
        <f>CA28</f>
        <v>0</v>
      </c>
      <c r="G40" s="62">
        <f>IFERROR(F40/F50,0)</f>
        <v>0</v>
      </c>
      <c r="H40" s="63" t="str">
        <f t="shared" si="40"/>
        <v>0</v>
      </c>
      <c r="I40" s="64">
        <f>IFERROR(H40/H35,0)</f>
        <v>0</v>
      </c>
      <c r="J40" s="63">
        <f>CB28</f>
        <v>0</v>
      </c>
      <c r="K40" s="65">
        <f>IFERROR(J40/J50,0)</f>
        <v>0</v>
      </c>
      <c r="L40" s="66">
        <f t="shared" si="72"/>
        <v>0</v>
      </c>
      <c r="M40" s="62">
        <f>IFERROR(L40/L50,0)</f>
        <v>0</v>
      </c>
      <c r="N40" s="63" t="str">
        <f t="shared" si="41"/>
        <v>0</v>
      </c>
      <c r="O40" s="64">
        <f>IFERROR(N40/N35,0)</f>
        <v>0</v>
      </c>
      <c r="P40" s="63">
        <f t="shared" si="73"/>
        <v>0</v>
      </c>
      <c r="Q40" s="67">
        <f>IFERROR(P40/P50,0)</f>
        <v>0</v>
      </c>
      <c r="R40" s="66">
        <f>CE28</f>
        <v>0</v>
      </c>
      <c r="S40" s="62">
        <f>IFERROR(R40/R50,0)</f>
        <v>0</v>
      </c>
      <c r="T40" s="63" t="str">
        <f t="shared" si="42"/>
        <v>0</v>
      </c>
      <c r="U40" s="64">
        <f>IFERROR(T40/T35,0)</f>
        <v>0</v>
      </c>
      <c r="V40" s="63">
        <f>CF28</f>
        <v>0</v>
      </c>
      <c r="W40" s="67">
        <f>IFERROR(V40/V50,0)</f>
        <v>0</v>
      </c>
      <c r="X40" s="68">
        <f>CG28</f>
        <v>0</v>
      </c>
      <c r="Y40" s="62">
        <f>IFERROR(X40/X50,0)</f>
        <v>0</v>
      </c>
      <c r="Z40" s="63" t="str">
        <f t="shared" si="43"/>
        <v>0</v>
      </c>
      <c r="AA40" s="64">
        <f>IFERROR(Z40/Z35,0)</f>
        <v>0</v>
      </c>
      <c r="AB40" s="63">
        <f>CH28</f>
        <v>0</v>
      </c>
      <c r="AC40" s="65">
        <f>IFERROR(AB40/AB50,0)</f>
        <v>0</v>
      </c>
      <c r="AD40" s="66">
        <f>CI28</f>
        <v>0</v>
      </c>
      <c r="AE40" s="62">
        <f>IFERROR(AD40/AD50,0)</f>
        <v>0</v>
      </c>
      <c r="AF40" s="63" t="str">
        <f t="shared" si="44"/>
        <v>0</v>
      </c>
      <c r="AG40" s="64">
        <f>IFERROR(AF40/AF35,0)</f>
        <v>0</v>
      </c>
      <c r="AH40" s="63">
        <f>CJ28</f>
        <v>0</v>
      </c>
      <c r="AI40" s="67">
        <f>IFERROR(AH40/AH50,0)</f>
        <v>0</v>
      </c>
      <c r="AJ40" s="66">
        <f>CK28</f>
        <v>0</v>
      </c>
      <c r="AK40" s="62">
        <f>IFERROR(AJ40/AJ50,0)</f>
        <v>0</v>
      </c>
      <c r="AL40" s="63" t="str">
        <f t="shared" si="45"/>
        <v>0</v>
      </c>
      <c r="AM40" s="64">
        <f>IFERROR(AL40/AL35,0)</f>
        <v>0</v>
      </c>
      <c r="AN40" s="63">
        <f>CL28</f>
        <v>0</v>
      </c>
      <c r="AO40" s="65">
        <f>IFERROR(AN40/AN50,0)</f>
        <v>0</v>
      </c>
      <c r="AP40" s="66">
        <f>CM28</f>
        <v>0</v>
      </c>
      <c r="AQ40" s="62">
        <f>IFERROR(AP40/AP50,0)</f>
        <v>0</v>
      </c>
      <c r="AR40" s="63" t="str">
        <f t="shared" si="47"/>
        <v>0</v>
      </c>
      <c r="AS40" s="64">
        <f>IFERROR(AR40/AR35,0)</f>
        <v>0</v>
      </c>
      <c r="AT40" s="63">
        <f t="shared" ref="AT40:AT41" si="74">CN28</f>
        <v>0</v>
      </c>
      <c r="AU40" s="69">
        <f>IFERROR(AT40/AT50,0)</f>
        <v>0</v>
      </c>
      <c r="AV40" s="70">
        <f t="shared" si="49"/>
        <v>0</v>
      </c>
      <c r="AW40" s="71">
        <f t="shared" si="50"/>
        <v>0</v>
      </c>
      <c r="AX40" s="72">
        <f t="shared" si="51"/>
        <v>0</v>
      </c>
      <c r="AY40" s="71">
        <f t="shared" si="52"/>
        <v>0</v>
      </c>
      <c r="AZ40" s="72">
        <f t="shared" si="53"/>
        <v>0</v>
      </c>
      <c r="BA40" s="73">
        <f t="shared" si="54"/>
        <v>0</v>
      </c>
      <c r="BB40" s="70">
        <f t="shared" si="55"/>
        <v>0</v>
      </c>
      <c r="BC40" s="71">
        <f t="shared" si="56"/>
        <v>0</v>
      </c>
      <c r="BD40" s="72">
        <f t="shared" si="57"/>
        <v>0</v>
      </c>
      <c r="BE40" s="71">
        <f t="shared" si="58"/>
        <v>0</v>
      </c>
      <c r="BF40" s="72">
        <f t="shared" si="59"/>
        <v>0</v>
      </c>
      <c r="BG40" s="73">
        <f t="shared" si="60"/>
        <v>0</v>
      </c>
      <c r="BH40" s="70">
        <f t="shared" si="61"/>
        <v>0</v>
      </c>
      <c r="BI40" s="71">
        <f t="shared" si="62"/>
        <v>0</v>
      </c>
      <c r="BJ40" s="72">
        <f t="shared" si="63"/>
        <v>0</v>
      </c>
      <c r="BK40" s="71">
        <f t="shared" si="64"/>
        <v>0</v>
      </c>
      <c r="BL40" s="72">
        <f t="shared" si="65"/>
        <v>0</v>
      </c>
      <c r="BM40" s="74">
        <f t="shared" si="66"/>
        <v>0</v>
      </c>
      <c r="BN40" s="75">
        <f t="shared" si="67"/>
        <v>0</v>
      </c>
      <c r="BO40" s="71">
        <f t="shared" si="68"/>
        <v>0</v>
      </c>
      <c r="BP40" s="72">
        <f t="shared" si="69"/>
        <v>0</v>
      </c>
      <c r="BQ40" s="71">
        <f t="shared" si="70"/>
        <v>0</v>
      </c>
      <c r="BR40" s="72">
        <f t="shared" si="39"/>
        <v>0</v>
      </c>
      <c r="BS40" s="74">
        <f t="shared" si="71"/>
        <v>0</v>
      </c>
      <c r="BX40" s="321"/>
      <c r="BY40" s="366" t="s">
        <v>42</v>
      </c>
      <c r="BZ40" s="60" t="s">
        <v>43</v>
      </c>
      <c r="CA40" s="76"/>
      <c r="CB40" s="77"/>
      <c r="CC40" s="78"/>
      <c r="CD40" s="79"/>
      <c r="CE40" s="80"/>
      <c r="CF40" s="81"/>
      <c r="CG40" s="82"/>
      <c r="CH40" s="83"/>
      <c r="CI40" s="84"/>
      <c r="CJ40" s="85"/>
      <c r="CK40" s="78"/>
      <c r="CL40" s="83"/>
      <c r="CM40" s="78"/>
      <c r="CN40" s="83"/>
    </row>
    <row r="41" spans="3:92" ht="18" customHeight="1" x14ac:dyDescent="0.3">
      <c r="C41" s="315"/>
      <c r="D41" s="321"/>
      <c r="E41" s="60" t="s">
        <v>49</v>
      </c>
      <c r="F41" s="61">
        <f>CA29</f>
        <v>0</v>
      </c>
      <c r="G41" s="62">
        <f>IFERROR(F41/F50,0)</f>
        <v>0</v>
      </c>
      <c r="H41" s="63" t="str">
        <f t="shared" si="40"/>
        <v>0</v>
      </c>
      <c r="I41" s="64">
        <f>IFERROR(H41/H35,0)</f>
        <v>0</v>
      </c>
      <c r="J41" s="63">
        <f>CB29</f>
        <v>0</v>
      </c>
      <c r="K41" s="65">
        <f>IFERROR(J41/J50,0)</f>
        <v>0</v>
      </c>
      <c r="L41" s="66">
        <f t="shared" si="72"/>
        <v>0</v>
      </c>
      <c r="M41" s="62">
        <f>IFERROR(L41/L50,0)</f>
        <v>0</v>
      </c>
      <c r="N41" s="63" t="str">
        <f t="shared" si="41"/>
        <v>0</v>
      </c>
      <c r="O41" s="64">
        <f>IFERROR(N41/N35,0)</f>
        <v>0</v>
      </c>
      <c r="P41" s="63">
        <f t="shared" si="73"/>
        <v>0</v>
      </c>
      <c r="Q41" s="67">
        <f>IFERROR(P41/P50,0)</f>
        <v>0</v>
      </c>
      <c r="R41" s="66">
        <f>CE29</f>
        <v>0</v>
      </c>
      <c r="S41" s="62">
        <f>IFERROR(R41/R50,0)</f>
        <v>0</v>
      </c>
      <c r="T41" s="63" t="str">
        <f t="shared" si="42"/>
        <v>0</v>
      </c>
      <c r="U41" s="64">
        <f>IFERROR(T41/T35,0)</f>
        <v>0</v>
      </c>
      <c r="V41" s="63">
        <f>CF29</f>
        <v>0</v>
      </c>
      <c r="W41" s="67">
        <f>IFERROR(V41/V50,0)</f>
        <v>0</v>
      </c>
      <c r="X41" s="68">
        <f>CG29</f>
        <v>0</v>
      </c>
      <c r="Y41" s="62">
        <f>IFERROR(X41/X50,0)</f>
        <v>0</v>
      </c>
      <c r="Z41" s="63" t="str">
        <f t="shared" si="43"/>
        <v>0</v>
      </c>
      <c r="AA41" s="64">
        <f>IFERROR(Z41/Z35,0)</f>
        <v>0</v>
      </c>
      <c r="AB41" s="63">
        <f>CH29</f>
        <v>0</v>
      </c>
      <c r="AC41" s="65">
        <f>IFERROR(AB41/AB50,0)</f>
        <v>0</v>
      </c>
      <c r="AD41" s="66">
        <f>CI29</f>
        <v>0</v>
      </c>
      <c r="AE41" s="62">
        <f>IFERROR(AD41/AD50,0)</f>
        <v>0</v>
      </c>
      <c r="AF41" s="63" t="str">
        <f t="shared" si="44"/>
        <v>0</v>
      </c>
      <c r="AG41" s="64">
        <f>IFERROR(AF41/AF35,0)</f>
        <v>0</v>
      </c>
      <c r="AH41" s="63">
        <f>CJ29</f>
        <v>0</v>
      </c>
      <c r="AI41" s="67">
        <f>IFERROR(AH41/AH50,0)</f>
        <v>0</v>
      </c>
      <c r="AJ41" s="66">
        <f>CK29</f>
        <v>0</v>
      </c>
      <c r="AK41" s="62">
        <f>IFERROR(AJ41/AJ50,0)</f>
        <v>0</v>
      </c>
      <c r="AL41" s="63" t="str">
        <f t="shared" si="45"/>
        <v>0</v>
      </c>
      <c r="AM41" s="64">
        <f>IFERROR(AL41/AL35,0)</f>
        <v>0</v>
      </c>
      <c r="AN41" s="63">
        <f>CL29</f>
        <v>0</v>
      </c>
      <c r="AO41" s="65">
        <f>IFERROR(AN41/AN50,0)</f>
        <v>0</v>
      </c>
      <c r="AP41" s="66">
        <f>CM29</f>
        <v>0</v>
      </c>
      <c r="AQ41" s="62">
        <f>IFERROR(AP41/AP50,0)</f>
        <v>0</v>
      </c>
      <c r="AR41" s="63" t="str">
        <f t="shared" si="47"/>
        <v>0</v>
      </c>
      <c r="AS41" s="64">
        <f>IFERROR(AR41/AR35,0)</f>
        <v>0</v>
      </c>
      <c r="AT41" s="63">
        <f t="shared" si="74"/>
        <v>0</v>
      </c>
      <c r="AU41" s="69">
        <f>IFERROR(AT41/AT50,0)</f>
        <v>0</v>
      </c>
      <c r="AV41" s="70">
        <f t="shared" si="49"/>
        <v>0</v>
      </c>
      <c r="AW41" s="71">
        <f t="shared" si="50"/>
        <v>0</v>
      </c>
      <c r="AX41" s="72">
        <f t="shared" si="51"/>
        <v>0</v>
      </c>
      <c r="AY41" s="71">
        <f t="shared" si="52"/>
        <v>0</v>
      </c>
      <c r="AZ41" s="72">
        <f t="shared" si="53"/>
        <v>0</v>
      </c>
      <c r="BA41" s="73">
        <f t="shared" si="54"/>
        <v>0</v>
      </c>
      <c r="BB41" s="70">
        <f t="shared" si="55"/>
        <v>0</v>
      </c>
      <c r="BC41" s="71">
        <f t="shared" si="56"/>
        <v>0</v>
      </c>
      <c r="BD41" s="72">
        <f t="shared" si="57"/>
        <v>0</v>
      </c>
      <c r="BE41" s="71">
        <f t="shared" si="58"/>
        <v>0</v>
      </c>
      <c r="BF41" s="72">
        <f t="shared" si="59"/>
        <v>0</v>
      </c>
      <c r="BG41" s="73">
        <f t="shared" si="60"/>
        <v>0</v>
      </c>
      <c r="BH41" s="70">
        <f t="shared" si="61"/>
        <v>0</v>
      </c>
      <c r="BI41" s="71">
        <f t="shared" si="62"/>
        <v>0</v>
      </c>
      <c r="BJ41" s="72">
        <f t="shared" si="63"/>
        <v>0</v>
      </c>
      <c r="BK41" s="71">
        <f t="shared" si="64"/>
        <v>0</v>
      </c>
      <c r="BL41" s="72">
        <f t="shared" si="65"/>
        <v>0</v>
      </c>
      <c r="BM41" s="74">
        <f t="shared" si="66"/>
        <v>0</v>
      </c>
      <c r="BN41" s="75">
        <f t="shared" si="67"/>
        <v>0</v>
      </c>
      <c r="BO41" s="71">
        <f t="shared" si="68"/>
        <v>0</v>
      </c>
      <c r="BP41" s="72">
        <f t="shared" si="69"/>
        <v>0</v>
      </c>
      <c r="BQ41" s="71">
        <f t="shared" si="70"/>
        <v>0</v>
      </c>
      <c r="BR41" s="72">
        <f t="shared" si="39"/>
        <v>0</v>
      </c>
      <c r="BS41" s="74">
        <f t="shared" si="71"/>
        <v>0</v>
      </c>
      <c r="BX41" s="321"/>
      <c r="BY41" s="366"/>
      <c r="BZ41" s="60" t="s">
        <v>46</v>
      </c>
      <c r="CA41" s="76"/>
      <c r="CB41" s="77"/>
      <c r="CC41" s="78"/>
      <c r="CD41" s="79"/>
      <c r="CE41" s="80"/>
      <c r="CF41" s="81"/>
      <c r="CG41" s="82"/>
      <c r="CH41" s="83"/>
      <c r="CI41" s="84"/>
      <c r="CJ41" s="85"/>
      <c r="CK41" s="78"/>
      <c r="CL41" s="83"/>
      <c r="CM41" s="78"/>
      <c r="CN41" s="83"/>
    </row>
    <row r="42" spans="3:92" ht="18" customHeight="1" x14ac:dyDescent="0.3">
      <c r="C42" s="315"/>
      <c r="D42" s="322"/>
      <c r="E42" s="118" t="s">
        <v>41</v>
      </c>
      <c r="F42" s="119">
        <f>SUM(F39:F41)</f>
        <v>0</v>
      </c>
      <c r="G42" s="120">
        <f>IFERROR(F42/F50,0)</f>
        <v>0</v>
      </c>
      <c r="H42" s="121" t="str">
        <f t="shared" si="40"/>
        <v>0</v>
      </c>
      <c r="I42" s="122">
        <f>IFERROR(H42/H35,0)</f>
        <v>0</v>
      </c>
      <c r="J42" s="121">
        <f>SUM(J39:J41)</f>
        <v>0</v>
      </c>
      <c r="K42" s="123">
        <f>IFERROR(J42/J50,0)</f>
        <v>0</v>
      </c>
      <c r="L42" s="124">
        <f>SUM(L39:L41)</f>
        <v>0</v>
      </c>
      <c r="M42" s="120">
        <f>IFERROR(L42/L50,0)</f>
        <v>0</v>
      </c>
      <c r="N42" s="121" t="str">
        <f t="shared" si="41"/>
        <v>0</v>
      </c>
      <c r="O42" s="122">
        <f>IFERROR(N42/N35,0)</f>
        <v>0</v>
      </c>
      <c r="P42" s="121">
        <f>SUM(P39:P41)</f>
        <v>0</v>
      </c>
      <c r="Q42" s="125">
        <f>IFERROR(P42/P50,0)</f>
        <v>0</v>
      </c>
      <c r="R42" s="124">
        <f>SUM(R39:R41)</f>
        <v>0</v>
      </c>
      <c r="S42" s="120">
        <f>IFERROR(R42/R50,0)</f>
        <v>0</v>
      </c>
      <c r="T42" s="121" t="str">
        <f t="shared" si="42"/>
        <v>0</v>
      </c>
      <c r="U42" s="122">
        <f>IFERROR(T42/T35,0)</f>
        <v>0</v>
      </c>
      <c r="V42" s="121">
        <f>SUM(V39:V41)</f>
        <v>0</v>
      </c>
      <c r="W42" s="125">
        <f>IFERROR(V42/V50,0)</f>
        <v>0</v>
      </c>
      <c r="X42" s="126">
        <f>SUM(X39:X41)</f>
        <v>0</v>
      </c>
      <c r="Y42" s="120">
        <f>IFERROR(X42/X50,0)</f>
        <v>0</v>
      </c>
      <c r="Z42" s="121" t="str">
        <f t="shared" si="43"/>
        <v>0</v>
      </c>
      <c r="AA42" s="122">
        <f>IFERROR(Z42/Z35,0)</f>
        <v>0</v>
      </c>
      <c r="AB42" s="121">
        <f>SUM(AB39:AB41)</f>
        <v>0</v>
      </c>
      <c r="AC42" s="123">
        <f>IFERROR(AB42/AB50,0)</f>
        <v>0</v>
      </c>
      <c r="AD42" s="124">
        <f>SUM(AD39:AD41)</f>
        <v>0</v>
      </c>
      <c r="AE42" s="120">
        <f>IFERROR(AD42/AD50,0)</f>
        <v>0</v>
      </c>
      <c r="AF42" s="121" t="str">
        <f t="shared" si="44"/>
        <v>0</v>
      </c>
      <c r="AG42" s="122">
        <f>IFERROR(AF42/AF35,0)</f>
        <v>0</v>
      </c>
      <c r="AH42" s="121">
        <f>SUM(AH39:AH41)</f>
        <v>0</v>
      </c>
      <c r="AI42" s="125">
        <f>IFERROR(AH42/AH50,0)</f>
        <v>0</v>
      </c>
      <c r="AJ42" s="124">
        <f>SUM(AJ39:AJ41)</f>
        <v>0</v>
      </c>
      <c r="AK42" s="120">
        <f>IFERROR(AJ42/AJ50,0)</f>
        <v>0</v>
      </c>
      <c r="AL42" s="121" t="str">
        <f t="shared" si="45"/>
        <v>0</v>
      </c>
      <c r="AM42" s="122">
        <f>IFERROR(AL42/AL35,0)</f>
        <v>0</v>
      </c>
      <c r="AN42" s="121">
        <f>SUM(AN39:AN41)</f>
        <v>0</v>
      </c>
      <c r="AO42" s="123">
        <f>IFERROR(AN42/AN50,0)</f>
        <v>0</v>
      </c>
      <c r="AP42" s="124">
        <f>SUM(AP39:AP41)</f>
        <v>0</v>
      </c>
      <c r="AQ42" s="120">
        <f>IFERROR(AP42/AP50,0)</f>
        <v>0</v>
      </c>
      <c r="AR42" s="121" t="str">
        <f t="shared" si="47"/>
        <v>0</v>
      </c>
      <c r="AS42" s="122">
        <f>IFERROR(AR42/AR35,0)</f>
        <v>0</v>
      </c>
      <c r="AT42" s="121">
        <f>SUM(AT39:AT41)</f>
        <v>0</v>
      </c>
      <c r="AU42" s="127">
        <f>IFERROR(AT42/AT50,0)</f>
        <v>0</v>
      </c>
      <c r="AV42" s="128">
        <f t="shared" si="49"/>
        <v>0</v>
      </c>
      <c r="AW42" s="129">
        <f t="shared" si="50"/>
        <v>0</v>
      </c>
      <c r="AX42" s="130">
        <f t="shared" si="51"/>
        <v>0</v>
      </c>
      <c r="AY42" s="129">
        <f t="shared" si="52"/>
        <v>0</v>
      </c>
      <c r="AZ42" s="130">
        <f t="shared" si="53"/>
        <v>0</v>
      </c>
      <c r="BA42" s="131">
        <f t="shared" si="54"/>
        <v>0</v>
      </c>
      <c r="BB42" s="128">
        <f t="shared" si="55"/>
        <v>0</v>
      </c>
      <c r="BC42" s="129">
        <f t="shared" si="56"/>
        <v>0</v>
      </c>
      <c r="BD42" s="130">
        <f t="shared" si="57"/>
        <v>0</v>
      </c>
      <c r="BE42" s="129">
        <f t="shared" si="58"/>
        <v>0</v>
      </c>
      <c r="BF42" s="130">
        <f t="shared" si="59"/>
        <v>0</v>
      </c>
      <c r="BG42" s="131">
        <f t="shared" si="60"/>
        <v>0</v>
      </c>
      <c r="BH42" s="128">
        <f t="shared" si="61"/>
        <v>0</v>
      </c>
      <c r="BI42" s="129">
        <f t="shared" si="62"/>
        <v>0</v>
      </c>
      <c r="BJ42" s="130">
        <f t="shared" si="63"/>
        <v>0</v>
      </c>
      <c r="BK42" s="129">
        <f t="shared" si="64"/>
        <v>0</v>
      </c>
      <c r="BL42" s="130">
        <f t="shared" si="65"/>
        <v>0</v>
      </c>
      <c r="BM42" s="132">
        <f t="shared" si="66"/>
        <v>0</v>
      </c>
      <c r="BN42" s="133">
        <f t="shared" si="67"/>
        <v>0</v>
      </c>
      <c r="BO42" s="129">
        <f t="shared" si="68"/>
        <v>0</v>
      </c>
      <c r="BP42" s="130">
        <f t="shared" si="69"/>
        <v>0</v>
      </c>
      <c r="BQ42" s="129">
        <f t="shared" si="70"/>
        <v>0</v>
      </c>
      <c r="BR42" s="130">
        <f t="shared" si="39"/>
        <v>0</v>
      </c>
      <c r="BS42" s="132">
        <f t="shared" si="71"/>
        <v>0</v>
      </c>
      <c r="BX42" s="321"/>
      <c r="BY42" s="366"/>
      <c r="BZ42" s="60" t="s">
        <v>48</v>
      </c>
      <c r="CA42" s="76"/>
      <c r="CB42" s="77"/>
      <c r="CC42" s="78"/>
      <c r="CD42" s="79"/>
      <c r="CE42" s="80"/>
      <c r="CF42" s="81"/>
      <c r="CG42" s="82"/>
      <c r="CH42" s="83"/>
      <c r="CI42" s="84"/>
      <c r="CJ42" s="85"/>
      <c r="CK42" s="78"/>
      <c r="CL42" s="83"/>
      <c r="CM42" s="78"/>
      <c r="CN42" s="83"/>
    </row>
    <row r="43" spans="3:92" ht="18" customHeight="1" x14ac:dyDescent="0.3">
      <c r="C43" s="315"/>
      <c r="D43" s="323" t="s">
        <v>52</v>
      </c>
      <c r="E43" s="134" t="s">
        <v>53</v>
      </c>
      <c r="F43" s="35">
        <f>CA30</f>
        <v>144</v>
      </c>
      <c r="G43" s="36">
        <f>IFERROR(F43/F50,0)</f>
        <v>7.3170731707317069E-2</v>
      </c>
      <c r="H43" s="37">
        <f t="shared" si="40"/>
        <v>339.99686363702119</v>
      </c>
      <c r="I43" s="38">
        <f>IFERROR(H43/H35,0)</f>
        <v>1.2098501699054354</v>
      </c>
      <c r="J43" s="37">
        <f>CB30</f>
        <v>48959.548363731054</v>
      </c>
      <c r="K43" s="39">
        <f>IFERROR(J43/J50,0)</f>
        <v>9.0251329660921642E-2</v>
      </c>
      <c r="L43" s="40">
        <f t="shared" ref="L43:L47" si="75">CC30</f>
        <v>0</v>
      </c>
      <c r="M43" s="36">
        <f>IFERROR(L43/L50,0)</f>
        <v>0</v>
      </c>
      <c r="N43" s="37" t="str">
        <f t="shared" si="41"/>
        <v>0</v>
      </c>
      <c r="O43" s="38">
        <f>IFERROR(N43/N35,0)</f>
        <v>0</v>
      </c>
      <c r="P43" s="37">
        <f t="shared" ref="P43:P47" si="76">CD30</f>
        <v>0</v>
      </c>
      <c r="Q43" s="41">
        <f>IFERROR(P43/P50,0)</f>
        <v>0</v>
      </c>
      <c r="R43" s="40">
        <f>CE30</f>
        <v>0</v>
      </c>
      <c r="S43" s="36">
        <f>IFERROR(R43/R50,0)</f>
        <v>0</v>
      </c>
      <c r="T43" s="37" t="str">
        <f t="shared" si="42"/>
        <v>0</v>
      </c>
      <c r="U43" s="38">
        <f>IFERROR(T43/T35,0)</f>
        <v>0</v>
      </c>
      <c r="V43" s="37">
        <f>CF30</f>
        <v>0</v>
      </c>
      <c r="W43" s="41">
        <f>IFERROR(V43/V50,0)</f>
        <v>0</v>
      </c>
      <c r="X43" s="42">
        <f>CG30</f>
        <v>0</v>
      </c>
      <c r="Y43" s="36">
        <f>IFERROR(X43/X50,0)</f>
        <v>0</v>
      </c>
      <c r="Z43" s="37" t="str">
        <f t="shared" si="43"/>
        <v>0</v>
      </c>
      <c r="AA43" s="38">
        <f>IFERROR(Z43/Z35,0)</f>
        <v>0</v>
      </c>
      <c r="AB43" s="37">
        <f>CH30</f>
        <v>0</v>
      </c>
      <c r="AC43" s="39">
        <f>IFERROR(AB43/AB50,0)</f>
        <v>0</v>
      </c>
      <c r="AD43" s="40">
        <f>CI30</f>
        <v>0</v>
      </c>
      <c r="AE43" s="36">
        <f>IFERROR(AD43/AD50,0)</f>
        <v>0</v>
      </c>
      <c r="AF43" s="37" t="str">
        <f t="shared" si="44"/>
        <v>0</v>
      </c>
      <c r="AG43" s="38">
        <f>IFERROR(AF43/AF35,0)</f>
        <v>0</v>
      </c>
      <c r="AH43" s="37">
        <f>CJ30</f>
        <v>0</v>
      </c>
      <c r="AI43" s="41">
        <f>IFERROR(AH43/AH50,0)</f>
        <v>0</v>
      </c>
      <c r="AJ43" s="40">
        <f>CK30</f>
        <v>0</v>
      </c>
      <c r="AK43" s="36">
        <f>IFERROR(AJ43/AJ50,0)</f>
        <v>0</v>
      </c>
      <c r="AL43" s="37" t="str">
        <f t="shared" si="45"/>
        <v>0</v>
      </c>
      <c r="AM43" s="38">
        <f>IFERROR(AL43/AL35,0)</f>
        <v>0</v>
      </c>
      <c r="AN43" s="37">
        <f>CL30</f>
        <v>0</v>
      </c>
      <c r="AO43" s="39">
        <f>IFERROR(AN43/AN50,0)</f>
        <v>0</v>
      </c>
      <c r="AP43" s="40">
        <f>CM30</f>
        <v>0</v>
      </c>
      <c r="AQ43" s="36">
        <f>IFERROR(AP43/AP50,0)</f>
        <v>0</v>
      </c>
      <c r="AR43" s="37" t="str">
        <f t="shared" si="47"/>
        <v>0</v>
      </c>
      <c r="AS43" s="38">
        <f>IFERROR(AR43/AR35,0)</f>
        <v>0</v>
      </c>
      <c r="AT43" s="37">
        <f>CN30</f>
        <v>0</v>
      </c>
      <c r="AU43" s="43">
        <f>IFERROR(AT43/AT50,0)</f>
        <v>0</v>
      </c>
      <c r="AV43" s="44">
        <f t="shared" si="49"/>
        <v>-144</v>
      </c>
      <c r="AW43" s="45">
        <f t="shared" si="50"/>
        <v>-1</v>
      </c>
      <c r="AX43" s="46">
        <f t="shared" si="51"/>
        <v>-339.99686363702119</v>
      </c>
      <c r="AY43" s="45">
        <f t="shared" si="52"/>
        <v>-1</v>
      </c>
      <c r="AZ43" s="46">
        <f t="shared" si="53"/>
        <v>-48959.548363731054</v>
      </c>
      <c r="BA43" s="47">
        <f t="shared" si="54"/>
        <v>-1</v>
      </c>
      <c r="BB43" s="44">
        <f t="shared" si="55"/>
        <v>0</v>
      </c>
      <c r="BC43" s="45">
        <f t="shared" si="56"/>
        <v>0</v>
      </c>
      <c r="BD43" s="46">
        <f t="shared" si="57"/>
        <v>0</v>
      </c>
      <c r="BE43" s="45">
        <f t="shared" si="58"/>
        <v>0</v>
      </c>
      <c r="BF43" s="46">
        <f t="shared" si="59"/>
        <v>0</v>
      </c>
      <c r="BG43" s="47">
        <f t="shared" si="60"/>
        <v>0</v>
      </c>
      <c r="BH43" s="44">
        <f t="shared" si="61"/>
        <v>0</v>
      </c>
      <c r="BI43" s="45">
        <f t="shared" si="62"/>
        <v>0</v>
      </c>
      <c r="BJ43" s="46">
        <f t="shared" si="63"/>
        <v>0</v>
      </c>
      <c r="BK43" s="45">
        <f t="shared" si="64"/>
        <v>0</v>
      </c>
      <c r="BL43" s="46">
        <f t="shared" si="65"/>
        <v>0</v>
      </c>
      <c r="BM43" s="48">
        <f t="shared" si="66"/>
        <v>0</v>
      </c>
      <c r="BN43" s="49">
        <f t="shared" si="67"/>
        <v>0</v>
      </c>
      <c r="BO43" s="45">
        <f t="shared" si="68"/>
        <v>0</v>
      </c>
      <c r="BP43" s="46">
        <f t="shared" si="69"/>
        <v>0</v>
      </c>
      <c r="BQ43" s="45">
        <f t="shared" si="70"/>
        <v>0</v>
      </c>
      <c r="BR43" s="46">
        <f t="shared" si="39"/>
        <v>0</v>
      </c>
      <c r="BS43" s="48">
        <f t="shared" si="71"/>
        <v>0</v>
      </c>
      <c r="BX43" s="321"/>
      <c r="BY43" s="366" t="s">
        <v>43</v>
      </c>
      <c r="BZ43" s="60" t="s">
        <v>50</v>
      </c>
      <c r="CA43" s="76">
        <f>ROUND(기존구분!$G$44*(SUM('파나크 영덕:소노문해운대'!L67)/SUM('파나크 영덕:소노문해운대'!$L$72,'파나크 영덕:소노문해운대'!$L$73)),0)</f>
        <v>126</v>
      </c>
      <c r="CB43" s="77">
        <f>CA43*기존구분!$G$52+2500</f>
        <v>43589.604818264677</v>
      </c>
      <c r="CC43" s="78"/>
      <c r="CD43" s="79"/>
      <c r="CE43" s="80"/>
      <c r="CF43" s="81"/>
      <c r="CG43" s="82"/>
      <c r="CH43" s="83"/>
      <c r="CI43" s="84"/>
      <c r="CJ43" s="85"/>
      <c r="CK43" s="78"/>
      <c r="CL43" s="83"/>
      <c r="CM43" s="78"/>
      <c r="CN43" s="83"/>
    </row>
    <row r="44" spans="3:92" ht="18" customHeight="1" x14ac:dyDescent="0.3">
      <c r="C44" s="315"/>
      <c r="D44" s="324"/>
      <c r="E44" s="60" t="s">
        <v>51</v>
      </c>
      <c r="F44" s="61">
        <f>CA31</f>
        <v>541</v>
      </c>
      <c r="G44" s="62">
        <f>IFERROR(F44/F50,0)</f>
        <v>0.27489837398373984</v>
      </c>
      <c r="H44" s="63">
        <f t="shared" si="40"/>
        <v>328.88061800136705</v>
      </c>
      <c r="I44" s="64">
        <f>IFERROR(H44/H35,0)</f>
        <v>1.1702939471593197</v>
      </c>
      <c r="J44" s="63">
        <f>CB31</f>
        <v>177924.41433873959</v>
      </c>
      <c r="K44" s="65">
        <f>IFERROR(J44/J50,0)</f>
        <v>0.32798331499944161</v>
      </c>
      <c r="L44" s="66">
        <f t="shared" si="75"/>
        <v>0</v>
      </c>
      <c r="M44" s="62">
        <f>IFERROR(L44/L50,0)</f>
        <v>0</v>
      </c>
      <c r="N44" s="63" t="str">
        <f t="shared" si="41"/>
        <v>0</v>
      </c>
      <c r="O44" s="64">
        <f>IFERROR(N44/N35,0)</f>
        <v>0</v>
      </c>
      <c r="P44" s="63">
        <f t="shared" si="76"/>
        <v>0</v>
      </c>
      <c r="Q44" s="67">
        <f>IFERROR(P44/P50,0)</f>
        <v>0</v>
      </c>
      <c r="R44" s="66">
        <f>CE31</f>
        <v>0</v>
      </c>
      <c r="S44" s="62">
        <f>IFERROR(R44/R50,0)</f>
        <v>0</v>
      </c>
      <c r="T44" s="63" t="str">
        <f t="shared" si="42"/>
        <v>0</v>
      </c>
      <c r="U44" s="64">
        <f>IFERROR(T44/T35,0)</f>
        <v>0</v>
      </c>
      <c r="V44" s="63">
        <f>CF31</f>
        <v>0</v>
      </c>
      <c r="W44" s="67">
        <f>IFERROR(V44/V50,0)</f>
        <v>0</v>
      </c>
      <c r="X44" s="68">
        <f>CG31</f>
        <v>0</v>
      </c>
      <c r="Y44" s="62">
        <f>IFERROR(X44/X50,0)</f>
        <v>0</v>
      </c>
      <c r="Z44" s="63" t="str">
        <f t="shared" si="43"/>
        <v>0</v>
      </c>
      <c r="AA44" s="64">
        <f>IFERROR(Z44/Z35,0)</f>
        <v>0</v>
      </c>
      <c r="AB44" s="63">
        <f>CH31</f>
        <v>0</v>
      </c>
      <c r="AC44" s="65">
        <f>IFERROR(AB44/AB50,0)</f>
        <v>0</v>
      </c>
      <c r="AD44" s="66">
        <f>CI31</f>
        <v>0</v>
      </c>
      <c r="AE44" s="62">
        <f>IFERROR(AD44/AD50,0)</f>
        <v>0</v>
      </c>
      <c r="AF44" s="63" t="str">
        <f t="shared" si="44"/>
        <v>0</v>
      </c>
      <c r="AG44" s="64">
        <f>IFERROR(AF44/AF35,0)</f>
        <v>0</v>
      </c>
      <c r="AH44" s="63">
        <f>CJ31</f>
        <v>0</v>
      </c>
      <c r="AI44" s="67">
        <f>IFERROR(AH44/AH50,0)</f>
        <v>0</v>
      </c>
      <c r="AJ44" s="66">
        <f>CK31</f>
        <v>0</v>
      </c>
      <c r="AK44" s="62">
        <f>IFERROR(AJ44/AJ50,0)</f>
        <v>0</v>
      </c>
      <c r="AL44" s="63" t="str">
        <f t="shared" si="45"/>
        <v>0</v>
      </c>
      <c r="AM44" s="64">
        <f>IFERROR(AL44/AL35,0)</f>
        <v>0</v>
      </c>
      <c r="AN44" s="63">
        <f>CL31</f>
        <v>0</v>
      </c>
      <c r="AO44" s="65">
        <f>IFERROR(AN44/AN50,0)</f>
        <v>0</v>
      </c>
      <c r="AP44" s="66">
        <f t="shared" ref="AP44:AP47" si="77">CM31</f>
        <v>0</v>
      </c>
      <c r="AQ44" s="62">
        <f>IFERROR(AP44/AP50,0)</f>
        <v>0</v>
      </c>
      <c r="AR44" s="63" t="str">
        <f t="shared" si="47"/>
        <v>0</v>
      </c>
      <c r="AS44" s="64">
        <f>IFERROR(AR44/AR35,0)</f>
        <v>0</v>
      </c>
      <c r="AT44" s="63">
        <f t="shared" ref="AT44:AT47" si="78">CN31</f>
        <v>0</v>
      </c>
      <c r="AU44" s="69">
        <f>IFERROR(AT44/AT50,0)</f>
        <v>0</v>
      </c>
      <c r="AV44" s="70">
        <f t="shared" si="49"/>
        <v>-541</v>
      </c>
      <c r="AW44" s="71">
        <f t="shared" si="50"/>
        <v>-1</v>
      </c>
      <c r="AX44" s="72">
        <f t="shared" si="51"/>
        <v>-328.88061800136705</v>
      </c>
      <c r="AY44" s="71">
        <f t="shared" si="52"/>
        <v>-1</v>
      </c>
      <c r="AZ44" s="72">
        <f t="shared" si="53"/>
        <v>-177924.41433873959</v>
      </c>
      <c r="BA44" s="73">
        <f t="shared" si="54"/>
        <v>-1</v>
      </c>
      <c r="BB44" s="70">
        <f t="shared" si="55"/>
        <v>0</v>
      </c>
      <c r="BC44" s="71">
        <f t="shared" si="56"/>
        <v>0</v>
      </c>
      <c r="BD44" s="72">
        <f t="shared" si="57"/>
        <v>0</v>
      </c>
      <c r="BE44" s="71">
        <f t="shared" si="58"/>
        <v>0</v>
      </c>
      <c r="BF44" s="72">
        <f t="shared" si="59"/>
        <v>0</v>
      </c>
      <c r="BG44" s="73">
        <f t="shared" si="60"/>
        <v>0</v>
      </c>
      <c r="BH44" s="70">
        <f t="shared" si="61"/>
        <v>0</v>
      </c>
      <c r="BI44" s="71">
        <f t="shared" si="62"/>
        <v>0</v>
      </c>
      <c r="BJ44" s="72">
        <f t="shared" si="63"/>
        <v>0</v>
      </c>
      <c r="BK44" s="71">
        <f t="shared" si="64"/>
        <v>0</v>
      </c>
      <c r="BL44" s="72">
        <f t="shared" si="65"/>
        <v>0</v>
      </c>
      <c r="BM44" s="74">
        <f t="shared" si="66"/>
        <v>0</v>
      </c>
      <c r="BN44" s="75">
        <f t="shared" si="67"/>
        <v>0</v>
      </c>
      <c r="BO44" s="71">
        <f t="shared" si="68"/>
        <v>0</v>
      </c>
      <c r="BP44" s="72">
        <f t="shared" si="69"/>
        <v>0</v>
      </c>
      <c r="BQ44" s="71">
        <f t="shared" si="70"/>
        <v>0</v>
      </c>
      <c r="BR44" s="72">
        <f t="shared" si="39"/>
        <v>0</v>
      </c>
      <c r="BS44" s="74">
        <f t="shared" si="71"/>
        <v>0</v>
      </c>
      <c r="BX44" s="321"/>
      <c r="BY44" s="366"/>
      <c r="BZ44" s="60" t="s">
        <v>51</v>
      </c>
      <c r="CA44" s="76">
        <f>ROUND(기존구분!$G$44*(SUM('파나크 영덕:소노문해운대'!L68)/SUM('파나크 영덕:소노문해운대'!$L$72,'파나크 영덕:소노문해운대'!$L$73)),0)</f>
        <v>626</v>
      </c>
      <c r="CB44" s="77">
        <f>CA44*기존구분!$G$52+3000</f>
        <v>207143.59219233083</v>
      </c>
      <c r="CC44" s="78"/>
      <c r="CD44" s="79"/>
      <c r="CE44" s="80"/>
      <c r="CF44" s="81"/>
      <c r="CG44" s="82"/>
      <c r="CH44" s="83"/>
      <c r="CI44" s="84"/>
      <c r="CJ44" s="85"/>
      <c r="CK44" s="78"/>
      <c r="CL44" s="83"/>
      <c r="CM44" s="78"/>
      <c r="CN44" s="83"/>
    </row>
    <row r="45" spans="3:92" ht="18" customHeight="1" x14ac:dyDescent="0.3">
      <c r="C45" s="315"/>
      <c r="D45" s="324"/>
      <c r="E45" s="60" t="s">
        <v>54</v>
      </c>
      <c r="F45" s="61">
        <f>CA32</f>
        <v>458</v>
      </c>
      <c r="G45" s="62">
        <f>IFERROR(F45/F50,0)</f>
        <v>0.23272357723577236</v>
      </c>
      <c r="H45" s="63">
        <f t="shared" si="40"/>
        <v>326.10797474813234</v>
      </c>
      <c r="I45" s="64">
        <f>IFERROR(H45/H35,0)</f>
        <v>1.1604277299385797</v>
      </c>
      <c r="J45" s="63">
        <f>CB32</f>
        <v>149357.4524346446</v>
      </c>
      <c r="K45" s="65">
        <f>IFERROR(J45/J50,0)</f>
        <v>0.27532338690812397</v>
      </c>
      <c r="L45" s="66">
        <f t="shared" si="75"/>
        <v>0</v>
      </c>
      <c r="M45" s="62">
        <f>IFERROR(L45/L50,0)</f>
        <v>0</v>
      </c>
      <c r="N45" s="63" t="str">
        <f t="shared" si="41"/>
        <v>0</v>
      </c>
      <c r="O45" s="64">
        <f>IFERROR(N45/N35,0)</f>
        <v>0</v>
      </c>
      <c r="P45" s="63">
        <f t="shared" si="76"/>
        <v>0</v>
      </c>
      <c r="Q45" s="67">
        <f>IFERROR(P45/P50,0)</f>
        <v>0</v>
      </c>
      <c r="R45" s="66">
        <f>CE32</f>
        <v>0</v>
      </c>
      <c r="S45" s="62">
        <f>IFERROR(R45/R50,0)</f>
        <v>0</v>
      </c>
      <c r="T45" s="63" t="str">
        <f t="shared" si="42"/>
        <v>0</v>
      </c>
      <c r="U45" s="64">
        <f>IFERROR(T45/T35,0)</f>
        <v>0</v>
      </c>
      <c r="V45" s="63">
        <f>CF32</f>
        <v>0</v>
      </c>
      <c r="W45" s="67">
        <f>IFERROR(V45/V50,0)</f>
        <v>0</v>
      </c>
      <c r="X45" s="68">
        <f>CG32</f>
        <v>0</v>
      </c>
      <c r="Y45" s="62">
        <f>IFERROR(X45/X50,0)</f>
        <v>0</v>
      </c>
      <c r="Z45" s="63" t="str">
        <f t="shared" si="43"/>
        <v>0</v>
      </c>
      <c r="AA45" s="64">
        <f>IFERROR(Z45/Z35,0)</f>
        <v>0</v>
      </c>
      <c r="AB45" s="63">
        <f>CH32</f>
        <v>0</v>
      </c>
      <c r="AC45" s="65">
        <f>IFERROR(AB45/AB50,0)</f>
        <v>0</v>
      </c>
      <c r="AD45" s="66">
        <f>CI32</f>
        <v>0</v>
      </c>
      <c r="AE45" s="62">
        <f>IFERROR(AD45/AD50,0)</f>
        <v>0</v>
      </c>
      <c r="AF45" s="63" t="str">
        <f t="shared" si="44"/>
        <v>0</v>
      </c>
      <c r="AG45" s="64">
        <f>IFERROR(AF45/AF35,0)</f>
        <v>0</v>
      </c>
      <c r="AH45" s="63">
        <f>CJ32</f>
        <v>0</v>
      </c>
      <c r="AI45" s="67">
        <f>IFERROR(AH45/AH50,0)</f>
        <v>0</v>
      </c>
      <c r="AJ45" s="66">
        <f>CK32</f>
        <v>0</v>
      </c>
      <c r="AK45" s="62">
        <f>IFERROR(AJ45/AJ50,0)</f>
        <v>0</v>
      </c>
      <c r="AL45" s="63" t="str">
        <f t="shared" si="45"/>
        <v>0</v>
      </c>
      <c r="AM45" s="64">
        <f>IFERROR(AL45/AL35,0)</f>
        <v>0</v>
      </c>
      <c r="AN45" s="63">
        <f>CL32</f>
        <v>0</v>
      </c>
      <c r="AO45" s="65">
        <f>IFERROR(AN45/AN50,0)</f>
        <v>0</v>
      </c>
      <c r="AP45" s="66">
        <f t="shared" si="77"/>
        <v>0</v>
      </c>
      <c r="AQ45" s="62">
        <f>IFERROR(AP45/AP50,0)</f>
        <v>0</v>
      </c>
      <c r="AR45" s="63" t="str">
        <f t="shared" si="47"/>
        <v>0</v>
      </c>
      <c r="AS45" s="64">
        <f>IFERROR(AR45/AR35,0)</f>
        <v>0</v>
      </c>
      <c r="AT45" s="63">
        <f t="shared" si="78"/>
        <v>0</v>
      </c>
      <c r="AU45" s="69">
        <f>IFERROR(AT45/AT50,0)</f>
        <v>0</v>
      </c>
      <c r="AV45" s="70">
        <f t="shared" si="49"/>
        <v>-458</v>
      </c>
      <c r="AW45" s="71">
        <f t="shared" si="50"/>
        <v>-1</v>
      </c>
      <c r="AX45" s="72">
        <f t="shared" si="51"/>
        <v>-326.10797474813234</v>
      </c>
      <c r="AY45" s="71">
        <f t="shared" si="52"/>
        <v>-1</v>
      </c>
      <c r="AZ45" s="72">
        <f t="shared" si="53"/>
        <v>-149357.4524346446</v>
      </c>
      <c r="BA45" s="73">
        <f t="shared" si="54"/>
        <v>-1</v>
      </c>
      <c r="BB45" s="70">
        <f t="shared" si="55"/>
        <v>0</v>
      </c>
      <c r="BC45" s="71">
        <f t="shared" si="56"/>
        <v>0</v>
      </c>
      <c r="BD45" s="72">
        <f t="shared" si="57"/>
        <v>0</v>
      </c>
      <c r="BE45" s="71">
        <f t="shared" si="58"/>
        <v>0</v>
      </c>
      <c r="BF45" s="72">
        <f t="shared" si="59"/>
        <v>0</v>
      </c>
      <c r="BG45" s="73">
        <f t="shared" si="60"/>
        <v>0</v>
      </c>
      <c r="BH45" s="70">
        <f t="shared" si="61"/>
        <v>0</v>
      </c>
      <c r="BI45" s="71">
        <f t="shared" si="62"/>
        <v>0</v>
      </c>
      <c r="BJ45" s="72">
        <f t="shared" si="63"/>
        <v>0</v>
      </c>
      <c r="BK45" s="71">
        <f t="shared" si="64"/>
        <v>0</v>
      </c>
      <c r="BL45" s="72">
        <f t="shared" si="65"/>
        <v>0</v>
      </c>
      <c r="BM45" s="74">
        <f t="shared" si="66"/>
        <v>0</v>
      </c>
      <c r="BN45" s="75">
        <f t="shared" si="67"/>
        <v>0</v>
      </c>
      <c r="BO45" s="71">
        <f t="shared" si="68"/>
        <v>0</v>
      </c>
      <c r="BP45" s="72">
        <f t="shared" si="69"/>
        <v>0</v>
      </c>
      <c r="BQ45" s="71">
        <f t="shared" si="70"/>
        <v>0</v>
      </c>
      <c r="BR45" s="72">
        <f t="shared" si="39"/>
        <v>0</v>
      </c>
      <c r="BS45" s="74">
        <f t="shared" si="71"/>
        <v>0</v>
      </c>
      <c r="BX45" s="321"/>
      <c r="BY45" s="366"/>
      <c r="BZ45" s="60" t="s">
        <v>54</v>
      </c>
      <c r="CA45" s="76">
        <f>ROUND(기존구분!$G$44*(SUM('파나크 영덕:소노문해운대'!L69)/SUM('파나크 영덕:소노문해운대'!$L$72,'파나크 영덕:소노문해운대'!$L$73)),0)</f>
        <v>516</v>
      </c>
      <c r="CB45" s="77">
        <f>CA45*기존구분!$G$52+2879</f>
        <v>171150.71497003629</v>
      </c>
      <c r="CC45" s="78"/>
      <c r="CD45" s="79"/>
      <c r="CE45" s="80"/>
      <c r="CF45" s="81"/>
      <c r="CG45" s="82"/>
      <c r="CH45" s="83"/>
      <c r="CI45" s="84"/>
      <c r="CJ45" s="85"/>
      <c r="CK45" s="78"/>
      <c r="CL45" s="83"/>
      <c r="CM45" s="78"/>
      <c r="CN45" s="83"/>
    </row>
    <row r="46" spans="3:92" ht="18" customHeight="1" x14ac:dyDescent="0.3">
      <c r="C46" s="315"/>
      <c r="D46" s="324"/>
      <c r="E46" s="60" t="s">
        <v>56</v>
      </c>
      <c r="F46" s="61">
        <f>CA33</f>
        <v>2</v>
      </c>
      <c r="G46" s="62">
        <f>IFERROR(F46/F50,0)</f>
        <v>1.0162601626016261E-3</v>
      </c>
      <c r="H46" s="63">
        <f t="shared" si="40"/>
        <v>369.60797474813234</v>
      </c>
      <c r="I46" s="64">
        <f>IFERROR(H46/H35,0)</f>
        <v>1.3152188119147719</v>
      </c>
      <c r="J46" s="63">
        <f>CB33</f>
        <v>739.21594949626467</v>
      </c>
      <c r="K46" s="65">
        <f>IFERROR(J46/J50,0)</f>
        <v>1.3626600852801336E-3</v>
      </c>
      <c r="L46" s="66">
        <f t="shared" si="75"/>
        <v>0</v>
      </c>
      <c r="M46" s="62">
        <f>IFERROR(L46/L50,0)</f>
        <v>0</v>
      </c>
      <c r="N46" s="63" t="str">
        <f t="shared" si="41"/>
        <v>0</v>
      </c>
      <c r="O46" s="64">
        <f>IFERROR(N46/N35,0)</f>
        <v>0</v>
      </c>
      <c r="P46" s="63">
        <f t="shared" si="76"/>
        <v>0</v>
      </c>
      <c r="Q46" s="67">
        <f>IFERROR(P46/P50,0)</f>
        <v>0</v>
      </c>
      <c r="R46" s="66">
        <f>CE33</f>
        <v>0</v>
      </c>
      <c r="S46" s="62">
        <f>IFERROR(R46/R50,0)</f>
        <v>0</v>
      </c>
      <c r="T46" s="63" t="str">
        <f t="shared" si="42"/>
        <v>0</v>
      </c>
      <c r="U46" s="64">
        <f>IFERROR(T46/T35,0)</f>
        <v>0</v>
      </c>
      <c r="V46" s="63">
        <f>CF33</f>
        <v>0</v>
      </c>
      <c r="W46" s="67">
        <f>IFERROR(V46/V50,0)</f>
        <v>0</v>
      </c>
      <c r="X46" s="68">
        <f>CG33</f>
        <v>0</v>
      </c>
      <c r="Y46" s="62">
        <f>IFERROR(X46/X50,0)</f>
        <v>0</v>
      </c>
      <c r="Z46" s="63" t="str">
        <f t="shared" si="43"/>
        <v>0</v>
      </c>
      <c r="AA46" s="64">
        <f>IFERROR(Z46/Z35,0)</f>
        <v>0</v>
      </c>
      <c r="AB46" s="63">
        <f>CH33</f>
        <v>0</v>
      </c>
      <c r="AC46" s="65">
        <f>IFERROR(AB46/AB50,0)</f>
        <v>0</v>
      </c>
      <c r="AD46" s="66">
        <f>CI33</f>
        <v>0</v>
      </c>
      <c r="AE46" s="62">
        <f>IFERROR(AD46/AD50,0)</f>
        <v>0</v>
      </c>
      <c r="AF46" s="63" t="str">
        <f t="shared" si="44"/>
        <v>0</v>
      </c>
      <c r="AG46" s="64">
        <f>IFERROR(AF46/AF35,0)</f>
        <v>0</v>
      </c>
      <c r="AH46" s="63">
        <f>CJ33</f>
        <v>0</v>
      </c>
      <c r="AI46" s="67">
        <f>IFERROR(AH46/AH50,0)</f>
        <v>0</v>
      </c>
      <c r="AJ46" s="66">
        <f>CK33</f>
        <v>0</v>
      </c>
      <c r="AK46" s="62">
        <f>IFERROR(AJ46/AJ50,0)</f>
        <v>0</v>
      </c>
      <c r="AL46" s="63" t="str">
        <f t="shared" si="45"/>
        <v>0</v>
      </c>
      <c r="AM46" s="64">
        <f>IFERROR(AL46/AL35,0)</f>
        <v>0</v>
      </c>
      <c r="AN46" s="63">
        <f>CL33</f>
        <v>0</v>
      </c>
      <c r="AO46" s="65">
        <f>IFERROR(AN46/AN50,0)</f>
        <v>0</v>
      </c>
      <c r="AP46" s="66">
        <f t="shared" si="77"/>
        <v>0</v>
      </c>
      <c r="AQ46" s="62">
        <f>IFERROR(AP46/AP50,0)</f>
        <v>0</v>
      </c>
      <c r="AR46" s="63" t="str">
        <f t="shared" si="47"/>
        <v>0</v>
      </c>
      <c r="AS46" s="64">
        <f>IFERROR(AR46/AR35,0)</f>
        <v>0</v>
      </c>
      <c r="AT46" s="63">
        <f t="shared" si="78"/>
        <v>0</v>
      </c>
      <c r="AU46" s="69">
        <f>IFERROR(AT46/AT50,0)</f>
        <v>0</v>
      </c>
      <c r="AV46" s="70">
        <f t="shared" si="49"/>
        <v>-2</v>
      </c>
      <c r="AW46" s="71">
        <f t="shared" si="50"/>
        <v>-1</v>
      </c>
      <c r="AX46" s="72">
        <f t="shared" si="51"/>
        <v>-369.60797474813234</v>
      </c>
      <c r="AY46" s="71">
        <f t="shared" si="52"/>
        <v>-1</v>
      </c>
      <c r="AZ46" s="72">
        <f t="shared" si="53"/>
        <v>-739.21594949626467</v>
      </c>
      <c r="BA46" s="73">
        <f t="shared" si="54"/>
        <v>-1</v>
      </c>
      <c r="BB46" s="70">
        <f t="shared" si="55"/>
        <v>0</v>
      </c>
      <c r="BC46" s="71">
        <f t="shared" si="56"/>
        <v>0</v>
      </c>
      <c r="BD46" s="72">
        <f t="shared" si="57"/>
        <v>0</v>
      </c>
      <c r="BE46" s="71">
        <f t="shared" si="58"/>
        <v>0</v>
      </c>
      <c r="BF46" s="72">
        <f t="shared" si="59"/>
        <v>0</v>
      </c>
      <c r="BG46" s="73">
        <f t="shared" si="60"/>
        <v>0</v>
      </c>
      <c r="BH46" s="70">
        <f t="shared" si="61"/>
        <v>0</v>
      </c>
      <c r="BI46" s="71">
        <f t="shared" si="62"/>
        <v>0</v>
      </c>
      <c r="BJ46" s="72">
        <f t="shared" si="63"/>
        <v>0</v>
      </c>
      <c r="BK46" s="71">
        <f t="shared" si="64"/>
        <v>0</v>
      </c>
      <c r="BL46" s="72">
        <f t="shared" si="65"/>
        <v>0</v>
      </c>
      <c r="BM46" s="74">
        <f t="shared" si="66"/>
        <v>0</v>
      </c>
      <c r="BN46" s="75">
        <f t="shared" si="67"/>
        <v>0</v>
      </c>
      <c r="BO46" s="71">
        <f t="shared" si="68"/>
        <v>0</v>
      </c>
      <c r="BP46" s="72">
        <f t="shared" si="69"/>
        <v>0</v>
      </c>
      <c r="BQ46" s="71">
        <f t="shared" si="70"/>
        <v>0</v>
      </c>
      <c r="BR46" s="72">
        <f t="shared" si="39"/>
        <v>0</v>
      </c>
      <c r="BS46" s="74">
        <f t="shared" si="71"/>
        <v>0</v>
      </c>
      <c r="BX46" s="321"/>
      <c r="BY46" s="366"/>
      <c r="BZ46" s="60" t="s">
        <v>55</v>
      </c>
      <c r="CA46" s="76">
        <f>ROUND(기존구분!$G$44*(SUM('파나크 영덕:소노문해운대'!L70)/SUM('파나크 영덕:소노문해운대'!$L$72,'파나크 영덕:소노문해운대'!$L$73)),0)</f>
        <v>2</v>
      </c>
      <c r="CB46" s="77">
        <f>CA46*기존구분!$G$52+100</f>
        <v>752.21594949626467</v>
      </c>
      <c r="CC46" s="78"/>
      <c r="CD46" s="79"/>
      <c r="CE46" s="80"/>
      <c r="CF46" s="81"/>
      <c r="CG46" s="82"/>
      <c r="CH46" s="83"/>
      <c r="CI46" s="84"/>
      <c r="CJ46" s="85"/>
      <c r="CK46" s="78"/>
      <c r="CL46" s="83"/>
      <c r="CM46" s="78"/>
      <c r="CN46" s="83"/>
    </row>
    <row r="47" spans="3:92" ht="18" customHeight="1" x14ac:dyDescent="0.3">
      <c r="C47" s="315"/>
      <c r="D47" s="324"/>
      <c r="E47" s="60" t="s">
        <v>39</v>
      </c>
      <c r="F47" s="61">
        <f>CA34</f>
        <v>30</v>
      </c>
      <c r="G47" s="62">
        <f>IFERROR(F47/F50,0)</f>
        <v>1.524390243902439E-2</v>
      </c>
      <c r="H47" s="63">
        <f t="shared" si="40"/>
        <v>326.10797474813234</v>
      </c>
      <c r="I47" s="64">
        <f>IFERROR(H47/H35,0)</f>
        <v>1.1604277299385797</v>
      </c>
      <c r="J47" s="63">
        <f>CB34</f>
        <v>9783.2392424439695</v>
      </c>
      <c r="K47" s="65">
        <f>IFERROR(J47/J50,0)</f>
        <v>1.8034282985248295E-2</v>
      </c>
      <c r="L47" s="66">
        <f t="shared" si="75"/>
        <v>0</v>
      </c>
      <c r="M47" s="62">
        <f>IFERROR(L47/L50,0)</f>
        <v>0</v>
      </c>
      <c r="N47" s="63" t="str">
        <f t="shared" si="41"/>
        <v>0</v>
      </c>
      <c r="O47" s="64">
        <f>IFERROR(N47/N35,0)</f>
        <v>0</v>
      </c>
      <c r="P47" s="63">
        <f t="shared" si="76"/>
        <v>0</v>
      </c>
      <c r="Q47" s="67">
        <f>IFERROR(P47/P50,0)</f>
        <v>0</v>
      </c>
      <c r="R47" s="66">
        <f>CE34</f>
        <v>0</v>
      </c>
      <c r="S47" s="62">
        <f>IFERROR(R47/R50,0)</f>
        <v>0</v>
      </c>
      <c r="T47" s="63" t="str">
        <f t="shared" si="42"/>
        <v>0</v>
      </c>
      <c r="U47" s="64">
        <f>IFERROR(T47/T35,0)</f>
        <v>0</v>
      </c>
      <c r="V47" s="63">
        <f>CF34</f>
        <v>0</v>
      </c>
      <c r="W47" s="67">
        <f>IFERROR(V47/V50,0)</f>
        <v>0</v>
      </c>
      <c r="X47" s="68">
        <f>CG34</f>
        <v>0</v>
      </c>
      <c r="Y47" s="62">
        <f>IFERROR(X47/X50,0)</f>
        <v>0</v>
      </c>
      <c r="Z47" s="63" t="str">
        <f t="shared" si="43"/>
        <v>0</v>
      </c>
      <c r="AA47" s="64">
        <f>IFERROR(Z47/Z35,0)</f>
        <v>0</v>
      </c>
      <c r="AB47" s="63">
        <f>CH34</f>
        <v>0</v>
      </c>
      <c r="AC47" s="65">
        <f>IFERROR(AB47/AB50,0)</f>
        <v>0</v>
      </c>
      <c r="AD47" s="66">
        <f>CI34</f>
        <v>0</v>
      </c>
      <c r="AE47" s="62">
        <f>IFERROR(AD47/AD50,0)</f>
        <v>0</v>
      </c>
      <c r="AF47" s="63" t="str">
        <f t="shared" si="44"/>
        <v>0</v>
      </c>
      <c r="AG47" s="64">
        <f>IFERROR(AF47/AF35,0)</f>
        <v>0</v>
      </c>
      <c r="AH47" s="63">
        <f>CJ34</f>
        <v>0</v>
      </c>
      <c r="AI47" s="67">
        <f>IFERROR(AH47/AH50,0)</f>
        <v>0</v>
      </c>
      <c r="AJ47" s="66">
        <f>CK34</f>
        <v>0</v>
      </c>
      <c r="AK47" s="62">
        <f>IFERROR(AJ47/AJ50,0)</f>
        <v>0</v>
      </c>
      <c r="AL47" s="63" t="str">
        <f t="shared" si="45"/>
        <v>0</v>
      </c>
      <c r="AM47" s="64">
        <f>IFERROR(AL47/AL35,0)</f>
        <v>0</v>
      </c>
      <c r="AN47" s="63">
        <f>CL34</f>
        <v>0</v>
      </c>
      <c r="AO47" s="65">
        <f>IFERROR(AN47/AN50,0)</f>
        <v>0</v>
      </c>
      <c r="AP47" s="66">
        <f t="shared" si="77"/>
        <v>0</v>
      </c>
      <c r="AQ47" s="62">
        <f>IFERROR(AP47/AP50,0)</f>
        <v>0</v>
      </c>
      <c r="AR47" s="63" t="str">
        <f t="shared" si="47"/>
        <v>0</v>
      </c>
      <c r="AS47" s="64">
        <f>IFERROR(AR47/AR35,0)</f>
        <v>0</v>
      </c>
      <c r="AT47" s="63">
        <f t="shared" si="78"/>
        <v>0</v>
      </c>
      <c r="AU47" s="69">
        <f>IFERROR(AT47/AT50,0)</f>
        <v>0</v>
      </c>
      <c r="AV47" s="70">
        <f t="shared" si="49"/>
        <v>-30</v>
      </c>
      <c r="AW47" s="71">
        <f t="shared" si="50"/>
        <v>-1</v>
      </c>
      <c r="AX47" s="72">
        <f t="shared" si="51"/>
        <v>-326.10797474813234</v>
      </c>
      <c r="AY47" s="71">
        <f t="shared" si="52"/>
        <v>-1</v>
      </c>
      <c r="AZ47" s="72">
        <f t="shared" si="53"/>
        <v>-9783.2392424439695</v>
      </c>
      <c r="BA47" s="73">
        <f t="shared" si="54"/>
        <v>-1</v>
      </c>
      <c r="BB47" s="70">
        <f t="shared" si="55"/>
        <v>0</v>
      </c>
      <c r="BC47" s="71">
        <f t="shared" si="56"/>
        <v>0</v>
      </c>
      <c r="BD47" s="72">
        <f t="shared" si="57"/>
        <v>0</v>
      </c>
      <c r="BE47" s="71">
        <f t="shared" si="58"/>
        <v>0</v>
      </c>
      <c r="BF47" s="72">
        <f t="shared" si="59"/>
        <v>0</v>
      </c>
      <c r="BG47" s="73">
        <f t="shared" si="60"/>
        <v>0</v>
      </c>
      <c r="BH47" s="70">
        <f t="shared" si="61"/>
        <v>0</v>
      </c>
      <c r="BI47" s="71">
        <f t="shared" si="62"/>
        <v>0</v>
      </c>
      <c r="BJ47" s="72">
        <f t="shared" si="63"/>
        <v>0</v>
      </c>
      <c r="BK47" s="71">
        <f t="shared" si="64"/>
        <v>0</v>
      </c>
      <c r="BL47" s="72">
        <f t="shared" si="65"/>
        <v>0</v>
      </c>
      <c r="BM47" s="74">
        <f t="shared" si="66"/>
        <v>0</v>
      </c>
      <c r="BN47" s="75">
        <f t="shared" si="67"/>
        <v>0</v>
      </c>
      <c r="BO47" s="71">
        <f t="shared" si="68"/>
        <v>0</v>
      </c>
      <c r="BP47" s="72">
        <f t="shared" si="69"/>
        <v>0</v>
      </c>
      <c r="BQ47" s="71">
        <f t="shared" si="70"/>
        <v>0</v>
      </c>
      <c r="BR47" s="72">
        <f t="shared" si="39"/>
        <v>0</v>
      </c>
      <c r="BS47" s="74">
        <f t="shared" si="71"/>
        <v>0</v>
      </c>
      <c r="BX47" s="321"/>
      <c r="BY47" s="366"/>
      <c r="BZ47" s="60" t="s">
        <v>40</v>
      </c>
      <c r="CA47" s="76">
        <f>ROUND(기존구분!$G$44*(SUM('파나크 영덕:소노문해운대'!L71)/SUM('파나크 영덕:소노문해운대'!$L$72,'파나크 영덕:소노문해운대'!$L$73)),0)</f>
        <v>34</v>
      </c>
      <c r="CB47" s="77">
        <f>CA47*기존구분!$G$52</f>
        <v>11087.6711414365</v>
      </c>
      <c r="CC47" s="78"/>
      <c r="CD47" s="79"/>
      <c r="CE47" s="80"/>
      <c r="CF47" s="81"/>
      <c r="CG47" s="82"/>
      <c r="CH47" s="83"/>
      <c r="CI47" s="84"/>
      <c r="CJ47" s="85"/>
      <c r="CK47" s="78"/>
      <c r="CL47" s="83"/>
      <c r="CM47" s="78"/>
      <c r="CN47" s="83"/>
    </row>
    <row r="48" spans="3:92" ht="18" customHeight="1" x14ac:dyDescent="0.3">
      <c r="C48" s="315"/>
      <c r="D48" s="325"/>
      <c r="E48" s="86" t="s">
        <v>41</v>
      </c>
      <c r="F48" s="87">
        <f>SUM(F43:F47)</f>
        <v>1175</v>
      </c>
      <c r="G48" s="88">
        <f>IFERROR(F48/F50,0)</f>
        <v>0.59705284552845528</v>
      </c>
      <c r="H48" s="89">
        <f t="shared" si="40"/>
        <v>329.16074070557914</v>
      </c>
      <c r="I48" s="90">
        <f>IFERROR(H48/H35,0)</f>
        <v>1.1712907401816435</v>
      </c>
      <c r="J48" s="89">
        <f>SUM(J43:J47)</f>
        <v>386763.87032905553</v>
      </c>
      <c r="K48" s="91">
        <f>IFERROR(J48/J50,0)</f>
        <v>0.7129549746390158</v>
      </c>
      <c r="L48" s="92">
        <f>SUM(L43:L47)</f>
        <v>0</v>
      </c>
      <c r="M48" s="88">
        <f>IFERROR(L48/L50,0)</f>
        <v>0</v>
      </c>
      <c r="N48" s="89" t="str">
        <f t="shared" si="41"/>
        <v>0</v>
      </c>
      <c r="O48" s="90">
        <f>IFERROR(N48/N35,0)</f>
        <v>0</v>
      </c>
      <c r="P48" s="89">
        <f>SUM(P43:P47)</f>
        <v>0</v>
      </c>
      <c r="Q48" s="93">
        <f>IFERROR(P48/P50,0)</f>
        <v>0</v>
      </c>
      <c r="R48" s="92">
        <f>SUM(R43:R47)</f>
        <v>0</v>
      </c>
      <c r="S48" s="88">
        <f>IFERROR(R48/R50,0)</f>
        <v>0</v>
      </c>
      <c r="T48" s="89" t="str">
        <f t="shared" si="42"/>
        <v>0</v>
      </c>
      <c r="U48" s="90">
        <f>IFERROR(T48/T35,0)</f>
        <v>0</v>
      </c>
      <c r="V48" s="89">
        <f>SUM(V43:V47)</f>
        <v>0</v>
      </c>
      <c r="W48" s="93">
        <f>IFERROR(V48/V50,0)</f>
        <v>0</v>
      </c>
      <c r="X48" s="94">
        <f>SUM(X43:X47)</f>
        <v>0</v>
      </c>
      <c r="Y48" s="88">
        <f>IFERROR(X48/X50,0)</f>
        <v>0</v>
      </c>
      <c r="Z48" s="89" t="str">
        <f t="shared" si="43"/>
        <v>0</v>
      </c>
      <c r="AA48" s="90">
        <f>IFERROR(Z48/Z35,0)</f>
        <v>0</v>
      </c>
      <c r="AB48" s="89">
        <f>SUM(AB43:AB47)</f>
        <v>0</v>
      </c>
      <c r="AC48" s="91">
        <f>IFERROR(AB48/AB50,0)</f>
        <v>0</v>
      </c>
      <c r="AD48" s="92">
        <f>SUM(AD43:AD47)</f>
        <v>0</v>
      </c>
      <c r="AE48" s="88">
        <f>IFERROR(AD48/AD50,0)</f>
        <v>0</v>
      </c>
      <c r="AF48" s="89" t="str">
        <f t="shared" si="44"/>
        <v>0</v>
      </c>
      <c r="AG48" s="90">
        <f>IFERROR(AF48/AF35,0)</f>
        <v>0</v>
      </c>
      <c r="AH48" s="89">
        <f>SUM(AH43:AH47)</f>
        <v>0</v>
      </c>
      <c r="AI48" s="93">
        <f>IFERROR(AH48/AH50,0)</f>
        <v>0</v>
      </c>
      <c r="AJ48" s="92">
        <f>SUM(AJ43:AJ47)</f>
        <v>0</v>
      </c>
      <c r="AK48" s="88">
        <f>IFERROR(AJ48/AJ50,0)</f>
        <v>0</v>
      </c>
      <c r="AL48" s="89" t="str">
        <f t="shared" si="45"/>
        <v>0</v>
      </c>
      <c r="AM48" s="90">
        <f>IFERROR(AL48/AL35,0)</f>
        <v>0</v>
      </c>
      <c r="AN48" s="89">
        <f>SUM(AN43:AN47)</f>
        <v>0</v>
      </c>
      <c r="AO48" s="91">
        <f>IFERROR(AN48/AN50,0)</f>
        <v>0</v>
      </c>
      <c r="AP48" s="92">
        <f>SUM(AP43:AP47)</f>
        <v>0</v>
      </c>
      <c r="AQ48" s="88">
        <f>IFERROR(AP48/AP50,0)</f>
        <v>0</v>
      </c>
      <c r="AR48" s="89" t="str">
        <f t="shared" si="47"/>
        <v>0</v>
      </c>
      <c r="AS48" s="90">
        <f>IFERROR(AR48/AR35,0)</f>
        <v>0</v>
      </c>
      <c r="AT48" s="89">
        <f>SUM(AT43:AT47)</f>
        <v>0</v>
      </c>
      <c r="AU48" s="95">
        <f>IFERROR(AT48/AT50,0)</f>
        <v>0</v>
      </c>
      <c r="AV48" s="96">
        <f t="shared" si="49"/>
        <v>-1175</v>
      </c>
      <c r="AW48" s="97">
        <f t="shared" si="50"/>
        <v>-1</v>
      </c>
      <c r="AX48" s="98">
        <f t="shared" si="51"/>
        <v>-329.16074070557914</v>
      </c>
      <c r="AY48" s="97">
        <f t="shared" si="52"/>
        <v>-1</v>
      </c>
      <c r="AZ48" s="98">
        <f t="shared" si="53"/>
        <v>-386763.87032905553</v>
      </c>
      <c r="BA48" s="99">
        <f t="shared" si="54"/>
        <v>-1</v>
      </c>
      <c r="BB48" s="96">
        <f t="shared" si="55"/>
        <v>0</v>
      </c>
      <c r="BC48" s="97">
        <f t="shared" si="56"/>
        <v>0</v>
      </c>
      <c r="BD48" s="98">
        <f t="shared" si="57"/>
        <v>0</v>
      </c>
      <c r="BE48" s="97">
        <f t="shared" si="58"/>
        <v>0</v>
      </c>
      <c r="BF48" s="98">
        <f t="shared" si="59"/>
        <v>0</v>
      </c>
      <c r="BG48" s="99">
        <f t="shared" si="60"/>
        <v>0</v>
      </c>
      <c r="BH48" s="96">
        <f t="shared" si="61"/>
        <v>0</v>
      </c>
      <c r="BI48" s="97">
        <f t="shared" si="62"/>
        <v>0</v>
      </c>
      <c r="BJ48" s="98">
        <f t="shared" si="63"/>
        <v>0</v>
      </c>
      <c r="BK48" s="97">
        <f t="shared" si="64"/>
        <v>0</v>
      </c>
      <c r="BL48" s="98">
        <f t="shared" si="65"/>
        <v>0</v>
      </c>
      <c r="BM48" s="100">
        <f t="shared" si="66"/>
        <v>0</v>
      </c>
      <c r="BN48" s="101">
        <f t="shared" si="67"/>
        <v>0</v>
      </c>
      <c r="BO48" s="97">
        <f t="shared" si="68"/>
        <v>0</v>
      </c>
      <c r="BP48" s="98">
        <f t="shared" si="69"/>
        <v>0</v>
      </c>
      <c r="BQ48" s="97">
        <f t="shared" si="70"/>
        <v>0</v>
      </c>
      <c r="BR48" s="98">
        <f t="shared" si="39"/>
        <v>0</v>
      </c>
      <c r="BS48" s="100">
        <f t="shared" si="71"/>
        <v>0</v>
      </c>
      <c r="BX48" s="368"/>
      <c r="BY48" s="364" t="s">
        <v>57</v>
      </c>
      <c r="BZ48" s="365"/>
      <c r="CA48" s="135">
        <f>ROUND(기존구분!$G$44*(SUM('파나크 영덕:소노문해운대'!L73)/SUM('파나크 영덕:소노문해운대'!$L$72,'파나크 영덕:소노문해운대'!$L$73)),0)-1</f>
        <v>26</v>
      </c>
      <c r="CB48" s="136"/>
      <c r="CC48" s="137"/>
      <c r="CD48" s="138"/>
      <c r="CE48" s="139"/>
      <c r="CF48" s="140"/>
      <c r="CG48" s="141"/>
      <c r="CH48" s="142"/>
      <c r="CI48" s="143"/>
      <c r="CJ48" s="144"/>
      <c r="CK48" s="137"/>
      <c r="CL48" s="142"/>
      <c r="CM48" s="137"/>
      <c r="CN48" s="142"/>
    </row>
    <row r="49" spans="3:92" ht="18" customHeight="1" x14ac:dyDescent="0.3">
      <c r="C49" s="315"/>
      <c r="D49" s="326" t="s">
        <v>57</v>
      </c>
      <c r="E49" s="327"/>
      <c r="F49" s="155">
        <f>CA35</f>
        <v>11</v>
      </c>
      <c r="G49" s="156">
        <f>IFERROR(F49/F50,0)</f>
        <v>5.5894308943089431E-3</v>
      </c>
      <c r="H49" s="157">
        <f t="shared" si="40"/>
        <v>0</v>
      </c>
      <c r="I49" s="158">
        <f>IFERROR(H49/H35,0)</f>
        <v>0</v>
      </c>
      <c r="J49" s="157">
        <f>CB35</f>
        <v>0</v>
      </c>
      <c r="K49" s="159">
        <f>IFERROR(J49/J50,0)</f>
        <v>0</v>
      </c>
      <c r="L49" s="160">
        <f>CC35</f>
        <v>0</v>
      </c>
      <c r="M49" s="156">
        <f>IFERROR(L49/L50,0)</f>
        <v>0</v>
      </c>
      <c r="N49" s="157" t="str">
        <f t="shared" si="41"/>
        <v>0</v>
      </c>
      <c r="O49" s="158">
        <f>IFERROR(N49/N35,0)</f>
        <v>0</v>
      </c>
      <c r="P49" s="157">
        <f>CD35</f>
        <v>0</v>
      </c>
      <c r="Q49" s="161">
        <f>IFERROR(P49/P50,0)</f>
        <v>0</v>
      </c>
      <c r="R49" s="160">
        <f>CE35</f>
        <v>0</v>
      </c>
      <c r="S49" s="156">
        <f>IFERROR(R49/R50,0)</f>
        <v>0</v>
      </c>
      <c r="T49" s="157" t="str">
        <f t="shared" si="42"/>
        <v>0</v>
      </c>
      <c r="U49" s="158">
        <f>IFERROR(T49/T35,0)</f>
        <v>0</v>
      </c>
      <c r="V49" s="157">
        <f>CF35</f>
        <v>0</v>
      </c>
      <c r="W49" s="161">
        <f>IFERROR(V49/V50,0)</f>
        <v>0</v>
      </c>
      <c r="X49" s="162">
        <f>CG35</f>
        <v>0</v>
      </c>
      <c r="Y49" s="156">
        <f>IFERROR(X49/X50,0)</f>
        <v>0</v>
      </c>
      <c r="Z49" s="157" t="str">
        <f t="shared" si="43"/>
        <v>0</v>
      </c>
      <c r="AA49" s="158">
        <f>IFERROR(Z49/Z35,0)</f>
        <v>0</v>
      </c>
      <c r="AB49" s="157">
        <f>CH35</f>
        <v>0</v>
      </c>
      <c r="AC49" s="159">
        <f>IFERROR(AB49/AB50,0)</f>
        <v>0</v>
      </c>
      <c r="AD49" s="160">
        <f>CI35</f>
        <v>0</v>
      </c>
      <c r="AE49" s="156">
        <f>IFERROR(AD49/AD50,0)</f>
        <v>0</v>
      </c>
      <c r="AF49" s="157" t="str">
        <f t="shared" si="44"/>
        <v>0</v>
      </c>
      <c r="AG49" s="158">
        <f>IFERROR(AF49/AF35,0)</f>
        <v>0</v>
      </c>
      <c r="AH49" s="157">
        <f>CJ35</f>
        <v>0</v>
      </c>
      <c r="AI49" s="161">
        <f>IFERROR(AH49/AH50,0)</f>
        <v>0</v>
      </c>
      <c r="AJ49" s="160">
        <f>CK35</f>
        <v>0</v>
      </c>
      <c r="AK49" s="156">
        <f>IFERROR(AJ49/AJ50,0)</f>
        <v>0</v>
      </c>
      <c r="AL49" s="157" t="str">
        <f t="shared" si="45"/>
        <v>0</v>
      </c>
      <c r="AM49" s="158">
        <f>IFERROR(AL49/AL35,0)</f>
        <v>0</v>
      </c>
      <c r="AN49" s="157">
        <f>CL35</f>
        <v>0</v>
      </c>
      <c r="AO49" s="159">
        <f>IFERROR(AN49/AN50,0)</f>
        <v>0</v>
      </c>
      <c r="AP49" s="160">
        <f>CM35</f>
        <v>0</v>
      </c>
      <c r="AQ49" s="156">
        <f>IFERROR(AP49/AP50,0)</f>
        <v>0</v>
      </c>
      <c r="AR49" s="157" t="str">
        <f t="shared" si="47"/>
        <v>0</v>
      </c>
      <c r="AS49" s="158">
        <f>IFERROR(AR49/AR35,0)</f>
        <v>0</v>
      </c>
      <c r="AT49" s="157">
        <f>CN35</f>
        <v>0</v>
      </c>
      <c r="AU49" s="163">
        <f>IFERROR(AT49/AT50,0)</f>
        <v>0</v>
      </c>
      <c r="AV49" s="164">
        <f t="shared" si="49"/>
        <v>-11</v>
      </c>
      <c r="AW49" s="165">
        <f t="shared" si="50"/>
        <v>-1</v>
      </c>
      <c r="AX49" s="166">
        <f t="shared" si="51"/>
        <v>0</v>
      </c>
      <c r="AY49" s="165">
        <f t="shared" si="52"/>
        <v>0</v>
      </c>
      <c r="AZ49" s="166">
        <f t="shared" si="53"/>
        <v>0</v>
      </c>
      <c r="BA49" s="167">
        <f t="shared" si="54"/>
        <v>0</v>
      </c>
      <c r="BB49" s="164">
        <f t="shared" si="55"/>
        <v>0</v>
      </c>
      <c r="BC49" s="165">
        <f t="shared" si="56"/>
        <v>0</v>
      </c>
      <c r="BD49" s="166">
        <f t="shared" si="57"/>
        <v>0</v>
      </c>
      <c r="BE49" s="165">
        <f t="shared" si="58"/>
        <v>0</v>
      </c>
      <c r="BF49" s="166">
        <f t="shared" si="59"/>
        <v>0</v>
      </c>
      <c r="BG49" s="167">
        <f t="shared" si="60"/>
        <v>0</v>
      </c>
      <c r="BH49" s="164">
        <f t="shared" si="61"/>
        <v>0</v>
      </c>
      <c r="BI49" s="165">
        <f t="shared" si="62"/>
        <v>0</v>
      </c>
      <c r="BJ49" s="166">
        <f t="shared" si="63"/>
        <v>0</v>
      </c>
      <c r="BK49" s="165">
        <f t="shared" si="64"/>
        <v>0</v>
      </c>
      <c r="BL49" s="166">
        <f t="shared" si="65"/>
        <v>0</v>
      </c>
      <c r="BM49" s="168">
        <f t="shared" si="66"/>
        <v>0</v>
      </c>
      <c r="BN49" s="169">
        <f t="shared" si="67"/>
        <v>0</v>
      </c>
      <c r="BO49" s="165">
        <f t="shared" si="68"/>
        <v>0</v>
      </c>
      <c r="BP49" s="166">
        <f t="shared" si="69"/>
        <v>0</v>
      </c>
      <c r="BQ49" s="165">
        <f t="shared" si="70"/>
        <v>0</v>
      </c>
      <c r="BR49" s="166">
        <f t="shared" si="39"/>
        <v>0</v>
      </c>
      <c r="BS49" s="168">
        <f t="shared" si="71"/>
        <v>0</v>
      </c>
      <c r="BX49" s="320" t="s">
        <v>62</v>
      </c>
      <c r="BY49" s="363" t="s">
        <v>35</v>
      </c>
      <c r="BZ49" s="102" t="s">
        <v>34</v>
      </c>
      <c r="CA49" s="145">
        <f>기존구분!$H$46</f>
        <v>284</v>
      </c>
      <c r="CB49" s="146"/>
      <c r="CC49" s="147"/>
      <c r="CD49" s="148"/>
      <c r="CE49" s="149"/>
      <c r="CF49" s="150"/>
      <c r="CG49" s="151"/>
      <c r="CH49" s="152"/>
      <c r="CI49" s="153"/>
      <c r="CJ49" s="154"/>
      <c r="CK49" s="147"/>
      <c r="CL49" s="152"/>
      <c r="CM49" s="147"/>
      <c r="CN49" s="152"/>
    </row>
    <row r="50" spans="3:92" ht="18" customHeight="1" x14ac:dyDescent="0.3">
      <c r="C50" s="315"/>
      <c r="D50" s="328" t="s">
        <v>59</v>
      </c>
      <c r="E50" s="329"/>
      <c r="F50" s="170">
        <f>SUM(F38,F42,F48,F49)</f>
        <v>1968</v>
      </c>
      <c r="G50" s="171">
        <f>IFERROR(F50/F50,0)</f>
        <v>1</v>
      </c>
      <c r="H50" s="172">
        <f t="shared" si="40"/>
        <v>275.65044619265831</v>
      </c>
      <c r="I50" s="173">
        <f>IFERROR(H50/H35,0)</f>
        <v>0.98087886927314405</v>
      </c>
      <c r="J50" s="172">
        <f>SUM(J38,J42,J48,J49)</f>
        <v>542480.07810715155</v>
      </c>
      <c r="K50" s="174">
        <f>IFERROR(J50/J50,0)</f>
        <v>1</v>
      </c>
      <c r="L50" s="175">
        <f>SUM(L38,L42,L48,L49)</f>
        <v>0</v>
      </c>
      <c r="M50" s="171">
        <f>IFERROR(L50/L50,0)</f>
        <v>0</v>
      </c>
      <c r="N50" s="172" t="str">
        <f t="shared" si="41"/>
        <v>0</v>
      </c>
      <c r="O50" s="173">
        <f>IFERROR(N50/N35,0)</f>
        <v>0</v>
      </c>
      <c r="P50" s="172">
        <f>SUM(P38,P42,P48,P49)</f>
        <v>0</v>
      </c>
      <c r="Q50" s="176">
        <f>IFERROR(P50/P50,0)</f>
        <v>0</v>
      </c>
      <c r="R50" s="175">
        <f>SUM(R38,R42,R48,R49)</f>
        <v>0</v>
      </c>
      <c r="S50" s="171">
        <f>IFERROR(R50/R50,0)</f>
        <v>0</v>
      </c>
      <c r="T50" s="172" t="str">
        <f t="shared" si="42"/>
        <v>0</v>
      </c>
      <c r="U50" s="173">
        <f>IFERROR(T50/T35,0)</f>
        <v>0</v>
      </c>
      <c r="V50" s="172">
        <f>SUM(V38,V42,V48,V49)</f>
        <v>0</v>
      </c>
      <c r="W50" s="176">
        <f>IFERROR(V50/V50,0)</f>
        <v>0</v>
      </c>
      <c r="X50" s="177">
        <f>SUM(X38,X42,X48,X49)</f>
        <v>0</v>
      </c>
      <c r="Y50" s="171">
        <f>IFERROR(X50/X50,0)</f>
        <v>0</v>
      </c>
      <c r="Z50" s="172" t="str">
        <f t="shared" si="43"/>
        <v>0</v>
      </c>
      <c r="AA50" s="173">
        <f>IFERROR(Z50/Z35,0)</f>
        <v>0</v>
      </c>
      <c r="AB50" s="172">
        <f>SUM(AB38,AB42,AB48,AB49)</f>
        <v>0</v>
      </c>
      <c r="AC50" s="174">
        <f>IFERROR(AB50/AB50,0)</f>
        <v>0</v>
      </c>
      <c r="AD50" s="175">
        <f>SUM(AD38,AD42,AD48,AD49)</f>
        <v>0</v>
      </c>
      <c r="AE50" s="171">
        <f>IFERROR(AD50/AD50,0)</f>
        <v>0</v>
      </c>
      <c r="AF50" s="172" t="str">
        <f t="shared" si="44"/>
        <v>0</v>
      </c>
      <c r="AG50" s="173">
        <f>IFERROR(AF50/AF35,0)</f>
        <v>0</v>
      </c>
      <c r="AH50" s="172">
        <f>SUM(AH38,AH42,AH48,AH49)</f>
        <v>0</v>
      </c>
      <c r="AI50" s="176">
        <f>IFERROR(AH50/AH50,0)</f>
        <v>0</v>
      </c>
      <c r="AJ50" s="175">
        <f>SUM(AJ38,AJ42,AJ48,AJ49)</f>
        <v>0</v>
      </c>
      <c r="AK50" s="171">
        <f>IFERROR(AJ50/AJ50,0)</f>
        <v>0</v>
      </c>
      <c r="AL50" s="172" t="str">
        <f t="shared" si="45"/>
        <v>0</v>
      </c>
      <c r="AM50" s="173">
        <f>IFERROR(AL50/AL35,0)</f>
        <v>0</v>
      </c>
      <c r="AN50" s="172">
        <f>SUM(AN38,AN42,AN48,AN49)</f>
        <v>0</v>
      </c>
      <c r="AO50" s="174">
        <f>IFERROR(AN50/AN50,0)</f>
        <v>0</v>
      </c>
      <c r="AP50" s="175">
        <f>SUM(AP38,AP42,AP48,AP49)</f>
        <v>0</v>
      </c>
      <c r="AQ50" s="171">
        <f>IFERROR(AP50/AP50,0)</f>
        <v>0</v>
      </c>
      <c r="AR50" s="172" t="str">
        <f t="shared" si="47"/>
        <v>0</v>
      </c>
      <c r="AS50" s="173">
        <f>IFERROR(AR50/AR35,0)</f>
        <v>0</v>
      </c>
      <c r="AT50" s="172">
        <f>SUM(AT38,AT42,AT48,AT49)</f>
        <v>0</v>
      </c>
      <c r="AU50" s="178">
        <f>IFERROR(AT50/AT50,0)</f>
        <v>0</v>
      </c>
      <c r="AV50" s="179">
        <f t="shared" si="49"/>
        <v>-1968</v>
      </c>
      <c r="AW50" s="180">
        <f t="shared" si="50"/>
        <v>-1</v>
      </c>
      <c r="AX50" s="181">
        <f t="shared" si="51"/>
        <v>-275.65044619265831</v>
      </c>
      <c r="AY50" s="180">
        <f t="shared" si="52"/>
        <v>-1</v>
      </c>
      <c r="AZ50" s="181">
        <f t="shared" si="53"/>
        <v>-542480.07810715155</v>
      </c>
      <c r="BA50" s="182">
        <f t="shared" si="54"/>
        <v>-1</v>
      </c>
      <c r="BB50" s="179">
        <f t="shared" si="55"/>
        <v>0</v>
      </c>
      <c r="BC50" s="180">
        <f t="shared" si="56"/>
        <v>0</v>
      </c>
      <c r="BD50" s="181">
        <f t="shared" si="57"/>
        <v>0</v>
      </c>
      <c r="BE50" s="180">
        <f t="shared" si="58"/>
        <v>0</v>
      </c>
      <c r="BF50" s="181">
        <f t="shared" si="59"/>
        <v>0</v>
      </c>
      <c r="BG50" s="182">
        <f t="shared" si="60"/>
        <v>0</v>
      </c>
      <c r="BH50" s="179">
        <f t="shared" si="61"/>
        <v>0</v>
      </c>
      <c r="BI50" s="180">
        <f t="shared" si="62"/>
        <v>0</v>
      </c>
      <c r="BJ50" s="181">
        <f t="shared" si="63"/>
        <v>0</v>
      </c>
      <c r="BK50" s="180">
        <f t="shared" si="64"/>
        <v>0</v>
      </c>
      <c r="BL50" s="181">
        <f t="shared" si="65"/>
        <v>0</v>
      </c>
      <c r="BM50" s="183">
        <f t="shared" si="66"/>
        <v>0</v>
      </c>
      <c r="BN50" s="184">
        <f t="shared" si="67"/>
        <v>0</v>
      </c>
      <c r="BO50" s="180">
        <f t="shared" si="68"/>
        <v>0</v>
      </c>
      <c r="BP50" s="181">
        <f t="shared" si="69"/>
        <v>0</v>
      </c>
      <c r="BQ50" s="180">
        <f t="shared" si="70"/>
        <v>0</v>
      </c>
      <c r="BR50" s="181">
        <f t="shared" si="39"/>
        <v>0</v>
      </c>
      <c r="BS50" s="183">
        <f t="shared" si="71"/>
        <v>0</v>
      </c>
      <c r="BX50" s="321"/>
      <c r="BY50" s="366"/>
      <c r="BZ50" s="60" t="s">
        <v>36</v>
      </c>
      <c r="CA50" s="76">
        <f>ROUND(기존구분!$H$45*(SUM('파나크 영덕'!L83,소노문해운대!L82:L83)/SUM('파나크 영덕'!L83:L85,소노문해운대!L82:L85)),0)</f>
        <v>579</v>
      </c>
      <c r="CB50" s="77">
        <f>CA50*기존구분!$H$53-1000</f>
        <v>162926.69873366837</v>
      </c>
      <c r="CC50" s="78"/>
      <c r="CD50" s="79"/>
      <c r="CE50" s="80"/>
      <c r="CF50" s="81"/>
      <c r="CG50" s="82"/>
      <c r="CH50" s="83"/>
      <c r="CI50" s="84"/>
      <c r="CJ50" s="85"/>
      <c r="CK50" s="78"/>
      <c r="CL50" s="83"/>
      <c r="CM50" s="78"/>
      <c r="CN50" s="83"/>
    </row>
    <row r="51" spans="3:92" ht="18" customHeight="1" thickBot="1" x14ac:dyDescent="0.35">
      <c r="C51" s="316"/>
      <c r="D51" s="330" t="s">
        <v>60</v>
      </c>
      <c r="E51" s="331"/>
      <c r="F51" s="185">
        <f>F50/F30</f>
        <v>0.6568758344459279</v>
      </c>
      <c r="G51" s="186"/>
      <c r="H51" s="187"/>
      <c r="I51" s="188"/>
      <c r="J51" s="187"/>
      <c r="K51" s="189"/>
      <c r="L51" s="190" t="e">
        <f>L50/L30</f>
        <v>#DIV/0!</v>
      </c>
      <c r="M51" s="186"/>
      <c r="N51" s="187"/>
      <c r="O51" s="188"/>
      <c r="P51" s="187"/>
      <c r="Q51" s="191"/>
      <c r="R51" s="190" t="e">
        <f>R50/R30</f>
        <v>#DIV/0!</v>
      </c>
      <c r="S51" s="186"/>
      <c r="T51" s="187"/>
      <c r="U51" s="188"/>
      <c r="V51" s="187"/>
      <c r="W51" s="191"/>
      <c r="X51" s="192" t="e">
        <f>X50/X30</f>
        <v>#DIV/0!</v>
      </c>
      <c r="Y51" s="186"/>
      <c r="Z51" s="187"/>
      <c r="AA51" s="188"/>
      <c r="AB51" s="187"/>
      <c r="AC51" s="189"/>
      <c r="AD51" s="190" t="e">
        <f>AD50/AD30</f>
        <v>#DIV/0!</v>
      </c>
      <c r="AE51" s="186"/>
      <c r="AF51" s="187"/>
      <c r="AG51" s="188"/>
      <c r="AH51" s="187"/>
      <c r="AI51" s="191"/>
      <c r="AJ51" s="190" t="e">
        <f>AJ50/AJ30</f>
        <v>#DIV/0!</v>
      </c>
      <c r="AK51" s="186"/>
      <c r="AL51" s="187"/>
      <c r="AM51" s="188"/>
      <c r="AN51" s="187"/>
      <c r="AO51" s="189"/>
      <c r="AP51" s="190" t="e">
        <f>AP50/AP30</f>
        <v>#DIV/0!</v>
      </c>
      <c r="AQ51" s="186"/>
      <c r="AR51" s="187"/>
      <c r="AS51" s="188"/>
      <c r="AT51" s="187"/>
      <c r="AU51" s="193"/>
      <c r="AV51" s="194">
        <f t="shared" si="49"/>
        <v>0</v>
      </c>
      <c r="AW51" s="195"/>
      <c r="AX51" s="196"/>
      <c r="AY51" s="197"/>
      <c r="AZ51" s="196"/>
      <c r="BA51" s="197"/>
      <c r="BB51" s="194">
        <f t="shared" si="55"/>
        <v>0</v>
      </c>
      <c r="BC51" s="195"/>
      <c r="BD51" s="196"/>
      <c r="BE51" s="197"/>
      <c r="BF51" s="196"/>
      <c r="BG51" s="197"/>
      <c r="BH51" s="194">
        <f t="shared" si="61"/>
        <v>0</v>
      </c>
      <c r="BI51" s="195"/>
      <c r="BJ51" s="196"/>
      <c r="BK51" s="197"/>
      <c r="BL51" s="196"/>
      <c r="BM51" s="198"/>
      <c r="BN51" s="199">
        <f>IFERROR(L51-AP51,0)</f>
        <v>0</v>
      </c>
      <c r="BO51" s="195"/>
      <c r="BP51" s="196"/>
      <c r="BQ51" s="197"/>
      <c r="BR51" s="196"/>
      <c r="BS51" s="198"/>
      <c r="BX51" s="321"/>
      <c r="BY51" s="366"/>
      <c r="BZ51" s="60" t="s">
        <v>38</v>
      </c>
      <c r="CA51" s="76">
        <f>ROUND(기존구분!$H$45*(SUM('파나크 영덕:소노문해운대'!L84)/SUM('파나크 영덕'!L83:L85,소노문해운대!L82:L85)),0)</f>
        <v>54</v>
      </c>
      <c r="CB51" s="77">
        <f>CA51*기존구분!$H$53+1000</f>
        <v>16288.500400031247</v>
      </c>
      <c r="CC51" s="78"/>
      <c r="CD51" s="79"/>
      <c r="CE51" s="80"/>
      <c r="CF51" s="81"/>
      <c r="CG51" s="82"/>
      <c r="CH51" s="83"/>
      <c r="CI51" s="84"/>
      <c r="CJ51" s="85"/>
      <c r="CK51" s="78"/>
      <c r="CL51" s="83"/>
      <c r="CM51" s="78"/>
      <c r="CN51" s="83"/>
    </row>
    <row r="52" spans="3:92" ht="18" customHeight="1" x14ac:dyDescent="0.3">
      <c r="AM52" s="4"/>
      <c r="AS52" s="4"/>
      <c r="BI52" s="3"/>
      <c r="BK52" s="3"/>
      <c r="BM52" s="3"/>
      <c r="BO52" s="3"/>
      <c r="BQ52" s="3"/>
      <c r="BS52" s="3"/>
      <c r="BX52" s="321"/>
      <c r="BY52" s="366"/>
      <c r="BZ52" s="60" t="s">
        <v>40</v>
      </c>
      <c r="CA52" s="76">
        <f>ROUND(기존구분!$H$45*(SUM('파나크 영덕:소노문해운대'!L85)/SUM('파나크 영덕'!L83:L85,소노문해운대!L82:L85)),0)+1</f>
        <v>42</v>
      </c>
      <c r="CB52" s="77">
        <f>CA52*기존구분!$H$53</f>
        <v>11891.055866690971</v>
      </c>
      <c r="CC52" s="78"/>
      <c r="CD52" s="79"/>
      <c r="CE52" s="80"/>
      <c r="CF52" s="81"/>
      <c r="CG52" s="82"/>
      <c r="CH52" s="83"/>
      <c r="CI52" s="84"/>
      <c r="CJ52" s="85"/>
      <c r="CK52" s="78"/>
      <c r="CL52" s="83"/>
      <c r="CM52" s="78"/>
      <c r="CN52" s="83"/>
    </row>
    <row r="53" spans="3:92" ht="18" customHeight="1" x14ac:dyDescent="0.3">
      <c r="AH53" s="8"/>
      <c r="AM53" s="4"/>
      <c r="AN53" s="8"/>
      <c r="AS53" s="4"/>
      <c r="AT53" s="8"/>
      <c r="BI53" s="3"/>
      <c r="BK53" s="3"/>
      <c r="BM53" s="3"/>
      <c r="BO53" s="3"/>
      <c r="BQ53" s="3"/>
      <c r="BS53" s="3"/>
      <c r="BX53" s="321"/>
      <c r="BY53" s="366" t="s">
        <v>42</v>
      </c>
      <c r="BZ53" s="60" t="s">
        <v>43</v>
      </c>
      <c r="CA53" s="76"/>
      <c r="CB53" s="77"/>
      <c r="CC53" s="78"/>
      <c r="CD53" s="79"/>
      <c r="CE53" s="80"/>
      <c r="CF53" s="81"/>
      <c r="CG53" s="82"/>
      <c r="CH53" s="83"/>
      <c r="CI53" s="84"/>
      <c r="CJ53" s="85"/>
      <c r="CK53" s="78"/>
      <c r="CL53" s="83"/>
      <c r="CM53" s="78"/>
      <c r="CN53" s="83"/>
    </row>
    <row r="54" spans="3:92" s="8" customFormat="1" ht="18" customHeight="1" thickBot="1" x14ac:dyDescent="0.35">
      <c r="C54" s="7"/>
      <c r="D54" s="7"/>
      <c r="E54" s="7"/>
      <c r="F54" s="7">
        <f>CC169</f>
        <v>3317</v>
      </c>
      <c r="G54" s="3"/>
      <c r="I54" s="4"/>
      <c r="J54" s="9"/>
      <c r="K54" s="9"/>
      <c r="L54" s="7">
        <f>CC170</f>
        <v>0</v>
      </c>
      <c r="M54" s="3"/>
      <c r="O54" s="4"/>
      <c r="P54" s="9"/>
      <c r="Q54" s="9"/>
      <c r="R54" s="10">
        <f>CC171</f>
        <v>0</v>
      </c>
      <c r="S54" s="11"/>
      <c r="T54" s="10"/>
      <c r="U54" s="12"/>
      <c r="V54" s="9"/>
      <c r="W54" s="9"/>
      <c r="X54" s="10">
        <f>CC172</f>
        <v>0</v>
      </c>
      <c r="Y54" s="11"/>
      <c r="Z54" s="10"/>
      <c r="AA54" s="12"/>
      <c r="AB54" s="9"/>
      <c r="AC54" s="9"/>
      <c r="AD54" s="10">
        <f>CC173</f>
        <v>0</v>
      </c>
      <c r="AE54" s="11"/>
      <c r="AF54" s="10"/>
      <c r="AG54" s="12"/>
      <c r="AH54" s="9"/>
      <c r="AI54" s="9"/>
      <c r="AJ54" s="10">
        <f>CC174</f>
        <v>0</v>
      </c>
      <c r="AK54" s="3"/>
      <c r="AM54" s="4"/>
      <c r="AO54" s="3"/>
      <c r="AP54" s="10">
        <f>CC175</f>
        <v>0</v>
      </c>
      <c r="AQ54" s="3"/>
      <c r="AS54" s="4"/>
      <c r="AU54" s="3"/>
      <c r="AW54" s="3"/>
      <c r="AY54" s="3"/>
      <c r="BA54" s="3"/>
      <c r="BC54" s="3"/>
      <c r="BE54" s="3"/>
      <c r="BG54" s="3"/>
      <c r="BI54" s="3"/>
      <c r="BK54" s="3"/>
      <c r="BM54" s="11" t="s">
        <v>1</v>
      </c>
      <c r="BO54" s="3"/>
      <c r="BQ54" s="3"/>
      <c r="BS54" s="11" t="s">
        <v>1</v>
      </c>
      <c r="BX54" s="321"/>
      <c r="BY54" s="366"/>
      <c r="BZ54" s="60" t="s">
        <v>46</v>
      </c>
      <c r="CA54" s="76"/>
      <c r="CB54" s="77"/>
      <c r="CC54" s="78"/>
      <c r="CD54" s="79"/>
      <c r="CE54" s="80"/>
      <c r="CF54" s="81"/>
      <c r="CG54" s="82"/>
      <c r="CH54" s="83"/>
      <c r="CI54" s="84"/>
      <c r="CJ54" s="85"/>
      <c r="CK54" s="78"/>
      <c r="CL54" s="83"/>
      <c r="CM54" s="78"/>
      <c r="CN54" s="83"/>
    </row>
    <row r="55" spans="3:92" s="15" customFormat="1" ht="18" customHeight="1" x14ac:dyDescent="0.3">
      <c r="C55" s="347" t="s">
        <v>2</v>
      </c>
      <c r="D55" s="345"/>
      <c r="E55" s="352"/>
      <c r="F55" s="358" t="str">
        <f>$F$7</f>
        <v>2026 Budget</v>
      </c>
      <c r="G55" s="345"/>
      <c r="H55" s="345"/>
      <c r="I55" s="345"/>
      <c r="J55" s="345"/>
      <c r="K55" s="346"/>
      <c r="L55" s="359" t="str">
        <f>$L$7</f>
        <v>2026 Actual</v>
      </c>
      <c r="M55" s="345"/>
      <c r="N55" s="345"/>
      <c r="O55" s="345"/>
      <c r="P55" s="345"/>
      <c r="Q55" s="348"/>
      <c r="R55" s="347" t="str">
        <f>$R$7</f>
        <v>2025 Actual</v>
      </c>
      <c r="S55" s="345"/>
      <c r="T55" s="345"/>
      <c r="U55" s="345"/>
      <c r="V55" s="345"/>
      <c r="W55" s="348"/>
      <c r="X55" s="344" t="str">
        <f>$X$7</f>
        <v>2023 Actual</v>
      </c>
      <c r="Y55" s="345"/>
      <c r="Z55" s="345"/>
      <c r="AA55" s="345"/>
      <c r="AB55" s="345"/>
      <c r="AC55" s="346"/>
      <c r="AD55" s="347" t="str">
        <f>$AD$7</f>
        <v>2022 Actual</v>
      </c>
      <c r="AE55" s="345"/>
      <c r="AF55" s="345"/>
      <c r="AG55" s="345"/>
      <c r="AH55" s="345"/>
      <c r="AI55" s="348"/>
      <c r="AJ55" s="347" t="str">
        <f>$AJ$7</f>
        <v>2021 Actual</v>
      </c>
      <c r="AK55" s="345"/>
      <c r="AL55" s="345"/>
      <c r="AM55" s="345"/>
      <c r="AN55" s="345"/>
      <c r="AO55" s="346"/>
      <c r="AP55" s="347" t="str">
        <f>$AP$7</f>
        <v>2020 Actual</v>
      </c>
      <c r="AQ55" s="345"/>
      <c r="AR55" s="345"/>
      <c r="AS55" s="345"/>
      <c r="AT55" s="345"/>
      <c r="AU55" s="349"/>
      <c r="AV55" s="350" t="str">
        <f>$AV$7</f>
        <v>2026 Actual vs. 2026 Budget</v>
      </c>
      <c r="AW55" s="340"/>
      <c r="AX55" s="340"/>
      <c r="AY55" s="340"/>
      <c r="AZ55" s="340"/>
      <c r="BA55" s="351"/>
      <c r="BB55" s="350" t="str">
        <f>$BB$7</f>
        <v>2026 Actual vs. 2025 Actual</v>
      </c>
      <c r="BC55" s="340"/>
      <c r="BD55" s="340"/>
      <c r="BE55" s="340"/>
      <c r="BF55" s="340"/>
      <c r="BG55" s="351"/>
      <c r="BH55" s="350" t="str">
        <f>$BH$7</f>
        <v>2026 Actual vs. 2024 Actual</v>
      </c>
      <c r="BI55" s="340"/>
      <c r="BJ55" s="340"/>
      <c r="BK55" s="340"/>
      <c r="BL55" s="340"/>
      <c r="BM55" s="341"/>
      <c r="BN55" s="339" t="str">
        <f>$BN$7</f>
        <v>2025 Actual vs. 2020 Actual</v>
      </c>
      <c r="BO55" s="340"/>
      <c r="BP55" s="340"/>
      <c r="BQ55" s="340"/>
      <c r="BR55" s="340"/>
      <c r="BS55" s="341"/>
      <c r="BX55" s="321"/>
      <c r="BY55" s="366"/>
      <c r="BZ55" s="60" t="s">
        <v>48</v>
      </c>
      <c r="CA55" s="76"/>
      <c r="CB55" s="77"/>
      <c r="CC55" s="78"/>
      <c r="CD55" s="79"/>
      <c r="CE55" s="80"/>
      <c r="CF55" s="81"/>
      <c r="CG55" s="82"/>
      <c r="CH55" s="83"/>
      <c r="CI55" s="84"/>
      <c r="CJ55" s="85"/>
      <c r="CK55" s="78"/>
      <c r="CL55" s="83"/>
      <c r="CM55" s="78"/>
      <c r="CN55" s="83"/>
    </row>
    <row r="56" spans="3:92" s="15" customFormat="1" ht="18" customHeight="1" x14ac:dyDescent="0.3">
      <c r="C56" s="353"/>
      <c r="D56" s="333"/>
      <c r="E56" s="354"/>
      <c r="F56" s="342" t="s">
        <v>15</v>
      </c>
      <c r="G56" s="333"/>
      <c r="H56" s="334" t="s">
        <v>16</v>
      </c>
      <c r="I56" s="333"/>
      <c r="J56" s="334" t="s">
        <v>17</v>
      </c>
      <c r="K56" s="336"/>
      <c r="L56" s="335" t="s">
        <v>15</v>
      </c>
      <c r="M56" s="333"/>
      <c r="N56" s="334" t="s">
        <v>16</v>
      </c>
      <c r="O56" s="333"/>
      <c r="P56" s="334" t="s">
        <v>17</v>
      </c>
      <c r="Q56" s="343"/>
      <c r="R56" s="335" t="s">
        <v>15</v>
      </c>
      <c r="S56" s="333"/>
      <c r="T56" s="334" t="s">
        <v>16</v>
      </c>
      <c r="U56" s="333"/>
      <c r="V56" s="334" t="s">
        <v>18</v>
      </c>
      <c r="W56" s="343"/>
      <c r="X56" s="338" t="s">
        <v>15</v>
      </c>
      <c r="Y56" s="333"/>
      <c r="Z56" s="334" t="s">
        <v>16</v>
      </c>
      <c r="AA56" s="333"/>
      <c r="AB56" s="334" t="s">
        <v>18</v>
      </c>
      <c r="AC56" s="336"/>
      <c r="AD56" s="335" t="s">
        <v>15</v>
      </c>
      <c r="AE56" s="333"/>
      <c r="AF56" s="334" t="s">
        <v>16</v>
      </c>
      <c r="AG56" s="333"/>
      <c r="AH56" s="334" t="s">
        <v>19</v>
      </c>
      <c r="AI56" s="343"/>
      <c r="AJ56" s="335" t="s">
        <v>15</v>
      </c>
      <c r="AK56" s="333"/>
      <c r="AL56" s="334" t="s">
        <v>16</v>
      </c>
      <c r="AM56" s="333"/>
      <c r="AN56" s="334" t="s">
        <v>19</v>
      </c>
      <c r="AO56" s="336"/>
      <c r="AP56" s="335" t="s">
        <v>15</v>
      </c>
      <c r="AQ56" s="333"/>
      <c r="AR56" s="334" t="s">
        <v>16</v>
      </c>
      <c r="AS56" s="333"/>
      <c r="AT56" s="334" t="s">
        <v>19</v>
      </c>
      <c r="AU56" s="337"/>
      <c r="AV56" s="332" t="s">
        <v>15</v>
      </c>
      <c r="AW56" s="333"/>
      <c r="AX56" s="334" t="s">
        <v>16</v>
      </c>
      <c r="AY56" s="333"/>
      <c r="AZ56" s="334" t="s">
        <v>17</v>
      </c>
      <c r="BA56" s="336"/>
      <c r="BB56" s="332" t="s">
        <v>15</v>
      </c>
      <c r="BC56" s="333"/>
      <c r="BD56" s="334" t="s">
        <v>16</v>
      </c>
      <c r="BE56" s="333"/>
      <c r="BF56" s="334" t="s">
        <v>17</v>
      </c>
      <c r="BG56" s="336"/>
      <c r="BH56" s="332" t="s">
        <v>15</v>
      </c>
      <c r="BI56" s="333"/>
      <c r="BJ56" s="334" t="s">
        <v>16</v>
      </c>
      <c r="BK56" s="333"/>
      <c r="BL56" s="334" t="s">
        <v>17</v>
      </c>
      <c r="BM56" s="337"/>
      <c r="BN56" s="338" t="s">
        <v>15</v>
      </c>
      <c r="BO56" s="333"/>
      <c r="BP56" s="334" t="s">
        <v>16</v>
      </c>
      <c r="BQ56" s="333"/>
      <c r="BR56" s="334" t="s">
        <v>17</v>
      </c>
      <c r="BS56" s="337"/>
      <c r="BX56" s="321"/>
      <c r="BY56" s="366" t="s">
        <v>43</v>
      </c>
      <c r="BZ56" s="60" t="s">
        <v>50</v>
      </c>
      <c r="CA56" s="76">
        <f>ROUND(기존구분!$H$44*(SUM('파나크 영덕:소노문해운대'!L91)/SUM('파나크 영덕:소노문해운대'!$L$96,'파나크 영덕:소노문해운대'!$L$97)),0)</f>
        <v>122</v>
      </c>
      <c r="CB56" s="77">
        <f>CA56*기존구분!$H$52+4000</f>
        <v>43785.172919272147</v>
      </c>
      <c r="CC56" s="78"/>
      <c r="CD56" s="79"/>
      <c r="CE56" s="80"/>
      <c r="CF56" s="81"/>
      <c r="CG56" s="82"/>
      <c r="CH56" s="83"/>
      <c r="CI56" s="84"/>
      <c r="CJ56" s="85"/>
      <c r="CK56" s="78"/>
      <c r="CL56" s="83"/>
      <c r="CM56" s="78"/>
      <c r="CN56" s="83"/>
    </row>
    <row r="57" spans="3:92" s="15" customFormat="1" ht="18" customHeight="1" thickBot="1" x14ac:dyDescent="0.35">
      <c r="C57" s="355"/>
      <c r="D57" s="356"/>
      <c r="E57" s="357"/>
      <c r="F57" s="19"/>
      <c r="G57" s="20" t="s">
        <v>28</v>
      </c>
      <c r="H57" s="21"/>
      <c r="I57" s="22" t="s">
        <v>29</v>
      </c>
      <c r="J57" s="21"/>
      <c r="K57" s="23" t="s">
        <v>28</v>
      </c>
      <c r="L57" s="24"/>
      <c r="M57" s="20" t="s">
        <v>28</v>
      </c>
      <c r="N57" s="21"/>
      <c r="O57" s="22" t="s">
        <v>29</v>
      </c>
      <c r="P57" s="21"/>
      <c r="Q57" s="25" t="s">
        <v>28</v>
      </c>
      <c r="R57" s="24"/>
      <c r="S57" s="20" t="s">
        <v>28</v>
      </c>
      <c r="T57" s="21"/>
      <c r="U57" s="22" t="s">
        <v>29</v>
      </c>
      <c r="V57" s="21"/>
      <c r="W57" s="25" t="s">
        <v>28</v>
      </c>
      <c r="X57" s="26"/>
      <c r="Y57" s="20" t="s">
        <v>28</v>
      </c>
      <c r="Z57" s="21"/>
      <c r="AA57" s="22" t="s">
        <v>29</v>
      </c>
      <c r="AB57" s="21"/>
      <c r="AC57" s="23" t="s">
        <v>28</v>
      </c>
      <c r="AD57" s="24"/>
      <c r="AE57" s="20" t="s">
        <v>28</v>
      </c>
      <c r="AF57" s="21"/>
      <c r="AG57" s="22" t="s">
        <v>29</v>
      </c>
      <c r="AH57" s="21"/>
      <c r="AI57" s="25" t="s">
        <v>28</v>
      </c>
      <c r="AJ57" s="24"/>
      <c r="AK57" s="20" t="s">
        <v>28</v>
      </c>
      <c r="AL57" s="21"/>
      <c r="AM57" s="22" t="s">
        <v>29</v>
      </c>
      <c r="AN57" s="21"/>
      <c r="AO57" s="23" t="s">
        <v>28</v>
      </c>
      <c r="AP57" s="24"/>
      <c r="AQ57" s="20" t="s">
        <v>28</v>
      </c>
      <c r="AR57" s="21"/>
      <c r="AS57" s="22" t="s">
        <v>29</v>
      </c>
      <c r="AT57" s="21"/>
      <c r="AU57" s="27" t="s">
        <v>28</v>
      </c>
      <c r="AV57" s="28"/>
      <c r="AW57" s="20" t="s">
        <v>30</v>
      </c>
      <c r="AX57" s="21"/>
      <c r="AY57" s="20" t="s">
        <v>30</v>
      </c>
      <c r="AZ57" s="21"/>
      <c r="BA57" s="23" t="s">
        <v>30</v>
      </c>
      <c r="BB57" s="28"/>
      <c r="BC57" s="20" t="s">
        <v>30</v>
      </c>
      <c r="BD57" s="21"/>
      <c r="BE57" s="20" t="s">
        <v>30</v>
      </c>
      <c r="BF57" s="21"/>
      <c r="BG57" s="23" t="s">
        <v>30</v>
      </c>
      <c r="BH57" s="28"/>
      <c r="BI57" s="20" t="s">
        <v>30</v>
      </c>
      <c r="BJ57" s="21"/>
      <c r="BK57" s="20" t="s">
        <v>30</v>
      </c>
      <c r="BL57" s="21"/>
      <c r="BM57" s="27" t="s">
        <v>30</v>
      </c>
      <c r="BN57" s="26"/>
      <c r="BO57" s="20" t="s">
        <v>30</v>
      </c>
      <c r="BP57" s="21"/>
      <c r="BQ57" s="20" t="s">
        <v>30</v>
      </c>
      <c r="BR57" s="21"/>
      <c r="BS57" s="27" t="s">
        <v>30</v>
      </c>
      <c r="BX57" s="321"/>
      <c r="BY57" s="366"/>
      <c r="BZ57" s="60" t="s">
        <v>51</v>
      </c>
      <c r="CA57" s="76">
        <f>ROUND(기존구분!$H$44*(SUM('파나크 영덕:소노문해운대'!L92)/SUM('파나크 영덕:소노문해운대'!$L$96,'파나크 영덕:소노문해운대'!$L$97)),0)</f>
        <v>608</v>
      </c>
      <c r="CB57" s="77">
        <f>CA57*기존구분!$H$52+4500</f>
        <v>202773.64864686446</v>
      </c>
      <c r="CC57" s="78"/>
      <c r="CD57" s="79"/>
      <c r="CE57" s="80"/>
      <c r="CF57" s="81"/>
      <c r="CG57" s="82"/>
      <c r="CH57" s="83"/>
      <c r="CI57" s="84"/>
      <c r="CJ57" s="85"/>
      <c r="CK57" s="78"/>
      <c r="CL57" s="83"/>
      <c r="CM57" s="78"/>
      <c r="CN57" s="83"/>
    </row>
    <row r="58" spans="3:92" ht="18" customHeight="1" thickTop="1" x14ac:dyDescent="0.3">
      <c r="C58" s="360" t="s">
        <v>61</v>
      </c>
      <c r="D58" s="317" t="s">
        <v>33</v>
      </c>
      <c r="E58" s="34" t="s">
        <v>34</v>
      </c>
      <c r="F58" s="35">
        <f>CA36</f>
        <v>259</v>
      </c>
      <c r="G58" s="36">
        <f>IFERROR(F58/F74,0)</f>
        <v>0.11756695415342715</v>
      </c>
      <c r="H58" s="37">
        <f>IFERROR(J58/F58,"0")</f>
        <v>0</v>
      </c>
      <c r="I58" s="38">
        <f>IFERROR(H58/H59,0)</f>
        <v>0</v>
      </c>
      <c r="J58" s="37">
        <f>CB36</f>
        <v>0</v>
      </c>
      <c r="K58" s="39">
        <f>IFERROR(J58/J74,0)</f>
        <v>0</v>
      </c>
      <c r="L58" s="40">
        <f t="shared" ref="L58:L61" si="79">CC36</f>
        <v>0</v>
      </c>
      <c r="M58" s="36">
        <f>IFERROR(L58/L74,0)</f>
        <v>0</v>
      </c>
      <c r="N58" s="37" t="str">
        <f>IFERROR(P58/L58,"0")</f>
        <v>0</v>
      </c>
      <c r="O58" s="38">
        <f>IFERROR(N58/N59,0)</f>
        <v>0</v>
      </c>
      <c r="P58" s="37">
        <f t="shared" ref="P58:P61" si="80">CD36</f>
        <v>0</v>
      </c>
      <c r="Q58" s="41">
        <f>IFERROR(P58/P74,0)</f>
        <v>0</v>
      </c>
      <c r="R58" s="40">
        <f>CE36</f>
        <v>0</v>
      </c>
      <c r="S58" s="36">
        <f>IFERROR(R58/R74,0)</f>
        <v>0</v>
      </c>
      <c r="T58" s="37" t="str">
        <f>IFERROR(V58/R58,"0")</f>
        <v>0</v>
      </c>
      <c r="U58" s="38">
        <f>IFERROR(T58/T59,0)</f>
        <v>0</v>
      </c>
      <c r="V58" s="37">
        <f>CF36</f>
        <v>0</v>
      </c>
      <c r="W58" s="41">
        <f>IFERROR(V58/V74,0)</f>
        <v>0</v>
      </c>
      <c r="X58" s="42">
        <f>CG36</f>
        <v>0</v>
      </c>
      <c r="Y58" s="36">
        <f>IFERROR(X58/X74,0)</f>
        <v>0</v>
      </c>
      <c r="Z58" s="37" t="str">
        <f>IFERROR(AB58/X58,"0")</f>
        <v>0</v>
      </c>
      <c r="AA58" s="38">
        <f>IFERROR(Z58/Z59,0)</f>
        <v>0</v>
      </c>
      <c r="AB58" s="37">
        <f>CH36</f>
        <v>0</v>
      </c>
      <c r="AC58" s="39">
        <f>IFERROR(AB58/AB74,0)</f>
        <v>0</v>
      </c>
      <c r="AD58" s="40">
        <f>CI36</f>
        <v>0</v>
      </c>
      <c r="AE58" s="36">
        <f>IFERROR(AD58/AD74,0)</f>
        <v>0</v>
      </c>
      <c r="AF58" s="37" t="str">
        <f>IFERROR(AH58/AD58,"0")</f>
        <v>0</v>
      </c>
      <c r="AG58" s="38">
        <f>IFERROR(AF58/AF59,0)</f>
        <v>0</v>
      </c>
      <c r="AH58" s="37">
        <f>CJ36</f>
        <v>0</v>
      </c>
      <c r="AI58" s="41">
        <f>IFERROR(AH58/AH74,0)</f>
        <v>0</v>
      </c>
      <c r="AJ58" s="40">
        <f>CK36</f>
        <v>0</v>
      </c>
      <c r="AK58" s="36">
        <f>IFERROR(AJ58/AJ74,0)</f>
        <v>0</v>
      </c>
      <c r="AL58" s="37" t="str">
        <f>IFERROR(AN58/AJ58,"0")</f>
        <v>0</v>
      </c>
      <c r="AM58" s="38">
        <f>IFERROR(AL58/AL59,0)</f>
        <v>0</v>
      </c>
      <c r="AN58" s="37">
        <f>CL36</f>
        <v>0</v>
      </c>
      <c r="AO58" s="39">
        <f>IFERROR(AN58/AN74,0)</f>
        <v>0</v>
      </c>
      <c r="AP58" s="40">
        <f>CM36</f>
        <v>0</v>
      </c>
      <c r="AQ58" s="36">
        <f>IFERROR(AP58/AP74,0)</f>
        <v>0</v>
      </c>
      <c r="AR58" s="37" t="str">
        <f>IFERROR(AT58/AP58,"0")</f>
        <v>0</v>
      </c>
      <c r="AS58" s="38">
        <f>IFERROR(AR58/AR59,0)</f>
        <v>0</v>
      </c>
      <c r="AT58" s="37">
        <f>CN36</f>
        <v>0</v>
      </c>
      <c r="AU58" s="43">
        <f>IFERROR(AT58/AT74,0)</f>
        <v>0</v>
      </c>
      <c r="AV58" s="44">
        <f>IFERROR(L58-F58,0)</f>
        <v>-259</v>
      </c>
      <c r="AW58" s="45">
        <f>IFERROR(AV58/F58,0)</f>
        <v>-1</v>
      </c>
      <c r="AX58" s="46">
        <f>IFERROR(N58-H58,0)</f>
        <v>0</v>
      </c>
      <c r="AY58" s="45">
        <f>IFERROR(AX58/H58,0)</f>
        <v>0</v>
      </c>
      <c r="AZ58" s="46">
        <f>IFERROR(P58-J58,0)</f>
        <v>0</v>
      </c>
      <c r="BA58" s="47">
        <f>IFERROR(AZ58/J58,0)</f>
        <v>0</v>
      </c>
      <c r="BB58" s="44">
        <f>IFERROR(L58-R58,0)</f>
        <v>0</v>
      </c>
      <c r="BC58" s="45">
        <f>IFERROR(BB58/R58,0)</f>
        <v>0</v>
      </c>
      <c r="BD58" s="46">
        <f>IFERROR(N58-T58,0)</f>
        <v>0</v>
      </c>
      <c r="BE58" s="45">
        <f>IFERROR(BD58/T58,0)</f>
        <v>0</v>
      </c>
      <c r="BF58" s="46">
        <f>IFERROR(P58-V58,0)</f>
        <v>0</v>
      </c>
      <c r="BG58" s="47">
        <f>IFERROR(BF58/V58,0)</f>
        <v>0</v>
      </c>
      <c r="BH58" s="44">
        <f>IFERROR(L58-X58,0)</f>
        <v>0</v>
      </c>
      <c r="BI58" s="45">
        <f>IFERROR(BH58/X58,0)</f>
        <v>0</v>
      </c>
      <c r="BJ58" s="46">
        <f>IFERROR(N58-Z58,0)</f>
        <v>0</v>
      </c>
      <c r="BK58" s="45">
        <f>IFERROR(BJ58/Z58,0)</f>
        <v>0</v>
      </c>
      <c r="BL58" s="46">
        <f>IFERROR(P58-AB58,0)</f>
        <v>0</v>
      </c>
      <c r="BM58" s="48">
        <f>IFERROR(BL58/AB58,0)</f>
        <v>0</v>
      </c>
      <c r="BN58" s="49">
        <f>IFERROR(L58-AP58,0)</f>
        <v>0</v>
      </c>
      <c r="BO58" s="45">
        <f>IFERROR(BN58/AP58,0)</f>
        <v>0</v>
      </c>
      <c r="BP58" s="46">
        <f>IFERROR(N58-AR58,0)</f>
        <v>0</v>
      </c>
      <c r="BQ58" s="45">
        <f>IFERROR(BP58/AR58,0)</f>
        <v>0</v>
      </c>
      <c r="BR58" s="46">
        <f t="shared" ref="BR58:BR74" si="81">IFERROR(P58-AT58,0)</f>
        <v>0</v>
      </c>
      <c r="BS58" s="48">
        <f>IFERROR(BR58/AT58,0)</f>
        <v>0</v>
      </c>
      <c r="BX58" s="321"/>
      <c r="BY58" s="366"/>
      <c r="BZ58" s="60" t="s">
        <v>54</v>
      </c>
      <c r="CA58" s="76">
        <f>ROUND(기존구분!$H$44*(SUM('파나크 영덕:소노문해운대'!L93)/SUM('파나크 영덕:소노문해운대'!$L$96,'파나크 영덕:소노문해운대'!$L$97)),0)</f>
        <v>637</v>
      </c>
      <c r="CB58" s="77">
        <f>CA58*기존구분!$H$52+4500</f>
        <v>212230.77991456029</v>
      </c>
      <c r="CC58" s="78"/>
      <c r="CD58" s="79"/>
      <c r="CE58" s="80"/>
      <c r="CF58" s="81"/>
      <c r="CG58" s="82"/>
      <c r="CH58" s="83"/>
      <c r="CI58" s="84"/>
      <c r="CJ58" s="85"/>
      <c r="CK58" s="78"/>
      <c r="CL58" s="83"/>
      <c r="CM58" s="78"/>
      <c r="CN58" s="83"/>
    </row>
    <row r="59" spans="3:92" ht="18" customHeight="1" x14ac:dyDescent="0.3">
      <c r="C59" s="315"/>
      <c r="D59" s="318"/>
      <c r="E59" s="60" t="s">
        <v>36</v>
      </c>
      <c r="F59" s="61">
        <f>CA37</f>
        <v>522</v>
      </c>
      <c r="G59" s="62">
        <f>IFERROR(F59/F74,0)</f>
        <v>0.23694961416250568</v>
      </c>
      <c r="H59" s="63">
        <f t="shared" ref="H59:H74" si="82">IFERROR(J59/F59,"0")</f>
        <v>281.20466896609588</v>
      </c>
      <c r="I59" s="64">
        <f>IFERROR(H59/H59,0)</f>
        <v>1</v>
      </c>
      <c r="J59" s="63">
        <f>CB37</f>
        <v>146788.83720030205</v>
      </c>
      <c r="K59" s="65">
        <f>IFERROR(J59/J74,0)</f>
        <v>0.24160396836067341</v>
      </c>
      <c r="L59" s="66">
        <f t="shared" si="79"/>
        <v>0</v>
      </c>
      <c r="M59" s="62">
        <f>IFERROR(L59/L74,0)</f>
        <v>0</v>
      </c>
      <c r="N59" s="63" t="str">
        <f t="shared" ref="N59:N74" si="83">IFERROR(P59/L59,"0")</f>
        <v>0</v>
      </c>
      <c r="O59" s="64">
        <f>IFERROR(N59/N59,0)</f>
        <v>0</v>
      </c>
      <c r="P59" s="63">
        <f t="shared" si="80"/>
        <v>0</v>
      </c>
      <c r="Q59" s="67">
        <f>IFERROR(P59/P74,0)</f>
        <v>0</v>
      </c>
      <c r="R59" s="66">
        <f>CE37</f>
        <v>0</v>
      </c>
      <c r="S59" s="62">
        <f>IFERROR(R59/R74,0)</f>
        <v>0</v>
      </c>
      <c r="T59" s="63" t="str">
        <f t="shared" ref="T59:T74" si="84">IFERROR(V59/R59,"0")</f>
        <v>0</v>
      </c>
      <c r="U59" s="64">
        <f>IFERROR(T59/T59,0)</f>
        <v>0</v>
      </c>
      <c r="V59" s="63">
        <f>CF37</f>
        <v>0</v>
      </c>
      <c r="W59" s="67">
        <f>IFERROR(V59/V74,0)</f>
        <v>0</v>
      </c>
      <c r="X59" s="68">
        <f>CG37</f>
        <v>0</v>
      </c>
      <c r="Y59" s="62">
        <f>IFERROR(X59/X74,0)</f>
        <v>0</v>
      </c>
      <c r="Z59" s="63" t="str">
        <f t="shared" ref="Z59:Z74" si="85">IFERROR(AB59/X59,"0")</f>
        <v>0</v>
      </c>
      <c r="AA59" s="64">
        <f>IFERROR(Z59/Z59,0)</f>
        <v>0</v>
      </c>
      <c r="AB59" s="63">
        <f>CH37</f>
        <v>0</v>
      </c>
      <c r="AC59" s="65">
        <f>IFERROR(AB59/AB74,0)</f>
        <v>0</v>
      </c>
      <c r="AD59" s="66">
        <f>CI37</f>
        <v>0</v>
      </c>
      <c r="AE59" s="62">
        <f>IFERROR(AD59/AD74,0)</f>
        <v>0</v>
      </c>
      <c r="AF59" s="63" t="str">
        <f t="shared" ref="AF59:AF74" si="86">IFERROR(AH59/AD59,"0")</f>
        <v>0</v>
      </c>
      <c r="AG59" s="64">
        <f>IFERROR(AF59/AF59,0)</f>
        <v>0</v>
      </c>
      <c r="AH59" s="63">
        <f>CJ37</f>
        <v>0</v>
      </c>
      <c r="AI59" s="67">
        <f>IFERROR(AH59/AH74,0)</f>
        <v>0</v>
      </c>
      <c r="AJ59" s="66">
        <f>CK37</f>
        <v>0</v>
      </c>
      <c r="AK59" s="62">
        <f>IFERROR(AJ59/AJ74,0)</f>
        <v>0</v>
      </c>
      <c r="AL59" s="63" t="str">
        <f t="shared" ref="AL59:AL74" si="87">IFERROR(AN59/AJ59,"0")</f>
        <v>0</v>
      </c>
      <c r="AM59" s="64">
        <f>IFERROR(AL59/AL59,0)</f>
        <v>0</v>
      </c>
      <c r="AN59" s="63">
        <f>CL37</f>
        <v>0</v>
      </c>
      <c r="AO59" s="65">
        <f>IFERROR(AN59/AN74,0)</f>
        <v>0</v>
      </c>
      <c r="AP59" s="40">
        <f t="shared" ref="AP59:AP61" si="88">CM37</f>
        <v>0</v>
      </c>
      <c r="AQ59" s="62">
        <f>IFERROR(AP59/AP74,0)</f>
        <v>0</v>
      </c>
      <c r="AR59" s="63" t="str">
        <f t="shared" ref="AR59:AR74" si="89">IFERROR(AT59/AP59,"0")</f>
        <v>0</v>
      </c>
      <c r="AS59" s="64">
        <f>IFERROR(AR59/AR59,0)</f>
        <v>0</v>
      </c>
      <c r="AT59" s="37">
        <f t="shared" ref="AT59:AT61" si="90">CN37</f>
        <v>0</v>
      </c>
      <c r="AU59" s="69">
        <f>IFERROR(AT59/AT74,0)</f>
        <v>0</v>
      </c>
      <c r="AV59" s="70">
        <f t="shared" ref="AV59:AV75" si="91">IFERROR(L59-F59,0)</f>
        <v>-522</v>
      </c>
      <c r="AW59" s="71">
        <f t="shared" ref="AW59:AW74" si="92">IFERROR(AV59/F59,0)</f>
        <v>-1</v>
      </c>
      <c r="AX59" s="72">
        <f t="shared" ref="AX59:AX74" si="93">IFERROR(N59-H59,0)</f>
        <v>-281.20466896609588</v>
      </c>
      <c r="AY59" s="71">
        <f t="shared" ref="AY59:AY74" si="94">IFERROR(AX59/H59,0)</f>
        <v>-1</v>
      </c>
      <c r="AZ59" s="72">
        <f t="shared" ref="AZ59:AZ74" si="95">IFERROR(P59-J59,0)</f>
        <v>-146788.83720030205</v>
      </c>
      <c r="BA59" s="73">
        <f t="shared" ref="BA59:BA74" si="96">IFERROR(AZ59/J59,0)</f>
        <v>-1</v>
      </c>
      <c r="BB59" s="70">
        <f t="shared" ref="BB59:BB75" si="97">IFERROR(L59-R59,0)</f>
        <v>0</v>
      </c>
      <c r="BC59" s="71">
        <f t="shared" ref="BC59:BC74" si="98">IFERROR(BB59/R59,0)</f>
        <v>0</v>
      </c>
      <c r="BD59" s="72">
        <f t="shared" ref="BD59:BD74" si="99">IFERROR(N59-T59,0)</f>
        <v>0</v>
      </c>
      <c r="BE59" s="71">
        <f t="shared" ref="BE59:BE74" si="100">IFERROR(BD59/T59,0)</f>
        <v>0</v>
      </c>
      <c r="BF59" s="72">
        <f t="shared" ref="BF59:BF74" si="101">IFERROR(P59-V59,0)</f>
        <v>0</v>
      </c>
      <c r="BG59" s="73">
        <f t="shared" ref="BG59:BG74" si="102">IFERROR(BF59/V59,0)</f>
        <v>0</v>
      </c>
      <c r="BH59" s="70">
        <f t="shared" ref="BH59:BH75" si="103">IFERROR(L59-X59,0)</f>
        <v>0</v>
      </c>
      <c r="BI59" s="71">
        <f t="shared" ref="BI59:BI74" si="104">IFERROR(BH59/X59,0)</f>
        <v>0</v>
      </c>
      <c r="BJ59" s="72">
        <f t="shared" ref="BJ59:BJ74" si="105">IFERROR(N59-Z59,0)</f>
        <v>0</v>
      </c>
      <c r="BK59" s="71">
        <f t="shared" ref="BK59:BK74" si="106">IFERROR(BJ59/Z59,0)</f>
        <v>0</v>
      </c>
      <c r="BL59" s="72">
        <f t="shared" ref="BL59:BL74" si="107">IFERROR(P59-AB59,0)</f>
        <v>0</v>
      </c>
      <c r="BM59" s="74">
        <f t="shared" ref="BM59:BM74" si="108">IFERROR(BL59/AB59,0)</f>
        <v>0</v>
      </c>
      <c r="BN59" s="75">
        <f t="shared" ref="BN59:BN74" si="109">IFERROR(L59-AP59,0)</f>
        <v>0</v>
      </c>
      <c r="BO59" s="71">
        <f t="shared" ref="BO59:BO74" si="110">IFERROR(BN59/AP59,0)</f>
        <v>0</v>
      </c>
      <c r="BP59" s="72">
        <f t="shared" ref="BP59:BP74" si="111">IFERROR(N59-AR59,0)</f>
        <v>0</v>
      </c>
      <c r="BQ59" s="71">
        <f t="shared" ref="BQ59:BQ74" si="112">IFERROR(BP59/AR59,0)</f>
        <v>0</v>
      </c>
      <c r="BR59" s="72">
        <f t="shared" si="81"/>
        <v>0</v>
      </c>
      <c r="BS59" s="74">
        <f t="shared" ref="BS59:BS73" si="113">IFERROR(BR59/AT59,0)</f>
        <v>0</v>
      </c>
      <c r="BX59" s="321"/>
      <c r="BY59" s="366"/>
      <c r="BZ59" s="60" t="s">
        <v>55</v>
      </c>
      <c r="CA59" s="76">
        <f>ROUND(기존구분!$H$44*(SUM('파나크 영덕:소노문해운대'!L94)/SUM('파나크 영덕:소노문해운대'!$L$96,'파나크 영덕:소노문해운대'!$L$97)),0)</f>
        <v>1</v>
      </c>
      <c r="CB59" s="77">
        <f>CA59*기존구분!$H$52+50-5</f>
        <v>371.10797474813234</v>
      </c>
      <c r="CC59" s="78"/>
      <c r="CD59" s="79"/>
      <c r="CE59" s="80"/>
      <c r="CF59" s="81"/>
      <c r="CG59" s="82"/>
      <c r="CH59" s="83"/>
      <c r="CI59" s="84"/>
      <c r="CJ59" s="85"/>
      <c r="CK59" s="78"/>
      <c r="CL59" s="83"/>
      <c r="CM59" s="78"/>
      <c r="CN59" s="83"/>
    </row>
    <row r="60" spans="3:92" ht="18" customHeight="1" x14ac:dyDescent="0.3">
      <c r="C60" s="315"/>
      <c r="D60" s="318"/>
      <c r="E60" s="60" t="s">
        <v>37</v>
      </c>
      <c r="F60" s="61">
        <f>CA38</f>
        <v>54</v>
      </c>
      <c r="G60" s="62">
        <f>IFERROR(F60/F74,0)</f>
        <v>2.4512029051293689E-2</v>
      </c>
      <c r="H60" s="63">
        <f t="shared" si="82"/>
        <v>301.63889629687498</v>
      </c>
      <c r="I60" s="64">
        <f>IFERROR(H60/H59,0)</f>
        <v>1.0726667427177135</v>
      </c>
      <c r="J60" s="63">
        <f>CB38</f>
        <v>16288.500400031247</v>
      </c>
      <c r="K60" s="65">
        <f>IFERROR(J60/J74,0)</f>
        <v>2.6809711217494866E-2</v>
      </c>
      <c r="L60" s="66">
        <f t="shared" si="79"/>
        <v>0</v>
      </c>
      <c r="M60" s="62">
        <f>IFERROR(L60/L74,0)</f>
        <v>0</v>
      </c>
      <c r="N60" s="63" t="str">
        <f t="shared" si="83"/>
        <v>0</v>
      </c>
      <c r="O60" s="64">
        <f>IFERROR(N60/N59,0)</f>
        <v>0</v>
      </c>
      <c r="P60" s="63">
        <f t="shared" si="80"/>
        <v>0</v>
      </c>
      <c r="Q60" s="67">
        <f>IFERROR(P60/P74,0)</f>
        <v>0</v>
      </c>
      <c r="R60" s="66">
        <f>CE38</f>
        <v>0</v>
      </c>
      <c r="S60" s="62">
        <f>IFERROR(R60/R74,0)</f>
        <v>0</v>
      </c>
      <c r="T60" s="63" t="str">
        <f t="shared" si="84"/>
        <v>0</v>
      </c>
      <c r="U60" s="64">
        <f>IFERROR(T60/T59,0)</f>
        <v>0</v>
      </c>
      <c r="V60" s="63">
        <f>CF38</f>
        <v>0</v>
      </c>
      <c r="W60" s="67">
        <f>IFERROR(V60/V74,0)</f>
        <v>0</v>
      </c>
      <c r="X60" s="68">
        <f>CG38</f>
        <v>0</v>
      </c>
      <c r="Y60" s="62">
        <f>IFERROR(X60/X74,0)</f>
        <v>0</v>
      </c>
      <c r="Z60" s="63" t="str">
        <f t="shared" si="85"/>
        <v>0</v>
      </c>
      <c r="AA60" s="64">
        <f>IFERROR(Z60/Z59,0)</f>
        <v>0</v>
      </c>
      <c r="AB60" s="63">
        <f>CH38</f>
        <v>0</v>
      </c>
      <c r="AC60" s="65">
        <f>IFERROR(AB60/AB74,0)</f>
        <v>0</v>
      </c>
      <c r="AD60" s="66">
        <f>CI38</f>
        <v>0</v>
      </c>
      <c r="AE60" s="62">
        <f>IFERROR(AD60/AD74,0)</f>
        <v>0</v>
      </c>
      <c r="AF60" s="63" t="str">
        <f t="shared" si="86"/>
        <v>0</v>
      </c>
      <c r="AG60" s="64">
        <f>IFERROR(AF60/AF59,0)</f>
        <v>0</v>
      </c>
      <c r="AH60" s="63">
        <f>CJ38</f>
        <v>0</v>
      </c>
      <c r="AI60" s="67">
        <f>IFERROR(AH60/AH74,0)</f>
        <v>0</v>
      </c>
      <c r="AJ60" s="66">
        <f>CK38</f>
        <v>0</v>
      </c>
      <c r="AK60" s="62">
        <f>IFERROR(AJ60/AJ74,0)</f>
        <v>0</v>
      </c>
      <c r="AL60" s="63" t="str">
        <f t="shared" si="87"/>
        <v>0</v>
      </c>
      <c r="AM60" s="64">
        <f>IFERROR(AL60/AL59,0)</f>
        <v>0</v>
      </c>
      <c r="AN60" s="63">
        <f>CL38</f>
        <v>0</v>
      </c>
      <c r="AO60" s="65">
        <f>IFERROR(AN60/AN74,0)</f>
        <v>0</v>
      </c>
      <c r="AP60" s="40">
        <f t="shared" si="88"/>
        <v>0</v>
      </c>
      <c r="AQ60" s="62">
        <f>IFERROR(AP60/AP74,0)</f>
        <v>0</v>
      </c>
      <c r="AR60" s="63" t="str">
        <f t="shared" si="89"/>
        <v>0</v>
      </c>
      <c r="AS60" s="64">
        <f>IFERROR(AR60/AR59,0)</f>
        <v>0</v>
      </c>
      <c r="AT60" s="37">
        <f t="shared" si="90"/>
        <v>0</v>
      </c>
      <c r="AU60" s="69">
        <f>IFERROR(AT60/AT74,0)</f>
        <v>0</v>
      </c>
      <c r="AV60" s="70">
        <f t="shared" si="91"/>
        <v>-54</v>
      </c>
      <c r="AW60" s="71">
        <f t="shared" si="92"/>
        <v>-1</v>
      </c>
      <c r="AX60" s="72">
        <f t="shared" si="93"/>
        <v>-301.63889629687498</v>
      </c>
      <c r="AY60" s="71">
        <f t="shared" si="94"/>
        <v>-1</v>
      </c>
      <c r="AZ60" s="72">
        <f t="shared" si="95"/>
        <v>-16288.500400031247</v>
      </c>
      <c r="BA60" s="73">
        <f t="shared" si="96"/>
        <v>-1</v>
      </c>
      <c r="BB60" s="70">
        <f t="shared" si="97"/>
        <v>0</v>
      </c>
      <c r="BC60" s="71">
        <f t="shared" si="98"/>
        <v>0</v>
      </c>
      <c r="BD60" s="72">
        <f t="shared" si="99"/>
        <v>0</v>
      </c>
      <c r="BE60" s="71">
        <f t="shared" si="100"/>
        <v>0</v>
      </c>
      <c r="BF60" s="72">
        <f t="shared" si="101"/>
        <v>0</v>
      </c>
      <c r="BG60" s="73">
        <f t="shared" si="102"/>
        <v>0</v>
      </c>
      <c r="BH60" s="70">
        <f t="shared" si="103"/>
        <v>0</v>
      </c>
      <c r="BI60" s="71">
        <f t="shared" si="104"/>
        <v>0</v>
      </c>
      <c r="BJ60" s="72">
        <f t="shared" si="105"/>
        <v>0</v>
      </c>
      <c r="BK60" s="71">
        <f t="shared" si="106"/>
        <v>0</v>
      </c>
      <c r="BL60" s="72">
        <f t="shared" si="107"/>
        <v>0</v>
      </c>
      <c r="BM60" s="74">
        <f t="shared" si="108"/>
        <v>0</v>
      </c>
      <c r="BN60" s="75">
        <f t="shared" si="109"/>
        <v>0</v>
      </c>
      <c r="BO60" s="71">
        <f t="shared" si="110"/>
        <v>0</v>
      </c>
      <c r="BP60" s="72">
        <f t="shared" si="111"/>
        <v>0</v>
      </c>
      <c r="BQ60" s="71">
        <f t="shared" si="112"/>
        <v>0</v>
      </c>
      <c r="BR60" s="72">
        <f t="shared" si="81"/>
        <v>0</v>
      </c>
      <c r="BS60" s="74">
        <f t="shared" si="113"/>
        <v>0</v>
      </c>
      <c r="BX60" s="321"/>
      <c r="BY60" s="366"/>
      <c r="BZ60" s="60" t="s">
        <v>40</v>
      </c>
      <c r="CA60" s="76">
        <f>ROUND(기존구분!$H$44*(SUM('파나크 영덕:소노문해운대'!L95)/SUM('파나크 영덕:소노문해운대'!$L$96,'파나크 영덕:소노문해운대'!$L$97)),0)</f>
        <v>66</v>
      </c>
      <c r="CB60" s="77">
        <f>CA60*기존구분!$H$52</f>
        <v>21523.126333376735</v>
      </c>
      <c r="CC60" s="78"/>
      <c r="CD60" s="79"/>
      <c r="CE60" s="80"/>
      <c r="CF60" s="81"/>
      <c r="CG60" s="82"/>
      <c r="CH60" s="83"/>
      <c r="CI60" s="84"/>
      <c r="CJ60" s="85"/>
      <c r="CK60" s="78"/>
      <c r="CL60" s="83"/>
      <c r="CM60" s="78"/>
      <c r="CN60" s="83"/>
    </row>
    <row r="61" spans="3:92" ht="18" customHeight="1" x14ac:dyDescent="0.3">
      <c r="C61" s="315"/>
      <c r="D61" s="318"/>
      <c r="E61" s="60" t="s">
        <v>39</v>
      </c>
      <c r="F61" s="61">
        <f>CA39</f>
        <v>38</v>
      </c>
      <c r="G61" s="62">
        <f>IFERROR(F61/F74,0)</f>
        <v>1.7249205628688154E-2</v>
      </c>
      <c r="H61" s="63">
        <f t="shared" si="82"/>
        <v>283.12037777835644</v>
      </c>
      <c r="I61" s="64">
        <f>IFERROR(H61/H59,0)</f>
        <v>1.0068125071297858</v>
      </c>
      <c r="J61" s="63">
        <f>CB39</f>
        <v>10758.574355577544</v>
      </c>
      <c r="K61" s="65">
        <f>IFERROR(J61/J74,0)</f>
        <v>1.7707846916615269E-2</v>
      </c>
      <c r="L61" s="66">
        <f t="shared" si="79"/>
        <v>0</v>
      </c>
      <c r="M61" s="62">
        <f>IFERROR(L61/L74,0)</f>
        <v>0</v>
      </c>
      <c r="N61" s="63" t="str">
        <f t="shared" si="83"/>
        <v>0</v>
      </c>
      <c r="O61" s="64">
        <f>IFERROR(N61/N59,0)</f>
        <v>0</v>
      </c>
      <c r="P61" s="63">
        <f t="shared" si="80"/>
        <v>0</v>
      </c>
      <c r="Q61" s="67">
        <f>IFERROR(P61/P74,0)</f>
        <v>0</v>
      </c>
      <c r="R61" s="66">
        <f>CE39</f>
        <v>0</v>
      </c>
      <c r="S61" s="62">
        <f>IFERROR(R61/R74,0)</f>
        <v>0</v>
      </c>
      <c r="T61" s="63" t="str">
        <f t="shared" si="84"/>
        <v>0</v>
      </c>
      <c r="U61" s="64">
        <f>IFERROR(T61/T59,0)</f>
        <v>0</v>
      </c>
      <c r="V61" s="63">
        <f>CF39</f>
        <v>0</v>
      </c>
      <c r="W61" s="67">
        <f>IFERROR(V61/V74,0)</f>
        <v>0</v>
      </c>
      <c r="X61" s="68">
        <f>CG39</f>
        <v>0</v>
      </c>
      <c r="Y61" s="62">
        <f>IFERROR(X61/X74,0)</f>
        <v>0</v>
      </c>
      <c r="Z61" s="63" t="str">
        <f t="shared" si="85"/>
        <v>0</v>
      </c>
      <c r="AA61" s="64">
        <f>IFERROR(Z61/Z59,0)</f>
        <v>0</v>
      </c>
      <c r="AB61" s="63">
        <f>CH39</f>
        <v>0</v>
      </c>
      <c r="AC61" s="65">
        <f>IFERROR(AB61/AB74,0)</f>
        <v>0</v>
      </c>
      <c r="AD61" s="66">
        <f>CI39</f>
        <v>0</v>
      </c>
      <c r="AE61" s="62">
        <f>IFERROR(AD61/AD74,0)</f>
        <v>0</v>
      </c>
      <c r="AF61" s="63" t="str">
        <f t="shared" si="86"/>
        <v>0</v>
      </c>
      <c r="AG61" s="64">
        <f>IFERROR(AF61/AF59,0)</f>
        <v>0</v>
      </c>
      <c r="AH61" s="63">
        <f>CJ39</f>
        <v>0</v>
      </c>
      <c r="AI61" s="67">
        <f>IFERROR(AH61/AH74,0)</f>
        <v>0</v>
      </c>
      <c r="AJ61" s="66">
        <f>CK39</f>
        <v>0</v>
      </c>
      <c r="AK61" s="62">
        <f>IFERROR(AJ61/AJ74,0)</f>
        <v>0</v>
      </c>
      <c r="AL61" s="63" t="str">
        <f t="shared" si="87"/>
        <v>0</v>
      </c>
      <c r="AM61" s="64">
        <f>IFERROR(AL61/AL59,0)</f>
        <v>0</v>
      </c>
      <c r="AN61" s="63">
        <f>CL39</f>
        <v>0</v>
      </c>
      <c r="AO61" s="65">
        <f>IFERROR(AN61/AN74,0)</f>
        <v>0</v>
      </c>
      <c r="AP61" s="40">
        <f t="shared" si="88"/>
        <v>0</v>
      </c>
      <c r="AQ61" s="62">
        <f>IFERROR(AP61/AP74,0)</f>
        <v>0</v>
      </c>
      <c r="AR61" s="63" t="str">
        <f t="shared" si="89"/>
        <v>0</v>
      </c>
      <c r="AS61" s="64">
        <f>IFERROR(AR61/AR59,0)</f>
        <v>0</v>
      </c>
      <c r="AT61" s="37">
        <f t="shared" si="90"/>
        <v>0</v>
      </c>
      <c r="AU61" s="69">
        <f>IFERROR(AT61/AT74,0)</f>
        <v>0</v>
      </c>
      <c r="AV61" s="70">
        <f t="shared" si="91"/>
        <v>-38</v>
      </c>
      <c r="AW61" s="71">
        <f t="shared" si="92"/>
        <v>-1</v>
      </c>
      <c r="AX61" s="72">
        <f t="shared" si="93"/>
        <v>-283.12037777835644</v>
      </c>
      <c r="AY61" s="71">
        <f t="shared" si="94"/>
        <v>-1</v>
      </c>
      <c r="AZ61" s="72">
        <f t="shared" si="95"/>
        <v>-10758.574355577544</v>
      </c>
      <c r="BA61" s="73">
        <f t="shared" si="96"/>
        <v>-1</v>
      </c>
      <c r="BB61" s="70">
        <f t="shared" si="97"/>
        <v>0</v>
      </c>
      <c r="BC61" s="71">
        <f t="shared" si="98"/>
        <v>0</v>
      </c>
      <c r="BD61" s="72">
        <f t="shared" si="99"/>
        <v>0</v>
      </c>
      <c r="BE61" s="71">
        <f t="shared" si="100"/>
        <v>0</v>
      </c>
      <c r="BF61" s="72">
        <f t="shared" si="101"/>
        <v>0</v>
      </c>
      <c r="BG61" s="73">
        <f t="shared" si="102"/>
        <v>0</v>
      </c>
      <c r="BH61" s="70">
        <f t="shared" si="103"/>
        <v>0</v>
      </c>
      <c r="BI61" s="71">
        <f t="shared" si="104"/>
        <v>0</v>
      </c>
      <c r="BJ61" s="72">
        <f t="shared" si="105"/>
        <v>0</v>
      </c>
      <c r="BK61" s="71">
        <f t="shared" si="106"/>
        <v>0</v>
      </c>
      <c r="BL61" s="72">
        <f t="shared" si="107"/>
        <v>0</v>
      </c>
      <c r="BM61" s="74">
        <f t="shared" si="108"/>
        <v>0</v>
      </c>
      <c r="BN61" s="75">
        <f t="shared" si="109"/>
        <v>0</v>
      </c>
      <c r="BO61" s="71">
        <f t="shared" si="110"/>
        <v>0</v>
      </c>
      <c r="BP61" s="72">
        <f t="shared" si="111"/>
        <v>0</v>
      </c>
      <c r="BQ61" s="71">
        <f t="shared" si="112"/>
        <v>0</v>
      </c>
      <c r="BR61" s="72">
        <f t="shared" si="81"/>
        <v>0</v>
      </c>
      <c r="BS61" s="74">
        <f t="shared" si="113"/>
        <v>0</v>
      </c>
      <c r="BX61" s="322"/>
      <c r="BY61" s="361" t="s">
        <v>57</v>
      </c>
      <c r="BZ61" s="362"/>
      <c r="CA61" s="200">
        <f>ROUND(기존구분!$H$44*(SUM('파나크 영덕:소노문해운대'!L97)/SUM('파나크 영덕:소노문해운대'!$L$96,'파나크 영덕:소노문해운대'!$L$97)),0)-1</f>
        <v>40</v>
      </c>
      <c r="CB61" s="201"/>
      <c r="CC61" s="202"/>
      <c r="CD61" s="203"/>
      <c r="CE61" s="204"/>
      <c r="CF61" s="205"/>
      <c r="CG61" s="206"/>
      <c r="CH61" s="207"/>
      <c r="CI61" s="208"/>
      <c r="CJ61" s="209"/>
      <c r="CK61" s="202"/>
      <c r="CL61" s="207"/>
      <c r="CM61" s="202"/>
      <c r="CN61" s="207"/>
    </row>
    <row r="62" spans="3:92" ht="18" customHeight="1" x14ac:dyDescent="0.3">
      <c r="C62" s="315"/>
      <c r="D62" s="319"/>
      <c r="E62" s="86" t="s">
        <v>41</v>
      </c>
      <c r="F62" s="87">
        <f>SUM(F58:F61)</f>
        <v>873</v>
      </c>
      <c r="G62" s="88">
        <f>IFERROR(F62/F74,0)</f>
        <v>0.39627780299591464</v>
      </c>
      <c r="H62" s="89">
        <f t="shared" si="82"/>
        <v>199.12475596324268</v>
      </c>
      <c r="I62" s="90">
        <f>IFERROR(H62/H59,0)</f>
        <v>0.70811326389196838</v>
      </c>
      <c r="J62" s="89">
        <f>SUM(J58:J61)</f>
        <v>173835.91195591085</v>
      </c>
      <c r="K62" s="91">
        <f>IFERROR(J62/J74,0)</f>
        <v>0.28612152649478356</v>
      </c>
      <c r="L62" s="92">
        <f>SUM(L58:L61)</f>
        <v>0</v>
      </c>
      <c r="M62" s="88">
        <f>IFERROR(L62/L74,0)</f>
        <v>0</v>
      </c>
      <c r="N62" s="89" t="str">
        <f t="shared" si="83"/>
        <v>0</v>
      </c>
      <c r="O62" s="90">
        <f>IFERROR(N62/N59,0)</f>
        <v>0</v>
      </c>
      <c r="P62" s="89">
        <f>SUM(P58:P61)</f>
        <v>0</v>
      </c>
      <c r="Q62" s="93">
        <f>IFERROR(P62/P74,0)</f>
        <v>0</v>
      </c>
      <c r="R62" s="92">
        <f>SUM(R58:R61)</f>
        <v>0</v>
      </c>
      <c r="S62" s="88">
        <f>IFERROR(R62/R74,0)</f>
        <v>0</v>
      </c>
      <c r="T62" s="89" t="str">
        <f t="shared" si="84"/>
        <v>0</v>
      </c>
      <c r="U62" s="90">
        <f>IFERROR(T62/T59,0)</f>
        <v>0</v>
      </c>
      <c r="V62" s="89">
        <f>SUM(V58:V61)</f>
        <v>0</v>
      </c>
      <c r="W62" s="93">
        <f>IFERROR(V62/V74,0)</f>
        <v>0</v>
      </c>
      <c r="X62" s="94">
        <f>SUM(X58:X61)</f>
        <v>0</v>
      </c>
      <c r="Y62" s="88">
        <f>IFERROR(X62/X74,0)</f>
        <v>0</v>
      </c>
      <c r="Z62" s="89" t="str">
        <f t="shared" si="85"/>
        <v>0</v>
      </c>
      <c r="AA62" s="90">
        <f>IFERROR(Z62/Z59,0)</f>
        <v>0</v>
      </c>
      <c r="AB62" s="89">
        <f>SUM(AB58:AB61)</f>
        <v>0</v>
      </c>
      <c r="AC62" s="91">
        <f>IFERROR(AB62/AB74,0)</f>
        <v>0</v>
      </c>
      <c r="AD62" s="92">
        <f>SUM(AD58:AD61)</f>
        <v>0</v>
      </c>
      <c r="AE62" s="88">
        <f>IFERROR(AD62/AD74,0)</f>
        <v>0</v>
      </c>
      <c r="AF62" s="89" t="str">
        <f t="shared" si="86"/>
        <v>0</v>
      </c>
      <c r="AG62" s="90">
        <f>IFERROR(AF62/AF59,0)</f>
        <v>0</v>
      </c>
      <c r="AH62" s="89">
        <f>SUM(AH58:AH61)</f>
        <v>0</v>
      </c>
      <c r="AI62" s="93">
        <f>IFERROR(AH62/AH74,0)</f>
        <v>0</v>
      </c>
      <c r="AJ62" s="92">
        <f>SUM(AJ58:AJ61)</f>
        <v>0</v>
      </c>
      <c r="AK62" s="88">
        <f>IFERROR(AJ62/AJ74,0)</f>
        <v>0</v>
      </c>
      <c r="AL62" s="89" t="str">
        <f t="shared" si="87"/>
        <v>0</v>
      </c>
      <c r="AM62" s="90">
        <f>IFERROR(AL62/AL59,0)</f>
        <v>0</v>
      </c>
      <c r="AN62" s="89">
        <f>SUM(AN58:AN61)</f>
        <v>0</v>
      </c>
      <c r="AO62" s="91">
        <f>IFERROR(AN62/AN74,0)</f>
        <v>0</v>
      </c>
      <c r="AP62" s="92">
        <f>SUM(AP58:AP61)</f>
        <v>0</v>
      </c>
      <c r="AQ62" s="88">
        <f>IFERROR(AP62/AP74,0)</f>
        <v>0</v>
      </c>
      <c r="AR62" s="89" t="str">
        <f t="shared" si="89"/>
        <v>0</v>
      </c>
      <c r="AS62" s="90">
        <f>IFERROR(AR62/AR59,0)</f>
        <v>0</v>
      </c>
      <c r="AT62" s="89">
        <f>SUM(AT58:AT61)</f>
        <v>0</v>
      </c>
      <c r="AU62" s="95">
        <f>IFERROR(AT62/AT74,0)</f>
        <v>0</v>
      </c>
      <c r="AV62" s="96">
        <f t="shared" si="91"/>
        <v>-873</v>
      </c>
      <c r="AW62" s="97">
        <f t="shared" si="92"/>
        <v>-1</v>
      </c>
      <c r="AX62" s="98">
        <f t="shared" si="93"/>
        <v>-199.12475596324268</v>
      </c>
      <c r="AY62" s="97">
        <f t="shared" si="94"/>
        <v>-1</v>
      </c>
      <c r="AZ62" s="98">
        <f t="shared" si="95"/>
        <v>-173835.91195591085</v>
      </c>
      <c r="BA62" s="99">
        <f t="shared" si="96"/>
        <v>-1</v>
      </c>
      <c r="BB62" s="96">
        <f t="shared" si="97"/>
        <v>0</v>
      </c>
      <c r="BC62" s="97">
        <f t="shared" si="98"/>
        <v>0</v>
      </c>
      <c r="BD62" s="98">
        <f t="shared" si="99"/>
        <v>0</v>
      </c>
      <c r="BE62" s="97">
        <f t="shared" si="100"/>
        <v>0</v>
      </c>
      <c r="BF62" s="98">
        <f t="shared" si="101"/>
        <v>0</v>
      </c>
      <c r="BG62" s="99">
        <f t="shared" si="102"/>
        <v>0</v>
      </c>
      <c r="BH62" s="96">
        <f t="shared" si="103"/>
        <v>0</v>
      </c>
      <c r="BI62" s="97">
        <f t="shared" si="104"/>
        <v>0</v>
      </c>
      <c r="BJ62" s="98">
        <f t="shared" si="105"/>
        <v>0</v>
      </c>
      <c r="BK62" s="97">
        <f t="shared" si="106"/>
        <v>0</v>
      </c>
      <c r="BL62" s="98">
        <f t="shared" si="107"/>
        <v>0</v>
      </c>
      <c r="BM62" s="100">
        <f t="shared" si="108"/>
        <v>0</v>
      </c>
      <c r="BN62" s="101">
        <f t="shared" si="109"/>
        <v>0</v>
      </c>
      <c r="BO62" s="97">
        <f t="shared" si="110"/>
        <v>0</v>
      </c>
      <c r="BP62" s="98">
        <f t="shared" si="111"/>
        <v>0</v>
      </c>
      <c r="BQ62" s="97">
        <f t="shared" si="112"/>
        <v>0</v>
      </c>
      <c r="BR62" s="98">
        <f t="shared" si="81"/>
        <v>0</v>
      </c>
      <c r="BS62" s="100">
        <f t="shared" si="113"/>
        <v>0</v>
      </c>
      <c r="BX62" s="367" t="s">
        <v>63</v>
      </c>
      <c r="BY62" s="369" t="s">
        <v>35</v>
      </c>
      <c r="BZ62" s="34" t="s">
        <v>34</v>
      </c>
      <c r="CA62" s="50">
        <f>기존구분!$I$46</f>
        <v>311</v>
      </c>
      <c r="CB62" s="51"/>
      <c r="CC62" s="52"/>
      <c r="CD62" s="53"/>
      <c r="CE62" s="54"/>
      <c r="CF62" s="55"/>
      <c r="CG62" s="56"/>
      <c r="CH62" s="57"/>
      <c r="CI62" s="58"/>
      <c r="CJ62" s="59"/>
      <c r="CK62" s="52"/>
      <c r="CL62" s="57"/>
      <c r="CM62" s="52"/>
      <c r="CN62" s="57"/>
    </row>
    <row r="63" spans="3:92" ht="18" customHeight="1" x14ac:dyDescent="0.3">
      <c r="C63" s="315"/>
      <c r="D63" s="320" t="s">
        <v>44</v>
      </c>
      <c r="E63" s="102" t="s">
        <v>45</v>
      </c>
      <c r="F63" s="103">
        <f>CA40</f>
        <v>0</v>
      </c>
      <c r="G63" s="104">
        <f>IFERROR(F63/F74,0)</f>
        <v>0</v>
      </c>
      <c r="H63" s="105" t="str">
        <f t="shared" si="82"/>
        <v>0</v>
      </c>
      <c r="I63" s="106">
        <f>IFERROR(H63/H59,0)</f>
        <v>0</v>
      </c>
      <c r="J63" s="105">
        <f>CB40</f>
        <v>0</v>
      </c>
      <c r="K63" s="107">
        <f>IFERROR(J63/J74,0)</f>
        <v>0</v>
      </c>
      <c r="L63" s="108">
        <f t="shared" ref="L63:L65" si="114">CC40</f>
        <v>0</v>
      </c>
      <c r="M63" s="104">
        <f>IFERROR(L63/L74,0)</f>
        <v>0</v>
      </c>
      <c r="N63" s="105" t="str">
        <f t="shared" si="83"/>
        <v>0</v>
      </c>
      <c r="O63" s="106">
        <f>IFERROR(N63/N59,0)</f>
        <v>0</v>
      </c>
      <c r="P63" s="105">
        <f t="shared" ref="P63:P65" si="115">CD40</f>
        <v>0</v>
      </c>
      <c r="Q63" s="109">
        <f>IFERROR(P63/P74,0)</f>
        <v>0</v>
      </c>
      <c r="R63" s="108">
        <f>CE40</f>
        <v>0</v>
      </c>
      <c r="S63" s="104">
        <f>IFERROR(R63/R74,0)</f>
        <v>0</v>
      </c>
      <c r="T63" s="105" t="str">
        <f t="shared" si="84"/>
        <v>0</v>
      </c>
      <c r="U63" s="106">
        <f>IFERROR(T63/T59,0)</f>
        <v>0</v>
      </c>
      <c r="V63" s="105">
        <f>CF40</f>
        <v>0</v>
      </c>
      <c r="W63" s="109">
        <f>IFERROR(V63/V74,0)</f>
        <v>0</v>
      </c>
      <c r="X63" s="110">
        <f>CG40</f>
        <v>0</v>
      </c>
      <c r="Y63" s="104">
        <f>IFERROR(X63/X74,0)</f>
        <v>0</v>
      </c>
      <c r="Z63" s="105" t="str">
        <f t="shared" si="85"/>
        <v>0</v>
      </c>
      <c r="AA63" s="106">
        <f>IFERROR(Z63/Z59,0)</f>
        <v>0</v>
      </c>
      <c r="AB63" s="105">
        <f>CH40</f>
        <v>0</v>
      </c>
      <c r="AC63" s="107">
        <f>IFERROR(AB63/AB74,0)</f>
        <v>0</v>
      </c>
      <c r="AD63" s="108">
        <f>CI40</f>
        <v>0</v>
      </c>
      <c r="AE63" s="104">
        <f>IFERROR(AD63/AD74,0)</f>
        <v>0</v>
      </c>
      <c r="AF63" s="105" t="str">
        <f t="shared" si="86"/>
        <v>0</v>
      </c>
      <c r="AG63" s="106">
        <f>IFERROR(AF63/AF59,0)</f>
        <v>0</v>
      </c>
      <c r="AH63" s="105">
        <f>CJ40</f>
        <v>0</v>
      </c>
      <c r="AI63" s="109">
        <f>IFERROR(AH63/AH74,0)</f>
        <v>0</v>
      </c>
      <c r="AJ63" s="108">
        <f>CK40</f>
        <v>0</v>
      </c>
      <c r="AK63" s="104">
        <f>IFERROR(AJ63/AJ74,0)</f>
        <v>0</v>
      </c>
      <c r="AL63" s="105" t="str">
        <f t="shared" si="87"/>
        <v>0</v>
      </c>
      <c r="AM63" s="106">
        <f>IFERROR(AL63/AL59,0)</f>
        <v>0</v>
      </c>
      <c r="AN63" s="105">
        <f>CL40</f>
        <v>0</v>
      </c>
      <c r="AO63" s="107">
        <f>IFERROR(AN63/AN74,0)</f>
        <v>0</v>
      </c>
      <c r="AP63" s="108">
        <f>CM40</f>
        <v>0</v>
      </c>
      <c r="AQ63" s="104">
        <f>IFERROR(AP63/AP74,0)</f>
        <v>0</v>
      </c>
      <c r="AR63" s="105" t="str">
        <f t="shared" si="89"/>
        <v>0</v>
      </c>
      <c r="AS63" s="106">
        <f>IFERROR(AR63/AR59,0)</f>
        <v>0</v>
      </c>
      <c r="AT63" s="105">
        <f>CN40</f>
        <v>0</v>
      </c>
      <c r="AU63" s="111">
        <f>IFERROR(AT63/AT74,0)</f>
        <v>0</v>
      </c>
      <c r="AV63" s="112">
        <f t="shared" si="91"/>
        <v>0</v>
      </c>
      <c r="AW63" s="113">
        <f t="shared" si="92"/>
        <v>0</v>
      </c>
      <c r="AX63" s="114">
        <f t="shared" si="93"/>
        <v>0</v>
      </c>
      <c r="AY63" s="113">
        <f t="shared" si="94"/>
        <v>0</v>
      </c>
      <c r="AZ63" s="114">
        <f t="shared" si="95"/>
        <v>0</v>
      </c>
      <c r="BA63" s="115">
        <f t="shared" si="96"/>
        <v>0</v>
      </c>
      <c r="BB63" s="112">
        <f t="shared" si="97"/>
        <v>0</v>
      </c>
      <c r="BC63" s="113">
        <f t="shared" si="98"/>
        <v>0</v>
      </c>
      <c r="BD63" s="114">
        <f t="shared" si="99"/>
        <v>0</v>
      </c>
      <c r="BE63" s="113">
        <f t="shared" si="100"/>
        <v>0</v>
      </c>
      <c r="BF63" s="114">
        <f t="shared" si="101"/>
        <v>0</v>
      </c>
      <c r="BG63" s="115">
        <f t="shared" si="102"/>
        <v>0</v>
      </c>
      <c r="BH63" s="112">
        <f t="shared" si="103"/>
        <v>0</v>
      </c>
      <c r="BI63" s="113">
        <f t="shared" si="104"/>
        <v>0</v>
      </c>
      <c r="BJ63" s="114">
        <f t="shared" si="105"/>
        <v>0</v>
      </c>
      <c r="BK63" s="113">
        <f t="shared" si="106"/>
        <v>0</v>
      </c>
      <c r="BL63" s="114">
        <f t="shared" si="107"/>
        <v>0</v>
      </c>
      <c r="BM63" s="116">
        <f t="shared" si="108"/>
        <v>0</v>
      </c>
      <c r="BN63" s="117">
        <f t="shared" si="109"/>
        <v>0</v>
      </c>
      <c r="BO63" s="113">
        <f t="shared" si="110"/>
        <v>0</v>
      </c>
      <c r="BP63" s="114">
        <f t="shared" si="111"/>
        <v>0</v>
      </c>
      <c r="BQ63" s="113">
        <f t="shared" si="112"/>
        <v>0</v>
      </c>
      <c r="BR63" s="114">
        <f t="shared" si="81"/>
        <v>0</v>
      </c>
      <c r="BS63" s="116">
        <f t="shared" si="113"/>
        <v>0</v>
      </c>
      <c r="BX63" s="321"/>
      <c r="BY63" s="366"/>
      <c r="BZ63" s="60" t="s">
        <v>36</v>
      </c>
      <c r="CA63" s="76">
        <f>ROUND(기존구분!$I$45*(SUM('파나크 영덕'!L107,소노문해운대!L106:L107)/SUM('파나크 영덕'!L107:L109,소노문해운대!L106:L109)),0)</f>
        <v>672</v>
      </c>
      <c r="CB63" s="77">
        <f>CA63*기존구분!$I$53-1000</f>
        <v>189256.89386705554</v>
      </c>
      <c r="CC63" s="78"/>
      <c r="CD63" s="79"/>
      <c r="CE63" s="80"/>
      <c r="CF63" s="81"/>
      <c r="CG63" s="82"/>
      <c r="CH63" s="83"/>
      <c r="CI63" s="84"/>
      <c r="CJ63" s="85"/>
      <c r="CK63" s="78"/>
      <c r="CL63" s="83"/>
      <c r="CM63" s="78"/>
      <c r="CN63" s="83"/>
    </row>
    <row r="64" spans="3:92" ht="18" customHeight="1" x14ac:dyDescent="0.3">
      <c r="C64" s="315"/>
      <c r="D64" s="321"/>
      <c r="E64" s="60" t="s">
        <v>47</v>
      </c>
      <c r="F64" s="61">
        <f>CA41</f>
        <v>0</v>
      </c>
      <c r="G64" s="62">
        <f>IFERROR(F64/F74,0)</f>
        <v>0</v>
      </c>
      <c r="H64" s="63" t="str">
        <f t="shared" si="82"/>
        <v>0</v>
      </c>
      <c r="I64" s="64">
        <f>IFERROR(H64/H59,0)</f>
        <v>0</v>
      </c>
      <c r="J64" s="63">
        <f>CB41</f>
        <v>0</v>
      </c>
      <c r="K64" s="65">
        <f>IFERROR(J64/J74,0)</f>
        <v>0</v>
      </c>
      <c r="L64" s="66">
        <f t="shared" si="114"/>
        <v>0</v>
      </c>
      <c r="M64" s="62">
        <f>IFERROR(L64/L74,0)</f>
        <v>0</v>
      </c>
      <c r="N64" s="63" t="str">
        <f t="shared" si="83"/>
        <v>0</v>
      </c>
      <c r="O64" s="64">
        <f>IFERROR(N64/N59,0)</f>
        <v>0</v>
      </c>
      <c r="P64" s="63">
        <f t="shared" si="115"/>
        <v>0</v>
      </c>
      <c r="Q64" s="67">
        <f>IFERROR(P64/P74,0)</f>
        <v>0</v>
      </c>
      <c r="R64" s="66">
        <f>CE41</f>
        <v>0</v>
      </c>
      <c r="S64" s="62">
        <f>IFERROR(R64/R74,0)</f>
        <v>0</v>
      </c>
      <c r="T64" s="63" t="str">
        <f t="shared" si="84"/>
        <v>0</v>
      </c>
      <c r="U64" s="64">
        <f>IFERROR(T64/T59,0)</f>
        <v>0</v>
      </c>
      <c r="V64" s="63">
        <f>CF41</f>
        <v>0</v>
      </c>
      <c r="W64" s="67">
        <f>IFERROR(V64/V74,0)</f>
        <v>0</v>
      </c>
      <c r="X64" s="68">
        <f>CG41</f>
        <v>0</v>
      </c>
      <c r="Y64" s="62">
        <f>IFERROR(X64/X74,0)</f>
        <v>0</v>
      </c>
      <c r="Z64" s="63" t="str">
        <f t="shared" si="85"/>
        <v>0</v>
      </c>
      <c r="AA64" s="64">
        <f>IFERROR(Z64/Z59,0)</f>
        <v>0</v>
      </c>
      <c r="AB64" s="63">
        <f>CH41</f>
        <v>0</v>
      </c>
      <c r="AC64" s="65">
        <f>IFERROR(AB64/AB74,0)</f>
        <v>0</v>
      </c>
      <c r="AD64" s="66">
        <f>CI41</f>
        <v>0</v>
      </c>
      <c r="AE64" s="62">
        <f>IFERROR(AD64/AD74,0)</f>
        <v>0</v>
      </c>
      <c r="AF64" s="63" t="str">
        <f t="shared" si="86"/>
        <v>0</v>
      </c>
      <c r="AG64" s="64">
        <f>IFERROR(AF64/AF59,0)</f>
        <v>0</v>
      </c>
      <c r="AH64" s="63">
        <f>CJ41</f>
        <v>0</v>
      </c>
      <c r="AI64" s="67">
        <f>IFERROR(AH64/AH74,0)</f>
        <v>0</v>
      </c>
      <c r="AJ64" s="66">
        <f>CK41</f>
        <v>0</v>
      </c>
      <c r="AK64" s="62">
        <f>IFERROR(AJ64/AJ74,0)</f>
        <v>0</v>
      </c>
      <c r="AL64" s="63" t="str">
        <f t="shared" si="87"/>
        <v>0</v>
      </c>
      <c r="AM64" s="64">
        <f>IFERROR(AL64/AL59,0)</f>
        <v>0</v>
      </c>
      <c r="AN64" s="63">
        <f>CL41</f>
        <v>0</v>
      </c>
      <c r="AO64" s="65">
        <f>IFERROR(AN64/AN74,0)</f>
        <v>0</v>
      </c>
      <c r="AP64" s="66">
        <f>CM41</f>
        <v>0</v>
      </c>
      <c r="AQ64" s="62">
        <f>IFERROR(AP64/AP74,0)</f>
        <v>0</v>
      </c>
      <c r="AR64" s="63" t="str">
        <f t="shared" si="89"/>
        <v>0</v>
      </c>
      <c r="AS64" s="64">
        <f>IFERROR(AR64/AR59,0)</f>
        <v>0</v>
      </c>
      <c r="AT64" s="63">
        <f t="shared" ref="AT64:AT65" si="116">CN41</f>
        <v>0</v>
      </c>
      <c r="AU64" s="69">
        <f>IFERROR(AT64/AT74,0)</f>
        <v>0</v>
      </c>
      <c r="AV64" s="70">
        <f t="shared" si="91"/>
        <v>0</v>
      </c>
      <c r="AW64" s="71">
        <f t="shared" si="92"/>
        <v>0</v>
      </c>
      <c r="AX64" s="72">
        <f t="shared" si="93"/>
        <v>0</v>
      </c>
      <c r="AY64" s="71">
        <f t="shared" si="94"/>
        <v>0</v>
      </c>
      <c r="AZ64" s="72">
        <f t="shared" si="95"/>
        <v>0</v>
      </c>
      <c r="BA64" s="73">
        <f t="shared" si="96"/>
        <v>0</v>
      </c>
      <c r="BB64" s="70">
        <f t="shared" si="97"/>
        <v>0</v>
      </c>
      <c r="BC64" s="71">
        <f t="shared" si="98"/>
        <v>0</v>
      </c>
      <c r="BD64" s="72">
        <f t="shared" si="99"/>
        <v>0</v>
      </c>
      <c r="BE64" s="71">
        <f t="shared" si="100"/>
        <v>0</v>
      </c>
      <c r="BF64" s="72">
        <f t="shared" si="101"/>
        <v>0</v>
      </c>
      <c r="BG64" s="73">
        <f t="shared" si="102"/>
        <v>0</v>
      </c>
      <c r="BH64" s="70">
        <f t="shared" si="103"/>
        <v>0</v>
      </c>
      <c r="BI64" s="71">
        <f t="shared" si="104"/>
        <v>0</v>
      </c>
      <c r="BJ64" s="72">
        <f t="shared" si="105"/>
        <v>0</v>
      </c>
      <c r="BK64" s="71">
        <f t="shared" si="106"/>
        <v>0</v>
      </c>
      <c r="BL64" s="72">
        <f t="shared" si="107"/>
        <v>0</v>
      </c>
      <c r="BM64" s="74">
        <f t="shared" si="108"/>
        <v>0</v>
      </c>
      <c r="BN64" s="75">
        <f t="shared" si="109"/>
        <v>0</v>
      </c>
      <c r="BO64" s="71">
        <f t="shared" si="110"/>
        <v>0</v>
      </c>
      <c r="BP64" s="72">
        <f t="shared" si="111"/>
        <v>0</v>
      </c>
      <c r="BQ64" s="71">
        <f t="shared" si="112"/>
        <v>0</v>
      </c>
      <c r="BR64" s="72">
        <f t="shared" si="81"/>
        <v>0</v>
      </c>
      <c r="BS64" s="74">
        <f t="shared" si="113"/>
        <v>0</v>
      </c>
      <c r="BX64" s="321"/>
      <c r="BY64" s="366"/>
      <c r="BZ64" s="60" t="s">
        <v>38</v>
      </c>
      <c r="CA64" s="76">
        <f>ROUND(기존구분!$I$45*(SUM('파나크 영덕:소노문해운대'!L108)/SUM('파나크 영덕'!L107:L109,소노문해운대!L106:L109)),0)</f>
        <v>53</v>
      </c>
      <c r="CB64" s="77">
        <f>CA64*기존구분!$I$53+1000</f>
        <v>16005.380022252892</v>
      </c>
      <c r="CC64" s="78"/>
      <c r="CD64" s="79"/>
      <c r="CE64" s="80"/>
      <c r="CF64" s="81"/>
      <c r="CG64" s="82"/>
      <c r="CH64" s="83"/>
      <c r="CI64" s="84"/>
      <c r="CJ64" s="85"/>
      <c r="CK64" s="78"/>
      <c r="CL64" s="83"/>
      <c r="CM64" s="78"/>
      <c r="CN64" s="83"/>
    </row>
    <row r="65" spans="3:92" ht="18" customHeight="1" x14ac:dyDescent="0.3">
      <c r="C65" s="315"/>
      <c r="D65" s="321"/>
      <c r="E65" s="60" t="s">
        <v>49</v>
      </c>
      <c r="F65" s="61">
        <f>CA42</f>
        <v>0</v>
      </c>
      <c r="G65" s="62">
        <f>IFERROR(F65/F74,0)</f>
        <v>0</v>
      </c>
      <c r="H65" s="63" t="str">
        <f t="shared" si="82"/>
        <v>0</v>
      </c>
      <c r="I65" s="64">
        <f>IFERROR(H65/H59,0)</f>
        <v>0</v>
      </c>
      <c r="J65" s="63">
        <f>CB42</f>
        <v>0</v>
      </c>
      <c r="K65" s="65">
        <f>IFERROR(J65/J74,0)</f>
        <v>0</v>
      </c>
      <c r="L65" s="66">
        <f t="shared" si="114"/>
        <v>0</v>
      </c>
      <c r="M65" s="62">
        <f>IFERROR(L65/L74,0)</f>
        <v>0</v>
      </c>
      <c r="N65" s="63" t="str">
        <f t="shared" si="83"/>
        <v>0</v>
      </c>
      <c r="O65" s="64">
        <f>IFERROR(N65/N59,0)</f>
        <v>0</v>
      </c>
      <c r="P65" s="63">
        <f t="shared" si="115"/>
        <v>0</v>
      </c>
      <c r="Q65" s="67">
        <f>IFERROR(P65/P74,0)</f>
        <v>0</v>
      </c>
      <c r="R65" s="66">
        <f>CE42</f>
        <v>0</v>
      </c>
      <c r="S65" s="62">
        <f>IFERROR(R65/R74,0)</f>
        <v>0</v>
      </c>
      <c r="T65" s="63" t="str">
        <f t="shared" si="84"/>
        <v>0</v>
      </c>
      <c r="U65" s="64">
        <f>IFERROR(T65/T59,0)</f>
        <v>0</v>
      </c>
      <c r="V65" s="63">
        <f>CF42</f>
        <v>0</v>
      </c>
      <c r="W65" s="67">
        <f>IFERROR(V65/V74,0)</f>
        <v>0</v>
      </c>
      <c r="X65" s="68">
        <f>CG42</f>
        <v>0</v>
      </c>
      <c r="Y65" s="62">
        <f>IFERROR(X65/X74,0)</f>
        <v>0</v>
      </c>
      <c r="Z65" s="63" t="str">
        <f t="shared" si="85"/>
        <v>0</v>
      </c>
      <c r="AA65" s="64">
        <f>IFERROR(Z65/Z59,0)</f>
        <v>0</v>
      </c>
      <c r="AB65" s="63">
        <f>CH42</f>
        <v>0</v>
      </c>
      <c r="AC65" s="65">
        <f>IFERROR(AB65/AB74,0)</f>
        <v>0</v>
      </c>
      <c r="AD65" s="66">
        <f>CI42</f>
        <v>0</v>
      </c>
      <c r="AE65" s="62">
        <f>IFERROR(AD65/AD74,0)</f>
        <v>0</v>
      </c>
      <c r="AF65" s="63" t="str">
        <f t="shared" si="86"/>
        <v>0</v>
      </c>
      <c r="AG65" s="64">
        <f>IFERROR(AF65/AF59,0)</f>
        <v>0</v>
      </c>
      <c r="AH65" s="63">
        <f>CJ42</f>
        <v>0</v>
      </c>
      <c r="AI65" s="67">
        <f>IFERROR(AH65/AH74,0)</f>
        <v>0</v>
      </c>
      <c r="AJ65" s="66">
        <f>CK42</f>
        <v>0</v>
      </c>
      <c r="AK65" s="62">
        <f>IFERROR(AJ65/AJ74,0)</f>
        <v>0</v>
      </c>
      <c r="AL65" s="63" t="str">
        <f t="shared" si="87"/>
        <v>0</v>
      </c>
      <c r="AM65" s="64">
        <f>IFERROR(AL65/AL59,0)</f>
        <v>0</v>
      </c>
      <c r="AN65" s="63">
        <f>CL42</f>
        <v>0</v>
      </c>
      <c r="AO65" s="65">
        <f>IFERROR(AN65/AN74,0)</f>
        <v>0</v>
      </c>
      <c r="AP65" s="66">
        <f>CM42</f>
        <v>0</v>
      </c>
      <c r="AQ65" s="62">
        <f>IFERROR(AP65/AP74,0)</f>
        <v>0</v>
      </c>
      <c r="AR65" s="63" t="str">
        <f t="shared" si="89"/>
        <v>0</v>
      </c>
      <c r="AS65" s="64">
        <f>IFERROR(AR65/AR59,0)</f>
        <v>0</v>
      </c>
      <c r="AT65" s="63">
        <f t="shared" si="116"/>
        <v>0</v>
      </c>
      <c r="AU65" s="69">
        <f>IFERROR(AT65/AT74,0)</f>
        <v>0</v>
      </c>
      <c r="AV65" s="70">
        <f t="shared" si="91"/>
        <v>0</v>
      </c>
      <c r="AW65" s="71">
        <f t="shared" si="92"/>
        <v>0</v>
      </c>
      <c r="AX65" s="72">
        <f t="shared" si="93"/>
        <v>0</v>
      </c>
      <c r="AY65" s="71">
        <f t="shared" si="94"/>
        <v>0</v>
      </c>
      <c r="AZ65" s="72">
        <f t="shared" si="95"/>
        <v>0</v>
      </c>
      <c r="BA65" s="73">
        <f t="shared" si="96"/>
        <v>0</v>
      </c>
      <c r="BB65" s="70">
        <f t="shared" si="97"/>
        <v>0</v>
      </c>
      <c r="BC65" s="71">
        <f t="shared" si="98"/>
        <v>0</v>
      </c>
      <c r="BD65" s="72">
        <f t="shared" si="99"/>
        <v>0</v>
      </c>
      <c r="BE65" s="71">
        <f t="shared" si="100"/>
        <v>0</v>
      </c>
      <c r="BF65" s="72">
        <f t="shared" si="101"/>
        <v>0</v>
      </c>
      <c r="BG65" s="73">
        <f t="shared" si="102"/>
        <v>0</v>
      </c>
      <c r="BH65" s="70">
        <f t="shared" si="103"/>
        <v>0</v>
      </c>
      <c r="BI65" s="71">
        <f t="shared" si="104"/>
        <v>0</v>
      </c>
      <c r="BJ65" s="72">
        <f t="shared" si="105"/>
        <v>0</v>
      </c>
      <c r="BK65" s="71">
        <f t="shared" si="106"/>
        <v>0</v>
      </c>
      <c r="BL65" s="72">
        <f t="shared" si="107"/>
        <v>0</v>
      </c>
      <c r="BM65" s="74">
        <f t="shared" si="108"/>
        <v>0</v>
      </c>
      <c r="BN65" s="75">
        <f t="shared" si="109"/>
        <v>0</v>
      </c>
      <c r="BO65" s="71">
        <f t="shared" si="110"/>
        <v>0</v>
      </c>
      <c r="BP65" s="72">
        <f t="shared" si="111"/>
        <v>0</v>
      </c>
      <c r="BQ65" s="71">
        <f t="shared" si="112"/>
        <v>0</v>
      </c>
      <c r="BR65" s="72">
        <f t="shared" si="81"/>
        <v>0</v>
      </c>
      <c r="BS65" s="74">
        <f t="shared" si="113"/>
        <v>0</v>
      </c>
      <c r="BX65" s="321"/>
      <c r="BY65" s="366"/>
      <c r="BZ65" s="60" t="s">
        <v>40</v>
      </c>
      <c r="CA65" s="76">
        <f>ROUND(기존구분!$I$45*(SUM('파나크 영덕:소노문해운대'!L109)/SUM('파나크 영덕'!L107:L109,소노문해운대!L106:L109)),0)</f>
        <v>14</v>
      </c>
      <c r="CB65" s="77">
        <f>CA65*기존구분!$I$53</f>
        <v>3963.6852888969902</v>
      </c>
      <c r="CC65" s="78"/>
      <c r="CD65" s="79"/>
      <c r="CE65" s="80"/>
      <c r="CF65" s="81"/>
      <c r="CG65" s="82"/>
      <c r="CH65" s="83"/>
      <c r="CI65" s="84"/>
      <c r="CJ65" s="85"/>
      <c r="CK65" s="78"/>
      <c r="CL65" s="83"/>
      <c r="CM65" s="78"/>
      <c r="CN65" s="83"/>
    </row>
    <row r="66" spans="3:92" ht="18" customHeight="1" x14ac:dyDescent="0.3">
      <c r="C66" s="315"/>
      <c r="D66" s="322"/>
      <c r="E66" s="118" t="s">
        <v>41</v>
      </c>
      <c r="F66" s="119">
        <f>SUM(F63:F65)</f>
        <v>0</v>
      </c>
      <c r="G66" s="120">
        <f>IFERROR(F66/F74,0)</f>
        <v>0</v>
      </c>
      <c r="H66" s="121" t="str">
        <f t="shared" si="82"/>
        <v>0</v>
      </c>
      <c r="I66" s="122">
        <f>IFERROR(H66/H59,0)</f>
        <v>0</v>
      </c>
      <c r="J66" s="121">
        <f>SUM(J63:J65)</f>
        <v>0</v>
      </c>
      <c r="K66" s="123">
        <f>IFERROR(J66/J74,0)</f>
        <v>0</v>
      </c>
      <c r="L66" s="124">
        <f>SUM(L63:L65)</f>
        <v>0</v>
      </c>
      <c r="M66" s="120">
        <f>IFERROR(L66/L74,0)</f>
        <v>0</v>
      </c>
      <c r="N66" s="121" t="str">
        <f t="shared" si="83"/>
        <v>0</v>
      </c>
      <c r="O66" s="122">
        <f>IFERROR(N66/N59,0)</f>
        <v>0</v>
      </c>
      <c r="P66" s="121">
        <f>SUM(P63:P65)</f>
        <v>0</v>
      </c>
      <c r="Q66" s="125">
        <f>IFERROR(P66/P74,0)</f>
        <v>0</v>
      </c>
      <c r="R66" s="124">
        <f>SUM(R63:R65)</f>
        <v>0</v>
      </c>
      <c r="S66" s="120">
        <f>IFERROR(R66/R74,0)</f>
        <v>0</v>
      </c>
      <c r="T66" s="121" t="str">
        <f t="shared" si="84"/>
        <v>0</v>
      </c>
      <c r="U66" s="122">
        <f>IFERROR(T66/T59,0)</f>
        <v>0</v>
      </c>
      <c r="V66" s="121">
        <f>SUM(V63:V65)</f>
        <v>0</v>
      </c>
      <c r="W66" s="125">
        <f>IFERROR(V66/V74,0)</f>
        <v>0</v>
      </c>
      <c r="X66" s="126">
        <f>SUM(X63:X65)</f>
        <v>0</v>
      </c>
      <c r="Y66" s="120">
        <f>IFERROR(X66/X74,0)</f>
        <v>0</v>
      </c>
      <c r="Z66" s="121" t="str">
        <f t="shared" si="85"/>
        <v>0</v>
      </c>
      <c r="AA66" s="122">
        <f>IFERROR(Z66/Z59,0)</f>
        <v>0</v>
      </c>
      <c r="AB66" s="121">
        <f>SUM(AB63:AB65)</f>
        <v>0</v>
      </c>
      <c r="AC66" s="123">
        <f>IFERROR(AB66/AB74,0)</f>
        <v>0</v>
      </c>
      <c r="AD66" s="124">
        <f>SUM(AD63:AD65)</f>
        <v>0</v>
      </c>
      <c r="AE66" s="120">
        <f>IFERROR(AD66/AD74,0)</f>
        <v>0</v>
      </c>
      <c r="AF66" s="121" t="str">
        <f t="shared" si="86"/>
        <v>0</v>
      </c>
      <c r="AG66" s="122">
        <f>IFERROR(AF66/AF59,0)</f>
        <v>0</v>
      </c>
      <c r="AH66" s="121">
        <f>SUM(AH63:AH65)</f>
        <v>0</v>
      </c>
      <c r="AI66" s="125">
        <f>IFERROR(AH66/AH74,0)</f>
        <v>0</v>
      </c>
      <c r="AJ66" s="124">
        <f>SUM(AJ63:AJ65)</f>
        <v>0</v>
      </c>
      <c r="AK66" s="120">
        <f>IFERROR(AJ66/AJ74,0)</f>
        <v>0</v>
      </c>
      <c r="AL66" s="121" t="str">
        <f t="shared" si="87"/>
        <v>0</v>
      </c>
      <c r="AM66" s="122">
        <f>IFERROR(AL66/AL59,0)</f>
        <v>0</v>
      </c>
      <c r="AN66" s="121">
        <f>SUM(AN63:AN65)</f>
        <v>0</v>
      </c>
      <c r="AO66" s="123">
        <f>IFERROR(AN66/AN74,0)</f>
        <v>0</v>
      </c>
      <c r="AP66" s="124">
        <f>SUM(AP63:AP65)</f>
        <v>0</v>
      </c>
      <c r="AQ66" s="120">
        <f>IFERROR(AP66/AP74,0)</f>
        <v>0</v>
      </c>
      <c r="AR66" s="121" t="str">
        <f t="shared" si="89"/>
        <v>0</v>
      </c>
      <c r="AS66" s="122">
        <f>IFERROR(AR66/AR59,0)</f>
        <v>0</v>
      </c>
      <c r="AT66" s="121">
        <f>SUM(AT63:AT65)</f>
        <v>0</v>
      </c>
      <c r="AU66" s="127">
        <f>IFERROR(AT66/AT74,0)</f>
        <v>0</v>
      </c>
      <c r="AV66" s="128">
        <f t="shared" si="91"/>
        <v>0</v>
      </c>
      <c r="AW66" s="129">
        <f t="shared" si="92"/>
        <v>0</v>
      </c>
      <c r="AX66" s="130">
        <f t="shared" si="93"/>
        <v>0</v>
      </c>
      <c r="AY66" s="129">
        <f t="shared" si="94"/>
        <v>0</v>
      </c>
      <c r="AZ66" s="130">
        <f t="shared" si="95"/>
        <v>0</v>
      </c>
      <c r="BA66" s="131">
        <f t="shared" si="96"/>
        <v>0</v>
      </c>
      <c r="BB66" s="128">
        <f t="shared" si="97"/>
        <v>0</v>
      </c>
      <c r="BC66" s="129">
        <f t="shared" si="98"/>
        <v>0</v>
      </c>
      <c r="BD66" s="130">
        <f t="shared" si="99"/>
        <v>0</v>
      </c>
      <c r="BE66" s="129">
        <f t="shared" si="100"/>
        <v>0</v>
      </c>
      <c r="BF66" s="130">
        <f t="shared" si="101"/>
        <v>0</v>
      </c>
      <c r="BG66" s="131">
        <f t="shared" si="102"/>
        <v>0</v>
      </c>
      <c r="BH66" s="128">
        <f t="shared" si="103"/>
        <v>0</v>
      </c>
      <c r="BI66" s="129">
        <f t="shared" si="104"/>
        <v>0</v>
      </c>
      <c r="BJ66" s="130">
        <f t="shared" si="105"/>
        <v>0</v>
      </c>
      <c r="BK66" s="129">
        <f t="shared" si="106"/>
        <v>0</v>
      </c>
      <c r="BL66" s="130">
        <f t="shared" si="107"/>
        <v>0</v>
      </c>
      <c r="BM66" s="132">
        <f t="shared" si="108"/>
        <v>0</v>
      </c>
      <c r="BN66" s="133">
        <f t="shared" si="109"/>
        <v>0</v>
      </c>
      <c r="BO66" s="129">
        <f t="shared" si="110"/>
        <v>0</v>
      </c>
      <c r="BP66" s="130">
        <f t="shared" si="111"/>
        <v>0</v>
      </c>
      <c r="BQ66" s="129">
        <f t="shared" si="112"/>
        <v>0</v>
      </c>
      <c r="BR66" s="130">
        <f t="shared" si="81"/>
        <v>0</v>
      </c>
      <c r="BS66" s="132">
        <f t="shared" si="113"/>
        <v>0</v>
      </c>
      <c r="BX66" s="321"/>
      <c r="BY66" s="366" t="s">
        <v>42</v>
      </c>
      <c r="BZ66" s="60" t="s">
        <v>43</v>
      </c>
      <c r="CA66" s="76"/>
      <c r="CB66" s="77"/>
      <c r="CC66" s="78"/>
      <c r="CD66" s="79"/>
      <c r="CE66" s="80"/>
      <c r="CF66" s="81"/>
      <c r="CG66" s="82"/>
      <c r="CH66" s="83"/>
      <c r="CI66" s="84"/>
      <c r="CJ66" s="85"/>
      <c r="CK66" s="78"/>
      <c r="CL66" s="83"/>
      <c r="CM66" s="78"/>
      <c r="CN66" s="83"/>
    </row>
    <row r="67" spans="3:92" ht="18" customHeight="1" x14ac:dyDescent="0.3">
      <c r="C67" s="315"/>
      <c r="D67" s="323" t="s">
        <v>52</v>
      </c>
      <c r="E67" s="134" t="s">
        <v>53</v>
      </c>
      <c r="F67" s="35">
        <f>CA43</f>
        <v>126</v>
      </c>
      <c r="G67" s="36">
        <f>IFERROR(F67/F74,0)</f>
        <v>5.7194734453018613E-2</v>
      </c>
      <c r="H67" s="37">
        <f t="shared" si="82"/>
        <v>345.94924458940221</v>
      </c>
      <c r="I67" s="38">
        <f>IFERROR(H67/H59,0)</f>
        <v>1.2302400449514315</v>
      </c>
      <c r="J67" s="37">
        <f>CB43</f>
        <v>43589.604818264677</v>
      </c>
      <c r="K67" s="39">
        <f>IFERROR(J67/J74,0)</f>
        <v>7.174538407846047E-2</v>
      </c>
      <c r="L67" s="40">
        <f t="shared" ref="L67:L71" si="117">CC43</f>
        <v>0</v>
      </c>
      <c r="M67" s="36">
        <f>IFERROR(L67/L74,0)</f>
        <v>0</v>
      </c>
      <c r="N67" s="37" t="str">
        <f t="shared" si="83"/>
        <v>0</v>
      </c>
      <c r="O67" s="38">
        <f>IFERROR(N67/N59,0)</f>
        <v>0</v>
      </c>
      <c r="P67" s="37">
        <f t="shared" ref="P67:P71" si="118">CD43</f>
        <v>0</v>
      </c>
      <c r="Q67" s="41">
        <f>IFERROR(P67/P74,0)</f>
        <v>0</v>
      </c>
      <c r="R67" s="40">
        <f>CE43</f>
        <v>0</v>
      </c>
      <c r="S67" s="36">
        <f>IFERROR(R67/R74,0)</f>
        <v>0</v>
      </c>
      <c r="T67" s="37" t="str">
        <f t="shared" si="84"/>
        <v>0</v>
      </c>
      <c r="U67" s="38">
        <f>IFERROR(T67/T59,0)</f>
        <v>0</v>
      </c>
      <c r="V67" s="37">
        <f>CF43</f>
        <v>0</v>
      </c>
      <c r="W67" s="41">
        <f>IFERROR(V67/V74,0)</f>
        <v>0</v>
      </c>
      <c r="X67" s="42">
        <f>CG43</f>
        <v>0</v>
      </c>
      <c r="Y67" s="36">
        <f>IFERROR(X67/X74,0)</f>
        <v>0</v>
      </c>
      <c r="Z67" s="37" t="str">
        <f t="shared" si="85"/>
        <v>0</v>
      </c>
      <c r="AA67" s="38">
        <f>IFERROR(Z67/Z59,0)</f>
        <v>0</v>
      </c>
      <c r="AB67" s="37">
        <f>CH43</f>
        <v>0</v>
      </c>
      <c r="AC67" s="39">
        <f>IFERROR(AB67/AB74,0)</f>
        <v>0</v>
      </c>
      <c r="AD67" s="40">
        <f>CI43</f>
        <v>0</v>
      </c>
      <c r="AE67" s="36">
        <f>IFERROR(AD67/AD74,0)</f>
        <v>0</v>
      </c>
      <c r="AF67" s="37" t="str">
        <f t="shared" si="86"/>
        <v>0</v>
      </c>
      <c r="AG67" s="38">
        <f>IFERROR(AF67/AF59,0)</f>
        <v>0</v>
      </c>
      <c r="AH67" s="37">
        <f>CJ43</f>
        <v>0</v>
      </c>
      <c r="AI67" s="41">
        <f>IFERROR(AH67/AH74,0)</f>
        <v>0</v>
      </c>
      <c r="AJ67" s="40">
        <f>CK43</f>
        <v>0</v>
      </c>
      <c r="AK67" s="36">
        <f>IFERROR(AJ67/AJ74,0)</f>
        <v>0</v>
      </c>
      <c r="AL67" s="37" t="str">
        <f t="shared" si="87"/>
        <v>0</v>
      </c>
      <c r="AM67" s="38">
        <f>IFERROR(AL67/AL59,0)</f>
        <v>0</v>
      </c>
      <c r="AN67" s="37">
        <f>CL43</f>
        <v>0</v>
      </c>
      <c r="AO67" s="39">
        <f>IFERROR(AN67/AN74,0)</f>
        <v>0</v>
      </c>
      <c r="AP67" s="40">
        <f>CM43</f>
        <v>0</v>
      </c>
      <c r="AQ67" s="36">
        <f>IFERROR(AP67/AP74,0)</f>
        <v>0</v>
      </c>
      <c r="AR67" s="37" t="str">
        <f t="shared" si="89"/>
        <v>0</v>
      </c>
      <c r="AS67" s="38">
        <f>IFERROR(AR67/AR59,0)</f>
        <v>0</v>
      </c>
      <c r="AT67" s="37">
        <f>CN43</f>
        <v>0</v>
      </c>
      <c r="AU67" s="43">
        <f>IFERROR(AT67/AT74,0)</f>
        <v>0</v>
      </c>
      <c r="AV67" s="44">
        <f t="shared" si="91"/>
        <v>-126</v>
      </c>
      <c r="AW67" s="45">
        <f t="shared" si="92"/>
        <v>-1</v>
      </c>
      <c r="AX67" s="46">
        <f t="shared" si="93"/>
        <v>-345.94924458940221</v>
      </c>
      <c r="AY67" s="45">
        <f t="shared" si="94"/>
        <v>-1</v>
      </c>
      <c r="AZ67" s="46">
        <f t="shared" si="95"/>
        <v>-43589.604818264677</v>
      </c>
      <c r="BA67" s="47">
        <f t="shared" si="96"/>
        <v>-1</v>
      </c>
      <c r="BB67" s="44">
        <f t="shared" si="97"/>
        <v>0</v>
      </c>
      <c r="BC67" s="45">
        <f t="shared" si="98"/>
        <v>0</v>
      </c>
      <c r="BD67" s="46">
        <f t="shared" si="99"/>
        <v>0</v>
      </c>
      <c r="BE67" s="45">
        <f t="shared" si="100"/>
        <v>0</v>
      </c>
      <c r="BF67" s="46">
        <f t="shared" si="101"/>
        <v>0</v>
      </c>
      <c r="BG67" s="47">
        <f t="shared" si="102"/>
        <v>0</v>
      </c>
      <c r="BH67" s="44">
        <f t="shared" si="103"/>
        <v>0</v>
      </c>
      <c r="BI67" s="45">
        <f t="shared" si="104"/>
        <v>0</v>
      </c>
      <c r="BJ67" s="46">
        <f t="shared" si="105"/>
        <v>0</v>
      </c>
      <c r="BK67" s="45">
        <f t="shared" si="106"/>
        <v>0</v>
      </c>
      <c r="BL67" s="46">
        <f t="shared" si="107"/>
        <v>0</v>
      </c>
      <c r="BM67" s="48">
        <f t="shared" si="108"/>
        <v>0</v>
      </c>
      <c r="BN67" s="49">
        <f t="shared" si="109"/>
        <v>0</v>
      </c>
      <c r="BO67" s="45">
        <f t="shared" si="110"/>
        <v>0</v>
      </c>
      <c r="BP67" s="46">
        <f t="shared" si="111"/>
        <v>0</v>
      </c>
      <c r="BQ67" s="45">
        <f t="shared" si="112"/>
        <v>0</v>
      </c>
      <c r="BR67" s="46">
        <f t="shared" si="81"/>
        <v>0</v>
      </c>
      <c r="BS67" s="48">
        <f t="shared" si="113"/>
        <v>0</v>
      </c>
      <c r="BX67" s="321"/>
      <c r="BY67" s="366"/>
      <c r="BZ67" s="60" t="s">
        <v>46</v>
      </c>
      <c r="CA67" s="76"/>
      <c r="CB67" s="77"/>
      <c r="CC67" s="78"/>
      <c r="CD67" s="79"/>
      <c r="CE67" s="80"/>
      <c r="CF67" s="81"/>
      <c r="CG67" s="82"/>
      <c r="CH67" s="83"/>
      <c r="CI67" s="84"/>
      <c r="CJ67" s="85"/>
      <c r="CK67" s="78"/>
      <c r="CL67" s="83"/>
      <c r="CM67" s="78"/>
      <c r="CN67" s="83"/>
    </row>
    <row r="68" spans="3:92" ht="18" customHeight="1" x14ac:dyDescent="0.3">
      <c r="C68" s="315"/>
      <c r="D68" s="324"/>
      <c r="E68" s="60" t="s">
        <v>51</v>
      </c>
      <c r="F68" s="61">
        <f>CA44</f>
        <v>626</v>
      </c>
      <c r="G68" s="62">
        <f>IFERROR(F68/F74,0)</f>
        <v>0.28415796640944169</v>
      </c>
      <c r="H68" s="63">
        <f t="shared" si="82"/>
        <v>330.90030701650295</v>
      </c>
      <c r="I68" s="64">
        <f>IFERROR(H68/H59,0)</f>
        <v>1.1767240858166503</v>
      </c>
      <c r="J68" s="63">
        <f>CB44</f>
        <v>207143.59219233083</v>
      </c>
      <c r="K68" s="65">
        <f>IFERROR(J68/J74,0)</f>
        <v>0.340943595226253</v>
      </c>
      <c r="L68" s="66">
        <f t="shared" si="117"/>
        <v>0</v>
      </c>
      <c r="M68" s="62">
        <f>IFERROR(L68/L74,0)</f>
        <v>0</v>
      </c>
      <c r="N68" s="63" t="str">
        <f t="shared" si="83"/>
        <v>0</v>
      </c>
      <c r="O68" s="64">
        <f>IFERROR(N68/N59,0)</f>
        <v>0</v>
      </c>
      <c r="P68" s="63">
        <f t="shared" si="118"/>
        <v>0</v>
      </c>
      <c r="Q68" s="67">
        <f>IFERROR(P68/P74,0)</f>
        <v>0</v>
      </c>
      <c r="R68" s="66">
        <f>CE44</f>
        <v>0</v>
      </c>
      <c r="S68" s="62">
        <f>IFERROR(R68/R74,0)</f>
        <v>0</v>
      </c>
      <c r="T68" s="63" t="str">
        <f t="shared" si="84"/>
        <v>0</v>
      </c>
      <c r="U68" s="64">
        <f>IFERROR(T68/T59,0)</f>
        <v>0</v>
      </c>
      <c r="V68" s="63">
        <f>CF44</f>
        <v>0</v>
      </c>
      <c r="W68" s="67">
        <f>IFERROR(V68/V74,0)</f>
        <v>0</v>
      </c>
      <c r="X68" s="68">
        <f>CG44</f>
        <v>0</v>
      </c>
      <c r="Y68" s="62">
        <f>IFERROR(X68/X74,0)</f>
        <v>0</v>
      </c>
      <c r="Z68" s="63" t="str">
        <f t="shared" si="85"/>
        <v>0</v>
      </c>
      <c r="AA68" s="64">
        <f>IFERROR(Z68/Z59,0)</f>
        <v>0</v>
      </c>
      <c r="AB68" s="63">
        <f>CH44</f>
        <v>0</v>
      </c>
      <c r="AC68" s="65">
        <f>IFERROR(AB68/AB74,0)</f>
        <v>0</v>
      </c>
      <c r="AD68" s="66">
        <f>CI44</f>
        <v>0</v>
      </c>
      <c r="AE68" s="62">
        <f>IFERROR(AD68/AD74,0)</f>
        <v>0</v>
      </c>
      <c r="AF68" s="63" t="str">
        <f t="shared" si="86"/>
        <v>0</v>
      </c>
      <c r="AG68" s="64">
        <f>IFERROR(AF68/AF59,0)</f>
        <v>0</v>
      </c>
      <c r="AH68" s="63">
        <f>CJ44</f>
        <v>0</v>
      </c>
      <c r="AI68" s="67">
        <f>IFERROR(AH68/AH74,0)</f>
        <v>0</v>
      </c>
      <c r="AJ68" s="66">
        <f>CK44</f>
        <v>0</v>
      </c>
      <c r="AK68" s="62">
        <f>IFERROR(AJ68/AJ74,0)</f>
        <v>0</v>
      </c>
      <c r="AL68" s="63" t="str">
        <f t="shared" si="87"/>
        <v>0</v>
      </c>
      <c r="AM68" s="64">
        <f>IFERROR(AL68/AL59,0)</f>
        <v>0</v>
      </c>
      <c r="AN68" s="63">
        <f>CL44</f>
        <v>0</v>
      </c>
      <c r="AO68" s="65">
        <f>IFERROR(AN68/AN74,0)</f>
        <v>0</v>
      </c>
      <c r="AP68" s="66">
        <f t="shared" ref="AP68:AP71" si="119">CM44</f>
        <v>0</v>
      </c>
      <c r="AQ68" s="62">
        <f>IFERROR(AP68/AP74,0)</f>
        <v>0</v>
      </c>
      <c r="AR68" s="63" t="str">
        <f t="shared" si="89"/>
        <v>0</v>
      </c>
      <c r="AS68" s="64">
        <f>IFERROR(AR68/AR59,0)</f>
        <v>0</v>
      </c>
      <c r="AT68" s="63">
        <f t="shared" ref="AT68:AT71" si="120">CN44</f>
        <v>0</v>
      </c>
      <c r="AU68" s="69">
        <f>IFERROR(AT68/AT74,0)</f>
        <v>0</v>
      </c>
      <c r="AV68" s="70">
        <f t="shared" si="91"/>
        <v>-626</v>
      </c>
      <c r="AW68" s="71">
        <f t="shared" si="92"/>
        <v>-1</v>
      </c>
      <c r="AX68" s="72">
        <f t="shared" si="93"/>
        <v>-330.90030701650295</v>
      </c>
      <c r="AY68" s="71">
        <f t="shared" si="94"/>
        <v>-1</v>
      </c>
      <c r="AZ68" s="72">
        <f t="shared" si="95"/>
        <v>-207143.59219233083</v>
      </c>
      <c r="BA68" s="73">
        <f t="shared" si="96"/>
        <v>-1</v>
      </c>
      <c r="BB68" s="70">
        <f t="shared" si="97"/>
        <v>0</v>
      </c>
      <c r="BC68" s="71">
        <f t="shared" si="98"/>
        <v>0</v>
      </c>
      <c r="BD68" s="72">
        <f t="shared" si="99"/>
        <v>0</v>
      </c>
      <c r="BE68" s="71">
        <f t="shared" si="100"/>
        <v>0</v>
      </c>
      <c r="BF68" s="72">
        <f t="shared" si="101"/>
        <v>0</v>
      </c>
      <c r="BG68" s="73">
        <f t="shared" si="102"/>
        <v>0</v>
      </c>
      <c r="BH68" s="70">
        <f t="shared" si="103"/>
        <v>0</v>
      </c>
      <c r="BI68" s="71">
        <f t="shared" si="104"/>
        <v>0</v>
      </c>
      <c r="BJ68" s="72">
        <f t="shared" si="105"/>
        <v>0</v>
      </c>
      <c r="BK68" s="71">
        <f t="shared" si="106"/>
        <v>0</v>
      </c>
      <c r="BL68" s="72">
        <f t="shared" si="107"/>
        <v>0</v>
      </c>
      <c r="BM68" s="74">
        <f t="shared" si="108"/>
        <v>0</v>
      </c>
      <c r="BN68" s="75">
        <f t="shared" si="109"/>
        <v>0</v>
      </c>
      <c r="BO68" s="71">
        <f t="shared" si="110"/>
        <v>0</v>
      </c>
      <c r="BP68" s="72">
        <f t="shared" si="111"/>
        <v>0</v>
      </c>
      <c r="BQ68" s="71">
        <f t="shared" si="112"/>
        <v>0</v>
      </c>
      <c r="BR68" s="72">
        <f t="shared" si="81"/>
        <v>0</v>
      </c>
      <c r="BS68" s="74">
        <f t="shared" si="113"/>
        <v>0</v>
      </c>
      <c r="BX68" s="321"/>
      <c r="BY68" s="366"/>
      <c r="BZ68" s="60" t="s">
        <v>48</v>
      </c>
      <c r="CA68" s="76"/>
      <c r="CB68" s="77"/>
      <c r="CC68" s="78"/>
      <c r="CD68" s="79"/>
      <c r="CE68" s="80"/>
      <c r="CF68" s="81"/>
      <c r="CG68" s="82"/>
      <c r="CH68" s="83"/>
      <c r="CI68" s="84"/>
      <c r="CJ68" s="85"/>
      <c r="CK68" s="78"/>
      <c r="CL68" s="83"/>
      <c r="CM68" s="78"/>
      <c r="CN68" s="83"/>
    </row>
    <row r="69" spans="3:92" ht="18" customHeight="1" x14ac:dyDescent="0.3">
      <c r="C69" s="315"/>
      <c r="D69" s="324"/>
      <c r="E69" s="60" t="s">
        <v>54</v>
      </c>
      <c r="F69" s="61">
        <f>CA45</f>
        <v>516</v>
      </c>
      <c r="G69" s="62">
        <f>IFERROR(F69/F74,0)</f>
        <v>0.2342260553790286</v>
      </c>
      <c r="H69" s="63">
        <f t="shared" si="82"/>
        <v>331.68743211247346</v>
      </c>
      <c r="I69" s="64">
        <f>IFERROR(H69/H59,0)</f>
        <v>1.1795232039780397</v>
      </c>
      <c r="J69" s="63">
        <f>CB45</f>
        <v>171150.71497003629</v>
      </c>
      <c r="K69" s="65">
        <f>IFERROR(J69/J74,0)</f>
        <v>0.28170188355741121</v>
      </c>
      <c r="L69" s="66">
        <f t="shared" si="117"/>
        <v>0</v>
      </c>
      <c r="M69" s="62">
        <f>IFERROR(L69/L74,0)</f>
        <v>0</v>
      </c>
      <c r="N69" s="63" t="str">
        <f t="shared" si="83"/>
        <v>0</v>
      </c>
      <c r="O69" s="64">
        <f>IFERROR(N69/N59,0)</f>
        <v>0</v>
      </c>
      <c r="P69" s="63">
        <f t="shared" si="118"/>
        <v>0</v>
      </c>
      <c r="Q69" s="67">
        <f>IFERROR(P69/P74,0)</f>
        <v>0</v>
      </c>
      <c r="R69" s="66">
        <f>CE45</f>
        <v>0</v>
      </c>
      <c r="S69" s="62">
        <f>IFERROR(R69/R74,0)</f>
        <v>0</v>
      </c>
      <c r="T69" s="63" t="str">
        <f t="shared" si="84"/>
        <v>0</v>
      </c>
      <c r="U69" s="64">
        <f>IFERROR(T69/T59,0)</f>
        <v>0</v>
      </c>
      <c r="V69" s="63">
        <f>CF45</f>
        <v>0</v>
      </c>
      <c r="W69" s="67">
        <f>IFERROR(V69/V74,0)</f>
        <v>0</v>
      </c>
      <c r="X69" s="68">
        <f>CG45</f>
        <v>0</v>
      </c>
      <c r="Y69" s="62">
        <f>IFERROR(X69/X74,0)</f>
        <v>0</v>
      </c>
      <c r="Z69" s="63" t="str">
        <f t="shared" si="85"/>
        <v>0</v>
      </c>
      <c r="AA69" s="64">
        <f>IFERROR(Z69/Z59,0)</f>
        <v>0</v>
      </c>
      <c r="AB69" s="63">
        <f>CH45</f>
        <v>0</v>
      </c>
      <c r="AC69" s="65">
        <f>IFERROR(AB69/AB74,0)</f>
        <v>0</v>
      </c>
      <c r="AD69" s="66">
        <f>CI45</f>
        <v>0</v>
      </c>
      <c r="AE69" s="62">
        <f>IFERROR(AD69/AD74,0)</f>
        <v>0</v>
      </c>
      <c r="AF69" s="63" t="str">
        <f t="shared" si="86"/>
        <v>0</v>
      </c>
      <c r="AG69" s="64">
        <f>IFERROR(AF69/AF59,0)</f>
        <v>0</v>
      </c>
      <c r="AH69" s="63">
        <f>CJ45</f>
        <v>0</v>
      </c>
      <c r="AI69" s="67">
        <f>IFERROR(AH69/AH74,0)</f>
        <v>0</v>
      </c>
      <c r="AJ69" s="66">
        <f>CK45</f>
        <v>0</v>
      </c>
      <c r="AK69" s="62">
        <f>IFERROR(AJ69/AJ74,0)</f>
        <v>0</v>
      </c>
      <c r="AL69" s="63" t="str">
        <f t="shared" si="87"/>
        <v>0</v>
      </c>
      <c r="AM69" s="64">
        <f>IFERROR(AL69/AL59,0)</f>
        <v>0</v>
      </c>
      <c r="AN69" s="63">
        <f>CL45</f>
        <v>0</v>
      </c>
      <c r="AO69" s="65">
        <f>IFERROR(AN69/AN74,0)</f>
        <v>0</v>
      </c>
      <c r="AP69" s="66">
        <f t="shared" si="119"/>
        <v>0</v>
      </c>
      <c r="AQ69" s="62">
        <f>IFERROR(AP69/AP74,0)</f>
        <v>0</v>
      </c>
      <c r="AR69" s="63" t="str">
        <f t="shared" si="89"/>
        <v>0</v>
      </c>
      <c r="AS69" s="64">
        <f>IFERROR(AR69/AR59,0)</f>
        <v>0</v>
      </c>
      <c r="AT69" s="63">
        <f t="shared" si="120"/>
        <v>0</v>
      </c>
      <c r="AU69" s="69">
        <f>IFERROR(AT69/AT74,0)</f>
        <v>0</v>
      </c>
      <c r="AV69" s="70">
        <f t="shared" si="91"/>
        <v>-516</v>
      </c>
      <c r="AW69" s="71">
        <f t="shared" si="92"/>
        <v>-1</v>
      </c>
      <c r="AX69" s="72">
        <f t="shared" si="93"/>
        <v>-331.68743211247346</v>
      </c>
      <c r="AY69" s="71">
        <f t="shared" si="94"/>
        <v>-1</v>
      </c>
      <c r="AZ69" s="72">
        <f t="shared" si="95"/>
        <v>-171150.71497003629</v>
      </c>
      <c r="BA69" s="73">
        <f t="shared" si="96"/>
        <v>-1</v>
      </c>
      <c r="BB69" s="70">
        <f t="shared" si="97"/>
        <v>0</v>
      </c>
      <c r="BC69" s="71">
        <f t="shared" si="98"/>
        <v>0</v>
      </c>
      <c r="BD69" s="72">
        <f t="shared" si="99"/>
        <v>0</v>
      </c>
      <c r="BE69" s="71">
        <f t="shared" si="100"/>
        <v>0</v>
      </c>
      <c r="BF69" s="72">
        <f t="shared" si="101"/>
        <v>0</v>
      </c>
      <c r="BG69" s="73">
        <f t="shared" si="102"/>
        <v>0</v>
      </c>
      <c r="BH69" s="70">
        <f t="shared" si="103"/>
        <v>0</v>
      </c>
      <c r="BI69" s="71">
        <f t="shared" si="104"/>
        <v>0</v>
      </c>
      <c r="BJ69" s="72">
        <f t="shared" si="105"/>
        <v>0</v>
      </c>
      <c r="BK69" s="71">
        <f t="shared" si="106"/>
        <v>0</v>
      </c>
      <c r="BL69" s="72">
        <f t="shared" si="107"/>
        <v>0</v>
      </c>
      <c r="BM69" s="74">
        <f t="shared" si="108"/>
        <v>0</v>
      </c>
      <c r="BN69" s="75">
        <f t="shared" si="109"/>
        <v>0</v>
      </c>
      <c r="BO69" s="71">
        <f t="shared" si="110"/>
        <v>0</v>
      </c>
      <c r="BP69" s="72">
        <f t="shared" si="111"/>
        <v>0</v>
      </c>
      <c r="BQ69" s="71">
        <f t="shared" si="112"/>
        <v>0</v>
      </c>
      <c r="BR69" s="72">
        <f t="shared" si="81"/>
        <v>0</v>
      </c>
      <c r="BS69" s="74">
        <f t="shared" si="113"/>
        <v>0</v>
      </c>
      <c r="BX69" s="321"/>
      <c r="BY69" s="366" t="s">
        <v>43</v>
      </c>
      <c r="BZ69" s="60" t="s">
        <v>50</v>
      </c>
      <c r="CA69" s="76">
        <f>ROUND(기존구분!$I$44*(SUM('파나크 영덕:소노문해운대'!L115)/SUM('파나크 영덕:소노문해운대'!$L$120,'파나크 영덕:소노문해운대'!$L$121)),0)</f>
        <v>156</v>
      </c>
      <c r="CB69" s="77">
        <f>CA69*기존구분!$I$52+4000-326</f>
        <v>54546.844060708652</v>
      </c>
      <c r="CC69" s="78"/>
      <c r="CD69" s="79"/>
      <c r="CE69" s="80"/>
      <c r="CF69" s="81"/>
      <c r="CG69" s="82"/>
      <c r="CH69" s="83"/>
      <c r="CI69" s="84"/>
      <c r="CJ69" s="85"/>
      <c r="CK69" s="78"/>
      <c r="CL69" s="83"/>
      <c r="CM69" s="78"/>
      <c r="CN69" s="83"/>
    </row>
    <row r="70" spans="3:92" ht="18" customHeight="1" x14ac:dyDescent="0.3">
      <c r="C70" s="315"/>
      <c r="D70" s="324"/>
      <c r="E70" s="60" t="s">
        <v>56</v>
      </c>
      <c r="F70" s="61">
        <f>CA46</f>
        <v>2</v>
      </c>
      <c r="G70" s="62">
        <f>IFERROR(F70/F74,0)</f>
        <v>9.0785292782569226E-4</v>
      </c>
      <c r="H70" s="63">
        <f t="shared" si="82"/>
        <v>376.10797474813234</v>
      </c>
      <c r="I70" s="64">
        <f>IFERROR(H70/H59,0)</f>
        <v>1.3374883714803423</v>
      </c>
      <c r="J70" s="63">
        <f>CB46</f>
        <v>752.21594949626467</v>
      </c>
      <c r="K70" s="65">
        <f>IFERROR(J70/J74,0)</f>
        <v>1.238093862781246E-3</v>
      </c>
      <c r="L70" s="66">
        <f t="shared" si="117"/>
        <v>0</v>
      </c>
      <c r="M70" s="62">
        <f>IFERROR(L70/L74,0)</f>
        <v>0</v>
      </c>
      <c r="N70" s="63" t="str">
        <f t="shared" si="83"/>
        <v>0</v>
      </c>
      <c r="O70" s="64">
        <f>IFERROR(N70/N59,0)</f>
        <v>0</v>
      </c>
      <c r="P70" s="63">
        <f t="shared" si="118"/>
        <v>0</v>
      </c>
      <c r="Q70" s="67">
        <f>IFERROR(P70/P74,0)</f>
        <v>0</v>
      </c>
      <c r="R70" s="66">
        <f>CE46</f>
        <v>0</v>
      </c>
      <c r="S70" s="62">
        <f>IFERROR(R70/R74,0)</f>
        <v>0</v>
      </c>
      <c r="T70" s="63" t="str">
        <f t="shared" si="84"/>
        <v>0</v>
      </c>
      <c r="U70" s="64">
        <f>IFERROR(T70/T59,0)</f>
        <v>0</v>
      </c>
      <c r="V70" s="63">
        <f>CF46</f>
        <v>0</v>
      </c>
      <c r="W70" s="67">
        <f>IFERROR(V70/V74,0)</f>
        <v>0</v>
      </c>
      <c r="X70" s="68">
        <f>CG46</f>
        <v>0</v>
      </c>
      <c r="Y70" s="62">
        <f>IFERROR(X70/X74,0)</f>
        <v>0</v>
      </c>
      <c r="Z70" s="63" t="str">
        <f t="shared" si="85"/>
        <v>0</v>
      </c>
      <c r="AA70" s="64">
        <f>IFERROR(Z70/Z59,0)</f>
        <v>0</v>
      </c>
      <c r="AB70" s="63">
        <f>CH46</f>
        <v>0</v>
      </c>
      <c r="AC70" s="65">
        <f>IFERROR(AB70/AB74,0)</f>
        <v>0</v>
      </c>
      <c r="AD70" s="66">
        <f>CI46</f>
        <v>0</v>
      </c>
      <c r="AE70" s="62">
        <f>IFERROR(AD70/AD74,0)</f>
        <v>0</v>
      </c>
      <c r="AF70" s="63" t="str">
        <f t="shared" si="86"/>
        <v>0</v>
      </c>
      <c r="AG70" s="64">
        <f>IFERROR(AF70/AF59,0)</f>
        <v>0</v>
      </c>
      <c r="AH70" s="63">
        <f>CJ46</f>
        <v>0</v>
      </c>
      <c r="AI70" s="67">
        <f>IFERROR(AH70/AH74,0)</f>
        <v>0</v>
      </c>
      <c r="AJ70" s="66">
        <f>CK46</f>
        <v>0</v>
      </c>
      <c r="AK70" s="62">
        <f>IFERROR(AJ70/AJ74,0)</f>
        <v>0</v>
      </c>
      <c r="AL70" s="63" t="str">
        <f t="shared" si="87"/>
        <v>0</v>
      </c>
      <c r="AM70" s="64">
        <f>IFERROR(AL70/AL59,0)</f>
        <v>0</v>
      </c>
      <c r="AN70" s="63">
        <f>CL46</f>
        <v>0</v>
      </c>
      <c r="AO70" s="65">
        <f>IFERROR(AN70/AN74,0)</f>
        <v>0</v>
      </c>
      <c r="AP70" s="66">
        <f t="shared" si="119"/>
        <v>0</v>
      </c>
      <c r="AQ70" s="62">
        <f>IFERROR(AP70/AP74,0)</f>
        <v>0</v>
      </c>
      <c r="AR70" s="63" t="str">
        <f t="shared" si="89"/>
        <v>0</v>
      </c>
      <c r="AS70" s="64">
        <f>IFERROR(AR70/AR59,0)</f>
        <v>0</v>
      </c>
      <c r="AT70" s="63">
        <f t="shared" si="120"/>
        <v>0</v>
      </c>
      <c r="AU70" s="69">
        <f>IFERROR(AT70/AT74,0)</f>
        <v>0</v>
      </c>
      <c r="AV70" s="70">
        <f t="shared" si="91"/>
        <v>-2</v>
      </c>
      <c r="AW70" s="71">
        <f t="shared" si="92"/>
        <v>-1</v>
      </c>
      <c r="AX70" s="72">
        <f t="shared" si="93"/>
        <v>-376.10797474813234</v>
      </c>
      <c r="AY70" s="71">
        <f t="shared" si="94"/>
        <v>-1</v>
      </c>
      <c r="AZ70" s="72">
        <f t="shared" si="95"/>
        <v>-752.21594949626467</v>
      </c>
      <c r="BA70" s="73">
        <f t="shared" si="96"/>
        <v>-1</v>
      </c>
      <c r="BB70" s="70">
        <f t="shared" si="97"/>
        <v>0</v>
      </c>
      <c r="BC70" s="71">
        <f t="shared" si="98"/>
        <v>0</v>
      </c>
      <c r="BD70" s="72">
        <f t="shared" si="99"/>
        <v>0</v>
      </c>
      <c r="BE70" s="71">
        <f t="shared" si="100"/>
        <v>0</v>
      </c>
      <c r="BF70" s="72">
        <f t="shared" si="101"/>
        <v>0</v>
      </c>
      <c r="BG70" s="73">
        <f t="shared" si="102"/>
        <v>0</v>
      </c>
      <c r="BH70" s="70">
        <f t="shared" si="103"/>
        <v>0</v>
      </c>
      <c r="BI70" s="71">
        <f t="shared" si="104"/>
        <v>0</v>
      </c>
      <c r="BJ70" s="72">
        <f t="shared" si="105"/>
        <v>0</v>
      </c>
      <c r="BK70" s="71">
        <f t="shared" si="106"/>
        <v>0</v>
      </c>
      <c r="BL70" s="72">
        <f t="shared" si="107"/>
        <v>0</v>
      </c>
      <c r="BM70" s="74">
        <f t="shared" si="108"/>
        <v>0</v>
      </c>
      <c r="BN70" s="75">
        <f t="shared" si="109"/>
        <v>0</v>
      </c>
      <c r="BO70" s="71">
        <f t="shared" si="110"/>
        <v>0</v>
      </c>
      <c r="BP70" s="72">
        <f t="shared" si="111"/>
        <v>0</v>
      </c>
      <c r="BQ70" s="71">
        <f t="shared" si="112"/>
        <v>0</v>
      </c>
      <c r="BR70" s="72">
        <f t="shared" si="81"/>
        <v>0</v>
      </c>
      <c r="BS70" s="74">
        <f t="shared" si="113"/>
        <v>0</v>
      </c>
      <c r="BX70" s="321"/>
      <c r="BY70" s="366"/>
      <c r="BZ70" s="60" t="s">
        <v>51</v>
      </c>
      <c r="CA70" s="76">
        <f>ROUND(기존구분!$I$44*(SUM('파나크 영덕:소노문해운대'!L116)/SUM('파나크 영덕:소노문해운대'!$L$120,'파나크 영덕:소노문해운대'!$L$121)),0)</f>
        <v>704</v>
      </c>
      <c r="CB70" s="77">
        <f>CA70*기존구분!$I$52+4500</f>
        <v>234080.01422268519</v>
      </c>
      <c r="CC70" s="78"/>
      <c r="CD70" s="79"/>
      <c r="CE70" s="80"/>
      <c r="CF70" s="81"/>
      <c r="CG70" s="82"/>
      <c r="CH70" s="83"/>
      <c r="CI70" s="84"/>
      <c r="CJ70" s="85"/>
      <c r="CK70" s="78"/>
      <c r="CL70" s="83"/>
      <c r="CM70" s="78"/>
      <c r="CN70" s="83"/>
    </row>
    <row r="71" spans="3:92" ht="18" customHeight="1" x14ac:dyDescent="0.3">
      <c r="C71" s="315"/>
      <c r="D71" s="324"/>
      <c r="E71" s="60" t="s">
        <v>39</v>
      </c>
      <c r="F71" s="61">
        <f>CA47</f>
        <v>34</v>
      </c>
      <c r="G71" s="62">
        <f>IFERROR(F71/F74,0)</f>
        <v>1.5433499773036768E-2</v>
      </c>
      <c r="H71" s="63">
        <f t="shared" si="82"/>
        <v>326.10797474813234</v>
      </c>
      <c r="I71" s="64">
        <f>IFERROR(H71/H59,0)</f>
        <v>1.1596819353929373</v>
      </c>
      <c r="J71" s="63">
        <f>CB47</f>
        <v>11087.6711414365</v>
      </c>
      <c r="K71" s="65">
        <f>IFERROR(J71/J74,0)</f>
        <v>1.8249516780310483E-2</v>
      </c>
      <c r="L71" s="66">
        <f t="shared" si="117"/>
        <v>0</v>
      </c>
      <c r="M71" s="62">
        <f>IFERROR(L71/L74,0)</f>
        <v>0</v>
      </c>
      <c r="N71" s="63" t="str">
        <f t="shared" si="83"/>
        <v>0</v>
      </c>
      <c r="O71" s="64">
        <f>IFERROR(N71/N59,0)</f>
        <v>0</v>
      </c>
      <c r="P71" s="63">
        <f t="shared" si="118"/>
        <v>0</v>
      </c>
      <c r="Q71" s="67">
        <f>IFERROR(P71/P74,0)</f>
        <v>0</v>
      </c>
      <c r="R71" s="66">
        <f>CE47</f>
        <v>0</v>
      </c>
      <c r="S71" s="62">
        <f>IFERROR(R71/R74,0)</f>
        <v>0</v>
      </c>
      <c r="T71" s="63" t="str">
        <f t="shared" si="84"/>
        <v>0</v>
      </c>
      <c r="U71" s="64">
        <f>IFERROR(T71/T59,0)</f>
        <v>0</v>
      </c>
      <c r="V71" s="63">
        <f>CF47</f>
        <v>0</v>
      </c>
      <c r="W71" s="67">
        <f>IFERROR(V71/V74,0)</f>
        <v>0</v>
      </c>
      <c r="X71" s="68">
        <f>CG47</f>
        <v>0</v>
      </c>
      <c r="Y71" s="62">
        <f>IFERROR(X71/X74,0)</f>
        <v>0</v>
      </c>
      <c r="Z71" s="63" t="str">
        <f t="shared" si="85"/>
        <v>0</v>
      </c>
      <c r="AA71" s="64">
        <f>IFERROR(Z71/Z59,0)</f>
        <v>0</v>
      </c>
      <c r="AB71" s="63">
        <f>CH47</f>
        <v>0</v>
      </c>
      <c r="AC71" s="65">
        <f>IFERROR(AB71/AB74,0)</f>
        <v>0</v>
      </c>
      <c r="AD71" s="66">
        <f>CI47</f>
        <v>0</v>
      </c>
      <c r="AE71" s="62">
        <f>IFERROR(AD71/AD74,0)</f>
        <v>0</v>
      </c>
      <c r="AF71" s="63" t="str">
        <f t="shared" si="86"/>
        <v>0</v>
      </c>
      <c r="AG71" s="64">
        <f>IFERROR(AF71/AF59,0)</f>
        <v>0</v>
      </c>
      <c r="AH71" s="63">
        <f>CJ47</f>
        <v>0</v>
      </c>
      <c r="AI71" s="67">
        <f>IFERROR(AH71/AH74,0)</f>
        <v>0</v>
      </c>
      <c r="AJ71" s="66">
        <f>CK47</f>
        <v>0</v>
      </c>
      <c r="AK71" s="62">
        <f>IFERROR(AJ71/AJ74,0)</f>
        <v>0</v>
      </c>
      <c r="AL71" s="63" t="str">
        <f t="shared" si="87"/>
        <v>0</v>
      </c>
      <c r="AM71" s="64">
        <f>IFERROR(AL71/AL59,0)</f>
        <v>0</v>
      </c>
      <c r="AN71" s="63">
        <f>CL47</f>
        <v>0</v>
      </c>
      <c r="AO71" s="65">
        <f>IFERROR(AN71/AN74,0)</f>
        <v>0</v>
      </c>
      <c r="AP71" s="66">
        <f t="shared" si="119"/>
        <v>0</v>
      </c>
      <c r="AQ71" s="62">
        <f>IFERROR(AP71/AP74,0)</f>
        <v>0</v>
      </c>
      <c r="AR71" s="63" t="str">
        <f t="shared" si="89"/>
        <v>0</v>
      </c>
      <c r="AS71" s="64">
        <f>IFERROR(AR71/AR59,0)</f>
        <v>0</v>
      </c>
      <c r="AT71" s="63">
        <f t="shared" si="120"/>
        <v>0</v>
      </c>
      <c r="AU71" s="69">
        <f>IFERROR(AT71/AT74,0)</f>
        <v>0</v>
      </c>
      <c r="AV71" s="70">
        <f t="shared" si="91"/>
        <v>-34</v>
      </c>
      <c r="AW71" s="71">
        <f t="shared" si="92"/>
        <v>-1</v>
      </c>
      <c r="AX71" s="72">
        <f t="shared" si="93"/>
        <v>-326.10797474813234</v>
      </c>
      <c r="AY71" s="71">
        <f t="shared" si="94"/>
        <v>-1</v>
      </c>
      <c r="AZ71" s="72">
        <f t="shared" si="95"/>
        <v>-11087.6711414365</v>
      </c>
      <c r="BA71" s="73">
        <f t="shared" si="96"/>
        <v>-1</v>
      </c>
      <c r="BB71" s="70">
        <f t="shared" si="97"/>
        <v>0</v>
      </c>
      <c r="BC71" s="71">
        <f t="shared" si="98"/>
        <v>0</v>
      </c>
      <c r="BD71" s="72">
        <f t="shared" si="99"/>
        <v>0</v>
      </c>
      <c r="BE71" s="71">
        <f t="shared" si="100"/>
        <v>0</v>
      </c>
      <c r="BF71" s="72">
        <f t="shared" si="101"/>
        <v>0</v>
      </c>
      <c r="BG71" s="73">
        <f t="shared" si="102"/>
        <v>0</v>
      </c>
      <c r="BH71" s="70">
        <f t="shared" si="103"/>
        <v>0</v>
      </c>
      <c r="BI71" s="71">
        <f t="shared" si="104"/>
        <v>0</v>
      </c>
      <c r="BJ71" s="72">
        <f t="shared" si="105"/>
        <v>0</v>
      </c>
      <c r="BK71" s="71">
        <f t="shared" si="106"/>
        <v>0</v>
      </c>
      <c r="BL71" s="72">
        <f t="shared" si="107"/>
        <v>0</v>
      </c>
      <c r="BM71" s="74">
        <f t="shared" si="108"/>
        <v>0</v>
      </c>
      <c r="BN71" s="75">
        <f t="shared" si="109"/>
        <v>0</v>
      </c>
      <c r="BO71" s="71">
        <f t="shared" si="110"/>
        <v>0</v>
      </c>
      <c r="BP71" s="72">
        <f t="shared" si="111"/>
        <v>0</v>
      </c>
      <c r="BQ71" s="71">
        <f t="shared" si="112"/>
        <v>0</v>
      </c>
      <c r="BR71" s="72">
        <f t="shared" si="81"/>
        <v>0</v>
      </c>
      <c r="BS71" s="74">
        <f t="shared" si="113"/>
        <v>0</v>
      </c>
      <c r="BX71" s="321"/>
      <c r="BY71" s="366"/>
      <c r="BZ71" s="60" t="s">
        <v>54</v>
      </c>
      <c r="CA71" s="76">
        <f>ROUND(기존구분!$I$44*(SUM('파나크 영덕:소노문해운대'!L117)/SUM('파나크 영덕:소노문해운대'!$L$120,'파나크 영덕:소노문해운대'!$L$121)),0)</f>
        <v>811</v>
      </c>
      <c r="CB71" s="77">
        <f>CA71*기존구분!$I$52+4500</f>
        <v>268973.56752073538</v>
      </c>
      <c r="CC71" s="78"/>
      <c r="CD71" s="79"/>
      <c r="CE71" s="80"/>
      <c r="CF71" s="81"/>
      <c r="CG71" s="82"/>
      <c r="CH71" s="83"/>
      <c r="CI71" s="84"/>
      <c r="CJ71" s="85"/>
      <c r="CK71" s="78"/>
      <c r="CL71" s="83"/>
      <c r="CM71" s="78"/>
      <c r="CN71" s="83"/>
    </row>
    <row r="72" spans="3:92" ht="18" customHeight="1" x14ac:dyDescent="0.3">
      <c r="C72" s="315"/>
      <c r="D72" s="325"/>
      <c r="E72" s="86" t="s">
        <v>41</v>
      </c>
      <c r="F72" s="87">
        <f>SUM(F67:F71)</f>
        <v>1304</v>
      </c>
      <c r="G72" s="88">
        <f>IFERROR(F72/F74,0)</f>
        <v>0.59192010894235136</v>
      </c>
      <c r="H72" s="89">
        <f t="shared" si="82"/>
        <v>332.61027536162925</v>
      </c>
      <c r="I72" s="90">
        <f>IFERROR(H72/H59,0)</f>
        <v>1.182804953362034</v>
      </c>
      <c r="J72" s="89">
        <f>SUM(J67:J71)</f>
        <v>433723.79907156457</v>
      </c>
      <c r="K72" s="91">
        <f>IFERROR(J72/J74,0)</f>
        <v>0.71387847350521649</v>
      </c>
      <c r="L72" s="92">
        <f>SUM(L67:L71)</f>
        <v>0</v>
      </c>
      <c r="M72" s="88">
        <f>IFERROR(L72/L74,0)</f>
        <v>0</v>
      </c>
      <c r="N72" s="89" t="str">
        <f t="shared" si="83"/>
        <v>0</v>
      </c>
      <c r="O72" s="90">
        <f>IFERROR(N72/N59,0)</f>
        <v>0</v>
      </c>
      <c r="P72" s="89">
        <f>SUM(P67:P71)</f>
        <v>0</v>
      </c>
      <c r="Q72" s="93">
        <f>IFERROR(P72/P74,0)</f>
        <v>0</v>
      </c>
      <c r="R72" s="92">
        <f>SUM(R67:R71)</f>
        <v>0</v>
      </c>
      <c r="S72" s="88">
        <f>IFERROR(R72/R74,0)</f>
        <v>0</v>
      </c>
      <c r="T72" s="89" t="str">
        <f t="shared" si="84"/>
        <v>0</v>
      </c>
      <c r="U72" s="90">
        <f>IFERROR(T72/T59,0)</f>
        <v>0</v>
      </c>
      <c r="V72" s="89">
        <f>SUM(V67:V71)</f>
        <v>0</v>
      </c>
      <c r="W72" s="93">
        <f>IFERROR(V72/V74,0)</f>
        <v>0</v>
      </c>
      <c r="X72" s="94">
        <f>SUM(X67:X71)</f>
        <v>0</v>
      </c>
      <c r="Y72" s="88">
        <f>IFERROR(X72/X74,0)</f>
        <v>0</v>
      </c>
      <c r="Z72" s="89" t="str">
        <f t="shared" si="85"/>
        <v>0</v>
      </c>
      <c r="AA72" s="90">
        <f>IFERROR(Z72/Z59,0)</f>
        <v>0</v>
      </c>
      <c r="AB72" s="89">
        <f>SUM(AB67:AB71)</f>
        <v>0</v>
      </c>
      <c r="AC72" s="91">
        <f>IFERROR(AB72/AB74,0)</f>
        <v>0</v>
      </c>
      <c r="AD72" s="92">
        <f>SUM(AD67:AD71)</f>
        <v>0</v>
      </c>
      <c r="AE72" s="88">
        <f>IFERROR(AD72/AD74,0)</f>
        <v>0</v>
      </c>
      <c r="AF72" s="89" t="str">
        <f t="shared" si="86"/>
        <v>0</v>
      </c>
      <c r="AG72" s="90">
        <f>IFERROR(AF72/AF59,0)</f>
        <v>0</v>
      </c>
      <c r="AH72" s="89">
        <f>SUM(AH67:AH71)</f>
        <v>0</v>
      </c>
      <c r="AI72" s="93">
        <f>IFERROR(AH72/AH74,0)</f>
        <v>0</v>
      </c>
      <c r="AJ72" s="92">
        <f>SUM(AJ67:AJ71)</f>
        <v>0</v>
      </c>
      <c r="AK72" s="88">
        <f>IFERROR(AJ72/AJ74,0)</f>
        <v>0</v>
      </c>
      <c r="AL72" s="89" t="str">
        <f t="shared" si="87"/>
        <v>0</v>
      </c>
      <c r="AM72" s="90">
        <f>IFERROR(AL72/AL59,0)</f>
        <v>0</v>
      </c>
      <c r="AN72" s="89">
        <f>SUM(AN67:AN71)</f>
        <v>0</v>
      </c>
      <c r="AO72" s="91">
        <f>IFERROR(AN72/AN74,0)</f>
        <v>0</v>
      </c>
      <c r="AP72" s="92">
        <f>SUM(AP67:AP71)</f>
        <v>0</v>
      </c>
      <c r="AQ72" s="88">
        <f>IFERROR(AP72/AP74,0)</f>
        <v>0</v>
      </c>
      <c r="AR72" s="89" t="str">
        <f t="shared" si="89"/>
        <v>0</v>
      </c>
      <c r="AS72" s="90">
        <f>IFERROR(AR72/AR59,0)</f>
        <v>0</v>
      </c>
      <c r="AT72" s="89">
        <f>SUM(AT67:AT71)</f>
        <v>0</v>
      </c>
      <c r="AU72" s="95">
        <f>IFERROR(AT72/AT74,0)</f>
        <v>0</v>
      </c>
      <c r="AV72" s="96">
        <f t="shared" si="91"/>
        <v>-1304</v>
      </c>
      <c r="AW72" s="97">
        <f t="shared" si="92"/>
        <v>-1</v>
      </c>
      <c r="AX72" s="98">
        <f t="shared" si="93"/>
        <v>-332.61027536162925</v>
      </c>
      <c r="AY72" s="97">
        <f t="shared" si="94"/>
        <v>-1</v>
      </c>
      <c r="AZ72" s="98">
        <f t="shared" si="95"/>
        <v>-433723.79907156457</v>
      </c>
      <c r="BA72" s="99">
        <f t="shared" si="96"/>
        <v>-1</v>
      </c>
      <c r="BB72" s="96">
        <f t="shared" si="97"/>
        <v>0</v>
      </c>
      <c r="BC72" s="97">
        <f t="shared" si="98"/>
        <v>0</v>
      </c>
      <c r="BD72" s="98">
        <f t="shared" si="99"/>
        <v>0</v>
      </c>
      <c r="BE72" s="97">
        <f t="shared" si="100"/>
        <v>0</v>
      </c>
      <c r="BF72" s="98">
        <f t="shared" si="101"/>
        <v>0</v>
      </c>
      <c r="BG72" s="99">
        <f t="shared" si="102"/>
        <v>0</v>
      </c>
      <c r="BH72" s="96">
        <f t="shared" si="103"/>
        <v>0</v>
      </c>
      <c r="BI72" s="97">
        <f t="shared" si="104"/>
        <v>0</v>
      </c>
      <c r="BJ72" s="98">
        <f t="shared" si="105"/>
        <v>0</v>
      </c>
      <c r="BK72" s="97">
        <f t="shared" si="106"/>
        <v>0</v>
      </c>
      <c r="BL72" s="98">
        <f t="shared" si="107"/>
        <v>0</v>
      </c>
      <c r="BM72" s="100">
        <f t="shared" si="108"/>
        <v>0</v>
      </c>
      <c r="BN72" s="101">
        <f t="shared" si="109"/>
        <v>0</v>
      </c>
      <c r="BO72" s="97">
        <f t="shared" si="110"/>
        <v>0</v>
      </c>
      <c r="BP72" s="98">
        <f t="shared" si="111"/>
        <v>0</v>
      </c>
      <c r="BQ72" s="97">
        <f t="shared" si="112"/>
        <v>0</v>
      </c>
      <c r="BR72" s="98">
        <f t="shared" si="81"/>
        <v>0</v>
      </c>
      <c r="BS72" s="100">
        <f t="shared" si="113"/>
        <v>0</v>
      </c>
      <c r="BX72" s="321"/>
      <c r="BY72" s="366"/>
      <c r="BZ72" s="60" t="s">
        <v>55</v>
      </c>
      <c r="CA72" s="76">
        <f>ROUND(기존구분!$I$44*(SUM('파나크 영덕:소노문해운대'!L118)/SUM('파나크 영덕:소노문해운대'!$L$120,'파나크 영덕:소노문해운대'!$L$121)),0)</f>
        <v>1</v>
      </c>
      <c r="CB72" s="77">
        <f>CA72*기존구분!$I$52+50-6</f>
        <v>370.10797474813239</v>
      </c>
      <c r="CC72" s="78"/>
      <c r="CD72" s="79"/>
      <c r="CE72" s="80"/>
      <c r="CF72" s="81"/>
      <c r="CG72" s="82"/>
      <c r="CH72" s="83"/>
      <c r="CI72" s="84"/>
      <c r="CJ72" s="85"/>
      <c r="CK72" s="78"/>
      <c r="CL72" s="83"/>
      <c r="CM72" s="78"/>
      <c r="CN72" s="83"/>
    </row>
    <row r="73" spans="3:92" ht="18" customHeight="1" x14ac:dyDescent="0.3">
      <c r="C73" s="315"/>
      <c r="D73" s="326" t="s">
        <v>57</v>
      </c>
      <c r="E73" s="327"/>
      <c r="F73" s="155">
        <f>CA48</f>
        <v>26</v>
      </c>
      <c r="G73" s="156">
        <f>IFERROR(F73/F74,0)</f>
        <v>1.1802088061733999E-2</v>
      </c>
      <c r="H73" s="157">
        <f t="shared" si="82"/>
        <v>0</v>
      </c>
      <c r="I73" s="158">
        <f>IFERROR(H73/H59,0)</f>
        <v>0</v>
      </c>
      <c r="J73" s="157">
        <f>CB48</f>
        <v>0</v>
      </c>
      <c r="K73" s="159">
        <f>IFERROR(J73/J74,0)</f>
        <v>0</v>
      </c>
      <c r="L73" s="160">
        <f>CC48</f>
        <v>0</v>
      </c>
      <c r="M73" s="156">
        <f>IFERROR(L73/L74,0)</f>
        <v>0</v>
      </c>
      <c r="N73" s="157" t="str">
        <f t="shared" si="83"/>
        <v>0</v>
      </c>
      <c r="O73" s="158">
        <f>IFERROR(N73/N59,0)</f>
        <v>0</v>
      </c>
      <c r="P73" s="157">
        <f>CD48</f>
        <v>0</v>
      </c>
      <c r="Q73" s="161">
        <f>IFERROR(P73/P74,0)</f>
        <v>0</v>
      </c>
      <c r="R73" s="160">
        <f>CE48</f>
        <v>0</v>
      </c>
      <c r="S73" s="156">
        <f>IFERROR(R73/R74,0)</f>
        <v>0</v>
      </c>
      <c r="T73" s="157" t="str">
        <f t="shared" si="84"/>
        <v>0</v>
      </c>
      <c r="U73" s="158">
        <f>IFERROR(T73/T59,0)</f>
        <v>0</v>
      </c>
      <c r="V73" s="157">
        <f>CF48</f>
        <v>0</v>
      </c>
      <c r="W73" s="161">
        <f>IFERROR(V73/V74,0)</f>
        <v>0</v>
      </c>
      <c r="X73" s="162">
        <f>CG48</f>
        <v>0</v>
      </c>
      <c r="Y73" s="156">
        <f>IFERROR(X73/X74,0)</f>
        <v>0</v>
      </c>
      <c r="Z73" s="157" t="str">
        <f t="shared" si="85"/>
        <v>0</v>
      </c>
      <c r="AA73" s="158">
        <f>IFERROR(Z73/Z59,0)</f>
        <v>0</v>
      </c>
      <c r="AB73" s="157">
        <f>CH48</f>
        <v>0</v>
      </c>
      <c r="AC73" s="159">
        <f>IFERROR(AB73/AB74,0)</f>
        <v>0</v>
      </c>
      <c r="AD73" s="160">
        <f>CI48</f>
        <v>0</v>
      </c>
      <c r="AE73" s="156">
        <f>IFERROR(AD73/AD74,0)</f>
        <v>0</v>
      </c>
      <c r="AF73" s="157" t="str">
        <f t="shared" si="86"/>
        <v>0</v>
      </c>
      <c r="AG73" s="158">
        <f>IFERROR(AF73/AF59,0)</f>
        <v>0</v>
      </c>
      <c r="AH73" s="157">
        <f>CJ48</f>
        <v>0</v>
      </c>
      <c r="AI73" s="161">
        <f>IFERROR(AH73/AH74,0)</f>
        <v>0</v>
      </c>
      <c r="AJ73" s="160">
        <f>CK48</f>
        <v>0</v>
      </c>
      <c r="AK73" s="156">
        <f>IFERROR(AJ73/AJ74,0)</f>
        <v>0</v>
      </c>
      <c r="AL73" s="157" t="str">
        <f t="shared" si="87"/>
        <v>0</v>
      </c>
      <c r="AM73" s="158">
        <f>IFERROR(AL73/AL59,0)</f>
        <v>0</v>
      </c>
      <c r="AN73" s="157">
        <f>CL48</f>
        <v>0</v>
      </c>
      <c r="AO73" s="159">
        <f>IFERROR(AN73/AN74,0)</f>
        <v>0</v>
      </c>
      <c r="AP73" s="160">
        <f>CM48</f>
        <v>0</v>
      </c>
      <c r="AQ73" s="156">
        <f>IFERROR(AP73/AP74,0)</f>
        <v>0</v>
      </c>
      <c r="AR73" s="157" t="str">
        <f t="shared" si="89"/>
        <v>0</v>
      </c>
      <c r="AS73" s="158">
        <f>IFERROR(AR73/AR59,0)</f>
        <v>0</v>
      </c>
      <c r="AT73" s="157">
        <f>CN48</f>
        <v>0</v>
      </c>
      <c r="AU73" s="163">
        <f>IFERROR(AT73/AT74,0)</f>
        <v>0</v>
      </c>
      <c r="AV73" s="164">
        <f t="shared" si="91"/>
        <v>-26</v>
      </c>
      <c r="AW73" s="165">
        <f t="shared" si="92"/>
        <v>-1</v>
      </c>
      <c r="AX73" s="166">
        <f t="shared" si="93"/>
        <v>0</v>
      </c>
      <c r="AY73" s="165">
        <f t="shared" si="94"/>
        <v>0</v>
      </c>
      <c r="AZ73" s="166">
        <f t="shared" si="95"/>
        <v>0</v>
      </c>
      <c r="BA73" s="167">
        <f t="shared" si="96"/>
        <v>0</v>
      </c>
      <c r="BB73" s="164">
        <f t="shared" si="97"/>
        <v>0</v>
      </c>
      <c r="BC73" s="165">
        <f t="shared" si="98"/>
        <v>0</v>
      </c>
      <c r="BD73" s="166">
        <f t="shared" si="99"/>
        <v>0</v>
      </c>
      <c r="BE73" s="165">
        <f t="shared" si="100"/>
        <v>0</v>
      </c>
      <c r="BF73" s="166">
        <f t="shared" si="101"/>
        <v>0</v>
      </c>
      <c r="BG73" s="167">
        <f t="shared" si="102"/>
        <v>0</v>
      </c>
      <c r="BH73" s="164">
        <f t="shared" si="103"/>
        <v>0</v>
      </c>
      <c r="BI73" s="165">
        <f t="shared" si="104"/>
        <v>0</v>
      </c>
      <c r="BJ73" s="166">
        <f t="shared" si="105"/>
        <v>0</v>
      </c>
      <c r="BK73" s="165">
        <f t="shared" si="106"/>
        <v>0</v>
      </c>
      <c r="BL73" s="166">
        <f t="shared" si="107"/>
        <v>0</v>
      </c>
      <c r="BM73" s="168">
        <f t="shared" si="108"/>
        <v>0</v>
      </c>
      <c r="BN73" s="169">
        <f t="shared" si="109"/>
        <v>0</v>
      </c>
      <c r="BO73" s="165">
        <f t="shared" si="110"/>
        <v>0</v>
      </c>
      <c r="BP73" s="166">
        <f t="shared" si="111"/>
        <v>0</v>
      </c>
      <c r="BQ73" s="165">
        <f t="shared" si="112"/>
        <v>0</v>
      </c>
      <c r="BR73" s="166">
        <f t="shared" si="81"/>
        <v>0</v>
      </c>
      <c r="BS73" s="168">
        <f t="shared" si="113"/>
        <v>0</v>
      </c>
      <c r="BX73" s="321"/>
      <c r="BY73" s="366"/>
      <c r="BZ73" s="60" t="s">
        <v>40</v>
      </c>
      <c r="CA73" s="76">
        <f>ROUND(기존구분!$I$44*(SUM('파나크 영덕:소노문해운대'!L119)/SUM('파나크 영덕:소노문해운대'!$L$120,'파나크 영덕:소노문해운대'!$L$121)),0)</f>
        <v>51</v>
      </c>
      <c r="CB73" s="77">
        <f>CA73*기존구분!$I$52</f>
        <v>16631.506712154751</v>
      </c>
      <c r="CC73" s="78"/>
      <c r="CD73" s="79"/>
      <c r="CE73" s="80"/>
      <c r="CF73" s="81"/>
      <c r="CG73" s="82"/>
      <c r="CH73" s="83"/>
      <c r="CI73" s="84"/>
      <c r="CJ73" s="85"/>
      <c r="CK73" s="78"/>
      <c r="CL73" s="83"/>
      <c r="CM73" s="78"/>
      <c r="CN73" s="83"/>
    </row>
    <row r="74" spans="3:92" ht="18" customHeight="1" x14ac:dyDescent="0.3">
      <c r="C74" s="315"/>
      <c r="D74" s="328" t="s">
        <v>59</v>
      </c>
      <c r="E74" s="329"/>
      <c r="F74" s="170">
        <f>SUM(F62,F66,F72,F73)</f>
        <v>2203</v>
      </c>
      <c r="G74" s="171">
        <f>IFERROR(F74/F74,0)</f>
        <v>1</v>
      </c>
      <c r="H74" s="172">
        <f t="shared" si="82"/>
        <v>275.78743124261251</v>
      </c>
      <c r="I74" s="173">
        <f>IFERROR(H74/H59,0)</f>
        <v>0.98073560533898352</v>
      </c>
      <c r="J74" s="172">
        <f>SUM(J62,J66,J72,J73)</f>
        <v>607559.71102747542</v>
      </c>
      <c r="K74" s="174">
        <f>IFERROR(J74/J74,0)</f>
        <v>1</v>
      </c>
      <c r="L74" s="175">
        <f>SUM(L62,L66,L72,L73)</f>
        <v>0</v>
      </c>
      <c r="M74" s="171">
        <f>IFERROR(L74/L74,0)</f>
        <v>0</v>
      </c>
      <c r="N74" s="172" t="str">
        <f t="shared" si="83"/>
        <v>0</v>
      </c>
      <c r="O74" s="173">
        <f>IFERROR(N74/N59,0)</f>
        <v>0</v>
      </c>
      <c r="P74" s="172">
        <f>SUM(P62,P66,P72,P73)</f>
        <v>0</v>
      </c>
      <c r="Q74" s="176">
        <f>IFERROR(P74/P74,0)</f>
        <v>0</v>
      </c>
      <c r="R74" s="175">
        <f>SUM(R62,R66,R72,R73)</f>
        <v>0</v>
      </c>
      <c r="S74" s="171">
        <f>IFERROR(R74/R74,0)</f>
        <v>0</v>
      </c>
      <c r="T74" s="172" t="str">
        <f t="shared" si="84"/>
        <v>0</v>
      </c>
      <c r="U74" s="173">
        <f>IFERROR(T74/T59,0)</f>
        <v>0</v>
      </c>
      <c r="V74" s="172">
        <f>SUM(V62,V66,V72,V73)</f>
        <v>0</v>
      </c>
      <c r="W74" s="176">
        <f>IFERROR(V74/V74,0)</f>
        <v>0</v>
      </c>
      <c r="X74" s="177">
        <f>SUM(X62,X66,X72,X73)</f>
        <v>0</v>
      </c>
      <c r="Y74" s="171">
        <f>IFERROR(X74/X74,0)</f>
        <v>0</v>
      </c>
      <c r="Z74" s="172" t="str">
        <f t="shared" si="85"/>
        <v>0</v>
      </c>
      <c r="AA74" s="173">
        <f>IFERROR(Z74/Z59,0)</f>
        <v>0</v>
      </c>
      <c r="AB74" s="172">
        <f>SUM(AB62,AB66,AB72,AB73)</f>
        <v>0</v>
      </c>
      <c r="AC74" s="174">
        <f>IFERROR(AB74/AB74,0)</f>
        <v>0</v>
      </c>
      <c r="AD74" s="175">
        <f>SUM(AD62,AD66,AD72,AD73)</f>
        <v>0</v>
      </c>
      <c r="AE74" s="171">
        <f>IFERROR(AD74/AD74,0)</f>
        <v>0</v>
      </c>
      <c r="AF74" s="172" t="str">
        <f t="shared" si="86"/>
        <v>0</v>
      </c>
      <c r="AG74" s="173">
        <f>IFERROR(AF74/AF59,0)</f>
        <v>0</v>
      </c>
      <c r="AH74" s="172">
        <f>SUM(AH62,AH66,AH72,AH73)</f>
        <v>0</v>
      </c>
      <c r="AI74" s="176">
        <f>IFERROR(AH74/AH74,0)</f>
        <v>0</v>
      </c>
      <c r="AJ74" s="175">
        <f>SUM(AJ62,AJ66,AJ72,AJ73)</f>
        <v>0</v>
      </c>
      <c r="AK74" s="171">
        <f>IFERROR(AJ74/AJ74,0)</f>
        <v>0</v>
      </c>
      <c r="AL74" s="172" t="str">
        <f t="shared" si="87"/>
        <v>0</v>
      </c>
      <c r="AM74" s="173">
        <f>IFERROR(AL74/AL59,0)</f>
        <v>0</v>
      </c>
      <c r="AN74" s="172">
        <f>SUM(AN62,AN66,AN72,AN73)</f>
        <v>0</v>
      </c>
      <c r="AO74" s="174">
        <f>IFERROR(AN74/AN74,0)</f>
        <v>0</v>
      </c>
      <c r="AP74" s="175">
        <f>SUM(AP62,AP66,AP72,AP73)</f>
        <v>0</v>
      </c>
      <c r="AQ74" s="171">
        <f>IFERROR(AP74/AP74,0)</f>
        <v>0</v>
      </c>
      <c r="AR74" s="172" t="str">
        <f t="shared" si="89"/>
        <v>0</v>
      </c>
      <c r="AS74" s="173">
        <f>IFERROR(AR74/AR59,0)</f>
        <v>0</v>
      </c>
      <c r="AT74" s="172">
        <f>SUM(AT62,AT66,AT72,AT73)</f>
        <v>0</v>
      </c>
      <c r="AU74" s="178">
        <f>IFERROR(AT74/AT74,0)</f>
        <v>0</v>
      </c>
      <c r="AV74" s="179">
        <f t="shared" si="91"/>
        <v>-2203</v>
      </c>
      <c r="AW74" s="180">
        <f t="shared" si="92"/>
        <v>-1</v>
      </c>
      <c r="AX74" s="181">
        <f t="shared" si="93"/>
        <v>-275.78743124261251</v>
      </c>
      <c r="AY74" s="180">
        <f t="shared" si="94"/>
        <v>-1</v>
      </c>
      <c r="AZ74" s="181">
        <f t="shared" si="95"/>
        <v>-607559.71102747542</v>
      </c>
      <c r="BA74" s="182">
        <f t="shared" si="96"/>
        <v>-1</v>
      </c>
      <c r="BB74" s="179">
        <f t="shared" si="97"/>
        <v>0</v>
      </c>
      <c r="BC74" s="180">
        <f t="shared" si="98"/>
        <v>0</v>
      </c>
      <c r="BD74" s="181">
        <f t="shared" si="99"/>
        <v>0</v>
      </c>
      <c r="BE74" s="180">
        <f t="shared" si="100"/>
        <v>0</v>
      </c>
      <c r="BF74" s="181">
        <f t="shared" si="101"/>
        <v>0</v>
      </c>
      <c r="BG74" s="182">
        <f t="shared" si="102"/>
        <v>0</v>
      </c>
      <c r="BH74" s="179">
        <f t="shared" si="103"/>
        <v>0</v>
      </c>
      <c r="BI74" s="180">
        <f t="shared" si="104"/>
        <v>0</v>
      </c>
      <c r="BJ74" s="181">
        <f t="shared" si="105"/>
        <v>0</v>
      </c>
      <c r="BK74" s="180">
        <f t="shared" si="106"/>
        <v>0</v>
      </c>
      <c r="BL74" s="181">
        <f t="shared" si="107"/>
        <v>0</v>
      </c>
      <c r="BM74" s="183">
        <f t="shared" si="108"/>
        <v>0</v>
      </c>
      <c r="BN74" s="184">
        <f t="shared" si="109"/>
        <v>0</v>
      </c>
      <c r="BO74" s="180">
        <f t="shared" si="110"/>
        <v>0</v>
      </c>
      <c r="BP74" s="181">
        <f t="shared" si="111"/>
        <v>0</v>
      </c>
      <c r="BQ74" s="180">
        <f t="shared" si="112"/>
        <v>0</v>
      </c>
      <c r="BR74" s="181">
        <f t="shared" si="81"/>
        <v>0</v>
      </c>
      <c r="BS74" s="183">
        <f>IFERROR(BR74/AT74,0)</f>
        <v>0</v>
      </c>
      <c r="BX74" s="368"/>
      <c r="BY74" s="364" t="s">
        <v>57</v>
      </c>
      <c r="BZ74" s="365"/>
      <c r="CA74" s="135">
        <f>ROUND(기존구분!$I$44*(SUM('파나크 영덕:소노문해운대'!L121)/SUM('파나크 영덕:소노문해운대'!$L$120,'파나크 영덕:소노문해운대'!$L$121)),0)</f>
        <v>39</v>
      </c>
      <c r="CB74" s="136"/>
      <c r="CC74" s="137"/>
      <c r="CD74" s="138"/>
      <c r="CE74" s="139"/>
      <c r="CF74" s="140"/>
      <c r="CG74" s="141"/>
      <c r="CH74" s="142"/>
      <c r="CI74" s="143"/>
      <c r="CJ74" s="144"/>
      <c r="CK74" s="137"/>
      <c r="CL74" s="142"/>
      <c r="CM74" s="137"/>
      <c r="CN74" s="142"/>
    </row>
    <row r="75" spans="3:92" ht="18" customHeight="1" thickBot="1" x14ac:dyDescent="0.35">
      <c r="C75" s="316"/>
      <c r="D75" s="330" t="s">
        <v>60</v>
      </c>
      <c r="E75" s="331"/>
      <c r="F75" s="185">
        <f>F74/F54</f>
        <v>0.66415435634609588</v>
      </c>
      <c r="G75" s="186"/>
      <c r="H75" s="187"/>
      <c r="I75" s="188"/>
      <c r="J75" s="187"/>
      <c r="K75" s="189"/>
      <c r="L75" s="190" t="e">
        <f>L74/L54</f>
        <v>#DIV/0!</v>
      </c>
      <c r="M75" s="186"/>
      <c r="N75" s="187"/>
      <c r="O75" s="188"/>
      <c r="P75" s="187"/>
      <c r="Q75" s="191"/>
      <c r="R75" s="190" t="e">
        <f>R74/R54</f>
        <v>#DIV/0!</v>
      </c>
      <c r="S75" s="186"/>
      <c r="T75" s="187"/>
      <c r="U75" s="188"/>
      <c r="V75" s="187"/>
      <c r="W75" s="191"/>
      <c r="X75" s="192" t="e">
        <f>X74/X54</f>
        <v>#DIV/0!</v>
      </c>
      <c r="Y75" s="186"/>
      <c r="Z75" s="187"/>
      <c r="AA75" s="188"/>
      <c r="AB75" s="187"/>
      <c r="AC75" s="189"/>
      <c r="AD75" s="190" t="e">
        <f>AD74/AD54</f>
        <v>#DIV/0!</v>
      </c>
      <c r="AE75" s="186"/>
      <c r="AF75" s="187"/>
      <c r="AG75" s="188"/>
      <c r="AH75" s="187"/>
      <c r="AI75" s="191"/>
      <c r="AJ75" s="190" t="e">
        <f>AJ74/AJ54</f>
        <v>#DIV/0!</v>
      </c>
      <c r="AK75" s="186"/>
      <c r="AL75" s="187"/>
      <c r="AM75" s="188"/>
      <c r="AN75" s="187"/>
      <c r="AO75" s="189"/>
      <c r="AP75" s="190" t="e">
        <f>AP74/AP54</f>
        <v>#DIV/0!</v>
      </c>
      <c r="AQ75" s="186"/>
      <c r="AR75" s="187"/>
      <c r="AS75" s="188"/>
      <c r="AT75" s="187"/>
      <c r="AU75" s="193"/>
      <c r="AV75" s="194">
        <f t="shared" si="91"/>
        <v>0</v>
      </c>
      <c r="AW75" s="195"/>
      <c r="AX75" s="196"/>
      <c r="AY75" s="197"/>
      <c r="AZ75" s="196"/>
      <c r="BA75" s="197"/>
      <c r="BB75" s="194">
        <f t="shared" si="97"/>
        <v>0</v>
      </c>
      <c r="BC75" s="195"/>
      <c r="BD75" s="196"/>
      <c r="BE75" s="197"/>
      <c r="BF75" s="196"/>
      <c r="BG75" s="197"/>
      <c r="BH75" s="194">
        <f t="shared" si="103"/>
        <v>0</v>
      </c>
      <c r="BI75" s="195"/>
      <c r="BJ75" s="196"/>
      <c r="BK75" s="197"/>
      <c r="BL75" s="196"/>
      <c r="BM75" s="198"/>
      <c r="BN75" s="199">
        <f>IFERROR(L75-AP75,0)</f>
        <v>0</v>
      </c>
      <c r="BO75" s="195"/>
      <c r="BP75" s="196"/>
      <c r="BQ75" s="197"/>
      <c r="BR75" s="196"/>
      <c r="BS75" s="198"/>
      <c r="BX75" s="320" t="s">
        <v>64</v>
      </c>
      <c r="BY75" s="363" t="s">
        <v>35</v>
      </c>
      <c r="BZ75" s="102" t="s">
        <v>34</v>
      </c>
      <c r="CA75" s="145">
        <f>기존구분!$J$46</f>
        <v>290</v>
      </c>
      <c r="CB75" s="146"/>
      <c r="CC75" s="147"/>
      <c r="CD75" s="148"/>
      <c r="CE75" s="149"/>
      <c r="CF75" s="150"/>
      <c r="CG75" s="151"/>
      <c r="CH75" s="152"/>
      <c r="CI75" s="153"/>
      <c r="CJ75" s="154"/>
      <c r="CK75" s="147"/>
      <c r="CL75" s="152"/>
      <c r="CM75" s="147"/>
      <c r="CN75" s="152"/>
    </row>
    <row r="76" spans="3:92" ht="18" customHeight="1" x14ac:dyDescent="0.3">
      <c r="AM76" s="4"/>
      <c r="AS76" s="4"/>
      <c r="BI76" s="3"/>
      <c r="BK76" s="3"/>
      <c r="BM76" s="3"/>
      <c r="BO76" s="3"/>
      <c r="BQ76" s="3"/>
      <c r="BS76" s="3"/>
      <c r="BX76" s="321"/>
      <c r="BY76" s="366"/>
      <c r="BZ76" s="60" t="s">
        <v>36</v>
      </c>
      <c r="CA76" s="76">
        <f>ROUND(기존구분!$J$45*(SUM('파나크 영덕'!L131,소노문해운대!L130:L131)/SUM('파나크 영덕'!L131:L133,소노문해운대!L130:L133)),0)</f>
        <v>614</v>
      </c>
      <c r="CB76" s="77">
        <f>CA76*기존구분!$J$53-1000</f>
        <v>172835.91195591085</v>
      </c>
      <c r="CC76" s="78"/>
      <c r="CD76" s="79"/>
      <c r="CE76" s="80"/>
      <c r="CF76" s="81"/>
      <c r="CG76" s="82"/>
      <c r="CH76" s="83"/>
      <c r="CI76" s="84"/>
      <c r="CJ76" s="85"/>
      <c r="CK76" s="78"/>
      <c r="CL76" s="83"/>
      <c r="CM76" s="78"/>
      <c r="CN76" s="83"/>
    </row>
    <row r="77" spans="3:92" ht="18" customHeight="1" x14ac:dyDescent="0.3">
      <c r="AH77" s="8"/>
      <c r="AM77" s="4"/>
      <c r="AN77" s="8"/>
      <c r="AS77" s="4"/>
      <c r="AT77" s="8"/>
      <c r="BI77" s="3"/>
      <c r="BK77" s="3"/>
      <c r="BM77" s="3"/>
      <c r="BO77" s="3"/>
      <c r="BQ77" s="3"/>
      <c r="BS77" s="3"/>
      <c r="BX77" s="321"/>
      <c r="BY77" s="366"/>
      <c r="BZ77" s="60" t="s">
        <v>38</v>
      </c>
      <c r="CA77" s="76">
        <f>ROUND(기존구분!$J$45*(SUM('파나크 영덕:소노문해운대'!L132)/SUM('파나크 영덕'!L131:L133,소노문해운대!L130:L133)),0)</f>
        <v>51</v>
      </c>
      <c r="CB77" s="77">
        <f>CA77*기존구분!$J$53+1000</f>
        <v>15439.139266696178</v>
      </c>
      <c r="CC77" s="78"/>
      <c r="CD77" s="79"/>
      <c r="CE77" s="80"/>
      <c r="CF77" s="81"/>
      <c r="CG77" s="82"/>
      <c r="CH77" s="83"/>
      <c r="CI77" s="84"/>
      <c r="CJ77" s="85"/>
      <c r="CK77" s="78"/>
      <c r="CL77" s="83"/>
      <c r="CM77" s="78"/>
      <c r="CN77" s="83"/>
    </row>
    <row r="78" spans="3:92" s="8" customFormat="1" ht="18" customHeight="1" thickBot="1" x14ac:dyDescent="0.35">
      <c r="C78" s="7"/>
      <c r="D78" s="7"/>
      <c r="E78" s="7"/>
      <c r="F78" s="7">
        <f>CD169</f>
        <v>3210</v>
      </c>
      <c r="G78" s="3"/>
      <c r="I78" s="4"/>
      <c r="J78" s="9"/>
      <c r="K78" s="9"/>
      <c r="L78" s="7">
        <f>CD170</f>
        <v>0</v>
      </c>
      <c r="M78" s="3"/>
      <c r="O78" s="4"/>
      <c r="P78" s="9"/>
      <c r="Q78" s="9"/>
      <c r="R78" s="10">
        <f>CD171</f>
        <v>0</v>
      </c>
      <c r="S78" s="11"/>
      <c r="T78" s="10"/>
      <c r="U78" s="12"/>
      <c r="V78" s="9"/>
      <c r="W78" s="9"/>
      <c r="X78" s="10">
        <f>CD172</f>
        <v>0</v>
      </c>
      <c r="Y78" s="11"/>
      <c r="Z78" s="10"/>
      <c r="AA78" s="12"/>
      <c r="AB78" s="9"/>
      <c r="AC78" s="9"/>
      <c r="AD78" s="10">
        <f>CD173</f>
        <v>0</v>
      </c>
      <c r="AE78" s="11"/>
      <c r="AF78" s="10"/>
      <c r="AG78" s="12"/>
      <c r="AH78" s="9"/>
      <c r="AI78" s="9"/>
      <c r="AJ78" s="10">
        <f>CD174</f>
        <v>0</v>
      </c>
      <c r="AK78" s="3"/>
      <c r="AM78" s="4"/>
      <c r="AO78" s="3"/>
      <c r="AP78" s="10">
        <f>CD175</f>
        <v>0</v>
      </c>
      <c r="AQ78" s="3"/>
      <c r="AS78" s="4"/>
      <c r="AU78" s="3"/>
      <c r="AW78" s="3"/>
      <c r="AY78" s="3"/>
      <c r="BA78" s="3"/>
      <c r="BC78" s="3"/>
      <c r="BE78" s="3"/>
      <c r="BG78" s="3"/>
      <c r="BI78" s="3"/>
      <c r="BK78" s="3"/>
      <c r="BM78" s="11" t="s">
        <v>1</v>
      </c>
      <c r="BO78" s="3"/>
      <c r="BQ78" s="3"/>
      <c r="BS78" s="11" t="s">
        <v>1</v>
      </c>
      <c r="BX78" s="321"/>
      <c r="BY78" s="366"/>
      <c r="BZ78" s="60" t="s">
        <v>40</v>
      </c>
      <c r="CA78" s="76">
        <f>ROUND(기존구분!$J$45*(SUM('파나크 영덕:소노문해운대'!L133)/SUM('파나크 영덕'!L131:L133,소노문해운대!L130:L133)),0)</f>
        <v>25</v>
      </c>
      <c r="CB78" s="77">
        <f>CA78*기존구분!$J$53</f>
        <v>7078.0094444589113</v>
      </c>
      <c r="CC78" s="78"/>
      <c r="CD78" s="79"/>
      <c r="CE78" s="80"/>
      <c r="CF78" s="81"/>
      <c r="CG78" s="82"/>
      <c r="CH78" s="83"/>
      <c r="CI78" s="84"/>
      <c r="CJ78" s="85"/>
      <c r="CK78" s="78"/>
      <c r="CL78" s="83"/>
      <c r="CM78" s="78"/>
      <c r="CN78" s="83"/>
    </row>
    <row r="79" spans="3:92" s="15" customFormat="1" ht="18" customHeight="1" x14ac:dyDescent="0.3">
      <c r="C79" s="347" t="s">
        <v>2</v>
      </c>
      <c r="D79" s="345"/>
      <c r="E79" s="352"/>
      <c r="F79" s="358" t="str">
        <f>$F$7</f>
        <v>2026 Budget</v>
      </c>
      <c r="G79" s="345"/>
      <c r="H79" s="345"/>
      <c r="I79" s="345"/>
      <c r="J79" s="345"/>
      <c r="K79" s="346"/>
      <c r="L79" s="359" t="str">
        <f>$L$7</f>
        <v>2026 Actual</v>
      </c>
      <c r="M79" s="345"/>
      <c r="N79" s="345"/>
      <c r="O79" s="345"/>
      <c r="P79" s="345"/>
      <c r="Q79" s="348"/>
      <c r="R79" s="347" t="str">
        <f>$R$7</f>
        <v>2025 Actual</v>
      </c>
      <c r="S79" s="345"/>
      <c r="T79" s="345"/>
      <c r="U79" s="345"/>
      <c r="V79" s="345"/>
      <c r="W79" s="348"/>
      <c r="X79" s="344" t="str">
        <f>$X$7</f>
        <v>2023 Actual</v>
      </c>
      <c r="Y79" s="345"/>
      <c r="Z79" s="345"/>
      <c r="AA79" s="345"/>
      <c r="AB79" s="345"/>
      <c r="AC79" s="346"/>
      <c r="AD79" s="347" t="str">
        <f>$AD$7</f>
        <v>2022 Actual</v>
      </c>
      <c r="AE79" s="345"/>
      <c r="AF79" s="345"/>
      <c r="AG79" s="345"/>
      <c r="AH79" s="345"/>
      <c r="AI79" s="348"/>
      <c r="AJ79" s="347" t="str">
        <f>$AJ$7</f>
        <v>2021 Actual</v>
      </c>
      <c r="AK79" s="345"/>
      <c r="AL79" s="345"/>
      <c r="AM79" s="345"/>
      <c r="AN79" s="345"/>
      <c r="AO79" s="346"/>
      <c r="AP79" s="347" t="str">
        <f>$AP$7</f>
        <v>2020 Actual</v>
      </c>
      <c r="AQ79" s="345"/>
      <c r="AR79" s="345"/>
      <c r="AS79" s="345"/>
      <c r="AT79" s="345"/>
      <c r="AU79" s="349"/>
      <c r="AV79" s="350" t="str">
        <f>$AV$7</f>
        <v>2026 Actual vs. 2026 Budget</v>
      </c>
      <c r="AW79" s="340"/>
      <c r="AX79" s="340"/>
      <c r="AY79" s="340"/>
      <c r="AZ79" s="340"/>
      <c r="BA79" s="351"/>
      <c r="BB79" s="350" t="str">
        <f>$BB$7</f>
        <v>2026 Actual vs. 2025 Actual</v>
      </c>
      <c r="BC79" s="340"/>
      <c r="BD79" s="340"/>
      <c r="BE79" s="340"/>
      <c r="BF79" s="340"/>
      <c r="BG79" s="351"/>
      <c r="BH79" s="350" t="str">
        <f>$BH$7</f>
        <v>2026 Actual vs. 2024 Actual</v>
      </c>
      <c r="BI79" s="340"/>
      <c r="BJ79" s="340"/>
      <c r="BK79" s="340"/>
      <c r="BL79" s="340"/>
      <c r="BM79" s="341"/>
      <c r="BN79" s="339" t="str">
        <f>$BN$7</f>
        <v>2025 Actual vs. 2020 Actual</v>
      </c>
      <c r="BO79" s="340"/>
      <c r="BP79" s="340"/>
      <c r="BQ79" s="340"/>
      <c r="BR79" s="340"/>
      <c r="BS79" s="341"/>
      <c r="BX79" s="321"/>
      <c r="BY79" s="366" t="s">
        <v>42</v>
      </c>
      <c r="BZ79" s="60" t="s">
        <v>43</v>
      </c>
      <c r="CA79" s="76"/>
      <c r="CB79" s="77"/>
      <c r="CC79" s="78"/>
      <c r="CD79" s="79"/>
      <c r="CE79" s="80"/>
      <c r="CF79" s="81"/>
      <c r="CG79" s="82"/>
      <c r="CH79" s="83"/>
      <c r="CI79" s="84"/>
      <c r="CJ79" s="85"/>
      <c r="CK79" s="78"/>
      <c r="CL79" s="83"/>
      <c r="CM79" s="78"/>
      <c r="CN79" s="83"/>
    </row>
    <row r="80" spans="3:92" s="15" customFormat="1" ht="18" customHeight="1" x14ac:dyDescent="0.3">
      <c r="C80" s="353"/>
      <c r="D80" s="333"/>
      <c r="E80" s="354"/>
      <c r="F80" s="342" t="s">
        <v>15</v>
      </c>
      <c r="G80" s="333"/>
      <c r="H80" s="334" t="s">
        <v>16</v>
      </c>
      <c r="I80" s="333"/>
      <c r="J80" s="334" t="s">
        <v>17</v>
      </c>
      <c r="K80" s="336"/>
      <c r="L80" s="335" t="s">
        <v>15</v>
      </c>
      <c r="M80" s="333"/>
      <c r="N80" s="334" t="s">
        <v>16</v>
      </c>
      <c r="O80" s="333"/>
      <c r="P80" s="334" t="s">
        <v>17</v>
      </c>
      <c r="Q80" s="343"/>
      <c r="R80" s="335" t="s">
        <v>15</v>
      </c>
      <c r="S80" s="333"/>
      <c r="T80" s="334" t="s">
        <v>16</v>
      </c>
      <c r="U80" s="333"/>
      <c r="V80" s="334" t="s">
        <v>18</v>
      </c>
      <c r="W80" s="343"/>
      <c r="X80" s="338" t="s">
        <v>15</v>
      </c>
      <c r="Y80" s="333"/>
      <c r="Z80" s="334" t="s">
        <v>16</v>
      </c>
      <c r="AA80" s="333"/>
      <c r="AB80" s="334" t="s">
        <v>18</v>
      </c>
      <c r="AC80" s="336"/>
      <c r="AD80" s="335" t="s">
        <v>15</v>
      </c>
      <c r="AE80" s="333"/>
      <c r="AF80" s="334" t="s">
        <v>16</v>
      </c>
      <c r="AG80" s="333"/>
      <c r="AH80" s="334" t="s">
        <v>19</v>
      </c>
      <c r="AI80" s="343"/>
      <c r="AJ80" s="335" t="s">
        <v>15</v>
      </c>
      <c r="AK80" s="333"/>
      <c r="AL80" s="334" t="s">
        <v>16</v>
      </c>
      <c r="AM80" s="333"/>
      <c r="AN80" s="334" t="s">
        <v>19</v>
      </c>
      <c r="AO80" s="336"/>
      <c r="AP80" s="335" t="s">
        <v>15</v>
      </c>
      <c r="AQ80" s="333"/>
      <c r="AR80" s="334" t="s">
        <v>16</v>
      </c>
      <c r="AS80" s="333"/>
      <c r="AT80" s="334" t="s">
        <v>19</v>
      </c>
      <c r="AU80" s="337"/>
      <c r="AV80" s="332" t="s">
        <v>15</v>
      </c>
      <c r="AW80" s="333"/>
      <c r="AX80" s="334" t="s">
        <v>16</v>
      </c>
      <c r="AY80" s="333"/>
      <c r="AZ80" s="334" t="s">
        <v>17</v>
      </c>
      <c r="BA80" s="336"/>
      <c r="BB80" s="332" t="s">
        <v>15</v>
      </c>
      <c r="BC80" s="333"/>
      <c r="BD80" s="334" t="s">
        <v>16</v>
      </c>
      <c r="BE80" s="333"/>
      <c r="BF80" s="334" t="s">
        <v>17</v>
      </c>
      <c r="BG80" s="336"/>
      <c r="BH80" s="332" t="s">
        <v>15</v>
      </c>
      <c r="BI80" s="333"/>
      <c r="BJ80" s="334" t="s">
        <v>16</v>
      </c>
      <c r="BK80" s="333"/>
      <c r="BL80" s="334" t="s">
        <v>17</v>
      </c>
      <c r="BM80" s="337"/>
      <c r="BN80" s="338" t="s">
        <v>15</v>
      </c>
      <c r="BO80" s="333"/>
      <c r="BP80" s="334" t="s">
        <v>16</v>
      </c>
      <c r="BQ80" s="333"/>
      <c r="BR80" s="334" t="s">
        <v>17</v>
      </c>
      <c r="BS80" s="337"/>
      <c r="BX80" s="321"/>
      <c r="BY80" s="366"/>
      <c r="BZ80" s="60" t="s">
        <v>46</v>
      </c>
      <c r="CA80" s="76"/>
      <c r="CB80" s="77"/>
      <c r="CC80" s="78"/>
      <c r="CD80" s="79"/>
      <c r="CE80" s="80"/>
      <c r="CF80" s="81"/>
      <c r="CG80" s="82"/>
      <c r="CH80" s="83"/>
      <c r="CI80" s="84"/>
      <c r="CJ80" s="85"/>
      <c r="CK80" s="78"/>
      <c r="CL80" s="83"/>
      <c r="CM80" s="78"/>
      <c r="CN80" s="83"/>
    </row>
    <row r="81" spans="3:92" s="15" customFormat="1" ht="18" customHeight="1" thickBot="1" x14ac:dyDescent="0.35">
      <c r="C81" s="355"/>
      <c r="D81" s="356"/>
      <c r="E81" s="357"/>
      <c r="F81" s="19"/>
      <c r="G81" s="20" t="s">
        <v>28</v>
      </c>
      <c r="H81" s="21"/>
      <c r="I81" s="22" t="s">
        <v>29</v>
      </c>
      <c r="J81" s="21"/>
      <c r="K81" s="23" t="s">
        <v>28</v>
      </c>
      <c r="L81" s="24"/>
      <c r="M81" s="20" t="s">
        <v>28</v>
      </c>
      <c r="N81" s="21"/>
      <c r="O81" s="22" t="s">
        <v>29</v>
      </c>
      <c r="P81" s="21"/>
      <c r="Q81" s="25" t="s">
        <v>28</v>
      </c>
      <c r="R81" s="24"/>
      <c r="S81" s="20" t="s">
        <v>28</v>
      </c>
      <c r="T81" s="21"/>
      <c r="U81" s="22" t="s">
        <v>29</v>
      </c>
      <c r="V81" s="21"/>
      <c r="W81" s="25" t="s">
        <v>28</v>
      </c>
      <c r="X81" s="26"/>
      <c r="Y81" s="20" t="s">
        <v>28</v>
      </c>
      <c r="Z81" s="21"/>
      <c r="AA81" s="22" t="s">
        <v>29</v>
      </c>
      <c r="AB81" s="21"/>
      <c r="AC81" s="23" t="s">
        <v>28</v>
      </c>
      <c r="AD81" s="24"/>
      <c r="AE81" s="20" t="s">
        <v>28</v>
      </c>
      <c r="AF81" s="21"/>
      <c r="AG81" s="22" t="s">
        <v>29</v>
      </c>
      <c r="AH81" s="21"/>
      <c r="AI81" s="25" t="s">
        <v>28</v>
      </c>
      <c r="AJ81" s="24"/>
      <c r="AK81" s="20" t="s">
        <v>28</v>
      </c>
      <c r="AL81" s="21"/>
      <c r="AM81" s="22" t="s">
        <v>29</v>
      </c>
      <c r="AN81" s="21"/>
      <c r="AO81" s="23" t="s">
        <v>28</v>
      </c>
      <c r="AP81" s="24"/>
      <c r="AQ81" s="20" t="s">
        <v>28</v>
      </c>
      <c r="AR81" s="21"/>
      <c r="AS81" s="22" t="s">
        <v>29</v>
      </c>
      <c r="AT81" s="21"/>
      <c r="AU81" s="27" t="s">
        <v>28</v>
      </c>
      <c r="AV81" s="28"/>
      <c r="AW81" s="20" t="s">
        <v>30</v>
      </c>
      <c r="AX81" s="21"/>
      <c r="AY81" s="20" t="s">
        <v>30</v>
      </c>
      <c r="AZ81" s="21"/>
      <c r="BA81" s="23" t="s">
        <v>30</v>
      </c>
      <c r="BB81" s="28"/>
      <c r="BC81" s="20" t="s">
        <v>30</v>
      </c>
      <c r="BD81" s="21"/>
      <c r="BE81" s="20" t="s">
        <v>30</v>
      </c>
      <c r="BF81" s="21"/>
      <c r="BG81" s="23" t="s">
        <v>30</v>
      </c>
      <c r="BH81" s="28"/>
      <c r="BI81" s="20" t="s">
        <v>30</v>
      </c>
      <c r="BJ81" s="21"/>
      <c r="BK81" s="20" t="s">
        <v>30</v>
      </c>
      <c r="BL81" s="21"/>
      <c r="BM81" s="27" t="s">
        <v>30</v>
      </c>
      <c r="BN81" s="26"/>
      <c r="BO81" s="20" t="s">
        <v>30</v>
      </c>
      <c r="BP81" s="21"/>
      <c r="BQ81" s="20" t="s">
        <v>30</v>
      </c>
      <c r="BR81" s="21"/>
      <c r="BS81" s="27" t="s">
        <v>30</v>
      </c>
      <c r="BX81" s="321"/>
      <c r="BY81" s="366"/>
      <c r="BZ81" s="60" t="s">
        <v>48</v>
      </c>
      <c r="CA81" s="76"/>
      <c r="CB81" s="77"/>
      <c r="CC81" s="78"/>
      <c r="CD81" s="79"/>
      <c r="CE81" s="80"/>
      <c r="CF81" s="81"/>
      <c r="CG81" s="82"/>
      <c r="CH81" s="83"/>
      <c r="CI81" s="84"/>
      <c r="CJ81" s="85"/>
      <c r="CK81" s="78"/>
      <c r="CL81" s="83"/>
      <c r="CM81" s="78"/>
      <c r="CN81" s="83"/>
    </row>
    <row r="82" spans="3:92" ht="18" customHeight="1" thickTop="1" x14ac:dyDescent="0.3">
      <c r="C82" s="360" t="s">
        <v>62</v>
      </c>
      <c r="D82" s="317" t="s">
        <v>33</v>
      </c>
      <c r="E82" s="34" t="s">
        <v>34</v>
      </c>
      <c r="F82" s="35">
        <f>CA49</f>
        <v>284</v>
      </c>
      <c r="G82" s="36">
        <f>IFERROR(F82/F98,0)</f>
        <v>0.11672831894780107</v>
      </c>
      <c r="H82" s="37">
        <f>IFERROR(J82/F82,"0")</f>
        <v>0</v>
      </c>
      <c r="I82" s="38">
        <f>IFERROR(H82/H83,0)</f>
        <v>0</v>
      </c>
      <c r="J82" s="37">
        <f>CB49</f>
        <v>0</v>
      </c>
      <c r="K82" s="39">
        <f>IFERROR(J82/J98,0)</f>
        <v>0</v>
      </c>
      <c r="L82" s="40">
        <f t="shared" ref="L82:L85" si="121">CC49</f>
        <v>0</v>
      </c>
      <c r="M82" s="36">
        <f>IFERROR(L82/L98,0)</f>
        <v>0</v>
      </c>
      <c r="N82" s="37" t="str">
        <f>IFERROR(P82/L82,"0")</f>
        <v>0</v>
      </c>
      <c r="O82" s="38">
        <f>IFERROR(N82/N83,0)</f>
        <v>0</v>
      </c>
      <c r="P82" s="37">
        <f t="shared" ref="P82:P85" si="122">CD49</f>
        <v>0</v>
      </c>
      <c r="Q82" s="41">
        <f>IFERROR(P82/P98,0)</f>
        <v>0</v>
      </c>
      <c r="R82" s="40">
        <f>CE49</f>
        <v>0</v>
      </c>
      <c r="S82" s="36">
        <f>IFERROR(R82/R98,0)</f>
        <v>0</v>
      </c>
      <c r="T82" s="37" t="str">
        <f>IFERROR(V82/R82,"0")</f>
        <v>0</v>
      </c>
      <c r="U82" s="38">
        <f>IFERROR(T82/T83,0)</f>
        <v>0</v>
      </c>
      <c r="V82" s="37">
        <f>CF49</f>
        <v>0</v>
      </c>
      <c r="W82" s="41">
        <f>IFERROR(V82/V98,0)</f>
        <v>0</v>
      </c>
      <c r="X82" s="42">
        <f>CG49</f>
        <v>0</v>
      </c>
      <c r="Y82" s="36">
        <f>IFERROR(X82/X98,0)</f>
        <v>0</v>
      </c>
      <c r="Z82" s="37" t="str">
        <f>IFERROR(AB82/X82,"0")</f>
        <v>0</v>
      </c>
      <c r="AA82" s="38">
        <f>IFERROR(Z82/Z83,0)</f>
        <v>0</v>
      </c>
      <c r="AB82" s="37">
        <f>CH49</f>
        <v>0</v>
      </c>
      <c r="AC82" s="39">
        <f>IFERROR(AB82/AB98,0)</f>
        <v>0</v>
      </c>
      <c r="AD82" s="40">
        <f>CI49</f>
        <v>0</v>
      </c>
      <c r="AE82" s="36">
        <f>IFERROR(AD82/AD98,0)</f>
        <v>0</v>
      </c>
      <c r="AF82" s="37" t="str">
        <f>IFERROR(AH82/AD82,"0")</f>
        <v>0</v>
      </c>
      <c r="AG82" s="38">
        <f>IFERROR(AF82/AF83,0)</f>
        <v>0</v>
      </c>
      <c r="AH82" s="37">
        <f>CJ49</f>
        <v>0</v>
      </c>
      <c r="AI82" s="41">
        <f>IFERROR(AH82/AH98,0)</f>
        <v>0</v>
      </c>
      <c r="AJ82" s="40">
        <f>CK49</f>
        <v>0</v>
      </c>
      <c r="AK82" s="36">
        <f>IFERROR(AJ82/AJ98,0)</f>
        <v>0</v>
      </c>
      <c r="AL82" s="37" t="str">
        <f>IFERROR(AN82/AJ82,"0")</f>
        <v>0</v>
      </c>
      <c r="AM82" s="38">
        <f>IFERROR(AL82/AL83,0)</f>
        <v>0</v>
      </c>
      <c r="AN82" s="37">
        <f>CL49</f>
        <v>0</v>
      </c>
      <c r="AO82" s="39">
        <f>IFERROR(AN82/AN98,0)</f>
        <v>0</v>
      </c>
      <c r="AP82" s="40">
        <f>CM49</f>
        <v>0</v>
      </c>
      <c r="AQ82" s="36">
        <f>IFERROR(AP82/AP98,0)</f>
        <v>0</v>
      </c>
      <c r="AR82" s="37" t="str">
        <f>IFERROR(AT82/AP82,"0")</f>
        <v>0</v>
      </c>
      <c r="AS82" s="38">
        <f>IFERROR(AR82/AR83,0)</f>
        <v>0</v>
      </c>
      <c r="AT82" s="37">
        <f>CN49</f>
        <v>0</v>
      </c>
      <c r="AU82" s="43">
        <f>IFERROR(AT82/AT98,0)</f>
        <v>0</v>
      </c>
      <c r="AV82" s="44">
        <f>IFERROR(L82-F82,0)</f>
        <v>-284</v>
      </c>
      <c r="AW82" s="45">
        <f>IFERROR(AV82/F82,0)</f>
        <v>-1</v>
      </c>
      <c r="AX82" s="46">
        <f>IFERROR(N82-H82,0)</f>
        <v>0</v>
      </c>
      <c r="AY82" s="45">
        <f>IFERROR(AX82/H82,0)</f>
        <v>0</v>
      </c>
      <c r="AZ82" s="46">
        <f>IFERROR(P82-J82,0)</f>
        <v>0</v>
      </c>
      <c r="BA82" s="47">
        <f>IFERROR(AZ82/J82,0)</f>
        <v>0</v>
      </c>
      <c r="BB82" s="44">
        <f>IFERROR(L82-R82,0)</f>
        <v>0</v>
      </c>
      <c r="BC82" s="45">
        <f>IFERROR(BB82/R82,0)</f>
        <v>0</v>
      </c>
      <c r="BD82" s="46">
        <f>IFERROR(N82-T82,0)</f>
        <v>0</v>
      </c>
      <c r="BE82" s="45">
        <f>IFERROR(BD82/T82,0)</f>
        <v>0</v>
      </c>
      <c r="BF82" s="46">
        <f>IFERROR(P82-V82,0)</f>
        <v>0</v>
      </c>
      <c r="BG82" s="47">
        <f>IFERROR(BF82/V82,0)</f>
        <v>0</v>
      </c>
      <c r="BH82" s="44">
        <f>IFERROR(L82-X82,0)</f>
        <v>0</v>
      </c>
      <c r="BI82" s="45">
        <f>IFERROR(BH82/X82,0)</f>
        <v>0</v>
      </c>
      <c r="BJ82" s="46">
        <f>IFERROR(N82-Z82,0)</f>
        <v>0</v>
      </c>
      <c r="BK82" s="45">
        <f>IFERROR(BJ82/Z82,0)</f>
        <v>0</v>
      </c>
      <c r="BL82" s="46">
        <f>IFERROR(P82-AB82,0)</f>
        <v>0</v>
      </c>
      <c r="BM82" s="48">
        <f>IFERROR(BL82/AB82,0)</f>
        <v>0</v>
      </c>
      <c r="BN82" s="49">
        <f>IFERROR(L82-AP82,0)</f>
        <v>0</v>
      </c>
      <c r="BO82" s="45">
        <f>IFERROR(BN82/AP82,0)</f>
        <v>0</v>
      </c>
      <c r="BP82" s="46">
        <f>IFERROR(N82-AR82,0)</f>
        <v>0</v>
      </c>
      <c r="BQ82" s="45">
        <f>IFERROR(BP82/AR82,0)</f>
        <v>0</v>
      </c>
      <c r="BR82" s="46">
        <f t="shared" ref="BR82:BR98" si="123">IFERROR(P82-AT82,0)</f>
        <v>0</v>
      </c>
      <c r="BS82" s="48">
        <f>IFERROR(BR82/AT82,0)</f>
        <v>0</v>
      </c>
      <c r="BX82" s="321"/>
      <c r="BY82" s="366" t="s">
        <v>43</v>
      </c>
      <c r="BZ82" s="60" t="s">
        <v>50</v>
      </c>
      <c r="CA82" s="76">
        <f>ROUND(기존구분!$J$44*(SUM('파나크 영덕:소노문해운대'!L139)/SUM('파나크 영덕:소노문해운대'!$L$144,'파나크 영덕:소노문해운대'!$L$145)),0)</f>
        <v>154</v>
      </c>
      <c r="CB82" s="77">
        <f>CA82*기존구분!$J$52+5000</f>
        <v>55220.628111212391</v>
      </c>
      <c r="CC82" s="78"/>
      <c r="CD82" s="79"/>
      <c r="CE82" s="80"/>
      <c r="CF82" s="81"/>
      <c r="CG82" s="82"/>
      <c r="CH82" s="83"/>
      <c r="CI82" s="84"/>
      <c r="CJ82" s="85"/>
      <c r="CK82" s="78"/>
      <c r="CL82" s="83"/>
      <c r="CM82" s="78"/>
      <c r="CN82" s="83"/>
    </row>
    <row r="83" spans="3:92" ht="18" customHeight="1" x14ac:dyDescent="0.3">
      <c r="C83" s="315"/>
      <c r="D83" s="318"/>
      <c r="E83" s="60" t="s">
        <v>36</v>
      </c>
      <c r="F83" s="61">
        <f>CA50</f>
        <v>579</v>
      </c>
      <c r="G83" s="62">
        <f>IFERROR(F83/F98,0)</f>
        <v>0.23797780517879161</v>
      </c>
      <c r="H83" s="63">
        <f t="shared" ref="H83:H98" si="124">IFERROR(J83/F83,"0")</f>
        <v>281.39326206160342</v>
      </c>
      <c r="I83" s="64">
        <f>IFERROR(H83/H83,0)</f>
        <v>1</v>
      </c>
      <c r="J83" s="63">
        <f>CB50</f>
        <v>162926.69873366837</v>
      </c>
      <c r="K83" s="65">
        <f>IFERROR(J83/J98,0)</f>
        <v>0.24252620121601332</v>
      </c>
      <c r="L83" s="66">
        <f t="shared" si="121"/>
        <v>0</v>
      </c>
      <c r="M83" s="62">
        <f>IFERROR(L83/L98,0)</f>
        <v>0</v>
      </c>
      <c r="N83" s="63" t="str">
        <f t="shared" ref="N83:N98" si="125">IFERROR(P83/L83,"0")</f>
        <v>0</v>
      </c>
      <c r="O83" s="64">
        <f>IFERROR(N83/N83,0)</f>
        <v>0</v>
      </c>
      <c r="P83" s="63">
        <f t="shared" si="122"/>
        <v>0</v>
      </c>
      <c r="Q83" s="67">
        <f>IFERROR(P83/P98,0)</f>
        <v>0</v>
      </c>
      <c r="R83" s="66">
        <f>CE50</f>
        <v>0</v>
      </c>
      <c r="S83" s="62">
        <f>IFERROR(R83/R98,0)</f>
        <v>0</v>
      </c>
      <c r="T83" s="63" t="str">
        <f t="shared" ref="T83:T98" si="126">IFERROR(V83/R83,"0")</f>
        <v>0</v>
      </c>
      <c r="U83" s="64">
        <f>IFERROR(T83/T83,0)</f>
        <v>0</v>
      </c>
      <c r="V83" s="63">
        <f>CF50</f>
        <v>0</v>
      </c>
      <c r="W83" s="67">
        <f>IFERROR(V83/V98,0)</f>
        <v>0</v>
      </c>
      <c r="X83" s="68">
        <f>CG50</f>
        <v>0</v>
      </c>
      <c r="Y83" s="62">
        <f>IFERROR(X83/X98,0)</f>
        <v>0</v>
      </c>
      <c r="Z83" s="63" t="str">
        <f t="shared" ref="Z83:Z98" si="127">IFERROR(AB83/X83,"0")</f>
        <v>0</v>
      </c>
      <c r="AA83" s="64">
        <f>IFERROR(Z83/Z83,0)</f>
        <v>0</v>
      </c>
      <c r="AB83" s="63">
        <f>CH50</f>
        <v>0</v>
      </c>
      <c r="AC83" s="65">
        <f>IFERROR(AB83/AB98,0)</f>
        <v>0</v>
      </c>
      <c r="AD83" s="66">
        <f>CI50</f>
        <v>0</v>
      </c>
      <c r="AE83" s="62">
        <f>IFERROR(AD83/AD98,0)</f>
        <v>0</v>
      </c>
      <c r="AF83" s="63" t="str">
        <f t="shared" ref="AF83:AF98" si="128">IFERROR(AH83/AD83,"0")</f>
        <v>0</v>
      </c>
      <c r="AG83" s="64">
        <f>IFERROR(AF83/AF83,0)</f>
        <v>0</v>
      </c>
      <c r="AH83" s="63">
        <f>CJ50</f>
        <v>0</v>
      </c>
      <c r="AI83" s="67">
        <f>IFERROR(AH83/AH98,0)</f>
        <v>0</v>
      </c>
      <c r="AJ83" s="66">
        <f>CK50</f>
        <v>0</v>
      </c>
      <c r="AK83" s="62">
        <f>IFERROR(AJ83/AJ98,0)</f>
        <v>0</v>
      </c>
      <c r="AL83" s="63" t="str">
        <f t="shared" ref="AL83:AL98" si="129">IFERROR(AN83/AJ83,"0")</f>
        <v>0</v>
      </c>
      <c r="AM83" s="64">
        <f>IFERROR(AL83/AL83,0)</f>
        <v>0</v>
      </c>
      <c r="AN83" s="63">
        <f>CL50</f>
        <v>0</v>
      </c>
      <c r="AO83" s="65">
        <f>IFERROR(AN83/AN98,0)</f>
        <v>0</v>
      </c>
      <c r="AP83" s="66">
        <f t="shared" ref="AP83:AP85" si="130">CM50</f>
        <v>0</v>
      </c>
      <c r="AQ83" s="62">
        <f>IFERROR(AP83/AP98,0)</f>
        <v>0</v>
      </c>
      <c r="AR83" s="63" t="str">
        <f t="shared" ref="AR83:AR98" si="131">IFERROR(AT83/AP83,"0")</f>
        <v>0</v>
      </c>
      <c r="AS83" s="64">
        <f>IFERROR(AR83/AR83,0)</f>
        <v>0</v>
      </c>
      <c r="AT83" s="63">
        <f t="shared" ref="AT83:AT85" si="132">CN50</f>
        <v>0</v>
      </c>
      <c r="AU83" s="69">
        <f>IFERROR(AT83/AT98,0)</f>
        <v>0</v>
      </c>
      <c r="AV83" s="70">
        <f t="shared" ref="AV83:AV99" si="133">IFERROR(L83-F83,0)</f>
        <v>-579</v>
      </c>
      <c r="AW83" s="71">
        <f t="shared" ref="AW83:AW98" si="134">IFERROR(AV83/F83,0)</f>
        <v>-1</v>
      </c>
      <c r="AX83" s="72">
        <f t="shared" ref="AX83:AX98" si="135">IFERROR(N83-H83,0)</f>
        <v>-281.39326206160342</v>
      </c>
      <c r="AY83" s="71">
        <f t="shared" ref="AY83:AY98" si="136">IFERROR(AX83/H83,0)</f>
        <v>-1</v>
      </c>
      <c r="AZ83" s="72">
        <f t="shared" ref="AZ83:AZ98" si="137">IFERROR(P83-J83,0)</f>
        <v>-162926.69873366837</v>
      </c>
      <c r="BA83" s="73">
        <f t="shared" ref="BA83:BA98" si="138">IFERROR(AZ83/J83,0)</f>
        <v>-1</v>
      </c>
      <c r="BB83" s="70">
        <f t="shared" ref="BB83:BB99" si="139">IFERROR(L83-R83,0)</f>
        <v>0</v>
      </c>
      <c r="BC83" s="71">
        <f t="shared" ref="BC83:BC98" si="140">IFERROR(BB83/R83,0)</f>
        <v>0</v>
      </c>
      <c r="BD83" s="72">
        <f t="shared" ref="BD83:BD98" si="141">IFERROR(N83-T83,0)</f>
        <v>0</v>
      </c>
      <c r="BE83" s="71">
        <f t="shared" ref="BE83:BE98" si="142">IFERROR(BD83/T83,0)</f>
        <v>0</v>
      </c>
      <c r="BF83" s="72">
        <f t="shared" ref="BF83:BF98" si="143">IFERROR(P83-V83,0)</f>
        <v>0</v>
      </c>
      <c r="BG83" s="73">
        <f t="shared" ref="BG83:BG98" si="144">IFERROR(BF83/V83,0)</f>
        <v>0</v>
      </c>
      <c r="BH83" s="70">
        <f t="shared" ref="BH83:BH99" si="145">IFERROR(L83-X83,0)</f>
        <v>0</v>
      </c>
      <c r="BI83" s="71">
        <f t="shared" ref="BI83:BI98" si="146">IFERROR(BH83/X83,0)</f>
        <v>0</v>
      </c>
      <c r="BJ83" s="72">
        <f t="shared" ref="BJ83:BJ98" si="147">IFERROR(N83-Z83,0)</f>
        <v>0</v>
      </c>
      <c r="BK83" s="71">
        <f t="shared" ref="BK83:BK98" si="148">IFERROR(BJ83/Z83,0)</f>
        <v>0</v>
      </c>
      <c r="BL83" s="72">
        <f t="shared" ref="BL83:BL98" si="149">IFERROR(P83-AB83,0)</f>
        <v>0</v>
      </c>
      <c r="BM83" s="74">
        <f t="shared" ref="BM83:BM98" si="150">IFERROR(BL83/AB83,0)</f>
        <v>0</v>
      </c>
      <c r="BN83" s="75">
        <f t="shared" ref="BN83:BN98" si="151">IFERROR(L83-AP83,0)</f>
        <v>0</v>
      </c>
      <c r="BO83" s="71">
        <f t="shared" ref="BO83:BO98" si="152">IFERROR(BN83/AP83,0)</f>
        <v>0</v>
      </c>
      <c r="BP83" s="72">
        <f t="shared" ref="BP83:BP98" si="153">IFERROR(N83-AR83,0)</f>
        <v>0</v>
      </c>
      <c r="BQ83" s="71">
        <f t="shared" ref="BQ83:BQ98" si="154">IFERROR(BP83/AR83,0)</f>
        <v>0</v>
      </c>
      <c r="BR83" s="72">
        <f t="shared" si="123"/>
        <v>0</v>
      </c>
      <c r="BS83" s="74">
        <f t="shared" ref="BS83:BS98" si="155">IFERROR(BR83/AT83,0)</f>
        <v>0</v>
      </c>
      <c r="BX83" s="321"/>
      <c r="BY83" s="366"/>
      <c r="BZ83" s="60" t="s">
        <v>51</v>
      </c>
      <c r="CA83" s="76">
        <f>ROUND(기존구분!$J$44*(SUM('파나크 영덕:소노문해운대'!L140)/SUM('파나크 영덕:소노문해운대'!$L$144,'파나크 영덕:소노문해운대'!$L$145)),0)</f>
        <v>925</v>
      </c>
      <c r="CB83" s="77">
        <f>CA83*기존구분!$J$52+6836</f>
        <v>308485.87664202246</v>
      </c>
      <c r="CC83" s="78"/>
      <c r="CD83" s="79"/>
      <c r="CE83" s="80"/>
      <c r="CF83" s="81"/>
      <c r="CG83" s="82"/>
      <c r="CH83" s="83"/>
      <c r="CI83" s="84"/>
      <c r="CJ83" s="85"/>
      <c r="CK83" s="78"/>
      <c r="CL83" s="83"/>
      <c r="CM83" s="78"/>
      <c r="CN83" s="83"/>
    </row>
    <row r="84" spans="3:92" ht="18" customHeight="1" x14ac:dyDescent="0.3">
      <c r="C84" s="315"/>
      <c r="D84" s="318"/>
      <c r="E84" s="60" t="s">
        <v>37</v>
      </c>
      <c r="F84" s="61">
        <f>CA51</f>
        <v>54</v>
      </c>
      <c r="G84" s="62">
        <f>IFERROR(F84/F98,0)</f>
        <v>2.2194821208384709E-2</v>
      </c>
      <c r="H84" s="63">
        <f t="shared" si="124"/>
        <v>301.63889629687498</v>
      </c>
      <c r="I84" s="64">
        <f>IFERROR(H84/H83,0)</f>
        <v>1.07194782876798</v>
      </c>
      <c r="J84" s="63">
        <f>CB51</f>
        <v>16288.500400031247</v>
      </c>
      <c r="K84" s="65">
        <f>IFERROR(J84/J98,0)</f>
        <v>2.4246413609488759E-2</v>
      </c>
      <c r="L84" s="66">
        <f t="shared" si="121"/>
        <v>0</v>
      </c>
      <c r="M84" s="62">
        <f>IFERROR(L84/L98,0)</f>
        <v>0</v>
      </c>
      <c r="N84" s="63" t="str">
        <f t="shared" si="125"/>
        <v>0</v>
      </c>
      <c r="O84" s="64">
        <f>IFERROR(N84/N83,0)</f>
        <v>0</v>
      </c>
      <c r="P84" s="63">
        <f t="shared" si="122"/>
        <v>0</v>
      </c>
      <c r="Q84" s="67">
        <f>IFERROR(P84/P98,0)</f>
        <v>0</v>
      </c>
      <c r="R84" s="66">
        <f>CE51</f>
        <v>0</v>
      </c>
      <c r="S84" s="62">
        <f>IFERROR(R84/R98,0)</f>
        <v>0</v>
      </c>
      <c r="T84" s="63" t="str">
        <f t="shared" si="126"/>
        <v>0</v>
      </c>
      <c r="U84" s="64">
        <f>IFERROR(T84/T83,0)</f>
        <v>0</v>
      </c>
      <c r="V84" s="63">
        <f>CF51</f>
        <v>0</v>
      </c>
      <c r="W84" s="67">
        <f>IFERROR(V84/V98,0)</f>
        <v>0</v>
      </c>
      <c r="X84" s="68">
        <f>CG51</f>
        <v>0</v>
      </c>
      <c r="Y84" s="62">
        <f>IFERROR(X84/X98,0)</f>
        <v>0</v>
      </c>
      <c r="Z84" s="63" t="str">
        <f t="shared" si="127"/>
        <v>0</v>
      </c>
      <c r="AA84" s="64">
        <f>IFERROR(Z84/Z83,0)</f>
        <v>0</v>
      </c>
      <c r="AB84" s="63">
        <f>CH51</f>
        <v>0</v>
      </c>
      <c r="AC84" s="65">
        <f>IFERROR(AB84/AB98,0)</f>
        <v>0</v>
      </c>
      <c r="AD84" s="66">
        <f>CI51</f>
        <v>0</v>
      </c>
      <c r="AE84" s="62">
        <f>IFERROR(AD84/AD98,0)</f>
        <v>0</v>
      </c>
      <c r="AF84" s="63" t="str">
        <f t="shared" si="128"/>
        <v>0</v>
      </c>
      <c r="AG84" s="64">
        <f>IFERROR(AF84/AF83,0)</f>
        <v>0</v>
      </c>
      <c r="AH84" s="63">
        <f>CJ51</f>
        <v>0</v>
      </c>
      <c r="AI84" s="67">
        <f>IFERROR(AH84/AH98,0)</f>
        <v>0</v>
      </c>
      <c r="AJ84" s="66">
        <f>CK51</f>
        <v>0</v>
      </c>
      <c r="AK84" s="62">
        <f>IFERROR(AJ84/AJ98,0)</f>
        <v>0</v>
      </c>
      <c r="AL84" s="63" t="str">
        <f t="shared" si="129"/>
        <v>0</v>
      </c>
      <c r="AM84" s="64">
        <f>IFERROR(AL84/AL83,0)</f>
        <v>0</v>
      </c>
      <c r="AN84" s="63">
        <f>CL51</f>
        <v>0</v>
      </c>
      <c r="AO84" s="65">
        <f>IFERROR(AN84/AN98,0)</f>
        <v>0</v>
      </c>
      <c r="AP84" s="66">
        <f t="shared" si="130"/>
        <v>0</v>
      </c>
      <c r="AQ84" s="62">
        <f>IFERROR(AP84/AP98,0)</f>
        <v>0</v>
      </c>
      <c r="AR84" s="63" t="str">
        <f t="shared" si="131"/>
        <v>0</v>
      </c>
      <c r="AS84" s="64">
        <f>IFERROR(AR84/AR83,0)</f>
        <v>0</v>
      </c>
      <c r="AT84" s="63">
        <f t="shared" si="132"/>
        <v>0</v>
      </c>
      <c r="AU84" s="69">
        <f>IFERROR(AT84/AT98,0)</f>
        <v>0</v>
      </c>
      <c r="AV84" s="70">
        <f t="shared" si="133"/>
        <v>-54</v>
      </c>
      <c r="AW84" s="71">
        <f t="shared" si="134"/>
        <v>-1</v>
      </c>
      <c r="AX84" s="72">
        <f t="shared" si="135"/>
        <v>-301.63889629687498</v>
      </c>
      <c r="AY84" s="71">
        <f t="shared" si="136"/>
        <v>-1</v>
      </c>
      <c r="AZ84" s="72">
        <f t="shared" si="137"/>
        <v>-16288.500400031247</v>
      </c>
      <c r="BA84" s="73">
        <f t="shared" si="138"/>
        <v>-1</v>
      </c>
      <c r="BB84" s="70">
        <f t="shared" si="139"/>
        <v>0</v>
      </c>
      <c r="BC84" s="71">
        <f t="shared" si="140"/>
        <v>0</v>
      </c>
      <c r="BD84" s="72">
        <f t="shared" si="141"/>
        <v>0</v>
      </c>
      <c r="BE84" s="71">
        <f t="shared" si="142"/>
        <v>0</v>
      </c>
      <c r="BF84" s="72">
        <f t="shared" si="143"/>
        <v>0</v>
      </c>
      <c r="BG84" s="73">
        <f t="shared" si="144"/>
        <v>0</v>
      </c>
      <c r="BH84" s="70">
        <f t="shared" si="145"/>
        <v>0</v>
      </c>
      <c r="BI84" s="71">
        <f t="shared" si="146"/>
        <v>0</v>
      </c>
      <c r="BJ84" s="72">
        <f t="shared" si="147"/>
        <v>0</v>
      </c>
      <c r="BK84" s="71">
        <f t="shared" si="148"/>
        <v>0</v>
      </c>
      <c r="BL84" s="72">
        <f t="shared" si="149"/>
        <v>0</v>
      </c>
      <c r="BM84" s="74">
        <f t="shared" si="150"/>
        <v>0</v>
      </c>
      <c r="BN84" s="75">
        <f t="shared" si="151"/>
        <v>0</v>
      </c>
      <c r="BO84" s="71">
        <f t="shared" si="152"/>
        <v>0</v>
      </c>
      <c r="BP84" s="72">
        <f t="shared" si="153"/>
        <v>0</v>
      </c>
      <c r="BQ84" s="71">
        <f t="shared" si="154"/>
        <v>0</v>
      </c>
      <c r="BR84" s="72">
        <f t="shared" si="123"/>
        <v>0</v>
      </c>
      <c r="BS84" s="74">
        <f t="shared" si="155"/>
        <v>0</v>
      </c>
      <c r="BX84" s="321"/>
      <c r="BY84" s="366"/>
      <c r="BZ84" s="60" t="s">
        <v>54</v>
      </c>
      <c r="CA84" s="76">
        <f>ROUND(기존구분!$J$44*(SUM('파나크 영덕:소노문해운대'!L141)/SUM('파나크 영덕:소노문해운대'!$L$144,'파나크 영덕:소노문해운대'!$L$145)),0)</f>
        <v>646</v>
      </c>
      <c r="CB84" s="77">
        <f>CA84*기존구분!$J$52+6000</f>
        <v>216665.75168729352</v>
      </c>
      <c r="CC84" s="78"/>
      <c r="CD84" s="79"/>
      <c r="CE84" s="80"/>
      <c r="CF84" s="81"/>
      <c r="CG84" s="82"/>
      <c r="CH84" s="83"/>
      <c r="CI84" s="84"/>
      <c r="CJ84" s="85"/>
      <c r="CK84" s="78"/>
      <c r="CL84" s="83"/>
      <c r="CM84" s="78"/>
      <c r="CN84" s="83"/>
    </row>
    <row r="85" spans="3:92" ht="18" customHeight="1" x14ac:dyDescent="0.3">
      <c r="C85" s="315"/>
      <c r="D85" s="318"/>
      <c r="E85" s="60" t="s">
        <v>39</v>
      </c>
      <c r="F85" s="61">
        <f>CA52</f>
        <v>42</v>
      </c>
      <c r="G85" s="62">
        <f>IFERROR(F85/F98,0)</f>
        <v>1.7262638717632551E-2</v>
      </c>
      <c r="H85" s="63">
        <f t="shared" si="124"/>
        <v>283.12037777835644</v>
      </c>
      <c r="I85" s="64">
        <f>IFERROR(H85/H83,0)</f>
        <v>1.0061377294683584</v>
      </c>
      <c r="J85" s="63">
        <f>CB52</f>
        <v>11891.055866690971</v>
      </c>
      <c r="K85" s="65">
        <f>IFERROR(J85/J98,0)</f>
        <v>1.7700552642450375E-2</v>
      </c>
      <c r="L85" s="66">
        <f t="shared" si="121"/>
        <v>0</v>
      </c>
      <c r="M85" s="62">
        <f>IFERROR(L85/L98,0)</f>
        <v>0</v>
      </c>
      <c r="N85" s="63" t="str">
        <f t="shared" si="125"/>
        <v>0</v>
      </c>
      <c r="O85" s="64">
        <f>IFERROR(N85/N83,0)</f>
        <v>0</v>
      </c>
      <c r="P85" s="63">
        <f t="shared" si="122"/>
        <v>0</v>
      </c>
      <c r="Q85" s="67">
        <f>IFERROR(P85/P98,0)</f>
        <v>0</v>
      </c>
      <c r="R85" s="66">
        <f>CE52</f>
        <v>0</v>
      </c>
      <c r="S85" s="62">
        <f>IFERROR(R85/R98,0)</f>
        <v>0</v>
      </c>
      <c r="T85" s="63" t="str">
        <f t="shared" si="126"/>
        <v>0</v>
      </c>
      <c r="U85" s="64">
        <f>IFERROR(T85/T83,0)</f>
        <v>0</v>
      </c>
      <c r="V85" s="63">
        <f>CF52</f>
        <v>0</v>
      </c>
      <c r="W85" s="67">
        <f>IFERROR(V85/V98,0)</f>
        <v>0</v>
      </c>
      <c r="X85" s="68">
        <f>CG52</f>
        <v>0</v>
      </c>
      <c r="Y85" s="62">
        <f>IFERROR(X85/X98,0)</f>
        <v>0</v>
      </c>
      <c r="Z85" s="63" t="str">
        <f t="shared" si="127"/>
        <v>0</v>
      </c>
      <c r="AA85" s="64">
        <f>IFERROR(Z85/Z83,0)</f>
        <v>0</v>
      </c>
      <c r="AB85" s="63">
        <f>CH52</f>
        <v>0</v>
      </c>
      <c r="AC85" s="65">
        <f>IFERROR(AB85/AB98,0)</f>
        <v>0</v>
      </c>
      <c r="AD85" s="66">
        <f>CI52</f>
        <v>0</v>
      </c>
      <c r="AE85" s="62">
        <f>IFERROR(AD85/AD98,0)</f>
        <v>0</v>
      </c>
      <c r="AF85" s="63" t="str">
        <f t="shared" si="128"/>
        <v>0</v>
      </c>
      <c r="AG85" s="64">
        <f>IFERROR(AF85/AF83,0)</f>
        <v>0</v>
      </c>
      <c r="AH85" s="63">
        <f>CJ52</f>
        <v>0</v>
      </c>
      <c r="AI85" s="67">
        <f>IFERROR(AH85/AH98,0)</f>
        <v>0</v>
      </c>
      <c r="AJ85" s="66">
        <f>CK52</f>
        <v>0</v>
      </c>
      <c r="AK85" s="62">
        <f>IFERROR(AJ85/AJ98,0)</f>
        <v>0</v>
      </c>
      <c r="AL85" s="63" t="str">
        <f t="shared" si="129"/>
        <v>0</v>
      </c>
      <c r="AM85" s="64">
        <f>IFERROR(AL85/AL83,0)</f>
        <v>0</v>
      </c>
      <c r="AN85" s="63">
        <f>CL52</f>
        <v>0</v>
      </c>
      <c r="AO85" s="65">
        <f>IFERROR(AN85/AN98,0)</f>
        <v>0</v>
      </c>
      <c r="AP85" s="66">
        <f t="shared" si="130"/>
        <v>0</v>
      </c>
      <c r="AQ85" s="62">
        <f>IFERROR(AP85/AP98,0)</f>
        <v>0</v>
      </c>
      <c r="AR85" s="63" t="str">
        <f t="shared" si="131"/>
        <v>0</v>
      </c>
      <c r="AS85" s="64">
        <f>IFERROR(AR85/AR83,0)</f>
        <v>0</v>
      </c>
      <c r="AT85" s="63">
        <f t="shared" si="132"/>
        <v>0</v>
      </c>
      <c r="AU85" s="69">
        <f>IFERROR(AT85/AT98,0)</f>
        <v>0</v>
      </c>
      <c r="AV85" s="70">
        <f t="shared" si="133"/>
        <v>-42</v>
      </c>
      <c r="AW85" s="71">
        <f t="shared" si="134"/>
        <v>-1</v>
      </c>
      <c r="AX85" s="72">
        <f t="shared" si="135"/>
        <v>-283.12037777835644</v>
      </c>
      <c r="AY85" s="71">
        <f t="shared" si="136"/>
        <v>-1</v>
      </c>
      <c r="AZ85" s="72">
        <f t="shared" si="137"/>
        <v>-11891.055866690971</v>
      </c>
      <c r="BA85" s="73">
        <f t="shared" si="138"/>
        <v>-1</v>
      </c>
      <c r="BB85" s="70">
        <f t="shared" si="139"/>
        <v>0</v>
      </c>
      <c r="BC85" s="71">
        <f t="shared" si="140"/>
        <v>0</v>
      </c>
      <c r="BD85" s="72">
        <f t="shared" si="141"/>
        <v>0</v>
      </c>
      <c r="BE85" s="71">
        <f t="shared" si="142"/>
        <v>0</v>
      </c>
      <c r="BF85" s="72">
        <f t="shared" si="143"/>
        <v>0</v>
      </c>
      <c r="BG85" s="73">
        <f t="shared" si="144"/>
        <v>0</v>
      </c>
      <c r="BH85" s="70">
        <f t="shared" si="145"/>
        <v>0</v>
      </c>
      <c r="BI85" s="71">
        <f t="shared" si="146"/>
        <v>0</v>
      </c>
      <c r="BJ85" s="72">
        <f t="shared" si="147"/>
        <v>0</v>
      </c>
      <c r="BK85" s="71">
        <f t="shared" si="148"/>
        <v>0</v>
      </c>
      <c r="BL85" s="72">
        <f t="shared" si="149"/>
        <v>0</v>
      </c>
      <c r="BM85" s="74">
        <f t="shared" si="150"/>
        <v>0</v>
      </c>
      <c r="BN85" s="75">
        <f t="shared" si="151"/>
        <v>0</v>
      </c>
      <c r="BO85" s="71">
        <f t="shared" si="152"/>
        <v>0</v>
      </c>
      <c r="BP85" s="72">
        <f t="shared" si="153"/>
        <v>0</v>
      </c>
      <c r="BQ85" s="71">
        <f t="shared" si="154"/>
        <v>0</v>
      </c>
      <c r="BR85" s="72">
        <f t="shared" si="123"/>
        <v>0</v>
      </c>
      <c r="BS85" s="74">
        <f t="shared" si="155"/>
        <v>0</v>
      </c>
      <c r="BX85" s="321"/>
      <c r="BY85" s="366"/>
      <c r="BZ85" s="60" t="s">
        <v>55</v>
      </c>
      <c r="CA85" s="76">
        <f>ROUND(기존구분!$J$44*(SUM('파나크 영덕:소노문해운대'!L142)/SUM('파나크 영덕:소노문해운대'!$L$144,'파나크 영덕:소노문해운대'!$L$145)),0)</f>
        <v>2</v>
      </c>
      <c r="CB85" s="77">
        <f>CA85*기존구분!$J$52+100</f>
        <v>752.21594949626478</v>
      </c>
      <c r="CC85" s="78"/>
      <c r="CD85" s="79"/>
      <c r="CE85" s="80"/>
      <c r="CF85" s="81"/>
      <c r="CG85" s="82"/>
      <c r="CH85" s="83"/>
      <c r="CI85" s="84"/>
      <c r="CJ85" s="85"/>
      <c r="CK85" s="78"/>
      <c r="CL85" s="83"/>
      <c r="CM85" s="78"/>
      <c r="CN85" s="83"/>
    </row>
    <row r="86" spans="3:92" ht="18" customHeight="1" x14ac:dyDescent="0.3">
      <c r="C86" s="315"/>
      <c r="D86" s="319"/>
      <c r="E86" s="86" t="s">
        <v>41</v>
      </c>
      <c r="F86" s="87">
        <f>SUM(F82:F85)</f>
        <v>959</v>
      </c>
      <c r="G86" s="88">
        <f>IFERROR(F86/F98,0)</f>
        <v>0.39416358405260993</v>
      </c>
      <c r="H86" s="89">
        <f t="shared" si="124"/>
        <v>199.27659541229465</v>
      </c>
      <c r="I86" s="90">
        <f>IFERROR(H86/H83,0)</f>
        <v>0.70817827673737421</v>
      </c>
      <c r="J86" s="89">
        <f>SUM(J82:J85)</f>
        <v>191106.25500039058</v>
      </c>
      <c r="K86" s="91">
        <f>IFERROR(J86/J98,0)</f>
        <v>0.28447316746795243</v>
      </c>
      <c r="L86" s="92">
        <f>SUM(L82:L85)</f>
        <v>0</v>
      </c>
      <c r="M86" s="88">
        <f>IFERROR(L86/L98,0)</f>
        <v>0</v>
      </c>
      <c r="N86" s="89" t="str">
        <f t="shared" si="125"/>
        <v>0</v>
      </c>
      <c r="O86" s="90">
        <f>IFERROR(N86/N83,0)</f>
        <v>0</v>
      </c>
      <c r="P86" s="89">
        <f>SUM(P82:P85)</f>
        <v>0</v>
      </c>
      <c r="Q86" s="93">
        <f>IFERROR(P86/P98,0)</f>
        <v>0</v>
      </c>
      <c r="R86" s="92">
        <f>SUM(R82:R85)</f>
        <v>0</v>
      </c>
      <c r="S86" s="88">
        <f>IFERROR(R86/R98,0)</f>
        <v>0</v>
      </c>
      <c r="T86" s="89" t="str">
        <f t="shared" si="126"/>
        <v>0</v>
      </c>
      <c r="U86" s="90">
        <f>IFERROR(T86/T83,0)</f>
        <v>0</v>
      </c>
      <c r="V86" s="89">
        <f>SUM(V82:V85)</f>
        <v>0</v>
      </c>
      <c r="W86" s="93">
        <f>IFERROR(V86/V98,0)</f>
        <v>0</v>
      </c>
      <c r="X86" s="94">
        <f>SUM(X82:X85)</f>
        <v>0</v>
      </c>
      <c r="Y86" s="88">
        <f>IFERROR(X86/X98,0)</f>
        <v>0</v>
      </c>
      <c r="Z86" s="89" t="str">
        <f t="shared" si="127"/>
        <v>0</v>
      </c>
      <c r="AA86" s="90">
        <f>IFERROR(Z86/Z83,0)</f>
        <v>0</v>
      </c>
      <c r="AB86" s="89">
        <f>SUM(AB82:AB85)</f>
        <v>0</v>
      </c>
      <c r="AC86" s="91">
        <f>IFERROR(AB86/AB98,0)</f>
        <v>0</v>
      </c>
      <c r="AD86" s="92">
        <f>SUM(AD82:AD85)</f>
        <v>0</v>
      </c>
      <c r="AE86" s="88">
        <f>IFERROR(AD86/AD98,0)</f>
        <v>0</v>
      </c>
      <c r="AF86" s="89" t="str">
        <f t="shared" si="128"/>
        <v>0</v>
      </c>
      <c r="AG86" s="90">
        <f>IFERROR(AF86/AF83,0)</f>
        <v>0</v>
      </c>
      <c r="AH86" s="89">
        <f>SUM(AH82:AH85)</f>
        <v>0</v>
      </c>
      <c r="AI86" s="93">
        <f>IFERROR(AH86/AH98,0)</f>
        <v>0</v>
      </c>
      <c r="AJ86" s="92">
        <f>SUM(AJ82:AJ85)</f>
        <v>0</v>
      </c>
      <c r="AK86" s="88">
        <f>IFERROR(AJ86/AJ98,0)</f>
        <v>0</v>
      </c>
      <c r="AL86" s="89" t="str">
        <f t="shared" si="129"/>
        <v>0</v>
      </c>
      <c r="AM86" s="90">
        <f>IFERROR(AL86/AL83,0)</f>
        <v>0</v>
      </c>
      <c r="AN86" s="89">
        <f>SUM(AN82:AN85)</f>
        <v>0</v>
      </c>
      <c r="AO86" s="91">
        <f>IFERROR(AN86/AN98,0)</f>
        <v>0</v>
      </c>
      <c r="AP86" s="92">
        <f>SUM(AP82:AP85)</f>
        <v>0</v>
      </c>
      <c r="AQ86" s="88">
        <f>IFERROR(AP86/AP98,0)</f>
        <v>0</v>
      </c>
      <c r="AR86" s="89" t="str">
        <f t="shared" si="131"/>
        <v>0</v>
      </c>
      <c r="AS86" s="90">
        <f>IFERROR(AR86/AR83,0)</f>
        <v>0</v>
      </c>
      <c r="AT86" s="89">
        <f>SUM(AT82:AT85)</f>
        <v>0</v>
      </c>
      <c r="AU86" s="95">
        <f>IFERROR(AT86/AT98,0)</f>
        <v>0</v>
      </c>
      <c r="AV86" s="96">
        <f t="shared" si="133"/>
        <v>-959</v>
      </c>
      <c r="AW86" s="97">
        <f t="shared" si="134"/>
        <v>-1</v>
      </c>
      <c r="AX86" s="98">
        <f t="shared" si="135"/>
        <v>-199.27659541229465</v>
      </c>
      <c r="AY86" s="97">
        <f t="shared" si="136"/>
        <v>-1</v>
      </c>
      <c r="AZ86" s="98">
        <f t="shared" si="137"/>
        <v>-191106.25500039058</v>
      </c>
      <c r="BA86" s="99">
        <f t="shared" si="138"/>
        <v>-1</v>
      </c>
      <c r="BB86" s="96">
        <f t="shared" si="139"/>
        <v>0</v>
      </c>
      <c r="BC86" s="97">
        <f t="shared" si="140"/>
        <v>0</v>
      </c>
      <c r="BD86" s="98">
        <f t="shared" si="141"/>
        <v>0</v>
      </c>
      <c r="BE86" s="97">
        <f t="shared" si="142"/>
        <v>0</v>
      </c>
      <c r="BF86" s="98">
        <f t="shared" si="143"/>
        <v>0</v>
      </c>
      <c r="BG86" s="99">
        <f t="shared" si="144"/>
        <v>0</v>
      </c>
      <c r="BH86" s="96">
        <f t="shared" si="145"/>
        <v>0</v>
      </c>
      <c r="BI86" s="97">
        <f t="shared" si="146"/>
        <v>0</v>
      </c>
      <c r="BJ86" s="98">
        <f t="shared" si="147"/>
        <v>0</v>
      </c>
      <c r="BK86" s="97">
        <f t="shared" si="148"/>
        <v>0</v>
      </c>
      <c r="BL86" s="98">
        <f t="shared" si="149"/>
        <v>0</v>
      </c>
      <c r="BM86" s="100">
        <f t="shared" si="150"/>
        <v>0</v>
      </c>
      <c r="BN86" s="101">
        <f t="shared" si="151"/>
        <v>0</v>
      </c>
      <c r="BO86" s="97">
        <f t="shared" si="152"/>
        <v>0</v>
      </c>
      <c r="BP86" s="98">
        <f t="shared" si="153"/>
        <v>0</v>
      </c>
      <c r="BQ86" s="97">
        <f t="shared" si="154"/>
        <v>0</v>
      </c>
      <c r="BR86" s="98">
        <f t="shared" si="123"/>
        <v>0</v>
      </c>
      <c r="BS86" s="100">
        <f t="shared" si="155"/>
        <v>0</v>
      </c>
      <c r="BX86" s="321"/>
      <c r="BY86" s="366"/>
      <c r="BZ86" s="60" t="s">
        <v>40</v>
      </c>
      <c r="CA86" s="76">
        <f>ROUND(기존구분!$J$44*(SUM('파나크 영덕:소노문해운대'!L143)/SUM('파나크 영덕:소노문해운대'!$L$144,'파나크 영덕:소노문해운대'!$L$145)),0)</f>
        <v>52</v>
      </c>
      <c r="CB86" s="77">
        <f>CA86*기존구분!$J$52</f>
        <v>16957.614686902885</v>
      </c>
      <c r="CC86" s="78"/>
      <c r="CD86" s="79"/>
      <c r="CE86" s="80"/>
      <c r="CF86" s="81"/>
      <c r="CG86" s="82"/>
      <c r="CH86" s="83"/>
      <c r="CI86" s="84"/>
      <c r="CJ86" s="85"/>
      <c r="CK86" s="78"/>
      <c r="CL86" s="83"/>
      <c r="CM86" s="78"/>
      <c r="CN86" s="83"/>
    </row>
    <row r="87" spans="3:92" ht="18" customHeight="1" x14ac:dyDescent="0.3">
      <c r="C87" s="315"/>
      <c r="D87" s="320" t="s">
        <v>44</v>
      </c>
      <c r="E87" s="102" t="s">
        <v>45</v>
      </c>
      <c r="F87" s="103">
        <f>CA53</f>
        <v>0</v>
      </c>
      <c r="G87" s="104">
        <f>IFERROR(F87/F98,0)</f>
        <v>0</v>
      </c>
      <c r="H87" s="105" t="str">
        <f t="shared" si="124"/>
        <v>0</v>
      </c>
      <c r="I87" s="106">
        <f>IFERROR(H87/H83,0)</f>
        <v>0</v>
      </c>
      <c r="J87" s="105">
        <f>CB53</f>
        <v>0</v>
      </c>
      <c r="K87" s="107">
        <f>IFERROR(J87/J98,0)</f>
        <v>0</v>
      </c>
      <c r="L87" s="108">
        <f t="shared" ref="L87:L89" si="156">CC53</f>
        <v>0</v>
      </c>
      <c r="M87" s="104">
        <f>IFERROR(L87/L98,0)</f>
        <v>0</v>
      </c>
      <c r="N87" s="105" t="str">
        <f t="shared" si="125"/>
        <v>0</v>
      </c>
      <c r="O87" s="106">
        <f>IFERROR(N87/N83,0)</f>
        <v>0</v>
      </c>
      <c r="P87" s="105">
        <f t="shared" ref="P87:P89" si="157">CD53</f>
        <v>0</v>
      </c>
      <c r="Q87" s="109">
        <f>IFERROR(P87/P98,0)</f>
        <v>0</v>
      </c>
      <c r="R87" s="108">
        <f>CE53</f>
        <v>0</v>
      </c>
      <c r="S87" s="104">
        <f>IFERROR(R87/R98,0)</f>
        <v>0</v>
      </c>
      <c r="T87" s="105" t="str">
        <f t="shared" si="126"/>
        <v>0</v>
      </c>
      <c r="U87" s="106">
        <f>IFERROR(T87/T83,0)</f>
        <v>0</v>
      </c>
      <c r="V87" s="105">
        <f>CF53</f>
        <v>0</v>
      </c>
      <c r="W87" s="109">
        <f>IFERROR(V87/V98,0)</f>
        <v>0</v>
      </c>
      <c r="X87" s="110">
        <f>CG53</f>
        <v>0</v>
      </c>
      <c r="Y87" s="104">
        <f>IFERROR(X87/X98,0)</f>
        <v>0</v>
      </c>
      <c r="Z87" s="105" t="str">
        <f t="shared" si="127"/>
        <v>0</v>
      </c>
      <c r="AA87" s="106">
        <f>IFERROR(Z87/Z83,0)</f>
        <v>0</v>
      </c>
      <c r="AB87" s="105">
        <f>CH53</f>
        <v>0</v>
      </c>
      <c r="AC87" s="107">
        <f>IFERROR(AB87/AB98,0)</f>
        <v>0</v>
      </c>
      <c r="AD87" s="108">
        <f>CI53</f>
        <v>0</v>
      </c>
      <c r="AE87" s="104">
        <f>IFERROR(AD87/AD98,0)</f>
        <v>0</v>
      </c>
      <c r="AF87" s="105" t="str">
        <f t="shared" si="128"/>
        <v>0</v>
      </c>
      <c r="AG87" s="106">
        <f>IFERROR(AF87/AF83,0)</f>
        <v>0</v>
      </c>
      <c r="AH87" s="105">
        <f>CJ53</f>
        <v>0</v>
      </c>
      <c r="AI87" s="109">
        <f>IFERROR(AH87/AH98,0)</f>
        <v>0</v>
      </c>
      <c r="AJ87" s="108">
        <f>CK53</f>
        <v>0</v>
      </c>
      <c r="AK87" s="104">
        <f>IFERROR(AJ87/AJ98,0)</f>
        <v>0</v>
      </c>
      <c r="AL87" s="105" t="str">
        <f t="shared" si="129"/>
        <v>0</v>
      </c>
      <c r="AM87" s="106">
        <f>IFERROR(AL87/AL83,0)</f>
        <v>0</v>
      </c>
      <c r="AN87" s="105">
        <f>CL53</f>
        <v>0</v>
      </c>
      <c r="AO87" s="107">
        <f>IFERROR(AN87/AN98,0)</f>
        <v>0</v>
      </c>
      <c r="AP87" s="108">
        <f>CM53</f>
        <v>0</v>
      </c>
      <c r="AQ87" s="104">
        <f>IFERROR(AP87/AP98,0)</f>
        <v>0</v>
      </c>
      <c r="AR87" s="105" t="str">
        <f t="shared" si="131"/>
        <v>0</v>
      </c>
      <c r="AS87" s="106">
        <f>IFERROR(AR87/AR83,0)</f>
        <v>0</v>
      </c>
      <c r="AT87" s="63">
        <f>CN53</f>
        <v>0</v>
      </c>
      <c r="AU87" s="111">
        <f>IFERROR(AT87/AT98,0)</f>
        <v>0</v>
      </c>
      <c r="AV87" s="112">
        <f t="shared" si="133"/>
        <v>0</v>
      </c>
      <c r="AW87" s="113">
        <f t="shared" si="134"/>
        <v>0</v>
      </c>
      <c r="AX87" s="114">
        <f t="shared" si="135"/>
        <v>0</v>
      </c>
      <c r="AY87" s="113">
        <f t="shared" si="136"/>
        <v>0</v>
      </c>
      <c r="AZ87" s="114">
        <f t="shared" si="137"/>
        <v>0</v>
      </c>
      <c r="BA87" s="115">
        <f t="shared" si="138"/>
        <v>0</v>
      </c>
      <c r="BB87" s="112">
        <f t="shared" si="139"/>
        <v>0</v>
      </c>
      <c r="BC87" s="113">
        <f t="shared" si="140"/>
        <v>0</v>
      </c>
      <c r="BD87" s="114">
        <f t="shared" si="141"/>
        <v>0</v>
      </c>
      <c r="BE87" s="113">
        <f t="shared" si="142"/>
        <v>0</v>
      </c>
      <c r="BF87" s="114">
        <f t="shared" si="143"/>
        <v>0</v>
      </c>
      <c r="BG87" s="115">
        <f t="shared" si="144"/>
        <v>0</v>
      </c>
      <c r="BH87" s="112">
        <f t="shared" si="145"/>
        <v>0</v>
      </c>
      <c r="BI87" s="113">
        <f t="shared" si="146"/>
        <v>0</v>
      </c>
      <c r="BJ87" s="114">
        <f t="shared" si="147"/>
        <v>0</v>
      </c>
      <c r="BK87" s="113">
        <f t="shared" si="148"/>
        <v>0</v>
      </c>
      <c r="BL87" s="114">
        <f t="shared" si="149"/>
        <v>0</v>
      </c>
      <c r="BM87" s="116">
        <f t="shared" si="150"/>
        <v>0</v>
      </c>
      <c r="BN87" s="117">
        <f t="shared" si="151"/>
        <v>0</v>
      </c>
      <c r="BO87" s="113">
        <f t="shared" si="152"/>
        <v>0</v>
      </c>
      <c r="BP87" s="114">
        <f t="shared" si="153"/>
        <v>0</v>
      </c>
      <c r="BQ87" s="113">
        <f t="shared" si="154"/>
        <v>0</v>
      </c>
      <c r="BR87" s="114">
        <f t="shared" si="123"/>
        <v>0</v>
      </c>
      <c r="BS87" s="116">
        <f t="shared" si="155"/>
        <v>0</v>
      </c>
      <c r="BX87" s="322"/>
      <c r="BY87" s="361" t="s">
        <v>57</v>
      </c>
      <c r="BZ87" s="362"/>
      <c r="CA87" s="200">
        <f>ROUND(기존구분!$J$44*(SUM('파나크 영덕:소노문해운대'!L145)/SUM('파나크 영덕:소노문해운대'!$L$144,'파나크 영덕:소노문해운대'!$L$145)),0)+1</f>
        <v>55</v>
      </c>
      <c r="CB87" s="201"/>
      <c r="CC87" s="202"/>
      <c r="CD87" s="203"/>
      <c r="CE87" s="204"/>
      <c r="CF87" s="205"/>
      <c r="CG87" s="206"/>
      <c r="CH87" s="207"/>
      <c r="CI87" s="208"/>
      <c r="CJ87" s="209"/>
      <c r="CK87" s="202"/>
      <c r="CL87" s="207"/>
      <c r="CM87" s="202"/>
      <c r="CN87" s="207"/>
    </row>
    <row r="88" spans="3:92" ht="18" customHeight="1" x14ac:dyDescent="0.3">
      <c r="C88" s="315"/>
      <c r="D88" s="321"/>
      <c r="E88" s="60" t="s">
        <v>47</v>
      </c>
      <c r="F88" s="61">
        <f>CA54</f>
        <v>0</v>
      </c>
      <c r="G88" s="62">
        <f>IFERROR(F88/F98,0)</f>
        <v>0</v>
      </c>
      <c r="H88" s="63" t="str">
        <f t="shared" si="124"/>
        <v>0</v>
      </c>
      <c r="I88" s="64">
        <f>IFERROR(H88/H83,0)</f>
        <v>0</v>
      </c>
      <c r="J88" s="63">
        <f>CB54</f>
        <v>0</v>
      </c>
      <c r="K88" s="65">
        <f>IFERROR(J88/J98,0)</f>
        <v>0</v>
      </c>
      <c r="L88" s="66">
        <f t="shared" si="156"/>
        <v>0</v>
      </c>
      <c r="M88" s="62">
        <f>IFERROR(L88/L98,0)</f>
        <v>0</v>
      </c>
      <c r="N88" s="63" t="str">
        <f t="shared" si="125"/>
        <v>0</v>
      </c>
      <c r="O88" s="64">
        <f>IFERROR(N88/N83,0)</f>
        <v>0</v>
      </c>
      <c r="P88" s="63">
        <f t="shared" si="157"/>
        <v>0</v>
      </c>
      <c r="Q88" s="67">
        <f>IFERROR(P88/P98,0)</f>
        <v>0</v>
      </c>
      <c r="R88" s="66">
        <f>CE54</f>
        <v>0</v>
      </c>
      <c r="S88" s="62">
        <f>IFERROR(R88/R98,0)</f>
        <v>0</v>
      </c>
      <c r="T88" s="63" t="str">
        <f t="shared" si="126"/>
        <v>0</v>
      </c>
      <c r="U88" s="64">
        <f>IFERROR(T88/T83,0)</f>
        <v>0</v>
      </c>
      <c r="V88" s="63">
        <f>CF54</f>
        <v>0</v>
      </c>
      <c r="W88" s="67">
        <f>IFERROR(V88/V98,0)</f>
        <v>0</v>
      </c>
      <c r="X88" s="68">
        <f>CG54</f>
        <v>0</v>
      </c>
      <c r="Y88" s="62">
        <f>IFERROR(X88/X98,0)</f>
        <v>0</v>
      </c>
      <c r="Z88" s="63" t="str">
        <f t="shared" si="127"/>
        <v>0</v>
      </c>
      <c r="AA88" s="64">
        <f>IFERROR(Z88/Z83,0)</f>
        <v>0</v>
      </c>
      <c r="AB88" s="63">
        <f>CH54</f>
        <v>0</v>
      </c>
      <c r="AC88" s="65">
        <f>IFERROR(AB88/AB98,0)</f>
        <v>0</v>
      </c>
      <c r="AD88" s="66">
        <f>CI54</f>
        <v>0</v>
      </c>
      <c r="AE88" s="62">
        <f>IFERROR(AD88/AD98,0)</f>
        <v>0</v>
      </c>
      <c r="AF88" s="63" t="str">
        <f t="shared" si="128"/>
        <v>0</v>
      </c>
      <c r="AG88" s="64">
        <f>IFERROR(AF88/AF83,0)</f>
        <v>0</v>
      </c>
      <c r="AH88" s="63">
        <f>CJ54</f>
        <v>0</v>
      </c>
      <c r="AI88" s="67">
        <f>IFERROR(AH88/AH98,0)</f>
        <v>0</v>
      </c>
      <c r="AJ88" s="66">
        <f>CK54</f>
        <v>0</v>
      </c>
      <c r="AK88" s="62">
        <f>IFERROR(AJ88/AJ98,0)</f>
        <v>0</v>
      </c>
      <c r="AL88" s="63" t="str">
        <f t="shared" si="129"/>
        <v>0</v>
      </c>
      <c r="AM88" s="64">
        <f>IFERROR(AL88/AL83,0)</f>
        <v>0</v>
      </c>
      <c r="AN88" s="63">
        <f>CL54</f>
        <v>0</v>
      </c>
      <c r="AO88" s="65">
        <f>IFERROR(AN88/AN98,0)</f>
        <v>0</v>
      </c>
      <c r="AP88" s="66">
        <f t="shared" ref="AP88:AP89" si="158">CM54</f>
        <v>0</v>
      </c>
      <c r="AQ88" s="62">
        <f>IFERROR(AP88/AP98,0)</f>
        <v>0</v>
      </c>
      <c r="AR88" s="63" t="str">
        <f t="shared" si="131"/>
        <v>0</v>
      </c>
      <c r="AS88" s="64">
        <f>IFERROR(AR88/AR83,0)</f>
        <v>0</v>
      </c>
      <c r="AT88" s="63">
        <f t="shared" ref="AT88:AT89" si="159">CN54</f>
        <v>0</v>
      </c>
      <c r="AU88" s="69">
        <f>IFERROR(AT88/AT98,0)</f>
        <v>0</v>
      </c>
      <c r="AV88" s="70">
        <f t="shared" si="133"/>
        <v>0</v>
      </c>
      <c r="AW88" s="71">
        <f t="shared" si="134"/>
        <v>0</v>
      </c>
      <c r="AX88" s="72">
        <f t="shared" si="135"/>
        <v>0</v>
      </c>
      <c r="AY88" s="71">
        <f t="shared" si="136"/>
        <v>0</v>
      </c>
      <c r="AZ88" s="72">
        <f t="shared" si="137"/>
        <v>0</v>
      </c>
      <c r="BA88" s="73">
        <f t="shared" si="138"/>
        <v>0</v>
      </c>
      <c r="BB88" s="70">
        <f t="shared" si="139"/>
        <v>0</v>
      </c>
      <c r="BC88" s="71">
        <f t="shared" si="140"/>
        <v>0</v>
      </c>
      <c r="BD88" s="72">
        <f t="shared" si="141"/>
        <v>0</v>
      </c>
      <c r="BE88" s="71">
        <f t="shared" si="142"/>
        <v>0</v>
      </c>
      <c r="BF88" s="72">
        <f t="shared" si="143"/>
        <v>0</v>
      </c>
      <c r="BG88" s="73">
        <f t="shared" si="144"/>
        <v>0</v>
      </c>
      <c r="BH88" s="70">
        <f t="shared" si="145"/>
        <v>0</v>
      </c>
      <c r="BI88" s="71">
        <f t="shared" si="146"/>
        <v>0</v>
      </c>
      <c r="BJ88" s="72">
        <f t="shared" si="147"/>
        <v>0</v>
      </c>
      <c r="BK88" s="71">
        <f t="shared" si="148"/>
        <v>0</v>
      </c>
      <c r="BL88" s="72">
        <f t="shared" si="149"/>
        <v>0</v>
      </c>
      <c r="BM88" s="74">
        <f t="shared" si="150"/>
        <v>0</v>
      </c>
      <c r="BN88" s="75">
        <f t="shared" si="151"/>
        <v>0</v>
      </c>
      <c r="BO88" s="71">
        <f t="shared" si="152"/>
        <v>0</v>
      </c>
      <c r="BP88" s="72">
        <f t="shared" si="153"/>
        <v>0</v>
      </c>
      <c r="BQ88" s="71">
        <f t="shared" si="154"/>
        <v>0</v>
      </c>
      <c r="BR88" s="72">
        <f t="shared" si="123"/>
        <v>0</v>
      </c>
      <c r="BS88" s="74">
        <f t="shared" si="155"/>
        <v>0</v>
      </c>
      <c r="BX88" s="367" t="s">
        <v>65</v>
      </c>
      <c r="BY88" s="369" t="s">
        <v>35</v>
      </c>
      <c r="BZ88" s="34" t="s">
        <v>34</v>
      </c>
      <c r="CA88" s="50">
        <f>기존구분!$K$46</f>
        <v>379</v>
      </c>
      <c r="CB88" s="51"/>
      <c r="CC88" s="52"/>
      <c r="CD88" s="210"/>
      <c r="CE88" s="54"/>
      <c r="CF88" s="55"/>
      <c r="CG88" s="56"/>
      <c r="CH88" s="57"/>
      <c r="CI88" s="58"/>
      <c r="CJ88" s="59"/>
      <c r="CK88" s="52"/>
      <c r="CL88" s="57"/>
      <c r="CM88" s="52"/>
      <c r="CN88" s="57"/>
    </row>
    <row r="89" spans="3:92" ht="18" customHeight="1" x14ac:dyDescent="0.3">
      <c r="C89" s="315"/>
      <c r="D89" s="321"/>
      <c r="E89" s="60" t="s">
        <v>49</v>
      </c>
      <c r="F89" s="61">
        <f>CA55</f>
        <v>0</v>
      </c>
      <c r="G89" s="62">
        <f>IFERROR(F89/F98,0)</f>
        <v>0</v>
      </c>
      <c r="H89" s="63" t="str">
        <f t="shared" si="124"/>
        <v>0</v>
      </c>
      <c r="I89" s="64">
        <f>IFERROR(H89/H83,0)</f>
        <v>0</v>
      </c>
      <c r="J89" s="63">
        <f>CB55</f>
        <v>0</v>
      </c>
      <c r="K89" s="65">
        <f>IFERROR(J89/J98,0)</f>
        <v>0</v>
      </c>
      <c r="L89" s="66">
        <f t="shared" si="156"/>
        <v>0</v>
      </c>
      <c r="M89" s="62">
        <f>IFERROR(L89/L98,0)</f>
        <v>0</v>
      </c>
      <c r="N89" s="63" t="str">
        <f t="shared" si="125"/>
        <v>0</v>
      </c>
      <c r="O89" s="64">
        <f>IFERROR(N89/N83,0)</f>
        <v>0</v>
      </c>
      <c r="P89" s="63">
        <f t="shared" si="157"/>
        <v>0</v>
      </c>
      <c r="Q89" s="67">
        <f>IFERROR(P89/P98,0)</f>
        <v>0</v>
      </c>
      <c r="R89" s="66">
        <f>CE55</f>
        <v>0</v>
      </c>
      <c r="S89" s="62">
        <f>IFERROR(R89/R98,0)</f>
        <v>0</v>
      </c>
      <c r="T89" s="63" t="str">
        <f t="shared" si="126"/>
        <v>0</v>
      </c>
      <c r="U89" s="64">
        <f>IFERROR(T89/T83,0)</f>
        <v>0</v>
      </c>
      <c r="V89" s="63">
        <f>CF55</f>
        <v>0</v>
      </c>
      <c r="W89" s="67">
        <f>IFERROR(V89/V98,0)</f>
        <v>0</v>
      </c>
      <c r="X89" s="68">
        <f>CG55</f>
        <v>0</v>
      </c>
      <c r="Y89" s="62">
        <f>IFERROR(X89/X98,0)</f>
        <v>0</v>
      </c>
      <c r="Z89" s="63" t="str">
        <f t="shared" si="127"/>
        <v>0</v>
      </c>
      <c r="AA89" s="64">
        <f>IFERROR(Z89/Z83,0)</f>
        <v>0</v>
      </c>
      <c r="AB89" s="63">
        <f>CH55</f>
        <v>0</v>
      </c>
      <c r="AC89" s="65">
        <f>IFERROR(AB89/AB98,0)</f>
        <v>0</v>
      </c>
      <c r="AD89" s="66">
        <f>CI55</f>
        <v>0</v>
      </c>
      <c r="AE89" s="62">
        <f>IFERROR(AD89/AD98,0)</f>
        <v>0</v>
      </c>
      <c r="AF89" s="63" t="str">
        <f t="shared" si="128"/>
        <v>0</v>
      </c>
      <c r="AG89" s="64">
        <f>IFERROR(AF89/AF83,0)</f>
        <v>0</v>
      </c>
      <c r="AH89" s="63">
        <f>CJ55</f>
        <v>0</v>
      </c>
      <c r="AI89" s="67">
        <f>IFERROR(AH89/AH98,0)</f>
        <v>0</v>
      </c>
      <c r="AJ89" s="66">
        <f>CK55</f>
        <v>0</v>
      </c>
      <c r="AK89" s="62">
        <f>IFERROR(AJ89/AJ98,0)</f>
        <v>0</v>
      </c>
      <c r="AL89" s="63" t="str">
        <f t="shared" si="129"/>
        <v>0</v>
      </c>
      <c r="AM89" s="64">
        <f>IFERROR(AL89/AL83,0)</f>
        <v>0</v>
      </c>
      <c r="AN89" s="63">
        <f>CL55</f>
        <v>0</v>
      </c>
      <c r="AO89" s="65">
        <f>IFERROR(AN89/AN98,0)</f>
        <v>0</v>
      </c>
      <c r="AP89" s="66">
        <f t="shared" si="158"/>
        <v>0</v>
      </c>
      <c r="AQ89" s="62">
        <f>IFERROR(AP89/AP98,0)</f>
        <v>0</v>
      </c>
      <c r="AR89" s="63" t="str">
        <f t="shared" si="131"/>
        <v>0</v>
      </c>
      <c r="AS89" s="64">
        <f>IFERROR(AR89/AR83,0)</f>
        <v>0</v>
      </c>
      <c r="AT89" s="63">
        <f t="shared" si="159"/>
        <v>0</v>
      </c>
      <c r="AU89" s="69">
        <f>IFERROR(AT89/AT98,0)</f>
        <v>0</v>
      </c>
      <c r="AV89" s="70">
        <f t="shared" si="133"/>
        <v>0</v>
      </c>
      <c r="AW89" s="71">
        <f t="shared" si="134"/>
        <v>0</v>
      </c>
      <c r="AX89" s="72">
        <f t="shared" si="135"/>
        <v>0</v>
      </c>
      <c r="AY89" s="71">
        <f t="shared" si="136"/>
        <v>0</v>
      </c>
      <c r="AZ89" s="72">
        <f t="shared" si="137"/>
        <v>0</v>
      </c>
      <c r="BA89" s="73">
        <f t="shared" si="138"/>
        <v>0</v>
      </c>
      <c r="BB89" s="70">
        <f t="shared" si="139"/>
        <v>0</v>
      </c>
      <c r="BC89" s="71">
        <f t="shared" si="140"/>
        <v>0</v>
      </c>
      <c r="BD89" s="72">
        <f t="shared" si="141"/>
        <v>0</v>
      </c>
      <c r="BE89" s="71">
        <f t="shared" si="142"/>
        <v>0</v>
      </c>
      <c r="BF89" s="72">
        <f t="shared" si="143"/>
        <v>0</v>
      </c>
      <c r="BG89" s="73">
        <f t="shared" si="144"/>
        <v>0</v>
      </c>
      <c r="BH89" s="70">
        <f t="shared" si="145"/>
        <v>0</v>
      </c>
      <c r="BI89" s="71">
        <f t="shared" si="146"/>
        <v>0</v>
      </c>
      <c r="BJ89" s="72">
        <f t="shared" si="147"/>
        <v>0</v>
      </c>
      <c r="BK89" s="71">
        <f t="shared" si="148"/>
        <v>0</v>
      </c>
      <c r="BL89" s="72">
        <f t="shared" si="149"/>
        <v>0</v>
      </c>
      <c r="BM89" s="74">
        <f t="shared" si="150"/>
        <v>0</v>
      </c>
      <c r="BN89" s="75">
        <f t="shared" si="151"/>
        <v>0</v>
      </c>
      <c r="BO89" s="71">
        <f t="shared" si="152"/>
        <v>0</v>
      </c>
      <c r="BP89" s="72">
        <f t="shared" si="153"/>
        <v>0</v>
      </c>
      <c r="BQ89" s="71">
        <f t="shared" si="154"/>
        <v>0</v>
      </c>
      <c r="BR89" s="72">
        <f t="shared" si="123"/>
        <v>0</v>
      </c>
      <c r="BS89" s="74">
        <f t="shared" si="155"/>
        <v>0</v>
      </c>
      <c r="BX89" s="321"/>
      <c r="BY89" s="366"/>
      <c r="BZ89" s="60" t="s">
        <v>36</v>
      </c>
      <c r="CA89" s="76">
        <f>ROUND(기존구분!$K$45*(SUM('파나크 영덕'!L155,소노문해운대!L154:L155)/SUM('파나크 영덕'!L155:L157,소노문해운대!L154:L157)),0)</f>
        <v>1403</v>
      </c>
      <c r="CB89" s="77">
        <f>CA89*기존구분!$K$53-1000</f>
        <v>416078.78452418576</v>
      </c>
      <c r="CC89" s="78"/>
      <c r="CD89" s="211"/>
      <c r="CE89" s="80"/>
      <c r="CF89" s="81"/>
      <c r="CG89" s="82"/>
      <c r="CH89" s="83"/>
      <c r="CI89" s="84"/>
      <c r="CJ89" s="85"/>
      <c r="CK89" s="78"/>
      <c r="CL89" s="83"/>
      <c r="CM89" s="78"/>
      <c r="CN89" s="83"/>
    </row>
    <row r="90" spans="3:92" ht="18" customHeight="1" x14ac:dyDescent="0.3">
      <c r="C90" s="315"/>
      <c r="D90" s="322"/>
      <c r="E90" s="118" t="s">
        <v>41</v>
      </c>
      <c r="F90" s="119">
        <f>SUM(F87:F89)</f>
        <v>0</v>
      </c>
      <c r="G90" s="120">
        <f>IFERROR(F90/F98,0)</f>
        <v>0</v>
      </c>
      <c r="H90" s="121" t="str">
        <f t="shared" si="124"/>
        <v>0</v>
      </c>
      <c r="I90" s="122">
        <f>IFERROR(H90/H83,0)</f>
        <v>0</v>
      </c>
      <c r="J90" s="121">
        <f>SUM(J87:J89)</f>
        <v>0</v>
      </c>
      <c r="K90" s="123">
        <f>IFERROR(J90/J98,0)</f>
        <v>0</v>
      </c>
      <c r="L90" s="124">
        <f>SUM(L87:L89)</f>
        <v>0</v>
      </c>
      <c r="M90" s="120">
        <f>IFERROR(L90/L98,0)</f>
        <v>0</v>
      </c>
      <c r="N90" s="121" t="str">
        <f t="shared" si="125"/>
        <v>0</v>
      </c>
      <c r="O90" s="122">
        <f>IFERROR(N90/N83,0)</f>
        <v>0</v>
      </c>
      <c r="P90" s="121">
        <f>SUM(P87:P89)</f>
        <v>0</v>
      </c>
      <c r="Q90" s="125">
        <f>IFERROR(P90/P98,0)</f>
        <v>0</v>
      </c>
      <c r="R90" s="124">
        <f>SUM(R87:R89)</f>
        <v>0</v>
      </c>
      <c r="S90" s="120">
        <f>IFERROR(R90/R98,0)</f>
        <v>0</v>
      </c>
      <c r="T90" s="121" t="str">
        <f t="shared" si="126"/>
        <v>0</v>
      </c>
      <c r="U90" s="122">
        <f>IFERROR(T90/T83,0)</f>
        <v>0</v>
      </c>
      <c r="V90" s="121">
        <f>SUM(V87:V89)</f>
        <v>0</v>
      </c>
      <c r="W90" s="125">
        <f>IFERROR(V90/V98,0)</f>
        <v>0</v>
      </c>
      <c r="X90" s="126">
        <f>SUM(X87:X89)</f>
        <v>0</v>
      </c>
      <c r="Y90" s="120">
        <f>IFERROR(X90/X98,0)</f>
        <v>0</v>
      </c>
      <c r="Z90" s="121" t="str">
        <f t="shared" si="127"/>
        <v>0</v>
      </c>
      <c r="AA90" s="122">
        <f>IFERROR(Z90/Z83,0)</f>
        <v>0</v>
      </c>
      <c r="AB90" s="121">
        <f>SUM(AB87:AB89)</f>
        <v>0</v>
      </c>
      <c r="AC90" s="123">
        <f>IFERROR(AB90/AB98,0)</f>
        <v>0</v>
      </c>
      <c r="AD90" s="124">
        <f>SUM(AD87:AD89)</f>
        <v>0</v>
      </c>
      <c r="AE90" s="120">
        <f>IFERROR(AD90/AD98,0)</f>
        <v>0</v>
      </c>
      <c r="AF90" s="121" t="str">
        <f t="shared" si="128"/>
        <v>0</v>
      </c>
      <c r="AG90" s="122">
        <f>IFERROR(AF90/AF83,0)</f>
        <v>0</v>
      </c>
      <c r="AH90" s="121">
        <f>SUM(AH87:AH89)</f>
        <v>0</v>
      </c>
      <c r="AI90" s="125">
        <f>IFERROR(AH90/AH98,0)</f>
        <v>0</v>
      </c>
      <c r="AJ90" s="124">
        <f>SUM(AJ87:AJ89)</f>
        <v>0</v>
      </c>
      <c r="AK90" s="120">
        <f>IFERROR(AJ90/AJ98,0)</f>
        <v>0</v>
      </c>
      <c r="AL90" s="121" t="str">
        <f t="shared" si="129"/>
        <v>0</v>
      </c>
      <c r="AM90" s="122">
        <f>IFERROR(AL90/AL83,0)</f>
        <v>0</v>
      </c>
      <c r="AN90" s="121">
        <f>SUM(AN87:AN89)</f>
        <v>0</v>
      </c>
      <c r="AO90" s="123">
        <f>IFERROR(AN90/AN98,0)</f>
        <v>0</v>
      </c>
      <c r="AP90" s="124">
        <f>SUM(AP87:AP89)</f>
        <v>0</v>
      </c>
      <c r="AQ90" s="120">
        <f>IFERROR(AP90/AP98,0)</f>
        <v>0</v>
      </c>
      <c r="AR90" s="121" t="str">
        <f t="shared" si="131"/>
        <v>0</v>
      </c>
      <c r="AS90" s="122">
        <f>IFERROR(AR90/AR83,0)</f>
        <v>0</v>
      </c>
      <c r="AT90" s="121">
        <f>SUM(AT87:AT89)</f>
        <v>0</v>
      </c>
      <c r="AU90" s="127">
        <f>IFERROR(AT90/AT98,0)</f>
        <v>0</v>
      </c>
      <c r="AV90" s="128">
        <f t="shared" si="133"/>
        <v>0</v>
      </c>
      <c r="AW90" s="129">
        <f t="shared" si="134"/>
        <v>0</v>
      </c>
      <c r="AX90" s="130">
        <f t="shared" si="135"/>
        <v>0</v>
      </c>
      <c r="AY90" s="129">
        <f t="shared" si="136"/>
        <v>0</v>
      </c>
      <c r="AZ90" s="130">
        <f t="shared" si="137"/>
        <v>0</v>
      </c>
      <c r="BA90" s="131">
        <f t="shared" si="138"/>
        <v>0</v>
      </c>
      <c r="BB90" s="128">
        <f t="shared" si="139"/>
        <v>0</v>
      </c>
      <c r="BC90" s="129">
        <f t="shared" si="140"/>
        <v>0</v>
      </c>
      <c r="BD90" s="130">
        <f t="shared" si="141"/>
        <v>0</v>
      </c>
      <c r="BE90" s="129">
        <f t="shared" si="142"/>
        <v>0</v>
      </c>
      <c r="BF90" s="130">
        <f t="shared" si="143"/>
        <v>0</v>
      </c>
      <c r="BG90" s="131">
        <f t="shared" si="144"/>
        <v>0</v>
      </c>
      <c r="BH90" s="128">
        <f t="shared" si="145"/>
        <v>0</v>
      </c>
      <c r="BI90" s="129">
        <f t="shared" si="146"/>
        <v>0</v>
      </c>
      <c r="BJ90" s="130">
        <f t="shared" si="147"/>
        <v>0</v>
      </c>
      <c r="BK90" s="129">
        <f t="shared" si="148"/>
        <v>0</v>
      </c>
      <c r="BL90" s="130">
        <f t="shared" si="149"/>
        <v>0</v>
      </c>
      <c r="BM90" s="132">
        <f t="shared" si="150"/>
        <v>0</v>
      </c>
      <c r="BN90" s="133">
        <f t="shared" si="151"/>
        <v>0</v>
      </c>
      <c r="BO90" s="129">
        <f t="shared" si="152"/>
        <v>0</v>
      </c>
      <c r="BP90" s="130">
        <f t="shared" si="153"/>
        <v>0</v>
      </c>
      <c r="BQ90" s="129">
        <f t="shared" si="154"/>
        <v>0</v>
      </c>
      <c r="BR90" s="130">
        <f t="shared" si="123"/>
        <v>0</v>
      </c>
      <c r="BS90" s="132">
        <f t="shared" si="155"/>
        <v>0</v>
      </c>
      <c r="BX90" s="321"/>
      <c r="BY90" s="366"/>
      <c r="BZ90" s="60" t="s">
        <v>38</v>
      </c>
      <c r="CA90" s="76">
        <f>ROUND(기존구분!$K$45*(SUM('파나크 영덕:소노문해운대'!L156)/SUM('파나크 영덕'!L155:L157,소노문해운대!L154:L157)),0)</f>
        <v>79</v>
      </c>
      <c r="CB90" s="77">
        <f>CA90*기존구분!$K$53+1000</f>
        <v>24484.835336714666</v>
      </c>
      <c r="CC90" s="78"/>
      <c r="CD90" s="211"/>
      <c r="CE90" s="80"/>
      <c r="CF90" s="81"/>
      <c r="CG90" s="82"/>
      <c r="CH90" s="83"/>
      <c r="CI90" s="84"/>
      <c r="CJ90" s="85"/>
      <c r="CK90" s="78"/>
      <c r="CL90" s="83"/>
      <c r="CM90" s="78"/>
      <c r="CN90" s="83"/>
    </row>
    <row r="91" spans="3:92" ht="18" customHeight="1" x14ac:dyDescent="0.3">
      <c r="C91" s="315"/>
      <c r="D91" s="323" t="s">
        <v>52</v>
      </c>
      <c r="E91" s="134" t="s">
        <v>53</v>
      </c>
      <c r="F91" s="35">
        <f>CA56</f>
        <v>122</v>
      </c>
      <c r="G91" s="36">
        <f>IFERROR(F91/F98,0)</f>
        <v>5.0143855322646938E-2</v>
      </c>
      <c r="H91" s="37">
        <f t="shared" si="124"/>
        <v>358.89485999403399</v>
      </c>
      <c r="I91" s="38">
        <f>IFERROR(H91/H83,0)</f>
        <v>1.27542094421388</v>
      </c>
      <c r="J91" s="37">
        <f>CB56</f>
        <v>43785.172919272147</v>
      </c>
      <c r="K91" s="39">
        <f>IFERROR(J91/J98,0)</f>
        <v>6.5176866285469856E-2</v>
      </c>
      <c r="L91" s="40">
        <f t="shared" ref="L91:L95" si="160">CC56</f>
        <v>0</v>
      </c>
      <c r="M91" s="36">
        <f>IFERROR(L91/L98,0)</f>
        <v>0</v>
      </c>
      <c r="N91" s="37" t="str">
        <f t="shared" si="125"/>
        <v>0</v>
      </c>
      <c r="O91" s="38">
        <f>IFERROR(N91/N83,0)</f>
        <v>0</v>
      </c>
      <c r="P91" s="37">
        <f t="shared" ref="P91:P95" si="161">CD56</f>
        <v>0</v>
      </c>
      <c r="Q91" s="41">
        <f>IFERROR(P91/P98,0)</f>
        <v>0</v>
      </c>
      <c r="R91" s="40">
        <f>CE56</f>
        <v>0</v>
      </c>
      <c r="S91" s="36">
        <f>IFERROR(R91/R98,0)</f>
        <v>0</v>
      </c>
      <c r="T91" s="37" t="str">
        <f t="shared" si="126"/>
        <v>0</v>
      </c>
      <c r="U91" s="38">
        <f>IFERROR(T91/T83,0)</f>
        <v>0</v>
      </c>
      <c r="V91" s="37">
        <f>CF56</f>
        <v>0</v>
      </c>
      <c r="W91" s="41">
        <f>IFERROR(V91/V98,0)</f>
        <v>0</v>
      </c>
      <c r="X91" s="42">
        <f>CG56</f>
        <v>0</v>
      </c>
      <c r="Y91" s="36">
        <f>IFERROR(X91/X98,0)</f>
        <v>0</v>
      </c>
      <c r="Z91" s="37" t="str">
        <f t="shared" si="127"/>
        <v>0</v>
      </c>
      <c r="AA91" s="38">
        <f>IFERROR(Z91/Z83,0)</f>
        <v>0</v>
      </c>
      <c r="AB91" s="37">
        <f>CH56</f>
        <v>0</v>
      </c>
      <c r="AC91" s="39">
        <f>IFERROR(AB91/AB98,0)</f>
        <v>0</v>
      </c>
      <c r="AD91" s="40">
        <f>CI56</f>
        <v>0</v>
      </c>
      <c r="AE91" s="36">
        <f>IFERROR(AD91/AD98,0)</f>
        <v>0</v>
      </c>
      <c r="AF91" s="37" t="str">
        <f t="shared" si="128"/>
        <v>0</v>
      </c>
      <c r="AG91" s="38">
        <f>IFERROR(AF91/AF83,0)</f>
        <v>0</v>
      </c>
      <c r="AH91" s="37">
        <f>CJ56</f>
        <v>0</v>
      </c>
      <c r="AI91" s="41">
        <f>IFERROR(AH91/AH98,0)</f>
        <v>0</v>
      </c>
      <c r="AJ91" s="40">
        <f>CK56</f>
        <v>0</v>
      </c>
      <c r="AK91" s="36">
        <f>IFERROR(AJ91/AJ98,0)</f>
        <v>0</v>
      </c>
      <c r="AL91" s="37" t="str">
        <f t="shared" si="129"/>
        <v>0</v>
      </c>
      <c r="AM91" s="38">
        <f>IFERROR(AL91/AL83,0)</f>
        <v>0</v>
      </c>
      <c r="AN91" s="37">
        <f>CL56</f>
        <v>0</v>
      </c>
      <c r="AO91" s="39">
        <f>IFERROR(AN91/AN98,0)</f>
        <v>0</v>
      </c>
      <c r="AP91" s="40">
        <f>CM56</f>
        <v>0</v>
      </c>
      <c r="AQ91" s="36">
        <f>IFERROR(AP91/AP98,0)</f>
        <v>0</v>
      </c>
      <c r="AR91" s="37" t="str">
        <f t="shared" si="131"/>
        <v>0</v>
      </c>
      <c r="AS91" s="38">
        <f>IFERROR(AR91/AR83,0)</f>
        <v>0</v>
      </c>
      <c r="AT91" s="37">
        <f>CN56</f>
        <v>0</v>
      </c>
      <c r="AU91" s="43">
        <f>IFERROR(AT91/AT98,0)</f>
        <v>0</v>
      </c>
      <c r="AV91" s="44">
        <f t="shared" si="133"/>
        <v>-122</v>
      </c>
      <c r="AW91" s="45">
        <f t="shared" si="134"/>
        <v>-1</v>
      </c>
      <c r="AX91" s="46">
        <f t="shared" si="135"/>
        <v>-358.89485999403399</v>
      </c>
      <c r="AY91" s="45">
        <f t="shared" si="136"/>
        <v>-1</v>
      </c>
      <c r="AZ91" s="46">
        <f t="shared" si="137"/>
        <v>-43785.172919272147</v>
      </c>
      <c r="BA91" s="47">
        <f t="shared" si="138"/>
        <v>-1</v>
      </c>
      <c r="BB91" s="44">
        <f t="shared" si="139"/>
        <v>0</v>
      </c>
      <c r="BC91" s="45">
        <f t="shared" si="140"/>
        <v>0</v>
      </c>
      <c r="BD91" s="46">
        <f t="shared" si="141"/>
        <v>0</v>
      </c>
      <c r="BE91" s="45">
        <f t="shared" si="142"/>
        <v>0</v>
      </c>
      <c r="BF91" s="46">
        <f t="shared" si="143"/>
        <v>0</v>
      </c>
      <c r="BG91" s="47">
        <f t="shared" si="144"/>
        <v>0</v>
      </c>
      <c r="BH91" s="44">
        <f t="shared" si="145"/>
        <v>0</v>
      </c>
      <c r="BI91" s="45">
        <f t="shared" si="146"/>
        <v>0</v>
      </c>
      <c r="BJ91" s="46">
        <f t="shared" si="147"/>
        <v>0</v>
      </c>
      <c r="BK91" s="45">
        <f t="shared" si="148"/>
        <v>0</v>
      </c>
      <c r="BL91" s="46">
        <f t="shared" si="149"/>
        <v>0</v>
      </c>
      <c r="BM91" s="48">
        <f t="shared" si="150"/>
        <v>0</v>
      </c>
      <c r="BN91" s="49">
        <f t="shared" si="151"/>
        <v>0</v>
      </c>
      <c r="BO91" s="45">
        <f t="shared" si="152"/>
        <v>0</v>
      </c>
      <c r="BP91" s="46">
        <f t="shared" si="153"/>
        <v>0</v>
      </c>
      <c r="BQ91" s="45">
        <f t="shared" si="154"/>
        <v>0</v>
      </c>
      <c r="BR91" s="46">
        <f t="shared" si="123"/>
        <v>0</v>
      </c>
      <c r="BS91" s="48">
        <f t="shared" si="155"/>
        <v>0</v>
      </c>
      <c r="BX91" s="321"/>
      <c r="BY91" s="366"/>
      <c r="BZ91" s="60" t="s">
        <v>40</v>
      </c>
      <c r="CA91" s="76">
        <f>ROUND(기존구분!$K$45*(SUM('파나크 영덕:소노문해운대'!L157)/SUM('파나크 영덕'!L155:L157,소노문해운대!L154:L157)),0)</f>
        <v>48</v>
      </c>
      <c r="CB91" s="77">
        <f>CA91*기존구분!$K$53</f>
        <v>14269.267040029164</v>
      </c>
      <c r="CC91" s="78"/>
      <c r="CD91" s="211"/>
      <c r="CE91" s="80"/>
      <c r="CF91" s="81"/>
      <c r="CG91" s="82"/>
      <c r="CH91" s="83"/>
      <c r="CI91" s="84"/>
      <c r="CJ91" s="85"/>
      <c r="CK91" s="78"/>
      <c r="CL91" s="83"/>
      <c r="CM91" s="78"/>
      <c r="CN91" s="83"/>
    </row>
    <row r="92" spans="3:92" ht="18" customHeight="1" x14ac:dyDescent="0.3">
      <c r="C92" s="315"/>
      <c r="D92" s="324"/>
      <c r="E92" s="60" t="s">
        <v>51</v>
      </c>
      <c r="F92" s="61">
        <f>CA57</f>
        <v>608</v>
      </c>
      <c r="G92" s="62">
        <f>IFERROR(F92/F98,0)</f>
        <v>0.24989724619810932</v>
      </c>
      <c r="H92" s="63">
        <f t="shared" si="124"/>
        <v>333.50929053760603</v>
      </c>
      <c r="I92" s="64">
        <f>IFERROR(H92/H83,0)</f>
        <v>1.1852070944918121</v>
      </c>
      <c r="J92" s="63">
        <f>CB57</f>
        <v>202773.64864686446</v>
      </c>
      <c r="K92" s="65">
        <f>IFERROR(J92/J98,0)</f>
        <v>0.30184078542844828</v>
      </c>
      <c r="L92" s="66">
        <f t="shared" si="160"/>
        <v>0</v>
      </c>
      <c r="M92" s="62">
        <f>IFERROR(L92/L98,0)</f>
        <v>0</v>
      </c>
      <c r="N92" s="63" t="str">
        <f t="shared" si="125"/>
        <v>0</v>
      </c>
      <c r="O92" s="64">
        <f>IFERROR(N92/N83,0)</f>
        <v>0</v>
      </c>
      <c r="P92" s="63">
        <f t="shared" si="161"/>
        <v>0</v>
      </c>
      <c r="Q92" s="67">
        <f>IFERROR(P92/P98,0)</f>
        <v>0</v>
      </c>
      <c r="R92" s="66">
        <f>CE57</f>
        <v>0</v>
      </c>
      <c r="S92" s="62">
        <f>IFERROR(R92/R98,0)</f>
        <v>0</v>
      </c>
      <c r="T92" s="63" t="str">
        <f t="shared" si="126"/>
        <v>0</v>
      </c>
      <c r="U92" s="64">
        <f>IFERROR(T92/T83,0)</f>
        <v>0</v>
      </c>
      <c r="V92" s="63">
        <f>CF57</f>
        <v>0</v>
      </c>
      <c r="W92" s="67">
        <f>IFERROR(V92/V98,0)</f>
        <v>0</v>
      </c>
      <c r="X92" s="68">
        <f>CG57</f>
        <v>0</v>
      </c>
      <c r="Y92" s="62">
        <f>IFERROR(X92/X98,0)</f>
        <v>0</v>
      </c>
      <c r="Z92" s="63" t="str">
        <f t="shared" si="127"/>
        <v>0</v>
      </c>
      <c r="AA92" s="64">
        <f>IFERROR(Z92/Z83,0)</f>
        <v>0</v>
      </c>
      <c r="AB92" s="63">
        <f>CH57</f>
        <v>0</v>
      </c>
      <c r="AC92" s="65">
        <f>IFERROR(AB92/AB98,0)</f>
        <v>0</v>
      </c>
      <c r="AD92" s="66">
        <f>CI57</f>
        <v>0</v>
      </c>
      <c r="AE92" s="62">
        <f>IFERROR(AD92/AD98,0)</f>
        <v>0</v>
      </c>
      <c r="AF92" s="63" t="str">
        <f t="shared" si="128"/>
        <v>0</v>
      </c>
      <c r="AG92" s="64">
        <f>IFERROR(AF92/AF83,0)</f>
        <v>0</v>
      </c>
      <c r="AH92" s="63">
        <f>CJ57</f>
        <v>0</v>
      </c>
      <c r="AI92" s="67">
        <f>IFERROR(AH92/AH98,0)</f>
        <v>0</v>
      </c>
      <c r="AJ92" s="66">
        <f>CK57</f>
        <v>0</v>
      </c>
      <c r="AK92" s="62">
        <f>IFERROR(AJ92/AJ98,0)</f>
        <v>0</v>
      </c>
      <c r="AL92" s="63" t="str">
        <f t="shared" si="129"/>
        <v>0</v>
      </c>
      <c r="AM92" s="64">
        <f>IFERROR(AL92/AL83,0)</f>
        <v>0</v>
      </c>
      <c r="AN92" s="63">
        <f>CL57</f>
        <v>0</v>
      </c>
      <c r="AO92" s="65">
        <f>IFERROR(AN92/AN98,0)</f>
        <v>0</v>
      </c>
      <c r="AP92" s="66">
        <f t="shared" ref="AP92:AP95" si="162">CM57</f>
        <v>0</v>
      </c>
      <c r="AQ92" s="62">
        <f>IFERROR(AP92/AP98,0)</f>
        <v>0</v>
      </c>
      <c r="AR92" s="63" t="str">
        <f t="shared" si="131"/>
        <v>0</v>
      </c>
      <c r="AS92" s="64">
        <f>IFERROR(AR92/AR83,0)</f>
        <v>0</v>
      </c>
      <c r="AT92" s="63">
        <f t="shared" ref="AT92:AT95" si="163">CN57</f>
        <v>0</v>
      </c>
      <c r="AU92" s="69">
        <f>IFERROR(AT92/AT98,0)</f>
        <v>0</v>
      </c>
      <c r="AV92" s="70">
        <f t="shared" si="133"/>
        <v>-608</v>
      </c>
      <c r="AW92" s="71">
        <f t="shared" si="134"/>
        <v>-1</v>
      </c>
      <c r="AX92" s="72">
        <f t="shared" si="135"/>
        <v>-333.50929053760603</v>
      </c>
      <c r="AY92" s="71">
        <f t="shared" si="136"/>
        <v>-1</v>
      </c>
      <c r="AZ92" s="72">
        <f t="shared" si="137"/>
        <v>-202773.64864686446</v>
      </c>
      <c r="BA92" s="73">
        <f t="shared" si="138"/>
        <v>-1</v>
      </c>
      <c r="BB92" s="70">
        <f t="shared" si="139"/>
        <v>0</v>
      </c>
      <c r="BC92" s="71">
        <f t="shared" si="140"/>
        <v>0</v>
      </c>
      <c r="BD92" s="72">
        <f t="shared" si="141"/>
        <v>0</v>
      </c>
      <c r="BE92" s="71">
        <f t="shared" si="142"/>
        <v>0</v>
      </c>
      <c r="BF92" s="72">
        <f t="shared" si="143"/>
        <v>0</v>
      </c>
      <c r="BG92" s="73">
        <f t="shared" si="144"/>
        <v>0</v>
      </c>
      <c r="BH92" s="70">
        <f t="shared" si="145"/>
        <v>0</v>
      </c>
      <c r="BI92" s="71">
        <f t="shared" si="146"/>
        <v>0</v>
      </c>
      <c r="BJ92" s="72">
        <f t="shared" si="147"/>
        <v>0</v>
      </c>
      <c r="BK92" s="71">
        <f t="shared" si="148"/>
        <v>0</v>
      </c>
      <c r="BL92" s="72">
        <f t="shared" si="149"/>
        <v>0</v>
      </c>
      <c r="BM92" s="74">
        <f t="shared" si="150"/>
        <v>0</v>
      </c>
      <c r="BN92" s="75">
        <f t="shared" si="151"/>
        <v>0</v>
      </c>
      <c r="BO92" s="71">
        <f t="shared" si="152"/>
        <v>0</v>
      </c>
      <c r="BP92" s="72">
        <f t="shared" si="153"/>
        <v>0</v>
      </c>
      <c r="BQ92" s="71">
        <f t="shared" si="154"/>
        <v>0</v>
      </c>
      <c r="BR92" s="72">
        <f t="shared" si="123"/>
        <v>0</v>
      </c>
      <c r="BS92" s="74">
        <f t="shared" si="155"/>
        <v>0</v>
      </c>
      <c r="BX92" s="321"/>
      <c r="BY92" s="366" t="s">
        <v>42</v>
      </c>
      <c r="BZ92" s="60" t="s">
        <v>43</v>
      </c>
      <c r="CA92" s="76">
        <f>ROUND(기존구분!$K$44*(SUM('파나크 영덕:소노문해운대'!L159)/SUM('파나크 영덕:소노문해운대'!$L$162,'파나크 영덕:소노문해운대'!$L$168,'파나크 영덕:소노문해운대'!$L$169)),0)</f>
        <v>409</v>
      </c>
      <c r="CB92" s="77">
        <f>CA92*기존구분!$K$52-30000</f>
        <v>110047.06975558543</v>
      </c>
      <c r="CC92" s="78"/>
      <c r="CD92" s="211"/>
      <c r="CE92" s="80"/>
      <c r="CF92" s="81"/>
      <c r="CG92" s="82"/>
      <c r="CH92" s="83"/>
      <c r="CI92" s="84"/>
      <c r="CJ92" s="85"/>
      <c r="CK92" s="78"/>
      <c r="CL92" s="83"/>
      <c r="CM92" s="78"/>
      <c r="CN92" s="83"/>
    </row>
    <row r="93" spans="3:92" ht="18" customHeight="1" x14ac:dyDescent="0.3">
      <c r="C93" s="315"/>
      <c r="D93" s="324"/>
      <c r="E93" s="60" t="s">
        <v>54</v>
      </c>
      <c r="F93" s="61">
        <f>CA58</f>
        <v>637</v>
      </c>
      <c r="G93" s="62">
        <f>IFERROR(F93/F98,0)</f>
        <v>0.26181668721742707</v>
      </c>
      <c r="H93" s="63">
        <f t="shared" si="124"/>
        <v>333.17233895535367</v>
      </c>
      <c r="I93" s="64">
        <f>IFERROR(H93/H83,0)</f>
        <v>1.1840096543691037</v>
      </c>
      <c r="J93" s="63">
        <f>CB58</f>
        <v>212230.77991456029</v>
      </c>
      <c r="K93" s="65">
        <f>IFERROR(J93/J98,0)</f>
        <v>0.31591829475369854</v>
      </c>
      <c r="L93" s="66">
        <f t="shared" si="160"/>
        <v>0</v>
      </c>
      <c r="M93" s="62">
        <f>IFERROR(L93/L98,0)</f>
        <v>0</v>
      </c>
      <c r="N93" s="63" t="str">
        <f t="shared" si="125"/>
        <v>0</v>
      </c>
      <c r="O93" s="64">
        <f>IFERROR(N93/N83,0)</f>
        <v>0</v>
      </c>
      <c r="P93" s="63">
        <f t="shared" si="161"/>
        <v>0</v>
      </c>
      <c r="Q93" s="67">
        <f>IFERROR(P93/P98,0)</f>
        <v>0</v>
      </c>
      <c r="R93" s="66">
        <f>CE58</f>
        <v>0</v>
      </c>
      <c r="S93" s="62">
        <f>IFERROR(R93/R98,0)</f>
        <v>0</v>
      </c>
      <c r="T93" s="63" t="str">
        <f t="shared" si="126"/>
        <v>0</v>
      </c>
      <c r="U93" s="64">
        <f>IFERROR(T93/T83,0)</f>
        <v>0</v>
      </c>
      <c r="V93" s="63">
        <f>CF58</f>
        <v>0</v>
      </c>
      <c r="W93" s="67">
        <f>IFERROR(V93/V98,0)</f>
        <v>0</v>
      </c>
      <c r="X93" s="68">
        <f>CG58</f>
        <v>0</v>
      </c>
      <c r="Y93" s="62">
        <f>IFERROR(X93/X98,0)</f>
        <v>0</v>
      </c>
      <c r="Z93" s="63" t="str">
        <f t="shared" si="127"/>
        <v>0</v>
      </c>
      <c r="AA93" s="64">
        <f>IFERROR(Z93/Z83,0)</f>
        <v>0</v>
      </c>
      <c r="AB93" s="63">
        <f>CH58</f>
        <v>0</v>
      </c>
      <c r="AC93" s="65">
        <f>IFERROR(AB93/AB98,0)</f>
        <v>0</v>
      </c>
      <c r="AD93" s="66">
        <f>CI58</f>
        <v>0</v>
      </c>
      <c r="AE93" s="62">
        <f>IFERROR(AD93/AD98,0)</f>
        <v>0</v>
      </c>
      <c r="AF93" s="63" t="str">
        <f t="shared" si="128"/>
        <v>0</v>
      </c>
      <c r="AG93" s="64">
        <f>IFERROR(AF93/AF83,0)</f>
        <v>0</v>
      </c>
      <c r="AH93" s="63">
        <f>CJ58</f>
        <v>0</v>
      </c>
      <c r="AI93" s="67">
        <f>IFERROR(AH93/AH98,0)</f>
        <v>0</v>
      </c>
      <c r="AJ93" s="66">
        <f>CK58</f>
        <v>0</v>
      </c>
      <c r="AK93" s="62">
        <f>IFERROR(AJ93/AJ98,0)</f>
        <v>0</v>
      </c>
      <c r="AL93" s="63" t="str">
        <f t="shared" si="129"/>
        <v>0</v>
      </c>
      <c r="AM93" s="64">
        <f>IFERROR(AL93/AL83,0)</f>
        <v>0</v>
      </c>
      <c r="AN93" s="63">
        <f>CL58</f>
        <v>0</v>
      </c>
      <c r="AO93" s="65">
        <f>IFERROR(AN93/AN98,0)</f>
        <v>0</v>
      </c>
      <c r="AP93" s="66">
        <f t="shared" si="162"/>
        <v>0</v>
      </c>
      <c r="AQ93" s="62">
        <f>IFERROR(AP93/AP98,0)</f>
        <v>0</v>
      </c>
      <c r="AR93" s="63" t="str">
        <f t="shared" si="131"/>
        <v>0</v>
      </c>
      <c r="AS93" s="64">
        <f>IFERROR(AR93/AR83,0)</f>
        <v>0</v>
      </c>
      <c r="AT93" s="63">
        <f t="shared" si="163"/>
        <v>0</v>
      </c>
      <c r="AU93" s="69">
        <f>IFERROR(AT93/AT98,0)</f>
        <v>0</v>
      </c>
      <c r="AV93" s="70">
        <f t="shared" si="133"/>
        <v>-637</v>
      </c>
      <c r="AW93" s="71">
        <f t="shared" si="134"/>
        <v>-1</v>
      </c>
      <c r="AX93" s="72">
        <f t="shared" si="135"/>
        <v>-333.17233895535367</v>
      </c>
      <c r="AY93" s="71">
        <f t="shared" si="136"/>
        <v>-1</v>
      </c>
      <c r="AZ93" s="72">
        <f t="shared" si="137"/>
        <v>-212230.77991456029</v>
      </c>
      <c r="BA93" s="73">
        <f t="shared" si="138"/>
        <v>-1</v>
      </c>
      <c r="BB93" s="70">
        <f t="shared" si="139"/>
        <v>0</v>
      </c>
      <c r="BC93" s="71">
        <f t="shared" si="140"/>
        <v>0</v>
      </c>
      <c r="BD93" s="72">
        <f t="shared" si="141"/>
        <v>0</v>
      </c>
      <c r="BE93" s="71">
        <f t="shared" si="142"/>
        <v>0</v>
      </c>
      <c r="BF93" s="72">
        <f t="shared" si="143"/>
        <v>0</v>
      </c>
      <c r="BG93" s="73">
        <f t="shared" si="144"/>
        <v>0</v>
      </c>
      <c r="BH93" s="70">
        <f t="shared" si="145"/>
        <v>0</v>
      </c>
      <c r="BI93" s="71">
        <f t="shared" si="146"/>
        <v>0</v>
      </c>
      <c r="BJ93" s="72">
        <f t="shared" si="147"/>
        <v>0</v>
      </c>
      <c r="BK93" s="71">
        <f t="shared" si="148"/>
        <v>0</v>
      </c>
      <c r="BL93" s="72">
        <f t="shared" si="149"/>
        <v>0</v>
      </c>
      <c r="BM93" s="74">
        <f t="shared" si="150"/>
        <v>0</v>
      </c>
      <c r="BN93" s="75">
        <f t="shared" si="151"/>
        <v>0</v>
      </c>
      <c r="BO93" s="71">
        <f t="shared" si="152"/>
        <v>0</v>
      </c>
      <c r="BP93" s="72">
        <f t="shared" si="153"/>
        <v>0</v>
      </c>
      <c r="BQ93" s="71">
        <f t="shared" si="154"/>
        <v>0</v>
      </c>
      <c r="BR93" s="72">
        <f t="shared" si="123"/>
        <v>0</v>
      </c>
      <c r="BS93" s="74">
        <f t="shared" si="155"/>
        <v>0</v>
      </c>
      <c r="BX93" s="321"/>
      <c r="BY93" s="366"/>
      <c r="BZ93" s="60" t="s">
        <v>46</v>
      </c>
      <c r="CA93" s="76">
        <f>ROUND(기존구분!$K$44*(SUM('파나크 영덕:소노문해운대'!L160)/SUM('파나크 영덕:소노문해운대'!$L$162,'파나크 영덕:소노문해운대'!$L$168,'파나크 영덕:소노문해운대'!$L$169)),0)</f>
        <v>0</v>
      </c>
      <c r="CB93" s="77">
        <f>CA93*기존구분!$K$52</f>
        <v>0</v>
      </c>
      <c r="CC93" s="78"/>
      <c r="CD93" s="211"/>
      <c r="CE93" s="80"/>
      <c r="CF93" s="81"/>
      <c r="CG93" s="82"/>
      <c r="CH93" s="83"/>
      <c r="CI93" s="84"/>
      <c r="CJ93" s="85"/>
      <c r="CK93" s="78"/>
      <c r="CL93" s="83"/>
      <c r="CM93" s="78"/>
      <c r="CN93" s="83"/>
    </row>
    <row r="94" spans="3:92" ht="18" customHeight="1" x14ac:dyDescent="0.3">
      <c r="C94" s="315"/>
      <c r="D94" s="324"/>
      <c r="E94" s="60" t="s">
        <v>56</v>
      </c>
      <c r="F94" s="61">
        <f>CA59</f>
        <v>1</v>
      </c>
      <c r="G94" s="62">
        <f>IFERROR(F94/F98,0)</f>
        <v>4.1101520756267981E-4</v>
      </c>
      <c r="H94" s="63">
        <f t="shared" si="124"/>
        <v>371.10797474813234</v>
      </c>
      <c r="I94" s="64">
        <f>IFERROR(H94/H83,0)</f>
        <v>1.3188232441290237</v>
      </c>
      <c r="J94" s="63">
        <f>CB59</f>
        <v>371.10797474813234</v>
      </c>
      <c r="K94" s="65">
        <f>IFERROR(J94/J98,0)</f>
        <v>5.524165655854768E-4</v>
      </c>
      <c r="L94" s="66">
        <f t="shared" si="160"/>
        <v>0</v>
      </c>
      <c r="M94" s="62">
        <f>IFERROR(L94/L98,0)</f>
        <v>0</v>
      </c>
      <c r="N94" s="63" t="str">
        <f t="shared" si="125"/>
        <v>0</v>
      </c>
      <c r="O94" s="64">
        <f>IFERROR(N94/N83,0)</f>
        <v>0</v>
      </c>
      <c r="P94" s="63">
        <f t="shared" si="161"/>
        <v>0</v>
      </c>
      <c r="Q94" s="67">
        <f>IFERROR(P94/P98,0)</f>
        <v>0</v>
      </c>
      <c r="R94" s="66">
        <f>CE59</f>
        <v>0</v>
      </c>
      <c r="S94" s="62">
        <f>IFERROR(R94/R98,0)</f>
        <v>0</v>
      </c>
      <c r="T94" s="63" t="str">
        <f t="shared" si="126"/>
        <v>0</v>
      </c>
      <c r="U94" s="64">
        <f>IFERROR(T94/T83,0)</f>
        <v>0</v>
      </c>
      <c r="V94" s="63">
        <f>CF59</f>
        <v>0</v>
      </c>
      <c r="W94" s="67">
        <f>IFERROR(V94/V98,0)</f>
        <v>0</v>
      </c>
      <c r="X94" s="68">
        <f>CG59</f>
        <v>0</v>
      </c>
      <c r="Y94" s="62">
        <f>IFERROR(X94/X98,0)</f>
        <v>0</v>
      </c>
      <c r="Z94" s="63" t="str">
        <f t="shared" si="127"/>
        <v>0</v>
      </c>
      <c r="AA94" s="64">
        <f>IFERROR(Z94/Z83,0)</f>
        <v>0</v>
      </c>
      <c r="AB94" s="63">
        <f>CH59</f>
        <v>0</v>
      </c>
      <c r="AC94" s="65">
        <f>IFERROR(AB94/AB98,0)</f>
        <v>0</v>
      </c>
      <c r="AD94" s="66">
        <f>CI59</f>
        <v>0</v>
      </c>
      <c r="AE94" s="62">
        <f>IFERROR(AD94/AD98,0)</f>
        <v>0</v>
      </c>
      <c r="AF94" s="63" t="str">
        <f t="shared" si="128"/>
        <v>0</v>
      </c>
      <c r="AG94" s="64">
        <f>IFERROR(AF94/AF83,0)</f>
        <v>0</v>
      </c>
      <c r="AH94" s="63">
        <f>CJ59</f>
        <v>0</v>
      </c>
      <c r="AI94" s="67">
        <f>IFERROR(AH94/AH98,0)</f>
        <v>0</v>
      </c>
      <c r="AJ94" s="66">
        <f>CK59</f>
        <v>0</v>
      </c>
      <c r="AK94" s="62">
        <f>IFERROR(AJ94/AJ98,0)</f>
        <v>0</v>
      </c>
      <c r="AL94" s="63" t="str">
        <f t="shared" si="129"/>
        <v>0</v>
      </c>
      <c r="AM94" s="64">
        <f>IFERROR(AL94/AL83,0)</f>
        <v>0</v>
      </c>
      <c r="AN94" s="63">
        <f>CL59</f>
        <v>0</v>
      </c>
      <c r="AO94" s="65">
        <f>IFERROR(AN94/AN98,0)</f>
        <v>0</v>
      </c>
      <c r="AP94" s="66">
        <f t="shared" si="162"/>
        <v>0</v>
      </c>
      <c r="AQ94" s="62">
        <f>IFERROR(AP94/AP98,0)</f>
        <v>0</v>
      </c>
      <c r="AR94" s="63" t="str">
        <f t="shared" si="131"/>
        <v>0</v>
      </c>
      <c r="AS94" s="64">
        <f>IFERROR(AR94/AR83,0)</f>
        <v>0</v>
      </c>
      <c r="AT94" s="63">
        <f t="shared" si="163"/>
        <v>0</v>
      </c>
      <c r="AU94" s="69">
        <f>IFERROR(AT94/AT98,0)</f>
        <v>0</v>
      </c>
      <c r="AV94" s="70">
        <f t="shared" si="133"/>
        <v>-1</v>
      </c>
      <c r="AW94" s="71">
        <f t="shared" si="134"/>
        <v>-1</v>
      </c>
      <c r="AX94" s="72">
        <f t="shared" si="135"/>
        <v>-371.10797474813234</v>
      </c>
      <c r="AY94" s="71">
        <f t="shared" si="136"/>
        <v>-1</v>
      </c>
      <c r="AZ94" s="72">
        <f t="shared" si="137"/>
        <v>-371.10797474813234</v>
      </c>
      <c r="BA94" s="73">
        <f t="shared" si="138"/>
        <v>-1</v>
      </c>
      <c r="BB94" s="70">
        <f t="shared" si="139"/>
        <v>0</v>
      </c>
      <c r="BC94" s="71">
        <f t="shared" si="140"/>
        <v>0</v>
      </c>
      <c r="BD94" s="72">
        <f t="shared" si="141"/>
        <v>0</v>
      </c>
      <c r="BE94" s="71">
        <f t="shared" si="142"/>
        <v>0</v>
      </c>
      <c r="BF94" s="72">
        <f t="shared" si="143"/>
        <v>0</v>
      </c>
      <c r="BG94" s="73">
        <f t="shared" si="144"/>
        <v>0</v>
      </c>
      <c r="BH94" s="70">
        <f t="shared" si="145"/>
        <v>0</v>
      </c>
      <c r="BI94" s="71">
        <f t="shared" si="146"/>
        <v>0</v>
      </c>
      <c r="BJ94" s="72">
        <f t="shared" si="147"/>
        <v>0</v>
      </c>
      <c r="BK94" s="71">
        <f t="shared" si="148"/>
        <v>0</v>
      </c>
      <c r="BL94" s="72">
        <f t="shared" si="149"/>
        <v>0</v>
      </c>
      <c r="BM94" s="74">
        <f t="shared" si="150"/>
        <v>0</v>
      </c>
      <c r="BN94" s="75">
        <f t="shared" si="151"/>
        <v>0</v>
      </c>
      <c r="BO94" s="71">
        <f t="shared" si="152"/>
        <v>0</v>
      </c>
      <c r="BP94" s="72">
        <f t="shared" si="153"/>
        <v>0</v>
      </c>
      <c r="BQ94" s="71">
        <f t="shared" si="154"/>
        <v>0</v>
      </c>
      <c r="BR94" s="72">
        <f t="shared" si="123"/>
        <v>0</v>
      </c>
      <c r="BS94" s="74">
        <f t="shared" si="155"/>
        <v>0</v>
      </c>
      <c r="BX94" s="321"/>
      <c r="BY94" s="366"/>
      <c r="BZ94" s="60" t="s">
        <v>48</v>
      </c>
      <c r="CA94" s="76">
        <f>ROUND(기존구분!$K$44*(SUM('파나크 영덕:소노문해운대'!L161)/SUM('파나크 영덕:소노문해운대'!$L$162,'파나크 영덕:소노문해운대'!$L$168,'파나크 영덕:소노문해운대'!$L$169)),0)</f>
        <v>299</v>
      </c>
      <c r="CB94" s="77">
        <f>CA94*기존구분!$K$52-20000</f>
        <v>82381.598672176144</v>
      </c>
      <c r="CC94" s="78"/>
      <c r="CD94" s="211"/>
      <c r="CE94" s="80"/>
      <c r="CF94" s="81"/>
      <c r="CG94" s="82"/>
      <c r="CH94" s="83"/>
      <c r="CI94" s="84"/>
      <c r="CJ94" s="85"/>
      <c r="CK94" s="78"/>
      <c r="CL94" s="83"/>
      <c r="CM94" s="78"/>
      <c r="CN94" s="83"/>
    </row>
    <row r="95" spans="3:92" ht="18" customHeight="1" x14ac:dyDescent="0.3">
      <c r="C95" s="315"/>
      <c r="D95" s="324"/>
      <c r="E95" s="60" t="s">
        <v>39</v>
      </c>
      <c r="F95" s="61">
        <f>CA60</f>
        <v>66</v>
      </c>
      <c r="G95" s="62">
        <f>IFERROR(F95/F98,0)</f>
        <v>2.7127003699136867E-2</v>
      </c>
      <c r="H95" s="63">
        <f t="shared" si="124"/>
        <v>326.10797474813234</v>
      </c>
      <c r="I95" s="64">
        <f>IFERROR(H95/H83,0)</f>
        <v>1.1589047028309436</v>
      </c>
      <c r="J95" s="63">
        <f>CB60</f>
        <v>21523.126333376735</v>
      </c>
      <c r="K95" s="65">
        <f>IFERROR(J95/J98,0)</f>
        <v>3.2038469498845361E-2</v>
      </c>
      <c r="L95" s="66">
        <f t="shared" si="160"/>
        <v>0</v>
      </c>
      <c r="M95" s="62">
        <f>IFERROR(L95/L98,0)</f>
        <v>0</v>
      </c>
      <c r="N95" s="63" t="str">
        <f t="shared" si="125"/>
        <v>0</v>
      </c>
      <c r="O95" s="64">
        <f>IFERROR(N95/N83,0)</f>
        <v>0</v>
      </c>
      <c r="P95" s="63">
        <f t="shared" si="161"/>
        <v>0</v>
      </c>
      <c r="Q95" s="67">
        <f>IFERROR(P95/P98,0)</f>
        <v>0</v>
      </c>
      <c r="R95" s="66">
        <f>CE60</f>
        <v>0</v>
      </c>
      <c r="S95" s="62">
        <f>IFERROR(R95/R98,0)</f>
        <v>0</v>
      </c>
      <c r="T95" s="63" t="str">
        <f t="shared" si="126"/>
        <v>0</v>
      </c>
      <c r="U95" s="64">
        <f>IFERROR(T95/T83,0)</f>
        <v>0</v>
      </c>
      <c r="V95" s="63">
        <f>CF60</f>
        <v>0</v>
      </c>
      <c r="W95" s="67">
        <f>IFERROR(V95/V98,0)</f>
        <v>0</v>
      </c>
      <c r="X95" s="68">
        <f>CG60</f>
        <v>0</v>
      </c>
      <c r="Y95" s="62">
        <f>IFERROR(X95/X98,0)</f>
        <v>0</v>
      </c>
      <c r="Z95" s="63" t="str">
        <f t="shared" si="127"/>
        <v>0</v>
      </c>
      <c r="AA95" s="64">
        <f>IFERROR(Z95/Z83,0)</f>
        <v>0</v>
      </c>
      <c r="AB95" s="63">
        <f>CH60</f>
        <v>0</v>
      </c>
      <c r="AC95" s="65">
        <f>IFERROR(AB95/AB98,0)</f>
        <v>0</v>
      </c>
      <c r="AD95" s="66">
        <f>CI60</f>
        <v>0</v>
      </c>
      <c r="AE95" s="62">
        <f>IFERROR(AD95/AD98,0)</f>
        <v>0</v>
      </c>
      <c r="AF95" s="63" t="str">
        <f t="shared" si="128"/>
        <v>0</v>
      </c>
      <c r="AG95" s="64">
        <f>IFERROR(AF95/AF83,0)</f>
        <v>0</v>
      </c>
      <c r="AH95" s="63">
        <f>CJ60</f>
        <v>0</v>
      </c>
      <c r="AI95" s="67">
        <f>IFERROR(AH95/AH98,0)</f>
        <v>0</v>
      </c>
      <c r="AJ95" s="66">
        <f>CK60</f>
        <v>0</v>
      </c>
      <c r="AK95" s="62">
        <f>IFERROR(AJ95/AJ98,0)</f>
        <v>0</v>
      </c>
      <c r="AL95" s="63" t="str">
        <f t="shared" si="129"/>
        <v>0</v>
      </c>
      <c r="AM95" s="64">
        <f>IFERROR(AL95/AL83,0)</f>
        <v>0</v>
      </c>
      <c r="AN95" s="63">
        <f>CL60</f>
        <v>0</v>
      </c>
      <c r="AO95" s="65">
        <f>IFERROR(AN95/AN98,0)</f>
        <v>0</v>
      </c>
      <c r="AP95" s="66">
        <f t="shared" si="162"/>
        <v>0</v>
      </c>
      <c r="AQ95" s="62">
        <f>IFERROR(AP95/AP98,0)</f>
        <v>0</v>
      </c>
      <c r="AR95" s="63" t="str">
        <f t="shared" si="131"/>
        <v>0</v>
      </c>
      <c r="AS95" s="64">
        <f>IFERROR(AR95/AR83,0)</f>
        <v>0</v>
      </c>
      <c r="AT95" s="63">
        <f t="shared" si="163"/>
        <v>0</v>
      </c>
      <c r="AU95" s="69">
        <f>IFERROR(AT95/AT98,0)</f>
        <v>0</v>
      </c>
      <c r="AV95" s="70">
        <f t="shared" si="133"/>
        <v>-66</v>
      </c>
      <c r="AW95" s="71">
        <f t="shared" si="134"/>
        <v>-1</v>
      </c>
      <c r="AX95" s="72">
        <f t="shared" si="135"/>
        <v>-326.10797474813234</v>
      </c>
      <c r="AY95" s="71">
        <f t="shared" si="136"/>
        <v>-1</v>
      </c>
      <c r="AZ95" s="72">
        <f t="shared" si="137"/>
        <v>-21523.126333376735</v>
      </c>
      <c r="BA95" s="73">
        <f t="shared" si="138"/>
        <v>-1</v>
      </c>
      <c r="BB95" s="70">
        <f t="shared" si="139"/>
        <v>0</v>
      </c>
      <c r="BC95" s="71">
        <f t="shared" si="140"/>
        <v>0</v>
      </c>
      <c r="BD95" s="72">
        <f t="shared" si="141"/>
        <v>0</v>
      </c>
      <c r="BE95" s="71">
        <f t="shared" si="142"/>
        <v>0</v>
      </c>
      <c r="BF95" s="72">
        <f t="shared" si="143"/>
        <v>0</v>
      </c>
      <c r="BG95" s="73">
        <f t="shared" si="144"/>
        <v>0</v>
      </c>
      <c r="BH95" s="70">
        <f t="shared" si="145"/>
        <v>0</v>
      </c>
      <c r="BI95" s="71">
        <f t="shared" si="146"/>
        <v>0</v>
      </c>
      <c r="BJ95" s="72">
        <f t="shared" si="147"/>
        <v>0</v>
      </c>
      <c r="BK95" s="71">
        <f t="shared" si="148"/>
        <v>0</v>
      </c>
      <c r="BL95" s="72">
        <f t="shared" si="149"/>
        <v>0</v>
      </c>
      <c r="BM95" s="74">
        <f t="shared" si="150"/>
        <v>0</v>
      </c>
      <c r="BN95" s="75">
        <f t="shared" si="151"/>
        <v>0</v>
      </c>
      <c r="BO95" s="71">
        <f t="shared" si="152"/>
        <v>0</v>
      </c>
      <c r="BP95" s="72">
        <f t="shared" si="153"/>
        <v>0</v>
      </c>
      <c r="BQ95" s="71">
        <f t="shared" si="154"/>
        <v>0</v>
      </c>
      <c r="BR95" s="72">
        <f t="shared" si="123"/>
        <v>0</v>
      </c>
      <c r="BS95" s="74">
        <f t="shared" si="155"/>
        <v>0</v>
      </c>
      <c r="BX95" s="321"/>
      <c r="BY95" s="366" t="s">
        <v>43</v>
      </c>
      <c r="BZ95" s="60" t="s">
        <v>50</v>
      </c>
      <c r="CA95" s="76">
        <f>ROUND(기존구분!$K$44*(SUM('파나크 영덕:소노문해운대'!L163)/SUM('파나크 영덕:소노문해운대'!$L$162,'파나크 영덕:소노문해운대'!$L$168,'파나크 영덕:소노문해운대'!$L$169)),0)</f>
        <v>280</v>
      </c>
      <c r="CB95" s="77">
        <f>CA95*기존구분!$K$52+5000+10087</f>
        <v>110962.74457595091</v>
      </c>
      <c r="CC95" s="78"/>
      <c r="CD95" s="211"/>
      <c r="CE95" s="80"/>
      <c r="CF95" s="81"/>
      <c r="CG95" s="82"/>
      <c r="CH95" s="83"/>
      <c r="CI95" s="84"/>
      <c r="CJ95" s="85"/>
      <c r="CK95" s="78"/>
      <c r="CL95" s="83"/>
      <c r="CM95" s="78"/>
      <c r="CN95" s="83"/>
    </row>
    <row r="96" spans="3:92" ht="18" customHeight="1" x14ac:dyDescent="0.3">
      <c r="C96" s="315"/>
      <c r="D96" s="325"/>
      <c r="E96" s="86" t="s">
        <v>41</v>
      </c>
      <c r="F96" s="87">
        <f>SUM(F91:F95)</f>
        <v>1434</v>
      </c>
      <c r="G96" s="88">
        <f>IFERROR(F96/F98,0)</f>
        <v>0.58939580764488286</v>
      </c>
      <c r="H96" s="89">
        <f t="shared" si="124"/>
        <v>335.20490640782555</v>
      </c>
      <c r="I96" s="90">
        <f>IFERROR(H96/H83,0)</f>
        <v>1.1912328815266426</v>
      </c>
      <c r="J96" s="89">
        <f>SUM(J91:J95)</f>
        <v>480683.8357888218</v>
      </c>
      <c r="K96" s="91">
        <f>IFERROR(J96/J98,0)</f>
        <v>0.71552683253204752</v>
      </c>
      <c r="L96" s="92">
        <f>SUM(L91:L95)</f>
        <v>0</v>
      </c>
      <c r="M96" s="88">
        <f>IFERROR(L96/L98,0)</f>
        <v>0</v>
      </c>
      <c r="N96" s="89" t="str">
        <f t="shared" si="125"/>
        <v>0</v>
      </c>
      <c r="O96" s="90">
        <f>IFERROR(N96/N83,0)</f>
        <v>0</v>
      </c>
      <c r="P96" s="89">
        <f>SUM(P91:P95)</f>
        <v>0</v>
      </c>
      <c r="Q96" s="93">
        <f>IFERROR(P96/P98,0)</f>
        <v>0</v>
      </c>
      <c r="R96" s="92">
        <f>SUM(R91:R95)</f>
        <v>0</v>
      </c>
      <c r="S96" s="88">
        <f>IFERROR(R96/R98,0)</f>
        <v>0</v>
      </c>
      <c r="T96" s="89" t="str">
        <f t="shared" si="126"/>
        <v>0</v>
      </c>
      <c r="U96" s="90">
        <f>IFERROR(T96/T83,0)</f>
        <v>0</v>
      </c>
      <c r="V96" s="89">
        <f>SUM(V91:V95)</f>
        <v>0</v>
      </c>
      <c r="W96" s="93">
        <f>IFERROR(V96/V98,0)</f>
        <v>0</v>
      </c>
      <c r="X96" s="94">
        <f>SUM(X91:X95)</f>
        <v>0</v>
      </c>
      <c r="Y96" s="88">
        <f>IFERROR(X96/X98,0)</f>
        <v>0</v>
      </c>
      <c r="Z96" s="89" t="str">
        <f t="shared" si="127"/>
        <v>0</v>
      </c>
      <c r="AA96" s="90">
        <f>IFERROR(Z96/Z83,0)</f>
        <v>0</v>
      </c>
      <c r="AB96" s="89">
        <f>SUM(AB91:AB95)</f>
        <v>0</v>
      </c>
      <c r="AC96" s="91">
        <f>IFERROR(AB96/AB98,0)</f>
        <v>0</v>
      </c>
      <c r="AD96" s="92">
        <f>SUM(AD91:AD95)</f>
        <v>0</v>
      </c>
      <c r="AE96" s="88">
        <f>IFERROR(AD96/AD98,0)</f>
        <v>0</v>
      </c>
      <c r="AF96" s="89" t="str">
        <f t="shared" si="128"/>
        <v>0</v>
      </c>
      <c r="AG96" s="90">
        <f>IFERROR(AF96/AF83,0)</f>
        <v>0</v>
      </c>
      <c r="AH96" s="89">
        <f>SUM(AH91:AH95)</f>
        <v>0</v>
      </c>
      <c r="AI96" s="93">
        <f>IFERROR(AH96/AH98,0)</f>
        <v>0</v>
      </c>
      <c r="AJ96" s="92">
        <f>SUM(AJ91:AJ95)</f>
        <v>0</v>
      </c>
      <c r="AK96" s="88">
        <f>IFERROR(AJ96/AJ98,0)</f>
        <v>0</v>
      </c>
      <c r="AL96" s="89" t="str">
        <f t="shared" si="129"/>
        <v>0</v>
      </c>
      <c r="AM96" s="90">
        <f>IFERROR(AL96/AL83,0)</f>
        <v>0</v>
      </c>
      <c r="AN96" s="89">
        <f>SUM(AN91:AN95)</f>
        <v>0</v>
      </c>
      <c r="AO96" s="91">
        <f>IFERROR(AN96/AN98,0)</f>
        <v>0</v>
      </c>
      <c r="AP96" s="92">
        <f>SUM(AP91:AP95)</f>
        <v>0</v>
      </c>
      <c r="AQ96" s="88">
        <f>IFERROR(AP96/AP98,0)</f>
        <v>0</v>
      </c>
      <c r="AR96" s="89" t="str">
        <f t="shared" si="131"/>
        <v>0</v>
      </c>
      <c r="AS96" s="90">
        <f>IFERROR(AR96/AR83,0)</f>
        <v>0</v>
      </c>
      <c r="AT96" s="89">
        <f>SUM(AT91:AT95)</f>
        <v>0</v>
      </c>
      <c r="AU96" s="95">
        <f>IFERROR(AT96/AT98,0)</f>
        <v>0</v>
      </c>
      <c r="AV96" s="96">
        <f t="shared" si="133"/>
        <v>-1434</v>
      </c>
      <c r="AW96" s="97">
        <f t="shared" si="134"/>
        <v>-1</v>
      </c>
      <c r="AX96" s="98">
        <f t="shared" si="135"/>
        <v>-335.20490640782555</v>
      </c>
      <c r="AY96" s="97">
        <f t="shared" si="136"/>
        <v>-1</v>
      </c>
      <c r="AZ96" s="98">
        <f t="shared" si="137"/>
        <v>-480683.8357888218</v>
      </c>
      <c r="BA96" s="99">
        <f t="shared" si="138"/>
        <v>-1</v>
      </c>
      <c r="BB96" s="96">
        <f t="shared" si="139"/>
        <v>0</v>
      </c>
      <c r="BC96" s="97">
        <f t="shared" si="140"/>
        <v>0</v>
      </c>
      <c r="BD96" s="98">
        <f t="shared" si="141"/>
        <v>0</v>
      </c>
      <c r="BE96" s="97">
        <f t="shared" si="142"/>
        <v>0</v>
      </c>
      <c r="BF96" s="98">
        <f t="shared" si="143"/>
        <v>0</v>
      </c>
      <c r="BG96" s="99">
        <f t="shared" si="144"/>
        <v>0</v>
      </c>
      <c r="BH96" s="96">
        <f t="shared" si="145"/>
        <v>0</v>
      </c>
      <c r="BI96" s="97">
        <f t="shared" si="146"/>
        <v>0</v>
      </c>
      <c r="BJ96" s="98">
        <f t="shared" si="147"/>
        <v>0</v>
      </c>
      <c r="BK96" s="97">
        <f t="shared" si="148"/>
        <v>0</v>
      </c>
      <c r="BL96" s="98">
        <f t="shared" si="149"/>
        <v>0</v>
      </c>
      <c r="BM96" s="100">
        <f t="shared" si="150"/>
        <v>0</v>
      </c>
      <c r="BN96" s="101">
        <f t="shared" si="151"/>
        <v>0</v>
      </c>
      <c r="BO96" s="97">
        <f t="shared" si="152"/>
        <v>0</v>
      </c>
      <c r="BP96" s="98">
        <f t="shared" si="153"/>
        <v>0</v>
      </c>
      <c r="BQ96" s="97">
        <f t="shared" si="154"/>
        <v>0</v>
      </c>
      <c r="BR96" s="98">
        <f t="shared" si="123"/>
        <v>0</v>
      </c>
      <c r="BS96" s="100">
        <f t="shared" si="155"/>
        <v>0</v>
      </c>
      <c r="BX96" s="321"/>
      <c r="BY96" s="366"/>
      <c r="BZ96" s="60" t="s">
        <v>51</v>
      </c>
      <c r="CA96" s="76">
        <f>ROUND(기존구분!$K$44*(SUM('파나크 영덕:소노문해운대'!L164)/SUM('파나크 영덕:소노문해운대'!$L$162,'파나크 영덕:소노문해운대'!$L$168,'파나크 영덕:소노문해운대'!$L$169)),0)</f>
        <v>1245</v>
      </c>
      <c r="CB96" s="77">
        <f>CA96*기존구분!$K$52+25000+2952</f>
        <v>454256.64998949599</v>
      </c>
      <c r="CC96" s="78"/>
      <c r="CD96" s="211"/>
      <c r="CE96" s="80"/>
      <c r="CF96" s="81"/>
      <c r="CG96" s="82"/>
      <c r="CH96" s="83"/>
      <c r="CI96" s="84"/>
      <c r="CJ96" s="85"/>
      <c r="CK96" s="78"/>
      <c r="CL96" s="83"/>
      <c r="CM96" s="78"/>
      <c r="CN96" s="83"/>
    </row>
    <row r="97" spans="3:92" ht="18" customHeight="1" x14ac:dyDescent="0.3">
      <c r="C97" s="315"/>
      <c r="D97" s="326" t="s">
        <v>57</v>
      </c>
      <c r="E97" s="327"/>
      <c r="F97" s="155">
        <f>CA61</f>
        <v>40</v>
      </c>
      <c r="G97" s="156">
        <f>IFERROR(F97/F98,0)</f>
        <v>1.6440608302507192E-2</v>
      </c>
      <c r="H97" s="157">
        <f t="shared" si="124"/>
        <v>0</v>
      </c>
      <c r="I97" s="158">
        <f>IFERROR(H97/H83,0)</f>
        <v>0</v>
      </c>
      <c r="J97" s="157">
        <f>CB61</f>
        <v>0</v>
      </c>
      <c r="K97" s="159">
        <f>IFERROR(J97/J98,0)</f>
        <v>0</v>
      </c>
      <c r="L97" s="160">
        <f>CC61</f>
        <v>0</v>
      </c>
      <c r="M97" s="156">
        <f>IFERROR(L97/L98,0)</f>
        <v>0</v>
      </c>
      <c r="N97" s="157" t="str">
        <f t="shared" si="125"/>
        <v>0</v>
      </c>
      <c r="O97" s="158">
        <f>IFERROR(N97/N83,0)</f>
        <v>0</v>
      </c>
      <c r="P97" s="157">
        <f>CD61</f>
        <v>0</v>
      </c>
      <c r="Q97" s="161">
        <f>IFERROR(P97/P98,0)</f>
        <v>0</v>
      </c>
      <c r="R97" s="160">
        <f>CE61</f>
        <v>0</v>
      </c>
      <c r="S97" s="156">
        <f>IFERROR(R97/R98,0)</f>
        <v>0</v>
      </c>
      <c r="T97" s="157" t="str">
        <f t="shared" si="126"/>
        <v>0</v>
      </c>
      <c r="U97" s="158">
        <f>IFERROR(T97/T83,0)</f>
        <v>0</v>
      </c>
      <c r="V97" s="157">
        <f>CF61</f>
        <v>0</v>
      </c>
      <c r="W97" s="161">
        <f>IFERROR(V97/V98,0)</f>
        <v>0</v>
      </c>
      <c r="X97" s="162">
        <f>CG61</f>
        <v>0</v>
      </c>
      <c r="Y97" s="156">
        <f>IFERROR(X97/X98,0)</f>
        <v>0</v>
      </c>
      <c r="Z97" s="157" t="str">
        <f t="shared" si="127"/>
        <v>0</v>
      </c>
      <c r="AA97" s="158">
        <f>IFERROR(Z97/Z83,0)</f>
        <v>0</v>
      </c>
      <c r="AB97" s="157">
        <f>CH61</f>
        <v>0</v>
      </c>
      <c r="AC97" s="159">
        <f>IFERROR(AB97/AB98,0)</f>
        <v>0</v>
      </c>
      <c r="AD97" s="160">
        <f>CI61</f>
        <v>0</v>
      </c>
      <c r="AE97" s="156">
        <f>IFERROR(AD97/AD98,0)</f>
        <v>0</v>
      </c>
      <c r="AF97" s="157" t="str">
        <f t="shared" si="128"/>
        <v>0</v>
      </c>
      <c r="AG97" s="158">
        <f>IFERROR(AF97/AF83,0)</f>
        <v>0</v>
      </c>
      <c r="AH97" s="157">
        <f>CJ61</f>
        <v>0</v>
      </c>
      <c r="AI97" s="161">
        <f>IFERROR(AH97/AH98,0)</f>
        <v>0</v>
      </c>
      <c r="AJ97" s="160">
        <f>CK61</f>
        <v>0</v>
      </c>
      <c r="AK97" s="156">
        <f>IFERROR(AJ97/AJ98,0)</f>
        <v>0</v>
      </c>
      <c r="AL97" s="157" t="str">
        <f t="shared" si="129"/>
        <v>0</v>
      </c>
      <c r="AM97" s="158">
        <f>IFERROR(AL97/AL83,0)</f>
        <v>0</v>
      </c>
      <c r="AN97" s="157">
        <f>CL61</f>
        <v>0</v>
      </c>
      <c r="AO97" s="159">
        <f>IFERROR(AN97/AN98,0)</f>
        <v>0</v>
      </c>
      <c r="AP97" s="160">
        <f>CM61</f>
        <v>0</v>
      </c>
      <c r="AQ97" s="156">
        <f>IFERROR(AP97/AP98,0)</f>
        <v>0</v>
      </c>
      <c r="AR97" s="157" t="str">
        <f t="shared" si="131"/>
        <v>0</v>
      </c>
      <c r="AS97" s="158">
        <f>IFERROR(AR97/AR83,0)</f>
        <v>0</v>
      </c>
      <c r="AT97" s="157">
        <f>CN61</f>
        <v>0</v>
      </c>
      <c r="AU97" s="163">
        <f>IFERROR(AT97/AT98,0)</f>
        <v>0</v>
      </c>
      <c r="AV97" s="164">
        <f t="shared" si="133"/>
        <v>-40</v>
      </c>
      <c r="AW97" s="165">
        <f t="shared" si="134"/>
        <v>-1</v>
      </c>
      <c r="AX97" s="166">
        <f t="shared" si="135"/>
        <v>0</v>
      </c>
      <c r="AY97" s="165">
        <f t="shared" si="136"/>
        <v>0</v>
      </c>
      <c r="AZ97" s="166">
        <f t="shared" si="137"/>
        <v>0</v>
      </c>
      <c r="BA97" s="167">
        <f t="shared" si="138"/>
        <v>0</v>
      </c>
      <c r="BB97" s="164">
        <f t="shared" si="139"/>
        <v>0</v>
      </c>
      <c r="BC97" s="165">
        <f t="shared" si="140"/>
        <v>0</v>
      </c>
      <c r="BD97" s="166">
        <f t="shared" si="141"/>
        <v>0</v>
      </c>
      <c r="BE97" s="165">
        <f t="shared" si="142"/>
        <v>0</v>
      </c>
      <c r="BF97" s="166">
        <f t="shared" si="143"/>
        <v>0</v>
      </c>
      <c r="BG97" s="167">
        <f t="shared" si="144"/>
        <v>0</v>
      </c>
      <c r="BH97" s="164">
        <f t="shared" si="145"/>
        <v>0</v>
      </c>
      <c r="BI97" s="165">
        <f t="shared" si="146"/>
        <v>0</v>
      </c>
      <c r="BJ97" s="166">
        <f t="shared" si="147"/>
        <v>0</v>
      </c>
      <c r="BK97" s="165">
        <f t="shared" si="148"/>
        <v>0</v>
      </c>
      <c r="BL97" s="166">
        <f t="shared" si="149"/>
        <v>0</v>
      </c>
      <c r="BM97" s="168">
        <f t="shared" si="150"/>
        <v>0</v>
      </c>
      <c r="BN97" s="169">
        <f t="shared" si="151"/>
        <v>0</v>
      </c>
      <c r="BO97" s="165">
        <f t="shared" si="152"/>
        <v>0</v>
      </c>
      <c r="BP97" s="166">
        <f t="shared" si="153"/>
        <v>0</v>
      </c>
      <c r="BQ97" s="165">
        <f t="shared" si="154"/>
        <v>0</v>
      </c>
      <c r="BR97" s="166">
        <f t="shared" si="123"/>
        <v>0</v>
      </c>
      <c r="BS97" s="168">
        <f t="shared" si="155"/>
        <v>0</v>
      </c>
      <c r="BX97" s="321"/>
      <c r="BY97" s="366"/>
      <c r="BZ97" s="60" t="s">
        <v>54</v>
      </c>
      <c r="CA97" s="76">
        <f>ROUND(기존구분!$K$44*(SUM('파나크 영덕:소노문해운대'!L165)/SUM('파나크 영덕:소노문해운대'!$L$162,'파나크 영덕:소노문해운대'!$L$168,'파나크 영덕:소노문해운대'!$L$169)),0)</f>
        <v>939</v>
      </c>
      <c r="CB97" s="77">
        <f>CA97*기존구분!$K$52+20000</f>
        <v>341526.15770292107</v>
      </c>
      <c r="CC97" s="78"/>
      <c r="CD97" s="211"/>
      <c r="CE97" s="80"/>
      <c r="CF97" s="81"/>
      <c r="CG97" s="82"/>
      <c r="CH97" s="83"/>
      <c r="CI97" s="84"/>
      <c r="CJ97" s="85"/>
      <c r="CK97" s="78"/>
      <c r="CL97" s="83"/>
      <c r="CM97" s="78"/>
      <c r="CN97" s="83"/>
    </row>
    <row r="98" spans="3:92" ht="18" customHeight="1" x14ac:dyDescent="0.3">
      <c r="C98" s="315"/>
      <c r="D98" s="328" t="s">
        <v>59</v>
      </c>
      <c r="E98" s="329"/>
      <c r="F98" s="170">
        <f>SUM(F86,F90,F96,F97)</f>
        <v>2433</v>
      </c>
      <c r="G98" s="171">
        <f>IFERROR(F98/F98,0)</f>
        <v>1</v>
      </c>
      <c r="H98" s="172">
        <f t="shared" si="124"/>
        <v>276.11594360427966</v>
      </c>
      <c r="I98" s="173">
        <f>IFERROR(H98/H83,0)</f>
        <v>0.9812457540075411</v>
      </c>
      <c r="J98" s="172">
        <f>SUM(J86,J90,J96,J97)</f>
        <v>671790.09078921238</v>
      </c>
      <c r="K98" s="174">
        <f>IFERROR(J98/J98,0)</f>
        <v>1</v>
      </c>
      <c r="L98" s="175">
        <f>SUM(L86,L90,L96,L97)</f>
        <v>0</v>
      </c>
      <c r="M98" s="171">
        <f>IFERROR(L98/L98,0)</f>
        <v>0</v>
      </c>
      <c r="N98" s="172" t="str">
        <f t="shared" si="125"/>
        <v>0</v>
      </c>
      <c r="O98" s="173">
        <f>IFERROR(N98/N83,0)</f>
        <v>0</v>
      </c>
      <c r="P98" s="172">
        <f>SUM(P86,P90,P96,P97)</f>
        <v>0</v>
      </c>
      <c r="Q98" s="176">
        <f>IFERROR(P98/P98,0)</f>
        <v>0</v>
      </c>
      <c r="R98" s="175">
        <f>SUM(R86,R90,R96,R97)</f>
        <v>0</v>
      </c>
      <c r="S98" s="171">
        <f>IFERROR(R98/R98,0)</f>
        <v>0</v>
      </c>
      <c r="T98" s="172" t="str">
        <f t="shared" si="126"/>
        <v>0</v>
      </c>
      <c r="U98" s="173">
        <f>IFERROR(T98/T83,0)</f>
        <v>0</v>
      </c>
      <c r="V98" s="172">
        <f>SUM(V86,V90,V96,V97)</f>
        <v>0</v>
      </c>
      <c r="W98" s="176">
        <f>IFERROR(V98/V98,0)</f>
        <v>0</v>
      </c>
      <c r="X98" s="177">
        <f>SUM(X86,X90,X96,X97)</f>
        <v>0</v>
      </c>
      <c r="Y98" s="171">
        <f>IFERROR(X98/X98,0)</f>
        <v>0</v>
      </c>
      <c r="Z98" s="172" t="str">
        <f t="shared" si="127"/>
        <v>0</v>
      </c>
      <c r="AA98" s="173">
        <f>IFERROR(Z98/Z83,0)</f>
        <v>0</v>
      </c>
      <c r="AB98" s="172">
        <f>SUM(AB86,AB90,AB96,AB97)</f>
        <v>0</v>
      </c>
      <c r="AC98" s="174">
        <f>IFERROR(AB98/AB98,0)</f>
        <v>0</v>
      </c>
      <c r="AD98" s="175">
        <f>SUM(AD86,AD90,AD96,AD97)</f>
        <v>0</v>
      </c>
      <c r="AE98" s="171">
        <f>IFERROR(AD98/AD98,0)</f>
        <v>0</v>
      </c>
      <c r="AF98" s="172" t="str">
        <f t="shared" si="128"/>
        <v>0</v>
      </c>
      <c r="AG98" s="173">
        <f>IFERROR(AF98/AF83,0)</f>
        <v>0</v>
      </c>
      <c r="AH98" s="172">
        <f>SUM(AH86,AH90,AH96,AH97)</f>
        <v>0</v>
      </c>
      <c r="AI98" s="176">
        <f>IFERROR(AH98/AH98,0)</f>
        <v>0</v>
      </c>
      <c r="AJ98" s="175">
        <f>SUM(AJ86,AJ90,AJ96,AJ97)</f>
        <v>0</v>
      </c>
      <c r="AK98" s="171">
        <f>IFERROR(AJ98/AJ98,0)</f>
        <v>0</v>
      </c>
      <c r="AL98" s="172" t="str">
        <f t="shared" si="129"/>
        <v>0</v>
      </c>
      <c r="AM98" s="173">
        <f>IFERROR(AL98/AL83,0)</f>
        <v>0</v>
      </c>
      <c r="AN98" s="172">
        <f>SUM(AN86,AN90,AN96,AN97)</f>
        <v>0</v>
      </c>
      <c r="AO98" s="174">
        <f>IFERROR(AN98/AN98,0)</f>
        <v>0</v>
      </c>
      <c r="AP98" s="175">
        <f>SUM(AP86,AP90,AP96,AP97)</f>
        <v>0</v>
      </c>
      <c r="AQ98" s="171">
        <f>IFERROR(AP98/AP98,0)</f>
        <v>0</v>
      </c>
      <c r="AR98" s="172" t="str">
        <f t="shared" si="131"/>
        <v>0</v>
      </c>
      <c r="AS98" s="173">
        <f>IFERROR(AR98/AR83,0)</f>
        <v>0</v>
      </c>
      <c r="AT98" s="172">
        <f>SUM(AT86,AT90,AT96,AT97)</f>
        <v>0</v>
      </c>
      <c r="AU98" s="178">
        <f>IFERROR(AT98/AT98,0)</f>
        <v>0</v>
      </c>
      <c r="AV98" s="179">
        <f t="shared" si="133"/>
        <v>-2433</v>
      </c>
      <c r="AW98" s="180">
        <f t="shared" si="134"/>
        <v>-1</v>
      </c>
      <c r="AX98" s="181">
        <f t="shared" si="135"/>
        <v>-276.11594360427966</v>
      </c>
      <c r="AY98" s="180">
        <f t="shared" si="136"/>
        <v>-1</v>
      </c>
      <c r="AZ98" s="181">
        <f t="shared" si="137"/>
        <v>-671790.09078921238</v>
      </c>
      <c r="BA98" s="182">
        <f t="shared" si="138"/>
        <v>-1</v>
      </c>
      <c r="BB98" s="179">
        <f t="shared" si="139"/>
        <v>0</v>
      </c>
      <c r="BC98" s="180">
        <f t="shared" si="140"/>
        <v>0</v>
      </c>
      <c r="BD98" s="181">
        <f t="shared" si="141"/>
        <v>0</v>
      </c>
      <c r="BE98" s="180">
        <f t="shared" si="142"/>
        <v>0</v>
      </c>
      <c r="BF98" s="181">
        <f t="shared" si="143"/>
        <v>0</v>
      </c>
      <c r="BG98" s="182">
        <f t="shared" si="144"/>
        <v>0</v>
      </c>
      <c r="BH98" s="179">
        <f t="shared" si="145"/>
        <v>0</v>
      </c>
      <c r="BI98" s="180">
        <f t="shared" si="146"/>
        <v>0</v>
      </c>
      <c r="BJ98" s="181">
        <f t="shared" si="147"/>
        <v>0</v>
      </c>
      <c r="BK98" s="180">
        <f t="shared" si="148"/>
        <v>0</v>
      </c>
      <c r="BL98" s="181">
        <f t="shared" si="149"/>
        <v>0</v>
      </c>
      <c r="BM98" s="183">
        <f t="shared" si="150"/>
        <v>0</v>
      </c>
      <c r="BN98" s="184">
        <f t="shared" si="151"/>
        <v>0</v>
      </c>
      <c r="BO98" s="180">
        <f t="shared" si="152"/>
        <v>0</v>
      </c>
      <c r="BP98" s="181">
        <f t="shared" si="153"/>
        <v>0</v>
      </c>
      <c r="BQ98" s="180">
        <f t="shared" si="154"/>
        <v>0</v>
      </c>
      <c r="BR98" s="181">
        <f t="shared" si="123"/>
        <v>0</v>
      </c>
      <c r="BS98" s="183">
        <f t="shared" si="155"/>
        <v>0</v>
      </c>
      <c r="BX98" s="321"/>
      <c r="BY98" s="366"/>
      <c r="BZ98" s="60" t="s">
        <v>55</v>
      </c>
      <c r="CA98" s="76">
        <f>ROUND(기존구분!$K$44*(SUM('파나크 영덕:소노문해운대'!L166)/SUM('파나크 영덕:소노문해운대'!$L$162,'파나크 영덕:소노문해운대'!$L$168,'파나크 영덕:소노문해운대'!$L$169)),0)</f>
        <v>0</v>
      </c>
      <c r="CB98" s="77">
        <f>CA98*기존구분!$K$52</f>
        <v>0</v>
      </c>
      <c r="CC98" s="78"/>
      <c r="CD98" s="211"/>
      <c r="CE98" s="80"/>
      <c r="CF98" s="81"/>
      <c r="CG98" s="82"/>
      <c r="CH98" s="83"/>
      <c r="CI98" s="84"/>
      <c r="CJ98" s="85"/>
      <c r="CK98" s="78"/>
      <c r="CL98" s="83"/>
      <c r="CM98" s="78"/>
      <c r="CN98" s="83"/>
    </row>
    <row r="99" spans="3:92" ht="18" customHeight="1" thickBot="1" x14ac:dyDescent="0.35">
      <c r="C99" s="316"/>
      <c r="D99" s="330" t="s">
        <v>60</v>
      </c>
      <c r="E99" s="331"/>
      <c r="F99" s="185">
        <f>F98/F78</f>
        <v>0.75794392523364484</v>
      </c>
      <c r="G99" s="186"/>
      <c r="H99" s="187"/>
      <c r="I99" s="188"/>
      <c r="J99" s="187"/>
      <c r="K99" s="189"/>
      <c r="L99" s="190" t="e">
        <f>L98/L78</f>
        <v>#DIV/0!</v>
      </c>
      <c r="M99" s="186"/>
      <c r="N99" s="187"/>
      <c r="O99" s="188"/>
      <c r="P99" s="187"/>
      <c r="Q99" s="191"/>
      <c r="R99" s="190" t="e">
        <f>R98/R78</f>
        <v>#DIV/0!</v>
      </c>
      <c r="S99" s="186"/>
      <c r="T99" s="187"/>
      <c r="U99" s="188"/>
      <c r="V99" s="187"/>
      <c r="W99" s="191"/>
      <c r="X99" s="192" t="e">
        <f>X98/X78</f>
        <v>#DIV/0!</v>
      </c>
      <c r="Y99" s="186"/>
      <c r="Z99" s="187"/>
      <c r="AA99" s="188"/>
      <c r="AB99" s="187"/>
      <c r="AC99" s="189"/>
      <c r="AD99" s="190" t="e">
        <f>AD98/AD78</f>
        <v>#DIV/0!</v>
      </c>
      <c r="AE99" s="186"/>
      <c r="AF99" s="187"/>
      <c r="AG99" s="188"/>
      <c r="AH99" s="187"/>
      <c r="AI99" s="191"/>
      <c r="AJ99" s="190" t="e">
        <f>AJ98/AJ78</f>
        <v>#DIV/0!</v>
      </c>
      <c r="AK99" s="186"/>
      <c r="AL99" s="187"/>
      <c r="AM99" s="188"/>
      <c r="AN99" s="187"/>
      <c r="AO99" s="189"/>
      <c r="AP99" s="190" t="e">
        <f>AP98/AP78</f>
        <v>#DIV/0!</v>
      </c>
      <c r="AQ99" s="186"/>
      <c r="AR99" s="187"/>
      <c r="AS99" s="188"/>
      <c r="AT99" s="187"/>
      <c r="AU99" s="193"/>
      <c r="AV99" s="194">
        <f t="shared" si="133"/>
        <v>0</v>
      </c>
      <c r="AW99" s="195"/>
      <c r="AX99" s="196"/>
      <c r="AY99" s="197"/>
      <c r="AZ99" s="196"/>
      <c r="BA99" s="197"/>
      <c r="BB99" s="194">
        <f t="shared" si="139"/>
        <v>0</v>
      </c>
      <c r="BC99" s="195"/>
      <c r="BD99" s="196"/>
      <c r="BE99" s="197"/>
      <c r="BF99" s="196"/>
      <c r="BG99" s="197"/>
      <c r="BH99" s="194">
        <f t="shared" si="145"/>
        <v>0</v>
      </c>
      <c r="BI99" s="195"/>
      <c r="BJ99" s="196"/>
      <c r="BK99" s="197"/>
      <c r="BL99" s="196"/>
      <c r="BM99" s="198"/>
      <c r="BN99" s="199">
        <f>IFERROR(L99-AP99,0)</f>
        <v>0</v>
      </c>
      <c r="BO99" s="195"/>
      <c r="BP99" s="196"/>
      <c r="BQ99" s="197"/>
      <c r="BR99" s="196"/>
      <c r="BS99" s="198"/>
      <c r="BV99" s="8"/>
      <c r="BX99" s="321"/>
      <c r="BY99" s="366"/>
      <c r="BZ99" s="60" t="s">
        <v>40</v>
      </c>
      <c r="CA99" s="76">
        <f>ROUND(기존구분!$K$44*(SUM('파나크 영덕:소노문해운대'!L167)/SUM('파나크 영덕:소노문해운대'!$L$162,'파나크 영덕:소노문해운대'!$L$168,'파나크 영덕:소노문해운대'!$L$169)),0)</f>
        <v>85</v>
      </c>
      <c r="CB99" s="77">
        <f>CA99*기존구분!$K$52+1000</f>
        <v>30105.136746270811</v>
      </c>
      <c r="CC99" s="78"/>
      <c r="CD99" s="211"/>
      <c r="CE99" s="80"/>
      <c r="CF99" s="81"/>
      <c r="CG99" s="82"/>
      <c r="CH99" s="83"/>
      <c r="CI99" s="84"/>
      <c r="CJ99" s="85"/>
      <c r="CK99" s="78"/>
      <c r="CL99" s="83"/>
      <c r="CM99" s="78"/>
      <c r="CN99" s="83"/>
    </row>
    <row r="100" spans="3:92" ht="18" customHeight="1" x14ac:dyDescent="0.3">
      <c r="AM100" s="4"/>
      <c r="AS100" s="4"/>
      <c r="BI100" s="3"/>
      <c r="BK100" s="3"/>
      <c r="BM100" s="3"/>
      <c r="BO100" s="3"/>
      <c r="BQ100" s="3"/>
      <c r="BS100" s="3"/>
      <c r="BV100" s="15"/>
      <c r="BX100" s="368"/>
      <c r="BY100" s="364" t="s">
        <v>57</v>
      </c>
      <c r="BZ100" s="365"/>
      <c r="CA100" s="135">
        <f>ROUND(기존구분!$K$44*(SUM('파나크 영덕:소노문해운대'!L169)/SUM('파나크 영덕:소노문해운대'!$L$162,'파나크 영덕:소노문해운대'!$L$168,'파나크 영덕:소노문해운대'!$L$169)),0)</f>
        <v>41</v>
      </c>
      <c r="CB100" s="136"/>
      <c r="CC100" s="137"/>
      <c r="CD100" s="212"/>
      <c r="CE100" s="139"/>
      <c r="CF100" s="140"/>
      <c r="CG100" s="141"/>
      <c r="CH100" s="142"/>
      <c r="CI100" s="143"/>
      <c r="CJ100" s="144"/>
      <c r="CK100" s="137"/>
      <c r="CL100" s="142"/>
      <c r="CM100" s="137"/>
      <c r="CN100" s="142"/>
    </row>
    <row r="101" spans="3:92" ht="18" customHeight="1" x14ac:dyDescent="0.3">
      <c r="AH101" s="8"/>
      <c r="AM101" s="4"/>
      <c r="AN101" s="8"/>
      <c r="AS101" s="4"/>
      <c r="AT101" s="8"/>
      <c r="BI101" s="3"/>
      <c r="BK101" s="3"/>
      <c r="BM101" s="3"/>
      <c r="BO101" s="3"/>
      <c r="BQ101" s="3"/>
      <c r="BS101" s="3"/>
      <c r="BX101" s="320" t="s">
        <v>66</v>
      </c>
      <c r="BY101" s="363" t="s">
        <v>35</v>
      </c>
      <c r="BZ101" s="102" t="s">
        <v>34</v>
      </c>
      <c r="CA101" s="145">
        <f>기존구분!$L$46</f>
        <v>403</v>
      </c>
      <c r="CB101" s="146"/>
      <c r="CC101" s="147"/>
      <c r="CD101" s="148"/>
      <c r="CE101" s="149"/>
      <c r="CF101" s="150"/>
      <c r="CG101" s="151"/>
      <c r="CH101" s="152"/>
      <c r="CI101" s="153"/>
      <c r="CJ101" s="154"/>
      <c r="CK101" s="147"/>
      <c r="CL101" s="152"/>
      <c r="CM101" s="147"/>
      <c r="CN101" s="152"/>
    </row>
    <row r="102" spans="3:92" s="8" customFormat="1" ht="18" customHeight="1" thickBot="1" x14ac:dyDescent="0.35">
      <c r="C102" s="7"/>
      <c r="D102" s="7"/>
      <c r="E102" s="7"/>
      <c r="F102" s="7">
        <f>CE169</f>
        <v>3317</v>
      </c>
      <c r="G102" s="3"/>
      <c r="I102" s="4"/>
      <c r="J102" s="9"/>
      <c r="K102" s="9"/>
      <c r="L102" s="7">
        <f>CE170</f>
        <v>0</v>
      </c>
      <c r="M102" s="3"/>
      <c r="O102" s="4"/>
      <c r="P102" s="9"/>
      <c r="Q102" s="9"/>
      <c r="R102" s="10">
        <f>CE171</f>
        <v>0</v>
      </c>
      <c r="S102" s="11"/>
      <c r="T102" s="10"/>
      <c r="U102" s="12"/>
      <c r="V102" s="9"/>
      <c r="W102" s="9"/>
      <c r="X102" s="10">
        <f>CE172</f>
        <v>0</v>
      </c>
      <c r="Y102" s="11"/>
      <c r="Z102" s="10"/>
      <c r="AA102" s="12"/>
      <c r="AB102" s="9"/>
      <c r="AC102" s="9"/>
      <c r="AD102" s="10">
        <f>CE173</f>
        <v>0</v>
      </c>
      <c r="AE102" s="11"/>
      <c r="AF102" s="10"/>
      <c r="AG102" s="12"/>
      <c r="AH102" s="9"/>
      <c r="AI102" s="9"/>
      <c r="AJ102" s="10">
        <f>CE174</f>
        <v>0</v>
      </c>
      <c r="AK102" s="3"/>
      <c r="AM102" s="4"/>
      <c r="AO102" s="3"/>
      <c r="AP102" s="10">
        <f>CE175</f>
        <v>0</v>
      </c>
      <c r="AQ102" s="3"/>
      <c r="AS102" s="4"/>
      <c r="AU102" s="3"/>
      <c r="AW102" s="3"/>
      <c r="AY102" s="3"/>
      <c r="BA102" s="3"/>
      <c r="BC102" s="3"/>
      <c r="BE102" s="3"/>
      <c r="BG102" s="3"/>
      <c r="BI102" s="3"/>
      <c r="BK102" s="3"/>
      <c r="BM102" s="11" t="s">
        <v>1</v>
      </c>
      <c r="BO102" s="3"/>
      <c r="BQ102" s="3"/>
      <c r="BS102" s="11" t="s">
        <v>1</v>
      </c>
      <c r="BX102" s="321"/>
      <c r="BY102" s="366"/>
      <c r="BZ102" s="60" t="s">
        <v>36</v>
      </c>
      <c r="CA102" s="76">
        <f>ROUND(기존구분!$L$45*(SUM('파나크 영덕'!L179,소노문해운대!L178:L179)/SUM('파나크 영덕'!L179:L181,소노문해운대!L178:L181)),0)</f>
        <v>1487</v>
      </c>
      <c r="CB102" s="77">
        <f>CA102*기존구분!$L$53-1000</f>
        <v>441050.00184423686</v>
      </c>
      <c r="CC102" s="78"/>
      <c r="CD102" s="79"/>
      <c r="CE102" s="80"/>
      <c r="CF102" s="81"/>
      <c r="CG102" s="82"/>
      <c r="CH102" s="83"/>
      <c r="CI102" s="84"/>
      <c r="CJ102" s="85"/>
      <c r="CK102" s="78"/>
      <c r="CL102" s="83"/>
      <c r="CM102" s="78"/>
      <c r="CN102" s="83"/>
    </row>
    <row r="103" spans="3:92" s="15" customFormat="1" ht="18" customHeight="1" x14ac:dyDescent="0.3">
      <c r="C103" s="347" t="s">
        <v>2</v>
      </c>
      <c r="D103" s="345"/>
      <c r="E103" s="352"/>
      <c r="F103" s="358" t="str">
        <f>$F$7</f>
        <v>2026 Budget</v>
      </c>
      <c r="G103" s="345"/>
      <c r="H103" s="345"/>
      <c r="I103" s="345"/>
      <c r="J103" s="345"/>
      <c r="K103" s="346"/>
      <c r="L103" s="359" t="str">
        <f>$L$7</f>
        <v>2026 Actual</v>
      </c>
      <c r="M103" s="345"/>
      <c r="N103" s="345"/>
      <c r="O103" s="345"/>
      <c r="P103" s="345"/>
      <c r="Q103" s="348"/>
      <c r="R103" s="347" t="str">
        <f>$R$7</f>
        <v>2025 Actual</v>
      </c>
      <c r="S103" s="345"/>
      <c r="T103" s="345"/>
      <c r="U103" s="345"/>
      <c r="V103" s="345"/>
      <c r="W103" s="348"/>
      <c r="X103" s="344" t="str">
        <f>$X$7</f>
        <v>2023 Actual</v>
      </c>
      <c r="Y103" s="345"/>
      <c r="Z103" s="345"/>
      <c r="AA103" s="345"/>
      <c r="AB103" s="345"/>
      <c r="AC103" s="346"/>
      <c r="AD103" s="347" t="str">
        <f>$AD$7</f>
        <v>2022 Actual</v>
      </c>
      <c r="AE103" s="345"/>
      <c r="AF103" s="345"/>
      <c r="AG103" s="345"/>
      <c r="AH103" s="345"/>
      <c r="AI103" s="348"/>
      <c r="AJ103" s="347" t="str">
        <f>$AJ$7</f>
        <v>2021 Actual</v>
      </c>
      <c r="AK103" s="345"/>
      <c r="AL103" s="345"/>
      <c r="AM103" s="345"/>
      <c r="AN103" s="345"/>
      <c r="AO103" s="346"/>
      <c r="AP103" s="347" t="str">
        <f>$AP$7</f>
        <v>2020 Actual</v>
      </c>
      <c r="AQ103" s="345"/>
      <c r="AR103" s="345"/>
      <c r="AS103" s="345"/>
      <c r="AT103" s="345"/>
      <c r="AU103" s="349"/>
      <c r="AV103" s="350" t="str">
        <f>$AV$7</f>
        <v>2026 Actual vs. 2026 Budget</v>
      </c>
      <c r="AW103" s="340"/>
      <c r="AX103" s="340"/>
      <c r="AY103" s="340"/>
      <c r="AZ103" s="340"/>
      <c r="BA103" s="351"/>
      <c r="BB103" s="350" t="str">
        <f>$BB$7</f>
        <v>2026 Actual vs. 2025 Actual</v>
      </c>
      <c r="BC103" s="340"/>
      <c r="BD103" s="340"/>
      <c r="BE103" s="340"/>
      <c r="BF103" s="340"/>
      <c r="BG103" s="351"/>
      <c r="BH103" s="350" t="str">
        <f>$BH$7</f>
        <v>2026 Actual vs. 2024 Actual</v>
      </c>
      <c r="BI103" s="340"/>
      <c r="BJ103" s="340"/>
      <c r="BK103" s="340"/>
      <c r="BL103" s="340"/>
      <c r="BM103" s="341"/>
      <c r="BN103" s="339" t="str">
        <f>$BN$7</f>
        <v>2025 Actual vs. 2020 Actual</v>
      </c>
      <c r="BO103" s="340"/>
      <c r="BP103" s="340"/>
      <c r="BQ103" s="340"/>
      <c r="BR103" s="340"/>
      <c r="BS103" s="341"/>
      <c r="BX103" s="321"/>
      <c r="BY103" s="366"/>
      <c r="BZ103" s="60" t="s">
        <v>38</v>
      </c>
      <c r="CA103" s="76">
        <f>ROUND(기존구분!$L$45*(SUM('파나크 영덕:소노문해운대'!L180)/SUM('파나크 영덕'!L179:L181,소노문해운대!L178:L181)),0)</f>
        <v>81</v>
      </c>
      <c r="CB103" s="77">
        <f>CA103*기존구분!$L$53+1000</f>
        <v>25079.388130049218</v>
      </c>
      <c r="CC103" s="78"/>
      <c r="CD103" s="79"/>
      <c r="CE103" s="80"/>
      <c r="CF103" s="81"/>
      <c r="CG103" s="82"/>
      <c r="CH103" s="83"/>
      <c r="CI103" s="84"/>
      <c r="CJ103" s="85"/>
      <c r="CK103" s="78"/>
      <c r="CL103" s="83"/>
      <c r="CM103" s="78"/>
      <c r="CN103" s="83"/>
    </row>
    <row r="104" spans="3:92" s="15" customFormat="1" ht="18" customHeight="1" x14ac:dyDescent="0.3">
      <c r="C104" s="353"/>
      <c r="D104" s="333"/>
      <c r="E104" s="354"/>
      <c r="F104" s="342" t="s">
        <v>15</v>
      </c>
      <c r="G104" s="333"/>
      <c r="H104" s="334" t="s">
        <v>16</v>
      </c>
      <c r="I104" s="333"/>
      <c r="J104" s="334" t="s">
        <v>17</v>
      </c>
      <c r="K104" s="336"/>
      <c r="L104" s="335" t="s">
        <v>15</v>
      </c>
      <c r="M104" s="333"/>
      <c r="N104" s="334" t="s">
        <v>16</v>
      </c>
      <c r="O104" s="333"/>
      <c r="P104" s="334" t="s">
        <v>17</v>
      </c>
      <c r="Q104" s="343"/>
      <c r="R104" s="335" t="s">
        <v>15</v>
      </c>
      <c r="S104" s="333"/>
      <c r="T104" s="334" t="s">
        <v>16</v>
      </c>
      <c r="U104" s="333"/>
      <c r="V104" s="334" t="s">
        <v>18</v>
      </c>
      <c r="W104" s="343"/>
      <c r="X104" s="338" t="s">
        <v>15</v>
      </c>
      <c r="Y104" s="333"/>
      <c r="Z104" s="334" t="s">
        <v>16</v>
      </c>
      <c r="AA104" s="333"/>
      <c r="AB104" s="334" t="s">
        <v>18</v>
      </c>
      <c r="AC104" s="336"/>
      <c r="AD104" s="335" t="s">
        <v>15</v>
      </c>
      <c r="AE104" s="333"/>
      <c r="AF104" s="334" t="s">
        <v>16</v>
      </c>
      <c r="AG104" s="333"/>
      <c r="AH104" s="334" t="s">
        <v>19</v>
      </c>
      <c r="AI104" s="343"/>
      <c r="AJ104" s="335" t="s">
        <v>15</v>
      </c>
      <c r="AK104" s="333"/>
      <c r="AL104" s="334" t="s">
        <v>16</v>
      </c>
      <c r="AM104" s="333"/>
      <c r="AN104" s="334" t="s">
        <v>19</v>
      </c>
      <c r="AO104" s="336"/>
      <c r="AP104" s="335" t="s">
        <v>15</v>
      </c>
      <c r="AQ104" s="333"/>
      <c r="AR104" s="334" t="s">
        <v>16</v>
      </c>
      <c r="AS104" s="333"/>
      <c r="AT104" s="334" t="s">
        <v>19</v>
      </c>
      <c r="AU104" s="337"/>
      <c r="AV104" s="332" t="s">
        <v>15</v>
      </c>
      <c r="AW104" s="333"/>
      <c r="AX104" s="334" t="s">
        <v>16</v>
      </c>
      <c r="AY104" s="333"/>
      <c r="AZ104" s="334" t="s">
        <v>17</v>
      </c>
      <c r="BA104" s="336"/>
      <c r="BB104" s="332" t="s">
        <v>15</v>
      </c>
      <c r="BC104" s="333"/>
      <c r="BD104" s="334" t="s">
        <v>16</v>
      </c>
      <c r="BE104" s="333"/>
      <c r="BF104" s="334" t="s">
        <v>17</v>
      </c>
      <c r="BG104" s="336"/>
      <c r="BH104" s="332" t="s">
        <v>15</v>
      </c>
      <c r="BI104" s="333"/>
      <c r="BJ104" s="334" t="s">
        <v>16</v>
      </c>
      <c r="BK104" s="333"/>
      <c r="BL104" s="334" t="s">
        <v>17</v>
      </c>
      <c r="BM104" s="337"/>
      <c r="BN104" s="338" t="s">
        <v>15</v>
      </c>
      <c r="BO104" s="333"/>
      <c r="BP104" s="334" t="s">
        <v>16</v>
      </c>
      <c r="BQ104" s="333"/>
      <c r="BR104" s="334" t="s">
        <v>17</v>
      </c>
      <c r="BS104" s="337"/>
      <c r="BX104" s="321"/>
      <c r="BY104" s="366"/>
      <c r="BZ104" s="60" t="s">
        <v>40</v>
      </c>
      <c r="CA104" s="76">
        <f>ROUND(기존구분!$L$45*(SUM('파나크 영덕:소노문해운대'!L181)/SUM('파나크 영덕'!L179:L181,소노문해운대!L178:L181)),0)-1</f>
        <v>61</v>
      </c>
      <c r="CB104" s="77">
        <f>CA104*기존구분!$L$53</f>
        <v>18133.860196703732</v>
      </c>
      <c r="CC104" s="78"/>
      <c r="CD104" s="79"/>
      <c r="CE104" s="80"/>
      <c r="CF104" s="81"/>
      <c r="CG104" s="82"/>
      <c r="CH104" s="83"/>
      <c r="CI104" s="84"/>
      <c r="CJ104" s="85"/>
      <c r="CK104" s="78"/>
      <c r="CL104" s="83"/>
      <c r="CM104" s="78"/>
      <c r="CN104" s="83"/>
    </row>
    <row r="105" spans="3:92" s="15" customFormat="1" ht="18" customHeight="1" thickBot="1" x14ac:dyDescent="0.35">
      <c r="C105" s="355"/>
      <c r="D105" s="356"/>
      <c r="E105" s="357"/>
      <c r="F105" s="19"/>
      <c r="G105" s="20" t="s">
        <v>28</v>
      </c>
      <c r="H105" s="21"/>
      <c r="I105" s="22" t="s">
        <v>29</v>
      </c>
      <c r="J105" s="21"/>
      <c r="K105" s="23" t="s">
        <v>28</v>
      </c>
      <c r="L105" s="24"/>
      <c r="M105" s="20" t="s">
        <v>28</v>
      </c>
      <c r="N105" s="21"/>
      <c r="O105" s="22" t="s">
        <v>29</v>
      </c>
      <c r="P105" s="21"/>
      <c r="Q105" s="25" t="s">
        <v>28</v>
      </c>
      <c r="R105" s="24"/>
      <c r="S105" s="20" t="s">
        <v>28</v>
      </c>
      <c r="T105" s="21"/>
      <c r="U105" s="22" t="s">
        <v>29</v>
      </c>
      <c r="V105" s="21"/>
      <c r="W105" s="25" t="s">
        <v>28</v>
      </c>
      <c r="X105" s="26"/>
      <c r="Y105" s="20" t="s">
        <v>28</v>
      </c>
      <c r="Z105" s="21"/>
      <c r="AA105" s="22" t="s">
        <v>29</v>
      </c>
      <c r="AB105" s="21"/>
      <c r="AC105" s="23" t="s">
        <v>28</v>
      </c>
      <c r="AD105" s="24"/>
      <c r="AE105" s="20" t="s">
        <v>28</v>
      </c>
      <c r="AF105" s="21"/>
      <c r="AG105" s="22" t="s">
        <v>29</v>
      </c>
      <c r="AH105" s="21"/>
      <c r="AI105" s="25" t="s">
        <v>28</v>
      </c>
      <c r="AJ105" s="24"/>
      <c r="AK105" s="20" t="s">
        <v>28</v>
      </c>
      <c r="AL105" s="21"/>
      <c r="AM105" s="22" t="s">
        <v>29</v>
      </c>
      <c r="AN105" s="21"/>
      <c r="AO105" s="23" t="s">
        <v>28</v>
      </c>
      <c r="AP105" s="24"/>
      <c r="AQ105" s="20" t="s">
        <v>28</v>
      </c>
      <c r="AR105" s="21"/>
      <c r="AS105" s="22" t="s">
        <v>29</v>
      </c>
      <c r="AT105" s="21"/>
      <c r="AU105" s="27" t="s">
        <v>28</v>
      </c>
      <c r="AV105" s="28"/>
      <c r="AW105" s="20" t="s">
        <v>30</v>
      </c>
      <c r="AX105" s="21"/>
      <c r="AY105" s="20" t="s">
        <v>30</v>
      </c>
      <c r="AZ105" s="21"/>
      <c r="BA105" s="23" t="s">
        <v>30</v>
      </c>
      <c r="BB105" s="28"/>
      <c r="BC105" s="20" t="s">
        <v>30</v>
      </c>
      <c r="BD105" s="21"/>
      <c r="BE105" s="20" t="s">
        <v>30</v>
      </c>
      <c r="BF105" s="21"/>
      <c r="BG105" s="23" t="s">
        <v>30</v>
      </c>
      <c r="BH105" s="28"/>
      <c r="BI105" s="20" t="s">
        <v>30</v>
      </c>
      <c r="BJ105" s="21"/>
      <c r="BK105" s="20" t="s">
        <v>30</v>
      </c>
      <c r="BL105" s="21"/>
      <c r="BM105" s="27" t="s">
        <v>30</v>
      </c>
      <c r="BN105" s="26"/>
      <c r="BO105" s="20" t="s">
        <v>30</v>
      </c>
      <c r="BP105" s="21"/>
      <c r="BQ105" s="20" t="s">
        <v>30</v>
      </c>
      <c r="BR105" s="21"/>
      <c r="BS105" s="27" t="s">
        <v>30</v>
      </c>
      <c r="BX105" s="321"/>
      <c r="BY105" s="366" t="s">
        <v>42</v>
      </c>
      <c r="BZ105" s="60" t="s">
        <v>43</v>
      </c>
      <c r="CA105" s="76">
        <f>ROUND(기존구분!$L$44*(SUM('파나크 영덕:소노문해운대'!L183)/SUM('파나크 영덕:소노문해운대'!$L$186,'파나크 영덕:소노문해운대'!$L$192,'파나크 영덕:소노문해운대'!$L$193)),0)</f>
        <v>181</v>
      </c>
      <c r="CB105" s="77">
        <f>CA105*기존구분!$L$52-15000</f>
        <v>46976.820600882551</v>
      </c>
      <c r="CC105" s="78"/>
      <c r="CD105" s="79"/>
      <c r="CE105" s="80"/>
      <c r="CF105" s="81"/>
      <c r="CG105" s="82"/>
      <c r="CH105" s="83"/>
      <c r="CI105" s="84"/>
      <c r="CJ105" s="85"/>
      <c r="CK105" s="78"/>
      <c r="CL105" s="83"/>
      <c r="CM105" s="78"/>
      <c r="CN105" s="83"/>
    </row>
    <row r="106" spans="3:92" ht="18" customHeight="1" thickTop="1" x14ac:dyDescent="0.3">
      <c r="C106" s="360" t="s">
        <v>63</v>
      </c>
      <c r="D106" s="317" t="s">
        <v>33</v>
      </c>
      <c r="E106" s="34" t="s">
        <v>34</v>
      </c>
      <c r="F106" s="35">
        <f>CA62</f>
        <v>311</v>
      </c>
      <c r="G106" s="36">
        <f>IFERROR(F106/F122,0)</f>
        <v>0.11059743954480797</v>
      </c>
      <c r="H106" s="37">
        <f>IFERROR(J106/F106,"0")</f>
        <v>0</v>
      </c>
      <c r="I106" s="38">
        <f>IFERROR(H106/H107,0)</f>
        <v>0</v>
      </c>
      <c r="J106" s="37">
        <f>CB62</f>
        <v>0</v>
      </c>
      <c r="K106" s="39">
        <f>IFERROR(J106/J122,0)</f>
        <v>0</v>
      </c>
      <c r="L106" s="40">
        <f t="shared" ref="L106:L109" si="164">CC62</f>
        <v>0</v>
      </c>
      <c r="M106" s="36">
        <f>IFERROR(L106/L122,0)</f>
        <v>0</v>
      </c>
      <c r="N106" s="37" t="str">
        <f>IFERROR(P106/L106,"0")</f>
        <v>0</v>
      </c>
      <c r="O106" s="38">
        <f>IFERROR(N106/N107,0)</f>
        <v>0</v>
      </c>
      <c r="P106" s="37">
        <f t="shared" ref="P106:P109" si="165">CD62</f>
        <v>0</v>
      </c>
      <c r="Q106" s="41">
        <f>IFERROR(P106/P122,0)</f>
        <v>0</v>
      </c>
      <c r="R106" s="40">
        <f>CE62</f>
        <v>0</v>
      </c>
      <c r="S106" s="36">
        <f>IFERROR(R106/R122,0)</f>
        <v>0</v>
      </c>
      <c r="T106" s="37" t="str">
        <f>IFERROR(V106/R106,"0")</f>
        <v>0</v>
      </c>
      <c r="U106" s="38">
        <f>IFERROR(T106/T107,0)</f>
        <v>0</v>
      </c>
      <c r="V106" s="37">
        <f>CF62</f>
        <v>0</v>
      </c>
      <c r="W106" s="41">
        <f>IFERROR(V106/V122,0)</f>
        <v>0</v>
      </c>
      <c r="X106" s="42">
        <f>CG62</f>
        <v>0</v>
      </c>
      <c r="Y106" s="36">
        <f>IFERROR(X106/X122,0)</f>
        <v>0</v>
      </c>
      <c r="Z106" s="37" t="str">
        <f>IFERROR(AB106/X106,"0")</f>
        <v>0</v>
      </c>
      <c r="AA106" s="38">
        <f>IFERROR(Z106/Z107,0)</f>
        <v>0</v>
      </c>
      <c r="AB106" s="37">
        <f>CH62</f>
        <v>0</v>
      </c>
      <c r="AC106" s="39">
        <f>IFERROR(AB106/AB122,0)</f>
        <v>0</v>
      </c>
      <c r="AD106" s="40">
        <f>CI62</f>
        <v>0</v>
      </c>
      <c r="AE106" s="36">
        <f>IFERROR(AD106/AD122,0)</f>
        <v>0</v>
      </c>
      <c r="AF106" s="37" t="str">
        <f>IFERROR(AH106/AD106,"0")</f>
        <v>0</v>
      </c>
      <c r="AG106" s="38">
        <f>IFERROR(AF106/AF107,0)</f>
        <v>0</v>
      </c>
      <c r="AH106" s="37">
        <f>CJ62</f>
        <v>0</v>
      </c>
      <c r="AI106" s="41">
        <f>IFERROR(AH106/AH122,0)</f>
        <v>0</v>
      </c>
      <c r="AJ106" s="40">
        <f>CK62</f>
        <v>0</v>
      </c>
      <c r="AK106" s="36">
        <f>IFERROR(AJ106/AJ122,0)</f>
        <v>0</v>
      </c>
      <c r="AL106" s="37" t="str">
        <f>IFERROR(AN106/AJ106,"0")</f>
        <v>0</v>
      </c>
      <c r="AM106" s="38">
        <f>IFERROR(AL106/AL107,0)</f>
        <v>0</v>
      </c>
      <c r="AN106" s="37">
        <f>CL62</f>
        <v>0</v>
      </c>
      <c r="AO106" s="39">
        <f>IFERROR(AN106/AN122,0)</f>
        <v>0</v>
      </c>
      <c r="AP106" s="40">
        <f>CM62</f>
        <v>0</v>
      </c>
      <c r="AQ106" s="36">
        <f>IFERROR(AP106/AP122,0)</f>
        <v>0</v>
      </c>
      <c r="AR106" s="37" t="str">
        <f>IFERROR(AT106/AP106,"0")</f>
        <v>0</v>
      </c>
      <c r="AS106" s="38">
        <f>IFERROR(AR106/AR107,0)</f>
        <v>0</v>
      </c>
      <c r="AT106" s="37">
        <f>CN62</f>
        <v>0</v>
      </c>
      <c r="AU106" s="43">
        <f>IFERROR(AT106/AT122,0)</f>
        <v>0</v>
      </c>
      <c r="AV106" s="44">
        <f>IFERROR(L106-F106,0)</f>
        <v>-311</v>
      </c>
      <c r="AW106" s="45">
        <f>IFERROR(AV106/F106,0)</f>
        <v>-1</v>
      </c>
      <c r="AX106" s="46">
        <f>IFERROR(N106-H106,0)</f>
        <v>0</v>
      </c>
      <c r="AY106" s="45">
        <f>IFERROR(AX106/H106,0)</f>
        <v>0</v>
      </c>
      <c r="AZ106" s="46">
        <f>IFERROR(P106-J106,0)</f>
        <v>0</v>
      </c>
      <c r="BA106" s="47">
        <f>IFERROR(AZ106/J106,0)</f>
        <v>0</v>
      </c>
      <c r="BB106" s="44">
        <f>IFERROR(L106-R106,0)</f>
        <v>0</v>
      </c>
      <c r="BC106" s="45">
        <f>IFERROR(BB106/R106,0)</f>
        <v>0</v>
      </c>
      <c r="BD106" s="46">
        <f>IFERROR(N106-T106,0)</f>
        <v>0</v>
      </c>
      <c r="BE106" s="45">
        <f>IFERROR(BD106/T106,0)</f>
        <v>0</v>
      </c>
      <c r="BF106" s="46">
        <f>IFERROR(P106-V106,0)</f>
        <v>0</v>
      </c>
      <c r="BG106" s="47">
        <f>IFERROR(BF106/V106,0)</f>
        <v>0</v>
      </c>
      <c r="BH106" s="44">
        <f>IFERROR(L106-X106,0)</f>
        <v>0</v>
      </c>
      <c r="BI106" s="45">
        <f>IFERROR(BH106/X106,0)</f>
        <v>0</v>
      </c>
      <c r="BJ106" s="46">
        <f>IFERROR(N106-Z106,0)</f>
        <v>0</v>
      </c>
      <c r="BK106" s="45">
        <f>IFERROR(BJ106/Z106,0)</f>
        <v>0</v>
      </c>
      <c r="BL106" s="46">
        <f>IFERROR(P106-AB106,0)</f>
        <v>0</v>
      </c>
      <c r="BM106" s="48">
        <f>IFERROR(BL106/AB106,0)</f>
        <v>0</v>
      </c>
      <c r="BN106" s="49">
        <f>IFERROR(L106-AP106,0)</f>
        <v>0</v>
      </c>
      <c r="BO106" s="45">
        <f>IFERROR(BN106/AP106,0)</f>
        <v>0</v>
      </c>
      <c r="BP106" s="46">
        <f>IFERROR(N106-AR106,0)</f>
        <v>0</v>
      </c>
      <c r="BQ106" s="45">
        <f>IFERROR(BP106/AR106,0)</f>
        <v>0</v>
      </c>
      <c r="BR106" s="46">
        <f t="shared" ref="BR106:BR122" si="166">IFERROR(P106-AT106,0)</f>
        <v>0</v>
      </c>
      <c r="BS106" s="48">
        <f>IFERROR(BR106/AT106,0)</f>
        <v>0</v>
      </c>
      <c r="BX106" s="321"/>
      <c r="BY106" s="366"/>
      <c r="BZ106" s="60" t="s">
        <v>46</v>
      </c>
      <c r="CA106" s="76">
        <f>ROUND(기존구분!$L$44*(SUM('파나크 영덕:소노문해운대'!L184)/SUM('파나크 영덕:소노문해운대'!$L$186,'파나크 영덕:소노문해운대'!$L$192,'파나크 영덕:소노문해운대'!$L$193)),0)</f>
        <v>0</v>
      </c>
      <c r="CB106" s="77">
        <f>CA106*기존구분!$L$52</f>
        <v>0</v>
      </c>
      <c r="CC106" s="78"/>
      <c r="CD106" s="79"/>
      <c r="CE106" s="80"/>
      <c r="CF106" s="81"/>
      <c r="CG106" s="82"/>
      <c r="CH106" s="83"/>
      <c r="CI106" s="84"/>
      <c r="CJ106" s="85"/>
      <c r="CK106" s="78"/>
      <c r="CL106" s="83"/>
      <c r="CM106" s="78"/>
      <c r="CN106" s="83"/>
    </row>
    <row r="107" spans="3:92" ht="18" customHeight="1" x14ac:dyDescent="0.3">
      <c r="C107" s="315"/>
      <c r="D107" s="318"/>
      <c r="E107" s="60" t="s">
        <v>36</v>
      </c>
      <c r="F107" s="61">
        <f>CA63</f>
        <v>672</v>
      </c>
      <c r="G107" s="62">
        <f>IFERROR(F107/F122,0)</f>
        <v>0.23897581792318634</v>
      </c>
      <c r="H107" s="63">
        <f t="shared" ref="H107:H122" si="167">IFERROR(J107/F107,"0")</f>
        <v>281.6322825402612</v>
      </c>
      <c r="I107" s="64">
        <f>IFERROR(H107/H107,0)</f>
        <v>1</v>
      </c>
      <c r="J107" s="63">
        <f>CB63</f>
        <v>189256.89386705554</v>
      </c>
      <c r="K107" s="65">
        <f>IFERROR(J107/J122,0)</f>
        <v>0.24145207104992272</v>
      </c>
      <c r="L107" s="66">
        <f t="shared" si="164"/>
        <v>0</v>
      </c>
      <c r="M107" s="62">
        <f>IFERROR(L107/L122,0)</f>
        <v>0</v>
      </c>
      <c r="N107" s="63" t="str">
        <f t="shared" ref="N107:N122" si="168">IFERROR(P107/L107,"0")</f>
        <v>0</v>
      </c>
      <c r="O107" s="64">
        <f>IFERROR(N107/N107,0)</f>
        <v>0</v>
      </c>
      <c r="P107" s="63">
        <f t="shared" si="165"/>
        <v>0</v>
      </c>
      <c r="Q107" s="67">
        <f>IFERROR(P107/P122,0)</f>
        <v>0</v>
      </c>
      <c r="R107" s="66">
        <f>CE63</f>
        <v>0</v>
      </c>
      <c r="S107" s="62">
        <f>IFERROR(R107/R122,0)</f>
        <v>0</v>
      </c>
      <c r="T107" s="63" t="str">
        <f t="shared" ref="T107:T122" si="169">IFERROR(V107/R107,"0")</f>
        <v>0</v>
      </c>
      <c r="U107" s="64">
        <f>IFERROR(T107/T107,0)</f>
        <v>0</v>
      </c>
      <c r="V107" s="63">
        <f>CF63</f>
        <v>0</v>
      </c>
      <c r="W107" s="67">
        <f>IFERROR(V107/V122,0)</f>
        <v>0</v>
      </c>
      <c r="X107" s="68">
        <f>CG63</f>
        <v>0</v>
      </c>
      <c r="Y107" s="62">
        <f>IFERROR(X107/X122,0)</f>
        <v>0</v>
      </c>
      <c r="Z107" s="63" t="str">
        <f t="shared" ref="Z107:Z122" si="170">IFERROR(AB107/X107,"0")</f>
        <v>0</v>
      </c>
      <c r="AA107" s="64">
        <f>IFERROR(Z107/Z107,0)</f>
        <v>0</v>
      </c>
      <c r="AB107" s="63">
        <f>CH63</f>
        <v>0</v>
      </c>
      <c r="AC107" s="65">
        <f>IFERROR(AB107/AB122,0)</f>
        <v>0</v>
      </c>
      <c r="AD107" s="66">
        <f>CI63</f>
        <v>0</v>
      </c>
      <c r="AE107" s="62">
        <f>IFERROR(AD107/AD122,0)</f>
        <v>0</v>
      </c>
      <c r="AF107" s="63" t="str">
        <f t="shared" ref="AF107:AF122" si="171">IFERROR(AH107/AD107,"0")</f>
        <v>0</v>
      </c>
      <c r="AG107" s="64">
        <f>IFERROR(AF107/AF107,0)</f>
        <v>0</v>
      </c>
      <c r="AH107" s="63">
        <f>CJ63</f>
        <v>0</v>
      </c>
      <c r="AI107" s="67">
        <f>IFERROR(AH107/AH122,0)</f>
        <v>0</v>
      </c>
      <c r="AJ107" s="66">
        <f>CK63</f>
        <v>0</v>
      </c>
      <c r="AK107" s="62">
        <f>IFERROR(AJ107/AJ122,0)</f>
        <v>0</v>
      </c>
      <c r="AL107" s="63" t="str">
        <f t="shared" ref="AL107:AL122" si="172">IFERROR(AN107/AJ107,"0")</f>
        <v>0</v>
      </c>
      <c r="AM107" s="64">
        <f>IFERROR(AL107/AL107,0)</f>
        <v>0</v>
      </c>
      <c r="AN107" s="63">
        <f>CL63</f>
        <v>0</v>
      </c>
      <c r="AO107" s="65">
        <f>IFERROR(AN107/AN122,0)</f>
        <v>0</v>
      </c>
      <c r="AP107" s="66">
        <f t="shared" ref="AP107:AP109" si="173">CM63</f>
        <v>0</v>
      </c>
      <c r="AQ107" s="62">
        <f>IFERROR(AP107/AP122,0)</f>
        <v>0</v>
      </c>
      <c r="AR107" s="63" t="str">
        <f t="shared" ref="AR107:AR122" si="174">IFERROR(AT107/AP107,"0")</f>
        <v>0</v>
      </c>
      <c r="AS107" s="64">
        <f>IFERROR(AR107/AR107,0)</f>
        <v>0</v>
      </c>
      <c r="AT107" s="63">
        <f t="shared" ref="AT107:AT109" si="175">CN63</f>
        <v>0</v>
      </c>
      <c r="AU107" s="69">
        <f>IFERROR(AT107/AT122,0)</f>
        <v>0</v>
      </c>
      <c r="AV107" s="70">
        <f t="shared" ref="AV107:AV123" si="176">IFERROR(L107-F107,0)</f>
        <v>-672</v>
      </c>
      <c r="AW107" s="71">
        <f t="shared" ref="AW107:AW122" si="177">IFERROR(AV107/F107,0)</f>
        <v>-1</v>
      </c>
      <c r="AX107" s="72">
        <f t="shared" ref="AX107:AX122" si="178">IFERROR(N107-H107,0)</f>
        <v>-281.6322825402612</v>
      </c>
      <c r="AY107" s="71">
        <f t="shared" ref="AY107:AY122" si="179">IFERROR(AX107/H107,0)</f>
        <v>-1</v>
      </c>
      <c r="AZ107" s="72">
        <f t="shared" ref="AZ107:AZ122" si="180">IFERROR(P107-J107,0)</f>
        <v>-189256.89386705554</v>
      </c>
      <c r="BA107" s="73">
        <f t="shared" ref="BA107:BA122" si="181">IFERROR(AZ107/J107,0)</f>
        <v>-1</v>
      </c>
      <c r="BB107" s="70">
        <f t="shared" ref="BB107:BB123" si="182">IFERROR(L107-R107,0)</f>
        <v>0</v>
      </c>
      <c r="BC107" s="71">
        <f t="shared" ref="BC107:BC122" si="183">IFERROR(BB107/R107,0)</f>
        <v>0</v>
      </c>
      <c r="BD107" s="72">
        <f t="shared" ref="BD107:BD122" si="184">IFERROR(N107-T107,0)</f>
        <v>0</v>
      </c>
      <c r="BE107" s="71">
        <f t="shared" ref="BE107:BE122" si="185">IFERROR(BD107/T107,0)</f>
        <v>0</v>
      </c>
      <c r="BF107" s="72">
        <f t="shared" ref="BF107:BF122" si="186">IFERROR(P107-V107,0)</f>
        <v>0</v>
      </c>
      <c r="BG107" s="73">
        <f t="shared" ref="BG107:BG122" si="187">IFERROR(BF107/V107,0)</f>
        <v>0</v>
      </c>
      <c r="BH107" s="70">
        <f t="shared" ref="BH107:BH123" si="188">IFERROR(L107-X107,0)</f>
        <v>0</v>
      </c>
      <c r="BI107" s="71">
        <f t="shared" ref="BI107:BI122" si="189">IFERROR(BH107/X107,0)</f>
        <v>0</v>
      </c>
      <c r="BJ107" s="72">
        <f t="shared" ref="BJ107:BJ122" si="190">IFERROR(N107-Z107,0)</f>
        <v>0</v>
      </c>
      <c r="BK107" s="71">
        <f t="shared" ref="BK107:BK122" si="191">IFERROR(BJ107/Z107,0)</f>
        <v>0</v>
      </c>
      <c r="BL107" s="72">
        <f t="shared" ref="BL107:BL122" si="192">IFERROR(P107-AB107,0)</f>
        <v>0</v>
      </c>
      <c r="BM107" s="74">
        <f t="shared" ref="BM107:BM122" si="193">IFERROR(BL107/AB107,0)</f>
        <v>0</v>
      </c>
      <c r="BN107" s="75">
        <f t="shared" ref="BN107:BN122" si="194">IFERROR(L107-AP107,0)</f>
        <v>0</v>
      </c>
      <c r="BO107" s="71">
        <f t="shared" ref="BO107:BO122" si="195">IFERROR(BN107/AP107,0)</f>
        <v>0</v>
      </c>
      <c r="BP107" s="72">
        <f t="shared" ref="BP107:BP122" si="196">IFERROR(N107-AR107,0)</f>
        <v>0</v>
      </c>
      <c r="BQ107" s="71">
        <f t="shared" ref="BQ107:BQ122" si="197">IFERROR(BP107/AR107,0)</f>
        <v>0</v>
      </c>
      <c r="BR107" s="72">
        <f t="shared" si="166"/>
        <v>0</v>
      </c>
      <c r="BS107" s="74">
        <f t="shared" ref="BS107:BS122" si="198">IFERROR(BR107/AT107,0)</f>
        <v>0</v>
      </c>
      <c r="BX107" s="321"/>
      <c r="BY107" s="366"/>
      <c r="BZ107" s="60" t="s">
        <v>48</v>
      </c>
      <c r="CA107" s="76">
        <f>ROUND(기존구분!$L$44*(SUM('파나크 영덕:소노문해운대'!L185)/SUM('파나크 영덕:소노문해운대'!$L$186,'파나크 영덕:소노문해운대'!$L$192,'파나크 영덕:소노문해운대'!$L$193)),0)</f>
        <v>288</v>
      </c>
      <c r="CB107" s="77">
        <f>CA107*기존구분!$L$52-25000</f>
        <v>73615.051563835223</v>
      </c>
      <c r="CC107" s="78"/>
      <c r="CD107" s="79"/>
      <c r="CE107" s="80"/>
      <c r="CF107" s="81"/>
      <c r="CG107" s="82"/>
      <c r="CH107" s="83"/>
      <c r="CI107" s="84"/>
      <c r="CJ107" s="85"/>
      <c r="CK107" s="78"/>
      <c r="CL107" s="83"/>
      <c r="CM107" s="78"/>
      <c r="CN107" s="83"/>
    </row>
    <row r="108" spans="3:92" ht="18" customHeight="1" x14ac:dyDescent="0.3">
      <c r="C108" s="315"/>
      <c r="D108" s="318"/>
      <c r="E108" s="60" t="s">
        <v>37</v>
      </c>
      <c r="F108" s="61">
        <f>CA64</f>
        <v>53</v>
      </c>
      <c r="G108" s="62">
        <f>IFERROR(F108/F122,0)</f>
        <v>1.8847795163584636E-2</v>
      </c>
      <c r="H108" s="63">
        <f t="shared" si="167"/>
        <v>301.98830230665834</v>
      </c>
      <c r="I108" s="64">
        <f>IFERROR(H108/H107,0)</f>
        <v>1.0722787160008445</v>
      </c>
      <c r="J108" s="63">
        <f>CB64</f>
        <v>16005.380022252892</v>
      </c>
      <c r="K108" s="65">
        <f>IFERROR(J108/J122,0)</f>
        <v>2.0419505336638773E-2</v>
      </c>
      <c r="L108" s="66">
        <f t="shared" si="164"/>
        <v>0</v>
      </c>
      <c r="M108" s="62">
        <f>IFERROR(L108/L122,0)</f>
        <v>0</v>
      </c>
      <c r="N108" s="63" t="str">
        <f t="shared" si="168"/>
        <v>0</v>
      </c>
      <c r="O108" s="64">
        <f>IFERROR(N108/N107,0)</f>
        <v>0</v>
      </c>
      <c r="P108" s="63">
        <f t="shared" si="165"/>
        <v>0</v>
      </c>
      <c r="Q108" s="67">
        <f>IFERROR(P108/P122,0)</f>
        <v>0</v>
      </c>
      <c r="R108" s="66">
        <f>CE64</f>
        <v>0</v>
      </c>
      <c r="S108" s="62">
        <f>IFERROR(R108/R122,0)</f>
        <v>0</v>
      </c>
      <c r="T108" s="63" t="str">
        <f t="shared" si="169"/>
        <v>0</v>
      </c>
      <c r="U108" s="64">
        <f>IFERROR(T108/T107,0)</f>
        <v>0</v>
      </c>
      <c r="V108" s="63">
        <f>CF64</f>
        <v>0</v>
      </c>
      <c r="W108" s="67">
        <f>IFERROR(V108/V122,0)</f>
        <v>0</v>
      </c>
      <c r="X108" s="68">
        <f>CG64</f>
        <v>0</v>
      </c>
      <c r="Y108" s="62">
        <f>IFERROR(X108/X122,0)</f>
        <v>0</v>
      </c>
      <c r="Z108" s="63" t="str">
        <f t="shared" si="170"/>
        <v>0</v>
      </c>
      <c r="AA108" s="64">
        <f>IFERROR(Z108/Z107,0)</f>
        <v>0</v>
      </c>
      <c r="AB108" s="63">
        <f>CH64</f>
        <v>0</v>
      </c>
      <c r="AC108" s="65">
        <f>IFERROR(AB108/AB122,0)</f>
        <v>0</v>
      </c>
      <c r="AD108" s="66">
        <f>CI64</f>
        <v>0</v>
      </c>
      <c r="AE108" s="62">
        <f>IFERROR(AD108/AD122,0)</f>
        <v>0</v>
      </c>
      <c r="AF108" s="63" t="str">
        <f t="shared" si="171"/>
        <v>0</v>
      </c>
      <c r="AG108" s="64">
        <f>IFERROR(AF108/AF107,0)</f>
        <v>0</v>
      </c>
      <c r="AH108" s="63">
        <f>CJ64</f>
        <v>0</v>
      </c>
      <c r="AI108" s="67">
        <f>IFERROR(AH108/AH122,0)</f>
        <v>0</v>
      </c>
      <c r="AJ108" s="66">
        <f>CK64</f>
        <v>0</v>
      </c>
      <c r="AK108" s="62">
        <f>IFERROR(AJ108/AJ122,0)</f>
        <v>0</v>
      </c>
      <c r="AL108" s="63" t="str">
        <f t="shared" si="172"/>
        <v>0</v>
      </c>
      <c r="AM108" s="64">
        <f>IFERROR(AL108/AL107,0)</f>
        <v>0</v>
      </c>
      <c r="AN108" s="63">
        <f>CL64</f>
        <v>0</v>
      </c>
      <c r="AO108" s="65">
        <f>IFERROR(AN108/AN122,0)</f>
        <v>0</v>
      </c>
      <c r="AP108" s="66">
        <f t="shared" si="173"/>
        <v>0</v>
      </c>
      <c r="AQ108" s="62">
        <f>IFERROR(AP108/AP122,0)</f>
        <v>0</v>
      </c>
      <c r="AR108" s="63" t="str">
        <f t="shared" si="174"/>
        <v>0</v>
      </c>
      <c r="AS108" s="64">
        <f>IFERROR(AR108/AR107,0)</f>
        <v>0</v>
      </c>
      <c r="AT108" s="63">
        <f>CN64</f>
        <v>0</v>
      </c>
      <c r="AU108" s="69">
        <f>IFERROR(AT108/AT122,0)</f>
        <v>0</v>
      </c>
      <c r="AV108" s="70">
        <f t="shared" si="176"/>
        <v>-53</v>
      </c>
      <c r="AW108" s="71">
        <f t="shared" si="177"/>
        <v>-1</v>
      </c>
      <c r="AX108" s="72">
        <f t="shared" si="178"/>
        <v>-301.98830230665834</v>
      </c>
      <c r="AY108" s="71">
        <f t="shared" si="179"/>
        <v>-1</v>
      </c>
      <c r="AZ108" s="72">
        <f t="shared" si="180"/>
        <v>-16005.380022252892</v>
      </c>
      <c r="BA108" s="73">
        <f t="shared" si="181"/>
        <v>-1</v>
      </c>
      <c r="BB108" s="70">
        <f t="shared" si="182"/>
        <v>0</v>
      </c>
      <c r="BC108" s="71">
        <f t="shared" si="183"/>
        <v>0</v>
      </c>
      <c r="BD108" s="72">
        <f t="shared" si="184"/>
        <v>0</v>
      </c>
      <c r="BE108" s="71">
        <f t="shared" si="185"/>
        <v>0</v>
      </c>
      <c r="BF108" s="72">
        <f t="shared" si="186"/>
        <v>0</v>
      </c>
      <c r="BG108" s="73">
        <f t="shared" si="187"/>
        <v>0</v>
      </c>
      <c r="BH108" s="70">
        <f t="shared" si="188"/>
        <v>0</v>
      </c>
      <c r="BI108" s="71">
        <f t="shared" si="189"/>
        <v>0</v>
      </c>
      <c r="BJ108" s="72">
        <f t="shared" si="190"/>
        <v>0</v>
      </c>
      <c r="BK108" s="71">
        <f t="shared" si="191"/>
        <v>0</v>
      </c>
      <c r="BL108" s="72">
        <f t="shared" si="192"/>
        <v>0</v>
      </c>
      <c r="BM108" s="74">
        <f t="shared" si="193"/>
        <v>0</v>
      </c>
      <c r="BN108" s="75">
        <f t="shared" si="194"/>
        <v>0</v>
      </c>
      <c r="BO108" s="71">
        <f t="shared" si="195"/>
        <v>0</v>
      </c>
      <c r="BP108" s="72">
        <f t="shared" si="196"/>
        <v>0</v>
      </c>
      <c r="BQ108" s="71">
        <f t="shared" si="197"/>
        <v>0</v>
      </c>
      <c r="BR108" s="72">
        <f t="shared" si="166"/>
        <v>0</v>
      </c>
      <c r="BS108" s="74">
        <f t="shared" si="198"/>
        <v>0</v>
      </c>
      <c r="BX108" s="321"/>
      <c r="BY108" s="366" t="s">
        <v>43</v>
      </c>
      <c r="BZ108" s="60" t="s">
        <v>50</v>
      </c>
      <c r="CA108" s="76">
        <f>ROUND(기존구분!$L$44*(SUM('파나크 영덕:소노문해운대'!L187)/SUM('파나크 영덕:소노문해운대'!$L$186,'파나크 영덕:소노문해운대'!$L$192,'파나크 영덕:소노문해운대'!$L$193)),0)</f>
        <v>372</v>
      </c>
      <c r="CB108" s="77">
        <f>CA108*기존구분!$L$52+10000</f>
        <v>137377.7749366205</v>
      </c>
      <c r="CC108" s="78"/>
      <c r="CD108" s="79"/>
      <c r="CE108" s="80"/>
      <c r="CF108" s="81"/>
      <c r="CG108" s="82"/>
      <c r="CH108" s="83"/>
      <c r="CI108" s="84"/>
      <c r="CJ108" s="85"/>
      <c r="CK108" s="78"/>
      <c r="CL108" s="83"/>
      <c r="CM108" s="78"/>
      <c r="CN108" s="83"/>
    </row>
    <row r="109" spans="3:92" ht="18" customHeight="1" x14ac:dyDescent="0.3">
      <c r="C109" s="315"/>
      <c r="D109" s="318"/>
      <c r="E109" s="60" t="s">
        <v>39</v>
      </c>
      <c r="F109" s="61">
        <f>CA65</f>
        <v>14</v>
      </c>
      <c r="G109" s="62">
        <f>IFERROR(F109/F122,0)</f>
        <v>4.9786628733997154E-3</v>
      </c>
      <c r="H109" s="63">
        <f t="shared" si="167"/>
        <v>283.12037777835644</v>
      </c>
      <c r="I109" s="64">
        <f>IFERROR(H109/H107,0)</f>
        <v>1.0052838233766135</v>
      </c>
      <c r="J109" s="63">
        <f>CB65</f>
        <v>3963.6852888969902</v>
      </c>
      <c r="K109" s="65">
        <f>IFERROR(J109/J122,0)</f>
        <v>5.0568304405680838E-3</v>
      </c>
      <c r="L109" s="66">
        <f t="shared" si="164"/>
        <v>0</v>
      </c>
      <c r="M109" s="62">
        <f>IFERROR(L109/L122,0)</f>
        <v>0</v>
      </c>
      <c r="N109" s="63" t="str">
        <f t="shared" si="168"/>
        <v>0</v>
      </c>
      <c r="O109" s="64">
        <f>IFERROR(N109/N107,0)</f>
        <v>0</v>
      </c>
      <c r="P109" s="63">
        <f t="shared" si="165"/>
        <v>0</v>
      </c>
      <c r="Q109" s="67">
        <f>IFERROR(P109/P122,0)</f>
        <v>0</v>
      </c>
      <c r="R109" s="66">
        <f>CE65</f>
        <v>0</v>
      </c>
      <c r="S109" s="62">
        <f>IFERROR(R109/R122,0)</f>
        <v>0</v>
      </c>
      <c r="T109" s="63" t="str">
        <f t="shared" si="169"/>
        <v>0</v>
      </c>
      <c r="U109" s="64">
        <f>IFERROR(T109/T107,0)</f>
        <v>0</v>
      </c>
      <c r="V109" s="63">
        <f>CF65</f>
        <v>0</v>
      </c>
      <c r="W109" s="67">
        <f>IFERROR(V109/V122,0)</f>
        <v>0</v>
      </c>
      <c r="X109" s="68">
        <f>CG65</f>
        <v>0</v>
      </c>
      <c r="Y109" s="62">
        <f>IFERROR(X109/X122,0)</f>
        <v>0</v>
      </c>
      <c r="Z109" s="63" t="str">
        <f t="shared" si="170"/>
        <v>0</v>
      </c>
      <c r="AA109" s="64">
        <f>IFERROR(Z109/Z107,0)</f>
        <v>0</v>
      </c>
      <c r="AB109" s="63">
        <f>CH65</f>
        <v>0</v>
      </c>
      <c r="AC109" s="65">
        <f>IFERROR(AB109/AB122,0)</f>
        <v>0</v>
      </c>
      <c r="AD109" s="66">
        <f>CI65</f>
        <v>0</v>
      </c>
      <c r="AE109" s="62">
        <f>IFERROR(AD109/AD122,0)</f>
        <v>0</v>
      </c>
      <c r="AF109" s="63" t="str">
        <f t="shared" si="171"/>
        <v>0</v>
      </c>
      <c r="AG109" s="64">
        <f>IFERROR(AF109/AF107,0)</f>
        <v>0</v>
      </c>
      <c r="AH109" s="63">
        <f>CJ65</f>
        <v>0</v>
      </c>
      <c r="AI109" s="67">
        <f>IFERROR(AH109/AH122,0)</f>
        <v>0</v>
      </c>
      <c r="AJ109" s="66">
        <f>CK65</f>
        <v>0</v>
      </c>
      <c r="AK109" s="62">
        <f>IFERROR(AJ109/AJ122,0)</f>
        <v>0</v>
      </c>
      <c r="AL109" s="63" t="str">
        <f t="shared" si="172"/>
        <v>0</v>
      </c>
      <c r="AM109" s="64">
        <f>IFERROR(AL109/AL107,0)</f>
        <v>0</v>
      </c>
      <c r="AN109" s="63">
        <f>CL65</f>
        <v>0</v>
      </c>
      <c r="AO109" s="65">
        <f>IFERROR(AN109/AN122,0)</f>
        <v>0</v>
      </c>
      <c r="AP109" s="66">
        <f t="shared" si="173"/>
        <v>0</v>
      </c>
      <c r="AQ109" s="62">
        <f>IFERROR(AP109/AP122,0)</f>
        <v>0</v>
      </c>
      <c r="AR109" s="63" t="str">
        <f t="shared" si="174"/>
        <v>0</v>
      </c>
      <c r="AS109" s="64">
        <f>IFERROR(AR109/AR107,0)</f>
        <v>0</v>
      </c>
      <c r="AT109" s="63">
        <f t="shared" si="175"/>
        <v>0</v>
      </c>
      <c r="AU109" s="69">
        <f>IFERROR(AT109/AT122,0)</f>
        <v>0</v>
      </c>
      <c r="AV109" s="70">
        <f t="shared" si="176"/>
        <v>-14</v>
      </c>
      <c r="AW109" s="71">
        <f t="shared" si="177"/>
        <v>-1</v>
      </c>
      <c r="AX109" s="72">
        <f t="shared" si="178"/>
        <v>-283.12037777835644</v>
      </c>
      <c r="AY109" s="71">
        <f t="shared" si="179"/>
        <v>-1</v>
      </c>
      <c r="AZ109" s="72">
        <f t="shared" si="180"/>
        <v>-3963.6852888969902</v>
      </c>
      <c r="BA109" s="73">
        <f t="shared" si="181"/>
        <v>-1</v>
      </c>
      <c r="BB109" s="70">
        <f t="shared" si="182"/>
        <v>0</v>
      </c>
      <c r="BC109" s="71">
        <f t="shared" si="183"/>
        <v>0</v>
      </c>
      <c r="BD109" s="72">
        <f t="shared" si="184"/>
        <v>0</v>
      </c>
      <c r="BE109" s="71">
        <f t="shared" si="185"/>
        <v>0</v>
      </c>
      <c r="BF109" s="72">
        <f t="shared" si="186"/>
        <v>0</v>
      </c>
      <c r="BG109" s="73">
        <f t="shared" si="187"/>
        <v>0</v>
      </c>
      <c r="BH109" s="70">
        <f t="shared" si="188"/>
        <v>0</v>
      </c>
      <c r="BI109" s="71">
        <f t="shared" si="189"/>
        <v>0</v>
      </c>
      <c r="BJ109" s="72">
        <f t="shared" si="190"/>
        <v>0</v>
      </c>
      <c r="BK109" s="71">
        <f t="shared" si="191"/>
        <v>0</v>
      </c>
      <c r="BL109" s="72">
        <f t="shared" si="192"/>
        <v>0</v>
      </c>
      <c r="BM109" s="74">
        <f t="shared" si="193"/>
        <v>0</v>
      </c>
      <c r="BN109" s="75">
        <f t="shared" si="194"/>
        <v>0</v>
      </c>
      <c r="BO109" s="71">
        <f t="shared" si="195"/>
        <v>0</v>
      </c>
      <c r="BP109" s="72">
        <f t="shared" si="196"/>
        <v>0</v>
      </c>
      <c r="BQ109" s="71">
        <f t="shared" si="197"/>
        <v>0</v>
      </c>
      <c r="BR109" s="72">
        <f t="shared" si="166"/>
        <v>0</v>
      </c>
      <c r="BS109" s="74">
        <f t="shared" si="198"/>
        <v>0</v>
      </c>
      <c r="BX109" s="321"/>
      <c r="BY109" s="366"/>
      <c r="BZ109" s="60" t="s">
        <v>51</v>
      </c>
      <c r="CA109" s="76">
        <f>ROUND(기존구분!$L$44*(SUM('파나크 영덕:소노문해운대'!L188)/SUM('파나크 영덕:소노문해운대'!$L$186,'파나크 영덕:소노문해운대'!$L$192,'파나크 영덕:소노문해운대'!$L$193)),0)</f>
        <v>1505</v>
      </c>
      <c r="CB109" s="77">
        <f>CA109*기존구분!$L$52+22000</f>
        <v>537332.1270957361</v>
      </c>
      <c r="CC109" s="78"/>
      <c r="CD109" s="79"/>
      <c r="CE109" s="80"/>
      <c r="CF109" s="81"/>
      <c r="CG109" s="82"/>
      <c r="CH109" s="83"/>
      <c r="CI109" s="84"/>
      <c r="CJ109" s="85"/>
      <c r="CK109" s="78"/>
      <c r="CL109" s="83"/>
      <c r="CM109" s="78"/>
      <c r="CN109" s="83"/>
    </row>
    <row r="110" spans="3:92" ht="18" customHeight="1" x14ac:dyDescent="0.3">
      <c r="C110" s="315"/>
      <c r="D110" s="319"/>
      <c r="E110" s="86" t="s">
        <v>41</v>
      </c>
      <c r="F110" s="87">
        <f>SUM(F106:F109)</f>
        <v>1050</v>
      </c>
      <c r="G110" s="88">
        <f>IFERROR(F110/F122,0)</f>
        <v>0.37339971550497864</v>
      </c>
      <c r="H110" s="89">
        <f t="shared" si="167"/>
        <v>199.26281826495753</v>
      </c>
      <c r="I110" s="90">
        <f>IFERROR(H110/H107,0)</f>
        <v>0.70752832902411178</v>
      </c>
      <c r="J110" s="89">
        <f>SUM(J106:J109)</f>
        <v>209225.9591782054</v>
      </c>
      <c r="K110" s="91">
        <f>IFERROR(J110/J122,0)</f>
        <v>0.26692840682712954</v>
      </c>
      <c r="L110" s="92">
        <f>SUM(L106:L109)</f>
        <v>0</v>
      </c>
      <c r="M110" s="88">
        <f>IFERROR(L110/L122,0)</f>
        <v>0</v>
      </c>
      <c r="N110" s="89" t="str">
        <f t="shared" si="168"/>
        <v>0</v>
      </c>
      <c r="O110" s="90">
        <f>IFERROR(N110/N107,0)</f>
        <v>0</v>
      </c>
      <c r="P110" s="89">
        <f>SUM(P106:P109)</f>
        <v>0</v>
      </c>
      <c r="Q110" s="93">
        <f>IFERROR(P110/P122,0)</f>
        <v>0</v>
      </c>
      <c r="R110" s="92">
        <f>SUM(R106:R109)</f>
        <v>0</v>
      </c>
      <c r="S110" s="88">
        <f>IFERROR(R110/R122,0)</f>
        <v>0</v>
      </c>
      <c r="T110" s="89" t="str">
        <f t="shared" si="169"/>
        <v>0</v>
      </c>
      <c r="U110" s="90">
        <f>IFERROR(T110/T107,0)</f>
        <v>0</v>
      </c>
      <c r="V110" s="89">
        <f>SUM(V106:V109)</f>
        <v>0</v>
      </c>
      <c r="W110" s="93">
        <f>IFERROR(V110/V122,0)</f>
        <v>0</v>
      </c>
      <c r="X110" s="94">
        <f>SUM(X106:X109)</f>
        <v>0</v>
      </c>
      <c r="Y110" s="88">
        <f>IFERROR(X110/X122,0)</f>
        <v>0</v>
      </c>
      <c r="Z110" s="89" t="str">
        <f t="shared" si="170"/>
        <v>0</v>
      </c>
      <c r="AA110" s="90">
        <f>IFERROR(Z110/Z107,0)</f>
        <v>0</v>
      </c>
      <c r="AB110" s="89">
        <f>SUM(AB106:AB109)</f>
        <v>0</v>
      </c>
      <c r="AC110" s="91">
        <f>IFERROR(AB110/AB122,0)</f>
        <v>0</v>
      </c>
      <c r="AD110" s="92">
        <f>SUM(AD106:AD109)</f>
        <v>0</v>
      </c>
      <c r="AE110" s="88">
        <f>IFERROR(AD110/AD122,0)</f>
        <v>0</v>
      </c>
      <c r="AF110" s="89" t="str">
        <f t="shared" si="171"/>
        <v>0</v>
      </c>
      <c r="AG110" s="90">
        <f>IFERROR(AF110/AF107,0)</f>
        <v>0</v>
      </c>
      <c r="AH110" s="89">
        <f>SUM(AH106:AH109)</f>
        <v>0</v>
      </c>
      <c r="AI110" s="93">
        <f>IFERROR(AH110/AH122,0)</f>
        <v>0</v>
      </c>
      <c r="AJ110" s="92">
        <f>SUM(AJ106:AJ109)</f>
        <v>0</v>
      </c>
      <c r="AK110" s="88">
        <f>IFERROR(AJ110/AJ122,0)</f>
        <v>0</v>
      </c>
      <c r="AL110" s="89" t="str">
        <f t="shared" si="172"/>
        <v>0</v>
      </c>
      <c r="AM110" s="90">
        <f>IFERROR(AL110/AL107,0)</f>
        <v>0</v>
      </c>
      <c r="AN110" s="89">
        <f>SUM(AN106:AN109)</f>
        <v>0</v>
      </c>
      <c r="AO110" s="91">
        <f>IFERROR(AN110/AN122,0)</f>
        <v>0</v>
      </c>
      <c r="AP110" s="92">
        <f>SUM(AP106:AP109)</f>
        <v>0</v>
      </c>
      <c r="AQ110" s="88">
        <f>IFERROR(AP110/AP122,0)</f>
        <v>0</v>
      </c>
      <c r="AR110" s="89" t="str">
        <f t="shared" si="174"/>
        <v>0</v>
      </c>
      <c r="AS110" s="90">
        <f>IFERROR(AR110/AR107,0)</f>
        <v>0</v>
      </c>
      <c r="AT110" s="89">
        <f>SUM(AT106:AT109)</f>
        <v>0</v>
      </c>
      <c r="AU110" s="95">
        <f>IFERROR(AT110/AT122,0)</f>
        <v>0</v>
      </c>
      <c r="AV110" s="96">
        <f t="shared" si="176"/>
        <v>-1050</v>
      </c>
      <c r="AW110" s="97">
        <f t="shared" si="177"/>
        <v>-1</v>
      </c>
      <c r="AX110" s="98">
        <f t="shared" si="178"/>
        <v>-199.26281826495753</v>
      </c>
      <c r="AY110" s="97">
        <f t="shared" si="179"/>
        <v>-1</v>
      </c>
      <c r="AZ110" s="98">
        <f t="shared" si="180"/>
        <v>-209225.9591782054</v>
      </c>
      <c r="BA110" s="99">
        <f t="shared" si="181"/>
        <v>-1</v>
      </c>
      <c r="BB110" s="96">
        <f t="shared" si="182"/>
        <v>0</v>
      </c>
      <c r="BC110" s="97">
        <f t="shared" si="183"/>
        <v>0</v>
      </c>
      <c r="BD110" s="98">
        <f t="shared" si="184"/>
        <v>0</v>
      </c>
      <c r="BE110" s="97">
        <f t="shared" si="185"/>
        <v>0</v>
      </c>
      <c r="BF110" s="98">
        <f t="shared" si="186"/>
        <v>0</v>
      </c>
      <c r="BG110" s="99">
        <f t="shared" si="187"/>
        <v>0</v>
      </c>
      <c r="BH110" s="96">
        <f t="shared" si="188"/>
        <v>0</v>
      </c>
      <c r="BI110" s="97">
        <f t="shared" si="189"/>
        <v>0</v>
      </c>
      <c r="BJ110" s="98">
        <f t="shared" si="190"/>
        <v>0</v>
      </c>
      <c r="BK110" s="97">
        <f t="shared" si="191"/>
        <v>0</v>
      </c>
      <c r="BL110" s="98">
        <f t="shared" si="192"/>
        <v>0</v>
      </c>
      <c r="BM110" s="100">
        <f t="shared" si="193"/>
        <v>0</v>
      </c>
      <c r="BN110" s="101">
        <f t="shared" si="194"/>
        <v>0</v>
      </c>
      <c r="BO110" s="97">
        <f t="shared" si="195"/>
        <v>0</v>
      </c>
      <c r="BP110" s="98">
        <f t="shared" si="196"/>
        <v>0</v>
      </c>
      <c r="BQ110" s="97">
        <f t="shared" si="197"/>
        <v>0</v>
      </c>
      <c r="BR110" s="98">
        <f t="shared" si="166"/>
        <v>0</v>
      </c>
      <c r="BS110" s="100">
        <f t="shared" si="198"/>
        <v>0</v>
      </c>
      <c r="BX110" s="321"/>
      <c r="BY110" s="366"/>
      <c r="BZ110" s="60" t="s">
        <v>54</v>
      </c>
      <c r="CA110" s="76">
        <f>ROUND(기존구분!$L$44*(SUM('파나크 영덕:소노문해운대'!L189)/SUM('파나크 영덕:소노문해운대'!$L$186,'파나크 영덕:소노문해운대'!$L$192,'파나크 영덕:소노문해운대'!$L$193)),0)</f>
        <v>1070</v>
      </c>
      <c r="CB110" s="77">
        <f>CA110*기존구분!$L$52+17242</f>
        <v>383624.30962952669</v>
      </c>
      <c r="CC110" s="78"/>
      <c r="CD110" s="79"/>
      <c r="CE110" s="80"/>
      <c r="CF110" s="81"/>
      <c r="CG110" s="82"/>
      <c r="CH110" s="83"/>
      <c r="CI110" s="84"/>
      <c r="CJ110" s="85"/>
      <c r="CK110" s="78"/>
      <c r="CL110" s="83"/>
      <c r="CM110" s="78"/>
      <c r="CN110" s="83"/>
    </row>
    <row r="111" spans="3:92" ht="18" customHeight="1" x14ac:dyDescent="0.3">
      <c r="C111" s="315"/>
      <c r="D111" s="320" t="s">
        <v>44</v>
      </c>
      <c r="E111" s="102" t="s">
        <v>45</v>
      </c>
      <c r="F111" s="103">
        <f>CA66</f>
        <v>0</v>
      </c>
      <c r="G111" s="104">
        <f>IFERROR(F111/F122,0)</f>
        <v>0</v>
      </c>
      <c r="H111" s="105" t="str">
        <f t="shared" si="167"/>
        <v>0</v>
      </c>
      <c r="I111" s="106">
        <f>IFERROR(H111/H107,0)</f>
        <v>0</v>
      </c>
      <c r="J111" s="105">
        <f>CB66</f>
        <v>0</v>
      </c>
      <c r="K111" s="107">
        <f>IFERROR(J111/J122,0)</f>
        <v>0</v>
      </c>
      <c r="L111" s="108">
        <f t="shared" ref="L111:L113" si="199">CC66</f>
        <v>0</v>
      </c>
      <c r="M111" s="104">
        <f>IFERROR(L111/L122,0)</f>
        <v>0</v>
      </c>
      <c r="N111" s="105" t="str">
        <f t="shared" si="168"/>
        <v>0</v>
      </c>
      <c r="O111" s="106">
        <f>IFERROR(N111/N107,0)</f>
        <v>0</v>
      </c>
      <c r="P111" s="105">
        <f t="shared" ref="P111:P113" si="200">CD66</f>
        <v>0</v>
      </c>
      <c r="Q111" s="109">
        <f>IFERROR(P111/P122,0)</f>
        <v>0</v>
      </c>
      <c r="R111" s="108">
        <f>CE66</f>
        <v>0</v>
      </c>
      <c r="S111" s="104">
        <f>IFERROR(R111/R122,0)</f>
        <v>0</v>
      </c>
      <c r="T111" s="105" t="str">
        <f t="shared" si="169"/>
        <v>0</v>
      </c>
      <c r="U111" s="106">
        <f>IFERROR(T111/T107,0)</f>
        <v>0</v>
      </c>
      <c r="V111" s="105">
        <f>CF66</f>
        <v>0</v>
      </c>
      <c r="W111" s="109">
        <f>IFERROR(V111/V122,0)</f>
        <v>0</v>
      </c>
      <c r="X111" s="110">
        <f>CG66</f>
        <v>0</v>
      </c>
      <c r="Y111" s="104">
        <f>IFERROR(X111/X122,0)</f>
        <v>0</v>
      </c>
      <c r="Z111" s="105" t="str">
        <f t="shared" si="170"/>
        <v>0</v>
      </c>
      <c r="AA111" s="106">
        <f>IFERROR(Z111/Z107,0)</f>
        <v>0</v>
      </c>
      <c r="AB111" s="105">
        <f>CH66</f>
        <v>0</v>
      </c>
      <c r="AC111" s="107">
        <f>IFERROR(AB111/AB122,0)</f>
        <v>0</v>
      </c>
      <c r="AD111" s="108">
        <f>CI66</f>
        <v>0</v>
      </c>
      <c r="AE111" s="104">
        <f>IFERROR(AD111/AD122,0)</f>
        <v>0</v>
      </c>
      <c r="AF111" s="105" t="str">
        <f t="shared" si="171"/>
        <v>0</v>
      </c>
      <c r="AG111" s="106">
        <f>IFERROR(AF111/AF107,0)</f>
        <v>0</v>
      </c>
      <c r="AH111" s="105">
        <f>CJ66</f>
        <v>0</v>
      </c>
      <c r="AI111" s="109">
        <f>IFERROR(AH111/AH122,0)</f>
        <v>0</v>
      </c>
      <c r="AJ111" s="108">
        <f>CK66</f>
        <v>0</v>
      </c>
      <c r="AK111" s="104">
        <f>IFERROR(AJ111/AJ122,0)</f>
        <v>0</v>
      </c>
      <c r="AL111" s="105" t="str">
        <f t="shared" si="172"/>
        <v>0</v>
      </c>
      <c r="AM111" s="106">
        <f>IFERROR(AL111/AL107,0)</f>
        <v>0</v>
      </c>
      <c r="AN111" s="105">
        <f>CL66</f>
        <v>0</v>
      </c>
      <c r="AO111" s="107">
        <f>IFERROR(AN111/AN122,0)</f>
        <v>0</v>
      </c>
      <c r="AP111" s="108">
        <f>CM66</f>
        <v>0</v>
      </c>
      <c r="AQ111" s="104">
        <f>IFERROR(AP111/AP122,0)</f>
        <v>0</v>
      </c>
      <c r="AR111" s="105" t="str">
        <f t="shared" si="174"/>
        <v>0</v>
      </c>
      <c r="AS111" s="106">
        <f>IFERROR(AR111/AR107,0)</f>
        <v>0</v>
      </c>
      <c r="AT111" s="105">
        <f>CN66</f>
        <v>0</v>
      </c>
      <c r="AU111" s="111">
        <f>IFERROR(AT111/AT122,0)</f>
        <v>0</v>
      </c>
      <c r="AV111" s="112">
        <f t="shared" si="176"/>
        <v>0</v>
      </c>
      <c r="AW111" s="113">
        <f t="shared" si="177"/>
        <v>0</v>
      </c>
      <c r="AX111" s="114">
        <f t="shared" si="178"/>
        <v>0</v>
      </c>
      <c r="AY111" s="113">
        <f t="shared" si="179"/>
        <v>0</v>
      </c>
      <c r="AZ111" s="114">
        <f t="shared" si="180"/>
        <v>0</v>
      </c>
      <c r="BA111" s="115">
        <f t="shared" si="181"/>
        <v>0</v>
      </c>
      <c r="BB111" s="112">
        <f t="shared" si="182"/>
        <v>0</v>
      </c>
      <c r="BC111" s="113">
        <f t="shared" si="183"/>
        <v>0</v>
      </c>
      <c r="BD111" s="114">
        <f t="shared" si="184"/>
        <v>0</v>
      </c>
      <c r="BE111" s="113">
        <f t="shared" si="185"/>
        <v>0</v>
      </c>
      <c r="BF111" s="114">
        <f t="shared" si="186"/>
        <v>0</v>
      </c>
      <c r="BG111" s="115">
        <f t="shared" si="187"/>
        <v>0</v>
      </c>
      <c r="BH111" s="112">
        <f t="shared" si="188"/>
        <v>0</v>
      </c>
      <c r="BI111" s="113">
        <f t="shared" si="189"/>
        <v>0</v>
      </c>
      <c r="BJ111" s="114">
        <f t="shared" si="190"/>
        <v>0</v>
      </c>
      <c r="BK111" s="113">
        <f t="shared" si="191"/>
        <v>0</v>
      </c>
      <c r="BL111" s="114">
        <f t="shared" si="192"/>
        <v>0</v>
      </c>
      <c r="BM111" s="116">
        <f t="shared" si="193"/>
        <v>0</v>
      </c>
      <c r="BN111" s="117">
        <f t="shared" si="194"/>
        <v>0</v>
      </c>
      <c r="BO111" s="113">
        <f t="shared" si="195"/>
        <v>0</v>
      </c>
      <c r="BP111" s="114">
        <f t="shared" si="196"/>
        <v>0</v>
      </c>
      <c r="BQ111" s="113">
        <f t="shared" si="197"/>
        <v>0</v>
      </c>
      <c r="BR111" s="114">
        <f t="shared" si="166"/>
        <v>0</v>
      </c>
      <c r="BS111" s="116">
        <f t="shared" si="198"/>
        <v>0</v>
      </c>
      <c r="BX111" s="321"/>
      <c r="BY111" s="366"/>
      <c r="BZ111" s="60" t="s">
        <v>55</v>
      </c>
      <c r="CA111" s="76">
        <f>ROUND(기존구분!$L$44*(SUM('파나크 영덕:소노문해운대'!L190)/SUM('파나크 영덕:소노문해운대'!$L$186,'파나크 영덕:소노문해운대'!$L$192,'파나크 영덕:소노문해운대'!$L$193)),0)</f>
        <v>1</v>
      </c>
      <c r="CB111" s="77">
        <f>CA111*기존구분!$L$52+30</f>
        <v>372.41337348553895</v>
      </c>
      <c r="CC111" s="78"/>
      <c r="CD111" s="79"/>
      <c r="CE111" s="80"/>
      <c r="CF111" s="81"/>
      <c r="CG111" s="82"/>
      <c r="CH111" s="83"/>
      <c r="CI111" s="84"/>
      <c r="CJ111" s="85"/>
      <c r="CK111" s="78"/>
      <c r="CL111" s="83"/>
      <c r="CM111" s="78"/>
      <c r="CN111" s="83"/>
    </row>
    <row r="112" spans="3:92" ht="18" customHeight="1" x14ac:dyDescent="0.3">
      <c r="C112" s="315"/>
      <c r="D112" s="321"/>
      <c r="E112" s="60" t="s">
        <v>47</v>
      </c>
      <c r="F112" s="61">
        <f>CA67</f>
        <v>0</v>
      </c>
      <c r="G112" s="62">
        <f>IFERROR(F112/F122,0)</f>
        <v>0</v>
      </c>
      <c r="H112" s="63" t="str">
        <f t="shared" si="167"/>
        <v>0</v>
      </c>
      <c r="I112" s="64">
        <f>IFERROR(H112/H107,0)</f>
        <v>0</v>
      </c>
      <c r="J112" s="63">
        <f>CB67</f>
        <v>0</v>
      </c>
      <c r="K112" s="65">
        <f>IFERROR(J112/J122,0)</f>
        <v>0</v>
      </c>
      <c r="L112" s="66">
        <f t="shared" si="199"/>
        <v>0</v>
      </c>
      <c r="M112" s="62">
        <f>IFERROR(L112/L122,0)</f>
        <v>0</v>
      </c>
      <c r="N112" s="63" t="str">
        <f t="shared" si="168"/>
        <v>0</v>
      </c>
      <c r="O112" s="64">
        <f>IFERROR(N112/N107,0)</f>
        <v>0</v>
      </c>
      <c r="P112" s="63">
        <f t="shared" si="200"/>
        <v>0</v>
      </c>
      <c r="Q112" s="67">
        <f>IFERROR(P112/P122,0)</f>
        <v>0</v>
      </c>
      <c r="R112" s="66">
        <f>CE67</f>
        <v>0</v>
      </c>
      <c r="S112" s="62">
        <f>IFERROR(R112/R122,0)</f>
        <v>0</v>
      </c>
      <c r="T112" s="63" t="str">
        <f t="shared" si="169"/>
        <v>0</v>
      </c>
      <c r="U112" s="64">
        <f>IFERROR(T112/T107,0)</f>
        <v>0</v>
      </c>
      <c r="V112" s="63">
        <f>CF67</f>
        <v>0</v>
      </c>
      <c r="W112" s="67">
        <f>IFERROR(V112/V122,0)</f>
        <v>0</v>
      </c>
      <c r="X112" s="68">
        <f>CG67</f>
        <v>0</v>
      </c>
      <c r="Y112" s="62">
        <f>IFERROR(X112/X122,0)</f>
        <v>0</v>
      </c>
      <c r="Z112" s="63" t="str">
        <f t="shared" si="170"/>
        <v>0</v>
      </c>
      <c r="AA112" s="64">
        <f>IFERROR(Z112/Z107,0)</f>
        <v>0</v>
      </c>
      <c r="AB112" s="63">
        <f>CH67</f>
        <v>0</v>
      </c>
      <c r="AC112" s="65">
        <f>IFERROR(AB112/AB122,0)</f>
        <v>0</v>
      </c>
      <c r="AD112" s="66">
        <f>CI67</f>
        <v>0</v>
      </c>
      <c r="AE112" s="62">
        <f>IFERROR(AD112/AD122,0)</f>
        <v>0</v>
      </c>
      <c r="AF112" s="63" t="str">
        <f t="shared" si="171"/>
        <v>0</v>
      </c>
      <c r="AG112" s="64">
        <f>IFERROR(AF112/AF107,0)</f>
        <v>0</v>
      </c>
      <c r="AH112" s="63">
        <f>CJ67</f>
        <v>0</v>
      </c>
      <c r="AI112" s="67">
        <f>IFERROR(AH112/AH122,0)</f>
        <v>0</v>
      </c>
      <c r="AJ112" s="66">
        <f>CK67</f>
        <v>0</v>
      </c>
      <c r="AK112" s="62">
        <f>IFERROR(AJ112/AJ122,0)</f>
        <v>0</v>
      </c>
      <c r="AL112" s="63" t="str">
        <f t="shared" si="172"/>
        <v>0</v>
      </c>
      <c r="AM112" s="64">
        <f>IFERROR(AL112/AL107,0)</f>
        <v>0</v>
      </c>
      <c r="AN112" s="63">
        <f>CL67</f>
        <v>0</v>
      </c>
      <c r="AO112" s="65">
        <f>IFERROR(AN112/AN122,0)</f>
        <v>0</v>
      </c>
      <c r="AP112" s="66">
        <f t="shared" ref="AP112:AP113" si="201">CM67</f>
        <v>0</v>
      </c>
      <c r="AQ112" s="62">
        <f>IFERROR(AP112/AP122,0)</f>
        <v>0</v>
      </c>
      <c r="AR112" s="63" t="str">
        <f t="shared" si="174"/>
        <v>0</v>
      </c>
      <c r="AS112" s="64">
        <f>IFERROR(AR112/AR107,0)</f>
        <v>0</v>
      </c>
      <c r="AT112" s="63">
        <f t="shared" ref="AT112:AT113" si="202">CN67</f>
        <v>0</v>
      </c>
      <c r="AU112" s="69">
        <f>IFERROR(AT112/AT122,0)</f>
        <v>0</v>
      </c>
      <c r="AV112" s="70">
        <f t="shared" si="176"/>
        <v>0</v>
      </c>
      <c r="AW112" s="71">
        <f t="shared" si="177"/>
        <v>0</v>
      </c>
      <c r="AX112" s="72">
        <f t="shared" si="178"/>
        <v>0</v>
      </c>
      <c r="AY112" s="71">
        <f t="shared" si="179"/>
        <v>0</v>
      </c>
      <c r="AZ112" s="72">
        <f t="shared" si="180"/>
        <v>0</v>
      </c>
      <c r="BA112" s="73">
        <f t="shared" si="181"/>
        <v>0</v>
      </c>
      <c r="BB112" s="70">
        <f t="shared" si="182"/>
        <v>0</v>
      </c>
      <c r="BC112" s="71">
        <f t="shared" si="183"/>
        <v>0</v>
      </c>
      <c r="BD112" s="72">
        <f t="shared" si="184"/>
        <v>0</v>
      </c>
      <c r="BE112" s="71">
        <f t="shared" si="185"/>
        <v>0</v>
      </c>
      <c r="BF112" s="72">
        <f t="shared" si="186"/>
        <v>0</v>
      </c>
      <c r="BG112" s="73">
        <f t="shared" si="187"/>
        <v>0</v>
      </c>
      <c r="BH112" s="70">
        <f t="shared" si="188"/>
        <v>0</v>
      </c>
      <c r="BI112" s="71">
        <f t="shared" si="189"/>
        <v>0</v>
      </c>
      <c r="BJ112" s="72">
        <f t="shared" si="190"/>
        <v>0</v>
      </c>
      <c r="BK112" s="71">
        <f t="shared" si="191"/>
        <v>0</v>
      </c>
      <c r="BL112" s="72">
        <f t="shared" si="192"/>
        <v>0</v>
      </c>
      <c r="BM112" s="74">
        <f t="shared" si="193"/>
        <v>0</v>
      </c>
      <c r="BN112" s="75">
        <f t="shared" si="194"/>
        <v>0</v>
      </c>
      <c r="BO112" s="71">
        <f t="shared" si="195"/>
        <v>0</v>
      </c>
      <c r="BP112" s="72">
        <f t="shared" si="196"/>
        <v>0</v>
      </c>
      <c r="BQ112" s="71">
        <f t="shared" si="197"/>
        <v>0</v>
      </c>
      <c r="BR112" s="72">
        <f t="shared" si="166"/>
        <v>0</v>
      </c>
      <c r="BS112" s="74">
        <f t="shared" si="198"/>
        <v>0</v>
      </c>
      <c r="BX112" s="321"/>
      <c r="BY112" s="366"/>
      <c r="BZ112" s="60" t="s">
        <v>40</v>
      </c>
      <c r="CA112" s="76">
        <f>ROUND(기존구분!$L$44*(SUM('파나크 영덕:소노문해운대'!L191)/SUM('파나크 영덕:소노문해운대'!$L$186,'파나크 영덕:소노문해운대'!$L$192,'파나크 영덕:소노문해운대'!$L$193)),0)</f>
        <v>91</v>
      </c>
      <c r="CB112" s="77">
        <f>CA112*기존구분!$L$52+1000</f>
        <v>32159.616987184047</v>
      </c>
      <c r="CC112" s="78"/>
      <c r="CD112" s="79"/>
      <c r="CE112" s="80"/>
      <c r="CF112" s="81"/>
      <c r="CG112" s="82"/>
      <c r="CH112" s="83"/>
      <c r="CI112" s="84"/>
      <c r="CJ112" s="85"/>
      <c r="CK112" s="78"/>
      <c r="CL112" s="83"/>
      <c r="CM112" s="78"/>
      <c r="CN112" s="83"/>
    </row>
    <row r="113" spans="3:92" ht="18" customHeight="1" x14ac:dyDescent="0.3">
      <c r="C113" s="315"/>
      <c r="D113" s="321"/>
      <c r="E113" s="60" t="s">
        <v>49</v>
      </c>
      <c r="F113" s="61">
        <f>CA68</f>
        <v>0</v>
      </c>
      <c r="G113" s="62">
        <f>IFERROR(F113/F122,0)</f>
        <v>0</v>
      </c>
      <c r="H113" s="63" t="str">
        <f t="shared" si="167"/>
        <v>0</v>
      </c>
      <c r="I113" s="64">
        <f>IFERROR(H113/H107,0)</f>
        <v>0</v>
      </c>
      <c r="J113" s="63">
        <f>CB68</f>
        <v>0</v>
      </c>
      <c r="K113" s="65">
        <f>IFERROR(J113/J122,0)</f>
        <v>0</v>
      </c>
      <c r="L113" s="66">
        <f t="shared" si="199"/>
        <v>0</v>
      </c>
      <c r="M113" s="62">
        <f>IFERROR(L113/L122,0)</f>
        <v>0</v>
      </c>
      <c r="N113" s="63" t="str">
        <f t="shared" si="168"/>
        <v>0</v>
      </c>
      <c r="O113" s="64">
        <f>IFERROR(N113/N107,0)</f>
        <v>0</v>
      </c>
      <c r="P113" s="63">
        <f t="shared" si="200"/>
        <v>0</v>
      </c>
      <c r="Q113" s="67">
        <f>IFERROR(P113/P122,0)</f>
        <v>0</v>
      </c>
      <c r="R113" s="66">
        <f>CE68</f>
        <v>0</v>
      </c>
      <c r="S113" s="62">
        <f>IFERROR(R113/R122,0)</f>
        <v>0</v>
      </c>
      <c r="T113" s="63" t="str">
        <f t="shared" si="169"/>
        <v>0</v>
      </c>
      <c r="U113" s="64">
        <f>IFERROR(T113/T107,0)</f>
        <v>0</v>
      </c>
      <c r="V113" s="63">
        <f>CF68</f>
        <v>0</v>
      </c>
      <c r="W113" s="67">
        <f>IFERROR(V113/V122,0)</f>
        <v>0</v>
      </c>
      <c r="X113" s="68">
        <f>CG68</f>
        <v>0</v>
      </c>
      <c r="Y113" s="62">
        <f>IFERROR(X113/X122,0)</f>
        <v>0</v>
      </c>
      <c r="Z113" s="63" t="str">
        <f t="shared" si="170"/>
        <v>0</v>
      </c>
      <c r="AA113" s="64">
        <f>IFERROR(Z113/Z107,0)</f>
        <v>0</v>
      </c>
      <c r="AB113" s="63">
        <f>CH68</f>
        <v>0</v>
      </c>
      <c r="AC113" s="65">
        <f>IFERROR(AB113/AB122,0)</f>
        <v>0</v>
      </c>
      <c r="AD113" s="66">
        <f>CI68</f>
        <v>0</v>
      </c>
      <c r="AE113" s="62">
        <f>IFERROR(AD113/AD122,0)</f>
        <v>0</v>
      </c>
      <c r="AF113" s="63" t="str">
        <f t="shared" si="171"/>
        <v>0</v>
      </c>
      <c r="AG113" s="64">
        <f>IFERROR(AF113/AF107,0)</f>
        <v>0</v>
      </c>
      <c r="AH113" s="63">
        <f>CJ68</f>
        <v>0</v>
      </c>
      <c r="AI113" s="67">
        <f>IFERROR(AH113/AH122,0)</f>
        <v>0</v>
      </c>
      <c r="AJ113" s="66">
        <f>CK68</f>
        <v>0</v>
      </c>
      <c r="AK113" s="62">
        <f>IFERROR(AJ113/AJ122,0)</f>
        <v>0</v>
      </c>
      <c r="AL113" s="63" t="str">
        <f t="shared" si="172"/>
        <v>0</v>
      </c>
      <c r="AM113" s="64">
        <f>IFERROR(AL113/AL107,0)</f>
        <v>0</v>
      </c>
      <c r="AN113" s="63">
        <f>CL68</f>
        <v>0</v>
      </c>
      <c r="AO113" s="65">
        <f>IFERROR(AN113/AN122,0)</f>
        <v>0</v>
      </c>
      <c r="AP113" s="66">
        <f t="shared" si="201"/>
        <v>0</v>
      </c>
      <c r="AQ113" s="62">
        <f>IFERROR(AP113/AP122,0)</f>
        <v>0</v>
      </c>
      <c r="AR113" s="63" t="str">
        <f t="shared" si="174"/>
        <v>0</v>
      </c>
      <c r="AS113" s="64">
        <f>IFERROR(AR113/AR107,0)</f>
        <v>0</v>
      </c>
      <c r="AT113" s="63">
        <f t="shared" si="202"/>
        <v>0</v>
      </c>
      <c r="AU113" s="69">
        <f>IFERROR(AT113/AT122,0)</f>
        <v>0</v>
      </c>
      <c r="AV113" s="70">
        <f t="shared" si="176"/>
        <v>0</v>
      </c>
      <c r="AW113" s="71">
        <f t="shared" si="177"/>
        <v>0</v>
      </c>
      <c r="AX113" s="72">
        <f t="shared" si="178"/>
        <v>0</v>
      </c>
      <c r="AY113" s="71">
        <f t="shared" si="179"/>
        <v>0</v>
      </c>
      <c r="AZ113" s="72">
        <f t="shared" si="180"/>
        <v>0</v>
      </c>
      <c r="BA113" s="73">
        <f t="shared" si="181"/>
        <v>0</v>
      </c>
      <c r="BB113" s="70">
        <f t="shared" si="182"/>
        <v>0</v>
      </c>
      <c r="BC113" s="71">
        <f t="shared" si="183"/>
        <v>0</v>
      </c>
      <c r="BD113" s="72">
        <f t="shared" si="184"/>
        <v>0</v>
      </c>
      <c r="BE113" s="71">
        <f t="shared" si="185"/>
        <v>0</v>
      </c>
      <c r="BF113" s="72">
        <f t="shared" si="186"/>
        <v>0</v>
      </c>
      <c r="BG113" s="73">
        <f t="shared" si="187"/>
        <v>0</v>
      </c>
      <c r="BH113" s="70">
        <f t="shared" si="188"/>
        <v>0</v>
      </c>
      <c r="BI113" s="71">
        <f t="shared" si="189"/>
        <v>0</v>
      </c>
      <c r="BJ113" s="72">
        <f t="shared" si="190"/>
        <v>0</v>
      </c>
      <c r="BK113" s="71">
        <f t="shared" si="191"/>
        <v>0</v>
      </c>
      <c r="BL113" s="72">
        <f t="shared" si="192"/>
        <v>0</v>
      </c>
      <c r="BM113" s="74">
        <f t="shared" si="193"/>
        <v>0</v>
      </c>
      <c r="BN113" s="75">
        <f t="shared" si="194"/>
        <v>0</v>
      </c>
      <c r="BO113" s="71">
        <f t="shared" si="195"/>
        <v>0</v>
      </c>
      <c r="BP113" s="72">
        <f t="shared" si="196"/>
        <v>0</v>
      </c>
      <c r="BQ113" s="71">
        <f t="shared" si="197"/>
        <v>0</v>
      </c>
      <c r="BR113" s="72">
        <f t="shared" si="166"/>
        <v>0</v>
      </c>
      <c r="BS113" s="74">
        <f t="shared" si="198"/>
        <v>0</v>
      </c>
      <c r="BX113" s="322"/>
      <c r="BY113" s="361" t="s">
        <v>57</v>
      </c>
      <c r="BZ113" s="362"/>
      <c r="CA113" s="200">
        <f>ROUND(기존구분!$L$44*(SUM('파나크 영덕:소노문해운대'!L193)/SUM('파나크 영덕:소노문해운대'!$L$186,'파나크 영덕:소노문해운대'!$L$192,'파나크 영덕:소노문해운대'!$L$193)),0)+1</f>
        <v>30</v>
      </c>
      <c r="CB113" s="201"/>
      <c r="CC113" s="202"/>
      <c r="CD113" s="203"/>
      <c r="CE113" s="204"/>
      <c r="CF113" s="205"/>
      <c r="CG113" s="206"/>
      <c r="CH113" s="207"/>
      <c r="CI113" s="208"/>
      <c r="CJ113" s="209"/>
      <c r="CK113" s="202"/>
      <c r="CL113" s="207"/>
      <c r="CM113" s="202"/>
      <c r="CN113" s="207"/>
    </row>
    <row r="114" spans="3:92" ht="18" customHeight="1" x14ac:dyDescent="0.3">
      <c r="C114" s="315"/>
      <c r="D114" s="322"/>
      <c r="E114" s="118" t="s">
        <v>41</v>
      </c>
      <c r="F114" s="119">
        <f>SUM(F111:F113)</f>
        <v>0</v>
      </c>
      <c r="G114" s="120">
        <f>IFERROR(F114/F122,0)</f>
        <v>0</v>
      </c>
      <c r="H114" s="121" t="str">
        <f t="shared" si="167"/>
        <v>0</v>
      </c>
      <c r="I114" s="122">
        <f>IFERROR(H114/H107,0)</f>
        <v>0</v>
      </c>
      <c r="J114" s="121">
        <f>SUM(J111:J113)</f>
        <v>0</v>
      </c>
      <c r="K114" s="123">
        <f>IFERROR(J114/J122,0)</f>
        <v>0</v>
      </c>
      <c r="L114" s="124">
        <f>SUM(L111:L113)</f>
        <v>0</v>
      </c>
      <c r="M114" s="120">
        <f>IFERROR(L114/L122,0)</f>
        <v>0</v>
      </c>
      <c r="N114" s="121" t="str">
        <f t="shared" si="168"/>
        <v>0</v>
      </c>
      <c r="O114" s="122">
        <f>IFERROR(N114/N107,0)</f>
        <v>0</v>
      </c>
      <c r="P114" s="121">
        <f>SUM(P111:P113)</f>
        <v>0</v>
      </c>
      <c r="Q114" s="125">
        <f>IFERROR(P114/P122,0)</f>
        <v>0</v>
      </c>
      <c r="R114" s="124">
        <f>SUM(R111:R113)</f>
        <v>0</v>
      </c>
      <c r="S114" s="120">
        <f>IFERROR(R114/R122,0)</f>
        <v>0</v>
      </c>
      <c r="T114" s="121" t="str">
        <f t="shared" si="169"/>
        <v>0</v>
      </c>
      <c r="U114" s="122">
        <f>IFERROR(T114/T107,0)</f>
        <v>0</v>
      </c>
      <c r="V114" s="121">
        <f>SUM(V111:V113)</f>
        <v>0</v>
      </c>
      <c r="W114" s="125">
        <f>IFERROR(V114/V122,0)</f>
        <v>0</v>
      </c>
      <c r="X114" s="126">
        <f>SUM(X111:X113)</f>
        <v>0</v>
      </c>
      <c r="Y114" s="120">
        <f>IFERROR(X114/X122,0)</f>
        <v>0</v>
      </c>
      <c r="Z114" s="121" t="str">
        <f t="shared" si="170"/>
        <v>0</v>
      </c>
      <c r="AA114" s="122">
        <f>IFERROR(Z114/Z107,0)</f>
        <v>0</v>
      </c>
      <c r="AB114" s="121">
        <f>SUM(AB111:AB113)</f>
        <v>0</v>
      </c>
      <c r="AC114" s="123">
        <f>IFERROR(AB114/AB122,0)</f>
        <v>0</v>
      </c>
      <c r="AD114" s="124">
        <f>SUM(AD111:AD113)</f>
        <v>0</v>
      </c>
      <c r="AE114" s="120">
        <f>IFERROR(AD114/AD122,0)</f>
        <v>0</v>
      </c>
      <c r="AF114" s="121" t="str">
        <f t="shared" si="171"/>
        <v>0</v>
      </c>
      <c r="AG114" s="122">
        <f>IFERROR(AF114/AF107,0)</f>
        <v>0</v>
      </c>
      <c r="AH114" s="121">
        <f>SUM(AH111:AH113)</f>
        <v>0</v>
      </c>
      <c r="AI114" s="125">
        <f>IFERROR(AH114/AH122,0)</f>
        <v>0</v>
      </c>
      <c r="AJ114" s="124">
        <f>SUM(AJ111:AJ113)</f>
        <v>0</v>
      </c>
      <c r="AK114" s="120">
        <f>IFERROR(AJ114/AJ122,0)</f>
        <v>0</v>
      </c>
      <c r="AL114" s="121" t="str">
        <f t="shared" si="172"/>
        <v>0</v>
      </c>
      <c r="AM114" s="122">
        <f>IFERROR(AL114/AL107,0)</f>
        <v>0</v>
      </c>
      <c r="AN114" s="121">
        <f>SUM(AN111:AN113)</f>
        <v>0</v>
      </c>
      <c r="AO114" s="123">
        <f>IFERROR(AN114/AN122,0)</f>
        <v>0</v>
      </c>
      <c r="AP114" s="124">
        <f>SUM(AP111:AP113)</f>
        <v>0</v>
      </c>
      <c r="AQ114" s="120">
        <f>IFERROR(AP114/AP122,0)</f>
        <v>0</v>
      </c>
      <c r="AR114" s="121" t="str">
        <f t="shared" si="174"/>
        <v>0</v>
      </c>
      <c r="AS114" s="122">
        <f>IFERROR(AR114/AR107,0)</f>
        <v>0</v>
      </c>
      <c r="AT114" s="121">
        <f>SUM(AT111:AT113)</f>
        <v>0</v>
      </c>
      <c r="AU114" s="127">
        <f>IFERROR(AT114/AT122,0)</f>
        <v>0</v>
      </c>
      <c r="AV114" s="128">
        <f t="shared" si="176"/>
        <v>0</v>
      </c>
      <c r="AW114" s="129">
        <f t="shared" si="177"/>
        <v>0</v>
      </c>
      <c r="AX114" s="130">
        <f t="shared" si="178"/>
        <v>0</v>
      </c>
      <c r="AY114" s="129">
        <f t="shared" si="179"/>
        <v>0</v>
      </c>
      <c r="AZ114" s="130">
        <f t="shared" si="180"/>
        <v>0</v>
      </c>
      <c r="BA114" s="131">
        <f t="shared" si="181"/>
        <v>0</v>
      </c>
      <c r="BB114" s="128">
        <f t="shared" si="182"/>
        <v>0</v>
      </c>
      <c r="BC114" s="129">
        <f t="shared" si="183"/>
        <v>0</v>
      </c>
      <c r="BD114" s="130">
        <f t="shared" si="184"/>
        <v>0</v>
      </c>
      <c r="BE114" s="129">
        <f t="shared" si="185"/>
        <v>0</v>
      </c>
      <c r="BF114" s="130">
        <f t="shared" si="186"/>
        <v>0</v>
      </c>
      <c r="BG114" s="131">
        <f t="shared" si="187"/>
        <v>0</v>
      </c>
      <c r="BH114" s="128">
        <f t="shared" si="188"/>
        <v>0</v>
      </c>
      <c r="BI114" s="129">
        <f t="shared" si="189"/>
        <v>0</v>
      </c>
      <c r="BJ114" s="130">
        <f t="shared" si="190"/>
        <v>0</v>
      </c>
      <c r="BK114" s="129">
        <f t="shared" si="191"/>
        <v>0</v>
      </c>
      <c r="BL114" s="130">
        <f t="shared" si="192"/>
        <v>0</v>
      </c>
      <c r="BM114" s="132">
        <f t="shared" si="193"/>
        <v>0</v>
      </c>
      <c r="BN114" s="133">
        <f t="shared" si="194"/>
        <v>0</v>
      </c>
      <c r="BO114" s="129">
        <f t="shared" si="195"/>
        <v>0</v>
      </c>
      <c r="BP114" s="130">
        <f t="shared" si="196"/>
        <v>0</v>
      </c>
      <c r="BQ114" s="129">
        <f t="shared" si="197"/>
        <v>0</v>
      </c>
      <c r="BR114" s="130">
        <f t="shared" si="166"/>
        <v>0</v>
      </c>
      <c r="BS114" s="132">
        <f t="shared" si="198"/>
        <v>0</v>
      </c>
      <c r="BX114" s="367" t="s">
        <v>67</v>
      </c>
      <c r="BY114" s="369" t="s">
        <v>35</v>
      </c>
      <c r="BZ114" s="34" t="s">
        <v>34</v>
      </c>
      <c r="CA114" s="50">
        <f>기존구분!$M$46</f>
        <v>342</v>
      </c>
      <c r="CB114" s="51"/>
      <c r="CC114" s="52"/>
      <c r="CD114" s="53"/>
      <c r="CE114" s="54"/>
      <c r="CF114" s="55"/>
      <c r="CG114" s="56"/>
      <c r="CH114" s="57"/>
      <c r="CI114" s="58"/>
      <c r="CJ114" s="59"/>
      <c r="CK114" s="52"/>
      <c r="CL114" s="57"/>
      <c r="CM114" s="52"/>
      <c r="CN114" s="57"/>
    </row>
    <row r="115" spans="3:92" ht="18" customHeight="1" x14ac:dyDescent="0.3">
      <c r="C115" s="315"/>
      <c r="D115" s="323" t="s">
        <v>52</v>
      </c>
      <c r="E115" s="134" t="s">
        <v>53</v>
      </c>
      <c r="F115" s="35">
        <f>CA69</f>
        <v>156</v>
      </c>
      <c r="G115" s="36">
        <f>IFERROR(F115/F122,0)</f>
        <v>5.5476529160739689E-2</v>
      </c>
      <c r="H115" s="37">
        <f t="shared" si="167"/>
        <v>349.65925679941444</v>
      </c>
      <c r="I115" s="38">
        <f>IFERROR(H115/H107,0)</f>
        <v>1.2415453713102949</v>
      </c>
      <c r="J115" s="37">
        <f>CB69</f>
        <v>54546.844060708652</v>
      </c>
      <c r="K115" s="39">
        <f>IFERROR(J115/J122,0)</f>
        <v>6.9590323494091208E-2</v>
      </c>
      <c r="L115" s="40">
        <f t="shared" ref="L115:L119" si="203">CC69</f>
        <v>0</v>
      </c>
      <c r="M115" s="36">
        <f>IFERROR(L115/L122,0)</f>
        <v>0</v>
      </c>
      <c r="N115" s="37" t="str">
        <f t="shared" si="168"/>
        <v>0</v>
      </c>
      <c r="O115" s="38">
        <f>IFERROR(N115/N107,0)</f>
        <v>0</v>
      </c>
      <c r="P115" s="37">
        <f t="shared" ref="P115:P119" si="204">CD69</f>
        <v>0</v>
      </c>
      <c r="Q115" s="41">
        <f>IFERROR(P115/P122,0)</f>
        <v>0</v>
      </c>
      <c r="R115" s="40">
        <f>CE69</f>
        <v>0</v>
      </c>
      <c r="S115" s="36">
        <f>IFERROR(R115/R122,0)</f>
        <v>0</v>
      </c>
      <c r="T115" s="37" t="str">
        <f t="shared" si="169"/>
        <v>0</v>
      </c>
      <c r="U115" s="38">
        <f>IFERROR(T115/T107,0)</f>
        <v>0</v>
      </c>
      <c r="V115" s="37">
        <f>CF69</f>
        <v>0</v>
      </c>
      <c r="W115" s="41">
        <f>IFERROR(V115/V122,0)</f>
        <v>0</v>
      </c>
      <c r="X115" s="42">
        <f>CG69</f>
        <v>0</v>
      </c>
      <c r="Y115" s="36">
        <f>IFERROR(X115/X122,0)</f>
        <v>0</v>
      </c>
      <c r="Z115" s="37" t="str">
        <f t="shared" si="170"/>
        <v>0</v>
      </c>
      <c r="AA115" s="38">
        <f>IFERROR(Z115/Z107,0)</f>
        <v>0</v>
      </c>
      <c r="AB115" s="37">
        <f>CH69</f>
        <v>0</v>
      </c>
      <c r="AC115" s="39">
        <f>IFERROR(AB115/AB122,0)</f>
        <v>0</v>
      </c>
      <c r="AD115" s="40">
        <f>CI69</f>
        <v>0</v>
      </c>
      <c r="AE115" s="36">
        <f>IFERROR(AD115/AD122,0)</f>
        <v>0</v>
      </c>
      <c r="AF115" s="37" t="str">
        <f t="shared" si="171"/>
        <v>0</v>
      </c>
      <c r="AG115" s="38">
        <f>IFERROR(AF115/AF107,0)</f>
        <v>0</v>
      </c>
      <c r="AH115" s="37">
        <f>CJ69</f>
        <v>0</v>
      </c>
      <c r="AI115" s="41">
        <f>IFERROR(AH115/AH122,0)</f>
        <v>0</v>
      </c>
      <c r="AJ115" s="40">
        <f>CK69</f>
        <v>0</v>
      </c>
      <c r="AK115" s="36">
        <f>IFERROR(AJ115/AJ122,0)</f>
        <v>0</v>
      </c>
      <c r="AL115" s="37" t="str">
        <f t="shared" si="172"/>
        <v>0</v>
      </c>
      <c r="AM115" s="38">
        <f>IFERROR(AL115/AL107,0)</f>
        <v>0</v>
      </c>
      <c r="AN115" s="37">
        <f>CL69</f>
        <v>0</v>
      </c>
      <c r="AO115" s="39">
        <f>IFERROR(AN115/AN122,0)</f>
        <v>0</v>
      </c>
      <c r="AP115" s="40">
        <f>CM69</f>
        <v>0</v>
      </c>
      <c r="AQ115" s="36">
        <f>IFERROR(AP115/AP122,0)</f>
        <v>0</v>
      </c>
      <c r="AR115" s="37" t="str">
        <f t="shared" si="174"/>
        <v>0</v>
      </c>
      <c r="AS115" s="38">
        <f>IFERROR(AR115/AR107,0)</f>
        <v>0</v>
      </c>
      <c r="AT115" s="37">
        <f>CN69</f>
        <v>0</v>
      </c>
      <c r="AU115" s="43">
        <f>IFERROR(AT115/AT122,0)</f>
        <v>0</v>
      </c>
      <c r="AV115" s="44">
        <f t="shared" si="176"/>
        <v>-156</v>
      </c>
      <c r="AW115" s="45">
        <f t="shared" si="177"/>
        <v>-1</v>
      </c>
      <c r="AX115" s="46">
        <f t="shared" si="178"/>
        <v>-349.65925679941444</v>
      </c>
      <c r="AY115" s="45">
        <f t="shared" si="179"/>
        <v>-1</v>
      </c>
      <c r="AZ115" s="46">
        <f t="shared" si="180"/>
        <v>-54546.844060708652</v>
      </c>
      <c r="BA115" s="47">
        <f t="shared" si="181"/>
        <v>-1</v>
      </c>
      <c r="BB115" s="44">
        <f t="shared" si="182"/>
        <v>0</v>
      </c>
      <c r="BC115" s="45">
        <f t="shared" si="183"/>
        <v>0</v>
      </c>
      <c r="BD115" s="46">
        <f t="shared" si="184"/>
        <v>0</v>
      </c>
      <c r="BE115" s="45">
        <f t="shared" si="185"/>
        <v>0</v>
      </c>
      <c r="BF115" s="46">
        <f t="shared" si="186"/>
        <v>0</v>
      </c>
      <c r="BG115" s="47">
        <f t="shared" si="187"/>
        <v>0</v>
      </c>
      <c r="BH115" s="44">
        <f t="shared" si="188"/>
        <v>0</v>
      </c>
      <c r="BI115" s="45">
        <f t="shared" si="189"/>
        <v>0</v>
      </c>
      <c r="BJ115" s="46">
        <f t="shared" si="190"/>
        <v>0</v>
      </c>
      <c r="BK115" s="45">
        <f t="shared" si="191"/>
        <v>0</v>
      </c>
      <c r="BL115" s="46">
        <f t="shared" si="192"/>
        <v>0</v>
      </c>
      <c r="BM115" s="48">
        <f t="shared" si="193"/>
        <v>0</v>
      </c>
      <c r="BN115" s="49">
        <f t="shared" si="194"/>
        <v>0</v>
      </c>
      <c r="BO115" s="45">
        <f t="shared" si="195"/>
        <v>0</v>
      </c>
      <c r="BP115" s="46">
        <f t="shared" si="196"/>
        <v>0</v>
      </c>
      <c r="BQ115" s="45">
        <f t="shared" si="197"/>
        <v>0</v>
      </c>
      <c r="BR115" s="46">
        <f t="shared" si="166"/>
        <v>0</v>
      </c>
      <c r="BS115" s="48">
        <f t="shared" si="198"/>
        <v>0</v>
      </c>
      <c r="BX115" s="321"/>
      <c r="BY115" s="366"/>
      <c r="BZ115" s="60" t="s">
        <v>36</v>
      </c>
      <c r="CA115" s="76">
        <f>ROUND(기존구분!$M$45*(SUM('파나크 영덕'!L203,소노문해운대!L202:L203)/SUM('파나크 영덕'!L203:L205,소노문해운대!L202:L205)),0)</f>
        <v>1139</v>
      </c>
      <c r="CB115" s="77">
        <f>CA115*기존구분!$M$53-1000</f>
        <v>337597.81580402545</v>
      </c>
      <c r="CC115" s="78"/>
      <c r="CD115" s="79"/>
      <c r="CE115" s="80"/>
      <c r="CF115" s="81"/>
      <c r="CG115" s="82"/>
      <c r="CH115" s="83"/>
      <c r="CI115" s="84"/>
      <c r="CJ115" s="85"/>
      <c r="CK115" s="78"/>
      <c r="CL115" s="83"/>
      <c r="CM115" s="78"/>
      <c r="CN115" s="83"/>
    </row>
    <row r="116" spans="3:92" ht="18" customHeight="1" x14ac:dyDescent="0.3">
      <c r="C116" s="315"/>
      <c r="D116" s="324"/>
      <c r="E116" s="60" t="s">
        <v>51</v>
      </c>
      <c r="F116" s="61">
        <f>CA70</f>
        <v>704</v>
      </c>
      <c r="G116" s="62">
        <f>IFERROR(F116/F122,0)</f>
        <v>0.2503556187766714</v>
      </c>
      <c r="H116" s="63">
        <f t="shared" si="167"/>
        <v>332.50002020267783</v>
      </c>
      <c r="I116" s="64">
        <f>IFERROR(H116/H107,0)</f>
        <v>1.1806175670047512</v>
      </c>
      <c r="J116" s="63">
        <f>CB70</f>
        <v>234080.01422268519</v>
      </c>
      <c r="K116" s="65">
        <f>IFERROR(J116/J122,0)</f>
        <v>0.29863696413175222</v>
      </c>
      <c r="L116" s="66">
        <f t="shared" si="203"/>
        <v>0</v>
      </c>
      <c r="M116" s="62">
        <f>IFERROR(L116/L122,0)</f>
        <v>0</v>
      </c>
      <c r="N116" s="63" t="str">
        <f t="shared" si="168"/>
        <v>0</v>
      </c>
      <c r="O116" s="64">
        <f>IFERROR(N116/N107,0)</f>
        <v>0</v>
      </c>
      <c r="P116" s="63">
        <f t="shared" si="204"/>
        <v>0</v>
      </c>
      <c r="Q116" s="67">
        <f>IFERROR(P116/P122,0)</f>
        <v>0</v>
      </c>
      <c r="R116" s="66">
        <f>CE70</f>
        <v>0</v>
      </c>
      <c r="S116" s="62">
        <f>IFERROR(R116/R122,0)</f>
        <v>0</v>
      </c>
      <c r="T116" s="63" t="str">
        <f t="shared" si="169"/>
        <v>0</v>
      </c>
      <c r="U116" s="64">
        <f>IFERROR(T116/T107,0)</f>
        <v>0</v>
      </c>
      <c r="V116" s="63">
        <f>CF70</f>
        <v>0</v>
      </c>
      <c r="W116" s="67">
        <f>IFERROR(V116/V122,0)</f>
        <v>0</v>
      </c>
      <c r="X116" s="68">
        <f>CG70</f>
        <v>0</v>
      </c>
      <c r="Y116" s="62">
        <f>IFERROR(X116/X122,0)</f>
        <v>0</v>
      </c>
      <c r="Z116" s="63" t="str">
        <f t="shared" si="170"/>
        <v>0</v>
      </c>
      <c r="AA116" s="64">
        <f>IFERROR(Z116/Z107,0)</f>
        <v>0</v>
      </c>
      <c r="AB116" s="63">
        <f>CH70</f>
        <v>0</v>
      </c>
      <c r="AC116" s="65">
        <f>IFERROR(AB116/AB122,0)</f>
        <v>0</v>
      </c>
      <c r="AD116" s="66">
        <f>CI70</f>
        <v>0</v>
      </c>
      <c r="AE116" s="62">
        <f>IFERROR(AD116/AD122,0)</f>
        <v>0</v>
      </c>
      <c r="AF116" s="63" t="str">
        <f t="shared" si="171"/>
        <v>0</v>
      </c>
      <c r="AG116" s="64">
        <f>IFERROR(AF116/AF107,0)</f>
        <v>0</v>
      </c>
      <c r="AH116" s="63">
        <f>CJ70</f>
        <v>0</v>
      </c>
      <c r="AI116" s="67">
        <f>IFERROR(AH116/AH122,0)</f>
        <v>0</v>
      </c>
      <c r="AJ116" s="66">
        <f>CK70</f>
        <v>0</v>
      </c>
      <c r="AK116" s="62">
        <f>IFERROR(AJ116/AJ122,0)</f>
        <v>0</v>
      </c>
      <c r="AL116" s="63" t="str">
        <f t="shared" si="172"/>
        <v>0</v>
      </c>
      <c r="AM116" s="64">
        <f>IFERROR(AL116/AL107,0)</f>
        <v>0</v>
      </c>
      <c r="AN116" s="63">
        <f>CL70</f>
        <v>0</v>
      </c>
      <c r="AO116" s="65">
        <f>IFERROR(AN116/AN122,0)</f>
        <v>0</v>
      </c>
      <c r="AP116" s="66">
        <f t="shared" ref="AP116:AP119" si="205">CM70</f>
        <v>0</v>
      </c>
      <c r="AQ116" s="62">
        <f>IFERROR(AP116/AP122,0)</f>
        <v>0</v>
      </c>
      <c r="AR116" s="63" t="str">
        <f t="shared" si="174"/>
        <v>0</v>
      </c>
      <c r="AS116" s="64">
        <f>IFERROR(AR116/AR107,0)</f>
        <v>0</v>
      </c>
      <c r="AT116" s="63">
        <f t="shared" ref="AT116:AT119" si="206">CN70</f>
        <v>0</v>
      </c>
      <c r="AU116" s="69">
        <f>IFERROR(AT116/AT122,0)</f>
        <v>0</v>
      </c>
      <c r="AV116" s="70">
        <f t="shared" si="176"/>
        <v>-704</v>
      </c>
      <c r="AW116" s="71">
        <f t="shared" si="177"/>
        <v>-1</v>
      </c>
      <c r="AX116" s="72">
        <f t="shared" si="178"/>
        <v>-332.50002020267783</v>
      </c>
      <c r="AY116" s="71">
        <f t="shared" si="179"/>
        <v>-1</v>
      </c>
      <c r="AZ116" s="72">
        <f t="shared" si="180"/>
        <v>-234080.01422268519</v>
      </c>
      <c r="BA116" s="73">
        <f t="shared" si="181"/>
        <v>-1</v>
      </c>
      <c r="BB116" s="70">
        <f t="shared" si="182"/>
        <v>0</v>
      </c>
      <c r="BC116" s="71">
        <f t="shared" si="183"/>
        <v>0</v>
      </c>
      <c r="BD116" s="72">
        <f t="shared" si="184"/>
        <v>0</v>
      </c>
      <c r="BE116" s="71">
        <f t="shared" si="185"/>
        <v>0</v>
      </c>
      <c r="BF116" s="72">
        <f t="shared" si="186"/>
        <v>0</v>
      </c>
      <c r="BG116" s="73">
        <f t="shared" si="187"/>
        <v>0</v>
      </c>
      <c r="BH116" s="70">
        <f t="shared" si="188"/>
        <v>0</v>
      </c>
      <c r="BI116" s="71">
        <f t="shared" si="189"/>
        <v>0</v>
      </c>
      <c r="BJ116" s="72">
        <f t="shared" si="190"/>
        <v>0</v>
      </c>
      <c r="BK116" s="71">
        <f t="shared" si="191"/>
        <v>0</v>
      </c>
      <c r="BL116" s="72">
        <f t="shared" si="192"/>
        <v>0</v>
      </c>
      <c r="BM116" s="74">
        <f t="shared" si="193"/>
        <v>0</v>
      </c>
      <c r="BN116" s="75">
        <f t="shared" si="194"/>
        <v>0</v>
      </c>
      <c r="BO116" s="71">
        <f t="shared" si="195"/>
        <v>0</v>
      </c>
      <c r="BP116" s="72">
        <f t="shared" si="196"/>
        <v>0</v>
      </c>
      <c r="BQ116" s="71">
        <f t="shared" si="197"/>
        <v>0</v>
      </c>
      <c r="BR116" s="72">
        <f t="shared" si="166"/>
        <v>0</v>
      </c>
      <c r="BS116" s="74">
        <f t="shared" si="198"/>
        <v>0</v>
      </c>
      <c r="BX116" s="321"/>
      <c r="BY116" s="366"/>
      <c r="BZ116" s="60" t="s">
        <v>38</v>
      </c>
      <c r="CA116" s="76">
        <f>ROUND(기존구분!$M$45*(SUM('파나크 영덕:소노문해운대'!L204)/SUM('파나크 영덕'!L203:L205,소노문해운대!L202:L205)),0)</f>
        <v>106</v>
      </c>
      <c r="CB116" s="77">
        <f>CA116*기존구분!$M$53+1000</f>
        <v>32511.298046731077</v>
      </c>
      <c r="CC116" s="78"/>
      <c r="CD116" s="79"/>
      <c r="CE116" s="80"/>
      <c r="CF116" s="81"/>
      <c r="CG116" s="82"/>
      <c r="CH116" s="83"/>
      <c r="CI116" s="84"/>
      <c r="CJ116" s="85"/>
      <c r="CK116" s="78"/>
      <c r="CL116" s="83"/>
      <c r="CM116" s="78"/>
      <c r="CN116" s="83"/>
    </row>
    <row r="117" spans="3:92" ht="18" customHeight="1" x14ac:dyDescent="0.3">
      <c r="C117" s="315"/>
      <c r="D117" s="324"/>
      <c r="E117" s="60" t="s">
        <v>54</v>
      </c>
      <c r="F117" s="61">
        <f>CA71</f>
        <v>811</v>
      </c>
      <c r="G117" s="62">
        <f>IFERROR(F117/F122,0)</f>
        <v>0.28840682788051208</v>
      </c>
      <c r="H117" s="63">
        <f t="shared" si="167"/>
        <v>331.6566800502286</v>
      </c>
      <c r="I117" s="64">
        <f>IFERROR(H117/H107,0)</f>
        <v>1.177623094407922</v>
      </c>
      <c r="J117" s="63">
        <f>CB71</f>
        <v>268973.56752073538</v>
      </c>
      <c r="K117" s="65">
        <f>IFERROR(J117/J122,0)</f>
        <v>0.34315381389059563</v>
      </c>
      <c r="L117" s="66">
        <f t="shared" si="203"/>
        <v>0</v>
      </c>
      <c r="M117" s="62">
        <f>IFERROR(L117/L122,0)</f>
        <v>0</v>
      </c>
      <c r="N117" s="63" t="str">
        <f t="shared" si="168"/>
        <v>0</v>
      </c>
      <c r="O117" s="64">
        <f>IFERROR(N117/N107,0)</f>
        <v>0</v>
      </c>
      <c r="P117" s="63">
        <f t="shared" si="204"/>
        <v>0</v>
      </c>
      <c r="Q117" s="67">
        <f>IFERROR(P117/P122,0)</f>
        <v>0</v>
      </c>
      <c r="R117" s="66">
        <f>CE71</f>
        <v>0</v>
      </c>
      <c r="S117" s="62">
        <f>IFERROR(R117/R122,0)</f>
        <v>0</v>
      </c>
      <c r="T117" s="63" t="str">
        <f t="shared" si="169"/>
        <v>0</v>
      </c>
      <c r="U117" s="64">
        <f>IFERROR(T117/T107,0)</f>
        <v>0</v>
      </c>
      <c r="V117" s="63">
        <f>CF71</f>
        <v>0</v>
      </c>
      <c r="W117" s="67">
        <f>IFERROR(V117/V122,0)</f>
        <v>0</v>
      </c>
      <c r="X117" s="68">
        <f>CG71</f>
        <v>0</v>
      </c>
      <c r="Y117" s="62">
        <f>IFERROR(X117/X122,0)</f>
        <v>0</v>
      </c>
      <c r="Z117" s="63" t="str">
        <f t="shared" si="170"/>
        <v>0</v>
      </c>
      <c r="AA117" s="64">
        <f>IFERROR(Z117/Z107,0)</f>
        <v>0</v>
      </c>
      <c r="AB117" s="63">
        <f>CH71</f>
        <v>0</v>
      </c>
      <c r="AC117" s="65">
        <f>IFERROR(AB117/AB122,0)</f>
        <v>0</v>
      </c>
      <c r="AD117" s="66">
        <f>CI71</f>
        <v>0</v>
      </c>
      <c r="AE117" s="62">
        <f>IFERROR(AD117/AD122,0)</f>
        <v>0</v>
      </c>
      <c r="AF117" s="63" t="str">
        <f t="shared" si="171"/>
        <v>0</v>
      </c>
      <c r="AG117" s="64">
        <f>IFERROR(AF117/AF107,0)</f>
        <v>0</v>
      </c>
      <c r="AH117" s="63">
        <f>CJ71</f>
        <v>0</v>
      </c>
      <c r="AI117" s="67">
        <f>IFERROR(AH117/AH122,0)</f>
        <v>0</v>
      </c>
      <c r="AJ117" s="66">
        <f>CK71</f>
        <v>0</v>
      </c>
      <c r="AK117" s="62">
        <f>IFERROR(AJ117/AJ122,0)</f>
        <v>0</v>
      </c>
      <c r="AL117" s="63" t="str">
        <f t="shared" si="172"/>
        <v>0</v>
      </c>
      <c r="AM117" s="64">
        <f>IFERROR(AL117/AL107,0)</f>
        <v>0</v>
      </c>
      <c r="AN117" s="63">
        <f>CL71</f>
        <v>0</v>
      </c>
      <c r="AO117" s="65">
        <f>IFERROR(AN117/AN122,0)</f>
        <v>0</v>
      </c>
      <c r="AP117" s="66">
        <f t="shared" si="205"/>
        <v>0</v>
      </c>
      <c r="AQ117" s="62">
        <f>IFERROR(AP117/AP122,0)</f>
        <v>0</v>
      </c>
      <c r="AR117" s="63" t="str">
        <f t="shared" si="174"/>
        <v>0</v>
      </c>
      <c r="AS117" s="64">
        <f>IFERROR(AR117/AR107,0)</f>
        <v>0</v>
      </c>
      <c r="AT117" s="63">
        <f t="shared" si="206"/>
        <v>0</v>
      </c>
      <c r="AU117" s="69">
        <f>IFERROR(AT117/AT122,0)</f>
        <v>0</v>
      </c>
      <c r="AV117" s="70">
        <f t="shared" si="176"/>
        <v>-811</v>
      </c>
      <c r="AW117" s="71">
        <f t="shared" si="177"/>
        <v>-1</v>
      </c>
      <c r="AX117" s="72">
        <f t="shared" si="178"/>
        <v>-331.6566800502286</v>
      </c>
      <c r="AY117" s="71">
        <f t="shared" si="179"/>
        <v>-1</v>
      </c>
      <c r="AZ117" s="72">
        <f t="shared" si="180"/>
        <v>-268973.56752073538</v>
      </c>
      <c r="BA117" s="73">
        <f t="shared" si="181"/>
        <v>-1</v>
      </c>
      <c r="BB117" s="70">
        <f t="shared" si="182"/>
        <v>0</v>
      </c>
      <c r="BC117" s="71">
        <f t="shared" si="183"/>
        <v>0</v>
      </c>
      <c r="BD117" s="72">
        <f t="shared" si="184"/>
        <v>0</v>
      </c>
      <c r="BE117" s="71">
        <f t="shared" si="185"/>
        <v>0</v>
      </c>
      <c r="BF117" s="72">
        <f t="shared" si="186"/>
        <v>0</v>
      </c>
      <c r="BG117" s="73">
        <f t="shared" si="187"/>
        <v>0</v>
      </c>
      <c r="BH117" s="70">
        <f t="shared" si="188"/>
        <v>0</v>
      </c>
      <c r="BI117" s="71">
        <f t="shared" si="189"/>
        <v>0</v>
      </c>
      <c r="BJ117" s="72">
        <f t="shared" si="190"/>
        <v>0</v>
      </c>
      <c r="BK117" s="71">
        <f t="shared" si="191"/>
        <v>0</v>
      </c>
      <c r="BL117" s="72">
        <f t="shared" si="192"/>
        <v>0</v>
      </c>
      <c r="BM117" s="74">
        <f t="shared" si="193"/>
        <v>0</v>
      </c>
      <c r="BN117" s="75">
        <f t="shared" si="194"/>
        <v>0</v>
      </c>
      <c r="BO117" s="71">
        <f t="shared" si="195"/>
        <v>0</v>
      </c>
      <c r="BP117" s="72">
        <f t="shared" si="196"/>
        <v>0</v>
      </c>
      <c r="BQ117" s="71">
        <f t="shared" si="197"/>
        <v>0</v>
      </c>
      <c r="BR117" s="72">
        <f t="shared" si="166"/>
        <v>0</v>
      </c>
      <c r="BS117" s="74">
        <f t="shared" si="198"/>
        <v>0</v>
      </c>
      <c r="BX117" s="321"/>
      <c r="BY117" s="366"/>
      <c r="BZ117" s="60" t="s">
        <v>40</v>
      </c>
      <c r="CA117" s="76">
        <f>ROUND(기존구분!$M$45*(SUM('파나크 영덕:소노문해운대'!L205)/SUM('파나크 영덕'!L203:L205,소노문해운대!L202:L205)),0)</f>
        <v>137</v>
      </c>
      <c r="CB117" s="77">
        <f>CA117*기존구분!$M$53</f>
        <v>40726.866343416579</v>
      </c>
      <c r="CC117" s="78"/>
      <c r="CD117" s="79"/>
      <c r="CE117" s="80"/>
      <c r="CF117" s="81"/>
      <c r="CG117" s="82"/>
      <c r="CH117" s="83"/>
      <c r="CI117" s="84"/>
      <c r="CJ117" s="85"/>
      <c r="CK117" s="78"/>
      <c r="CL117" s="83"/>
      <c r="CM117" s="78"/>
      <c r="CN117" s="83"/>
    </row>
    <row r="118" spans="3:92" ht="18" customHeight="1" x14ac:dyDescent="0.3">
      <c r="C118" s="315"/>
      <c r="D118" s="324"/>
      <c r="E118" s="60" t="s">
        <v>56</v>
      </c>
      <c r="F118" s="61">
        <f>CA72</f>
        <v>1</v>
      </c>
      <c r="G118" s="62">
        <f>IFERROR(F118/F122,0)</f>
        <v>3.5561877667140827E-4</v>
      </c>
      <c r="H118" s="63">
        <f t="shared" si="167"/>
        <v>370.10797474813239</v>
      </c>
      <c r="I118" s="64">
        <f>IFERROR(H118/H107,0)</f>
        <v>1.3141532334640047</v>
      </c>
      <c r="J118" s="63">
        <f>CB72</f>
        <v>370.10797474813239</v>
      </c>
      <c r="K118" s="65">
        <f>IFERROR(J118/J122,0)</f>
        <v>4.7218008913219717E-4</v>
      </c>
      <c r="L118" s="66">
        <f t="shared" si="203"/>
        <v>0</v>
      </c>
      <c r="M118" s="62">
        <f>IFERROR(L118/L122,0)</f>
        <v>0</v>
      </c>
      <c r="N118" s="63" t="str">
        <f t="shared" si="168"/>
        <v>0</v>
      </c>
      <c r="O118" s="64">
        <f>IFERROR(N118/N107,0)</f>
        <v>0</v>
      </c>
      <c r="P118" s="63">
        <f t="shared" si="204"/>
        <v>0</v>
      </c>
      <c r="Q118" s="67">
        <f>IFERROR(P118/P122,0)</f>
        <v>0</v>
      </c>
      <c r="R118" s="66">
        <f>CE72</f>
        <v>0</v>
      </c>
      <c r="S118" s="62">
        <f>IFERROR(R118/R122,0)</f>
        <v>0</v>
      </c>
      <c r="T118" s="63" t="str">
        <f t="shared" si="169"/>
        <v>0</v>
      </c>
      <c r="U118" s="64">
        <f>IFERROR(T118/T107,0)</f>
        <v>0</v>
      </c>
      <c r="V118" s="63">
        <f>CF72</f>
        <v>0</v>
      </c>
      <c r="W118" s="67">
        <f>IFERROR(V118/V122,0)</f>
        <v>0</v>
      </c>
      <c r="X118" s="68">
        <f>CG72</f>
        <v>0</v>
      </c>
      <c r="Y118" s="62">
        <f>IFERROR(X118/X122,0)</f>
        <v>0</v>
      </c>
      <c r="Z118" s="63" t="str">
        <f t="shared" si="170"/>
        <v>0</v>
      </c>
      <c r="AA118" s="64">
        <f>IFERROR(Z118/Z107,0)</f>
        <v>0</v>
      </c>
      <c r="AB118" s="63">
        <f>CH72</f>
        <v>0</v>
      </c>
      <c r="AC118" s="65">
        <f>IFERROR(AB118/AB122,0)</f>
        <v>0</v>
      </c>
      <c r="AD118" s="66">
        <f>CI72</f>
        <v>0</v>
      </c>
      <c r="AE118" s="62">
        <f>IFERROR(AD118/AD122,0)</f>
        <v>0</v>
      </c>
      <c r="AF118" s="63" t="str">
        <f t="shared" si="171"/>
        <v>0</v>
      </c>
      <c r="AG118" s="64">
        <f>IFERROR(AF118/AF107,0)</f>
        <v>0</v>
      </c>
      <c r="AH118" s="63">
        <f>CJ72</f>
        <v>0</v>
      </c>
      <c r="AI118" s="67">
        <f>IFERROR(AH118/AH122,0)</f>
        <v>0</v>
      </c>
      <c r="AJ118" s="66">
        <f>CK72</f>
        <v>0</v>
      </c>
      <c r="AK118" s="62">
        <f>IFERROR(AJ118/AJ122,0)</f>
        <v>0</v>
      </c>
      <c r="AL118" s="63" t="str">
        <f t="shared" si="172"/>
        <v>0</v>
      </c>
      <c r="AM118" s="64">
        <f>IFERROR(AL118/AL107,0)</f>
        <v>0</v>
      </c>
      <c r="AN118" s="63">
        <f>CL72</f>
        <v>0</v>
      </c>
      <c r="AO118" s="65">
        <f>IFERROR(AN118/AN122,0)</f>
        <v>0</v>
      </c>
      <c r="AP118" s="66">
        <f t="shared" si="205"/>
        <v>0</v>
      </c>
      <c r="AQ118" s="62">
        <f>IFERROR(AP118/AP122,0)</f>
        <v>0</v>
      </c>
      <c r="AR118" s="63" t="str">
        <f t="shared" si="174"/>
        <v>0</v>
      </c>
      <c r="AS118" s="64">
        <f>IFERROR(AR118/AR107,0)</f>
        <v>0</v>
      </c>
      <c r="AT118" s="63">
        <f t="shared" si="206"/>
        <v>0</v>
      </c>
      <c r="AU118" s="69">
        <f>IFERROR(AT118/AT122,0)</f>
        <v>0</v>
      </c>
      <c r="AV118" s="70">
        <f t="shared" si="176"/>
        <v>-1</v>
      </c>
      <c r="AW118" s="71">
        <f t="shared" si="177"/>
        <v>-1</v>
      </c>
      <c r="AX118" s="72">
        <f t="shared" si="178"/>
        <v>-370.10797474813239</v>
      </c>
      <c r="AY118" s="71">
        <f t="shared" si="179"/>
        <v>-1</v>
      </c>
      <c r="AZ118" s="72">
        <f t="shared" si="180"/>
        <v>-370.10797474813239</v>
      </c>
      <c r="BA118" s="73">
        <f t="shared" si="181"/>
        <v>-1</v>
      </c>
      <c r="BB118" s="70">
        <f t="shared" si="182"/>
        <v>0</v>
      </c>
      <c r="BC118" s="71">
        <f t="shared" si="183"/>
        <v>0</v>
      </c>
      <c r="BD118" s="72">
        <f t="shared" si="184"/>
        <v>0</v>
      </c>
      <c r="BE118" s="71">
        <f t="shared" si="185"/>
        <v>0</v>
      </c>
      <c r="BF118" s="72">
        <f t="shared" si="186"/>
        <v>0</v>
      </c>
      <c r="BG118" s="73">
        <f t="shared" si="187"/>
        <v>0</v>
      </c>
      <c r="BH118" s="70">
        <f t="shared" si="188"/>
        <v>0</v>
      </c>
      <c r="BI118" s="71">
        <f t="shared" si="189"/>
        <v>0</v>
      </c>
      <c r="BJ118" s="72">
        <f t="shared" si="190"/>
        <v>0</v>
      </c>
      <c r="BK118" s="71">
        <f t="shared" si="191"/>
        <v>0</v>
      </c>
      <c r="BL118" s="72">
        <f t="shared" si="192"/>
        <v>0</v>
      </c>
      <c r="BM118" s="74">
        <f t="shared" si="193"/>
        <v>0</v>
      </c>
      <c r="BN118" s="75">
        <f t="shared" si="194"/>
        <v>0</v>
      </c>
      <c r="BO118" s="71">
        <f t="shared" si="195"/>
        <v>0</v>
      </c>
      <c r="BP118" s="72">
        <f t="shared" si="196"/>
        <v>0</v>
      </c>
      <c r="BQ118" s="71">
        <f t="shared" si="197"/>
        <v>0</v>
      </c>
      <c r="BR118" s="72">
        <f t="shared" si="166"/>
        <v>0</v>
      </c>
      <c r="BS118" s="74">
        <f t="shared" si="198"/>
        <v>0</v>
      </c>
      <c r="BX118" s="321"/>
      <c r="BY118" s="366" t="s">
        <v>42</v>
      </c>
      <c r="BZ118" s="60" t="s">
        <v>43</v>
      </c>
      <c r="CA118" s="76">
        <f>ROUND(기존구분!$M$44*(SUM('파나크 영덕:소노문해운대'!L207)/SUM('파나크 영덕:소노문해운대'!$L$210,'파나크 영덕:소노문해운대'!$L$216,'파나크 영덕:소노문해운대'!$L$217)),0)</f>
        <v>823</v>
      </c>
      <c r="CB118" s="77">
        <f>CA118*기존구분!$M$52-50000</f>
        <v>231806.20637859858</v>
      </c>
      <c r="CC118" s="78"/>
      <c r="CD118" s="79"/>
      <c r="CE118" s="80"/>
      <c r="CF118" s="81"/>
      <c r="CG118" s="82"/>
      <c r="CH118" s="83"/>
      <c r="CI118" s="84"/>
      <c r="CJ118" s="85"/>
      <c r="CK118" s="78"/>
      <c r="CL118" s="83"/>
      <c r="CM118" s="78"/>
      <c r="CN118" s="83"/>
    </row>
    <row r="119" spans="3:92" ht="18" customHeight="1" x14ac:dyDescent="0.3">
      <c r="C119" s="315"/>
      <c r="D119" s="324"/>
      <c r="E119" s="60" t="s">
        <v>39</v>
      </c>
      <c r="F119" s="61">
        <f>CA73</f>
        <v>51</v>
      </c>
      <c r="G119" s="62">
        <f>IFERROR(F119/F122,0)</f>
        <v>1.813655761024182E-2</v>
      </c>
      <c r="H119" s="63">
        <f t="shared" si="167"/>
        <v>326.10797474813239</v>
      </c>
      <c r="I119" s="64">
        <f>IFERROR(H119/H107,0)</f>
        <v>1.157921143864298</v>
      </c>
      <c r="J119" s="63">
        <f>CB73</f>
        <v>16631.506712154751</v>
      </c>
      <c r="K119" s="65">
        <f>IFERROR(J119/J122,0)</f>
        <v>2.1218311567299166E-2</v>
      </c>
      <c r="L119" s="66">
        <f t="shared" si="203"/>
        <v>0</v>
      </c>
      <c r="M119" s="62">
        <f>IFERROR(L119/L122,0)</f>
        <v>0</v>
      </c>
      <c r="N119" s="63" t="str">
        <f t="shared" si="168"/>
        <v>0</v>
      </c>
      <c r="O119" s="64">
        <f>IFERROR(N119/N107,0)</f>
        <v>0</v>
      </c>
      <c r="P119" s="63">
        <f t="shared" si="204"/>
        <v>0</v>
      </c>
      <c r="Q119" s="67">
        <f>IFERROR(P119/P122,0)</f>
        <v>0</v>
      </c>
      <c r="R119" s="66">
        <f>CE73</f>
        <v>0</v>
      </c>
      <c r="S119" s="62">
        <f>IFERROR(R119/R122,0)</f>
        <v>0</v>
      </c>
      <c r="T119" s="63" t="str">
        <f t="shared" si="169"/>
        <v>0</v>
      </c>
      <c r="U119" s="64">
        <f>IFERROR(T119/T107,0)</f>
        <v>0</v>
      </c>
      <c r="V119" s="63">
        <f>CF73</f>
        <v>0</v>
      </c>
      <c r="W119" s="67">
        <f>IFERROR(V119/V122,0)</f>
        <v>0</v>
      </c>
      <c r="X119" s="68">
        <f>CG73</f>
        <v>0</v>
      </c>
      <c r="Y119" s="62">
        <f>IFERROR(X119/X122,0)</f>
        <v>0</v>
      </c>
      <c r="Z119" s="63" t="str">
        <f t="shared" si="170"/>
        <v>0</v>
      </c>
      <c r="AA119" s="64">
        <f>IFERROR(Z119/Z107,0)</f>
        <v>0</v>
      </c>
      <c r="AB119" s="63">
        <f>CH73</f>
        <v>0</v>
      </c>
      <c r="AC119" s="65">
        <f>IFERROR(AB119/AB122,0)</f>
        <v>0</v>
      </c>
      <c r="AD119" s="66">
        <f>CI73</f>
        <v>0</v>
      </c>
      <c r="AE119" s="62">
        <f>IFERROR(AD119/AD122,0)</f>
        <v>0</v>
      </c>
      <c r="AF119" s="63" t="str">
        <f t="shared" si="171"/>
        <v>0</v>
      </c>
      <c r="AG119" s="64">
        <f>IFERROR(AF119/AF107,0)</f>
        <v>0</v>
      </c>
      <c r="AH119" s="63">
        <f>CJ73</f>
        <v>0</v>
      </c>
      <c r="AI119" s="67">
        <f>IFERROR(AH119/AH122,0)</f>
        <v>0</v>
      </c>
      <c r="AJ119" s="66">
        <f>CK73</f>
        <v>0</v>
      </c>
      <c r="AK119" s="62">
        <f>IFERROR(AJ119/AJ122,0)</f>
        <v>0</v>
      </c>
      <c r="AL119" s="63" t="str">
        <f t="shared" si="172"/>
        <v>0</v>
      </c>
      <c r="AM119" s="64">
        <f>IFERROR(AL119/AL107,0)</f>
        <v>0</v>
      </c>
      <c r="AN119" s="63">
        <f>CL73</f>
        <v>0</v>
      </c>
      <c r="AO119" s="65">
        <f>IFERROR(AN119/AN122,0)</f>
        <v>0</v>
      </c>
      <c r="AP119" s="66">
        <f t="shared" si="205"/>
        <v>0</v>
      </c>
      <c r="AQ119" s="62">
        <f>IFERROR(AP119/AP122,0)</f>
        <v>0</v>
      </c>
      <c r="AR119" s="63" t="str">
        <f t="shared" si="174"/>
        <v>0</v>
      </c>
      <c r="AS119" s="64">
        <f>IFERROR(AR119/AR107,0)</f>
        <v>0</v>
      </c>
      <c r="AT119" s="63">
        <f t="shared" si="206"/>
        <v>0</v>
      </c>
      <c r="AU119" s="69">
        <f>IFERROR(AT119/AT122,0)</f>
        <v>0</v>
      </c>
      <c r="AV119" s="70">
        <f t="shared" si="176"/>
        <v>-51</v>
      </c>
      <c r="AW119" s="71">
        <f t="shared" si="177"/>
        <v>-1</v>
      </c>
      <c r="AX119" s="72">
        <f t="shared" si="178"/>
        <v>-326.10797474813239</v>
      </c>
      <c r="AY119" s="71">
        <f t="shared" si="179"/>
        <v>-1</v>
      </c>
      <c r="AZ119" s="72">
        <f t="shared" si="180"/>
        <v>-16631.506712154751</v>
      </c>
      <c r="BA119" s="73">
        <f t="shared" si="181"/>
        <v>-1</v>
      </c>
      <c r="BB119" s="70">
        <f t="shared" si="182"/>
        <v>0</v>
      </c>
      <c r="BC119" s="71">
        <f t="shared" si="183"/>
        <v>0</v>
      </c>
      <c r="BD119" s="72">
        <f t="shared" si="184"/>
        <v>0</v>
      </c>
      <c r="BE119" s="71">
        <f t="shared" si="185"/>
        <v>0</v>
      </c>
      <c r="BF119" s="72">
        <f t="shared" si="186"/>
        <v>0</v>
      </c>
      <c r="BG119" s="73">
        <f t="shared" si="187"/>
        <v>0</v>
      </c>
      <c r="BH119" s="70">
        <f t="shared" si="188"/>
        <v>0</v>
      </c>
      <c r="BI119" s="71">
        <f t="shared" si="189"/>
        <v>0</v>
      </c>
      <c r="BJ119" s="72">
        <f t="shared" si="190"/>
        <v>0</v>
      </c>
      <c r="BK119" s="71">
        <f t="shared" si="191"/>
        <v>0</v>
      </c>
      <c r="BL119" s="72">
        <f t="shared" si="192"/>
        <v>0</v>
      </c>
      <c r="BM119" s="74">
        <f t="shared" si="193"/>
        <v>0</v>
      </c>
      <c r="BN119" s="75">
        <f t="shared" si="194"/>
        <v>0</v>
      </c>
      <c r="BO119" s="71">
        <f t="shared" si="195"/>
        <v>0</v>
      </c>
      <c r="BP119" s="72">
        <f t="shared" si="196"/>
        <v>0</v>
      </c>
      <c r="BQ119" s="71">
        <f t="shared" si="197"/>
        <v>0</v>
      </c>
      <c r="BR119" s="72">
        <f t="shared" si="166"/>
        <v>0</v>
      </c>
      <c r="BS119" s="74">
        <f t="shared" si="198"/>
        <v>0</v>
      </c>
      <c r="BX119" s="321"/>
      <c r="BY119" s="366"/>
      <c r="BZ119" s="60" t="s">
        <v>46</v>
      </c>
      <c r="CA119" s="76">
        <f>ROUND(기존구분!$M$44*(SUM('파나크 영덕:소노문해운대'!L208)/SUM('파나크 영덕:소노문해운대'!$L$210,'파나크 영덕:소노문해운대'!$L$216,'파나크 영덕:소노문해운대'!$L$217)),0)</f>
        <v>0</v>
      </c>
      <c r="CB119" s="77">
        <f>CA119*기존구분!$M$52</f>
        <v>0</v>
      </c>
      <c r="CC119" s="78"/>
      <c r="CD119" s="79"/>
      <c r="CE119" s="80"/>
      <c r="CF119" s="81"/>
      <c r="CG119" s="82"/>
      <c r="CH119" s="83"/>
      <c r="CI119" s="84"/>
      <c r="CJ119" s="85"/>
      <c r="CK119" s="78"/>
      <c r="CL119" s="83"/>
      <c r="CM119" s="78"/>
      <c r="CN119" s="83"/>
    </row>
    <row r="120" spans="3:92" ht="18" customHeight="1" x14ac:dyDescent="0.3">
      <c r="C120" s="315"/>
      <c r="D120" s="325"/>
      <c r="E120" s="86" t="s">
        <v>41</v>
      </c>
      <c r="F120" s="87">
        <f>SUM(F115:F119)</f>
        <v>1723</v>
      </c>
      <c r="G120" s="88">
        <f>IFERROR(F120/F122,0)</f>
        <v>0.61273115220483643</v>
      </c>
      <c r="H120" s="89">
        <f t="shared" si="167"/>
        <v>333.48928641383173</v>
      </c>
      <c r="I120" s="90">
        <f>IFERROR(H120/H107,0)</f>
        <v>1.1841301835351821</v>
      </c>
      <c r="J120" s="89">
        <f>SUM(J115:J119)</f>
        <v>574602.04049103206</v>
      </c>
      <c r="K120" s="91">
        <f>IFERROR(J120/J122,0)</f>
        <v>0.73307159317287041</v>
      </c>
      <c r="L120" s="92">
        <f>SUM(L115:L119)</f>
        <v>0</v>
      </c>
      <c r="M120" s="88">
        <f>IFERROR(L120/L122,0)</f>
        <v>0</v>
      </c>
      <c r="N120" s="89" t="str">
        <f t="shared" si="168"/>
        <v>0</v>
      </c>
      <c r="O120" s="90">
        <f>IFERROR(N120/N107,0)</f>
        <v>0</v>
      </c>
      <c r="P120" s="89">
        <f>SUM(P115:P119)</f>
        <v>0</v>
      </c>
      <c r="Q120" s="93">
        <f>IFERROR(P120/P122,0)</f>
        <v>0</v>
      </c>
      <c r="R120" s="92">
        <f>SUM(R115:R119)</f>
        <v>0</v>
      </c>
      <c r="S120" s="88">
        <f>IFERROR(R120/R122,0)</f>
        <v>0</v>
      </c>
      <c r="T120" s="89" t="str">
        <f t="shared" si="169"/>
        <v>0</v>
      </c>
      <c r="U120" s="90">
        <f>IFERROR(T120/T107,0)</f>
        <v>0</v>
      </c>
      <c r="V120" s="89">
        <f>SUM(V115:V119)</f>
        <v>0</v>
      </c>
      <c r="W120" s="93">
        <f>IFERROR(V120/V122,0)</f>
        <v>0</v>
      </c>
      <c r="X120" s="94">
        <f>SUM(X115:X119)</f>
        <v>0</v>
      </c>
      <c r="Y120" s="88">
        <f>IFERROR(X120/X122,0)</f>
        <v>0</v>
      </c>
      <c r="Z120" s="89" t="str">
        <f t="shared" si="170"/>
        <v>0</v>
      </c>
      <c r="AA120" s="90">
        <f>IFERROR(Z120/Z107,0)</f>
        <v>0</v>
      </c>
      <c r="AB120" s="89">
        <f>SUM(AB115:AB119)</f>
        <v>0</v>
      </c>
      <c r="AC120" s="91">
        <f>IFERROR(AB120/AB122,0)</f>
        <v>0</v>
      </c>
      <c r="AD120" s="92">
        <f>SUM(AD115:AD119)</f>
        <v>0</v>
      </c>
      <c r="AE120" s="88">
        <f>IFERROR(AD120/AD122,0)</f>
        <v>0</v>
      </c>
      <c r="AF120" s="89" t="str">
        <f t="shared" si="171"/>
        <v>0</v>
      </c>
      <c r="AG120" s="90">
        <f>IFERROR(AF120/AF107,0)</f>
        <v>0</v>
      </c>
      <c r="AH120" s="89">
        <f>SUM(AH115:AH119)</f>
        <v>0</v>
      </c>
      <c r="AI120" s="93">
        <f>IFERROR(AH120/AH122,0)</f>
        <v>0</v>
      </c>
      <c r="AJ120" s="92">
        <f>SUM(AJ115:AJ119)</f>
        <v>0</v>
      </c>
      <c r="AK120" s="88">
        <f>IFERROR(AJ120/AJ122,0)</f>
        <v>0</v>
      </c>
      <c r="AL120" s="89" t="str">
        <f t="shared" si="172"/>
        <v>0</v>
      </c>
      <c r="AM120" s="90">
        <f>IFERROR(AL120/AL107,0)</f>
        <v>0</v>
      </c>
      <c r="AN120" s="89">
        <f>SUM(AN115:AN119)</f>
        <v>0</v>
      </c>
      <c r="AO120" s="91">
        <f>IFERROR(AN120/AN122,0)</f>
        <v>0</v>
      </c>
      <c r="AP120" s="92">
        <f>SUM(AP115:AP119)</f>
        <v>0</v>
      </c>
      <c r="AQ120" s="88">
        <f>IFERROR(AP120/AP122,0)</f>
        <v>0</v>
      </c>
      <c r="AR120" s="89" t="str">
        <f t="shared" si="174"/>
        <v>0</v>
      </c>
      <c r="AS120" s="90">
        <f>IFERROR(AR120/AR107,0)</f>
        <v>0</v>
      </c>
      <c r="AT120" s="89">
        <f>SUM(AT115:AT119)</f>
        <v>0</v>
      </c>
      <c r="AU120" s="95">
        <f>IFERROR(AT120/AT122,0)</f>
        <v>0</v>
      </c>
      <c r="AV120" s="96">
        <f t="shared" si="176"/>
        <v>-1723</v>
      </c>
      <c r="AW120" s="97">
        <f t="shared" si="177"/>
        <v>-1</v>
      </c>
      <c r="AX120" s="98">
        <f t="shared" si="178"/>
        <v>-333.48928641383173</v>
      </c>
      <c r="AY120" s="97">
        <f t="shared" si="179"/>
        <v>-1</v>
      </c>
      <c r="AZ120" s="98">
        <f t="shared" si="180"/>
        <v>-574602.04049103206</v>
      </c>
      <c r="BA120" s="99">
        <f t="shared" si="181"/>
        <v>-1</v>
      </c>
      <c r="BB120" s="96">
        <f t="shared" si="182"/>
        <v>0</v>
      </c>
      <c r="BC120" s="97">
        <f t="shared" si="183"/>
        <v>0</v>
      </c>
      <c r="BD120" s="98">
        <f t="shared" si="184"/>
        <v>0</v>
      </c>
      <c r="BE120" s="97">
        <f t="shared" si="185"/>
        <v>0</v>
      </c>
      <c r="BF120" s="98">
        <f t="shared" si="186"/>
        <v>0</v>
      </c>
      <c r="BG120" s="99">
        <f t="shared" si="187"/>
        <v>0</v>
      </c>
      <c r="BH120" s="96">
        <f t="shared" si="188"/>
        <v>0</v>
      </c>
      <c r="BI120" s="97">
        <f t="shared" si="189"/>
        <v>0</v>
      </c>
      <c r="BJ120" s="98">
        <f t="shared" si="190"/>
        <v>0</v>
      </c>
      <c r="BK120" s="97">
        <f t="shared" si="191"/>
        <v>0</v>
      </c>
      <c r="BL120" s="98">
        <f t="shared" si="192"/>
        <v>0</v>
      </c>
      <c r="BM120" s="100">
        <f t="shared" si="193"/>
        <v>0</v>
      </c>
      <c r="BN120" s="101">
        <f t="shared" si="194"/>
        <v>0</v>
      </c>
      <c r="BO120" s="97">
        <f t="shared" si="195"/>
        <v>0</v>
      </c>
      <c r="BP120" s="98">
        <f t="shared" si="196"/>
        <v>0</v>
      </c>
      <c r="BQ120" s="97">
        <f t="shared" si="197"/>
        <v>0</v>
      </c>
      <c r="BR120" s="98">
        <f t="shared" si="166"/>
        <v>0</v>
      </c>
      <c r="BS120" s="100">
        <f t="shared" si="198"/>
        <v>0</v>
      </c>
      <c r="BX120" s="321"/>
      <c r="BY120" s="366"/>
      <c r="BZ120" s="60" t="s">
        <v>48</v>
      </c>
      <c r="CA120" s="76">
        <f>ROUND(기존구분!$M$44*(SUM('파나크 영덕:소노문해운대'!L209)/SUM('파나크 영덕:소노문해운대'!$L$210,'파나크 영덕:소노문해운대'!$L$216,'파나크 영덕:소노문해운대'!$L$217)),0)</f>
        <v>503</v>
      </c>
      <c r="CB120" s="77">
        <f>CA120*기존구분!$M$52-35000</f>
        <v>137233.92686322611</v>
      </c>
      <c r="CC120" s="78"/>
      <c r="CD120" s="79"/>
      <c r="CE120" s="80"/>
      <c r="CF120" s="81"/>
      <c r="CG120" s="82"/>
      <c r="CH120" s="83"/>
      <c r="CI120" s="84"/>
      <c r="CJ120" s="85"/>
      <c r="CK120" s="78"/>
      <c r="CL120" s="83"/>
      <c r="CM120" s="78"/>
      <c r="CN120" s="83"/>
    </row>
    <row r="121" spans="3:92" ht="18" customHeight="1" x14ac:dyDescent="0.3">
      <c r="C121" s="315"/>
      <c r="D121" s="326" t="s">
        <v>57</v>
      </c>
      <c r="E121" s="327"/>
      <c r="F121" s="155">
        <f>CA74</f>
        <v>39</v>
      </c>
      <c r="G121" s="156">
        <f>IFERROR(F121/F122,0)</f>
        <v>1.3869132290184922E-2</v>
      </c>
      <c r="H121" s="157">
        <f t="shared" si="167"/>
        <v>0</v>
      </c>
      <c r="I121" s="158">
        <f>IFERROR(H121/H107,0)</f>
        <v>0</v>
      </c>
      <c r="J121" s="157">
        <f>CB74</f>
        <v>0</v>
      </c>
      <c r="K121" s="159">
        <f>IFERROR(J121/J122,0)</f>
        <v>0</v>
      </c>
      <c r="L121" s="160">
        <f>CC74</f>
        <v>0</v>
      </c>
      <c r="M121" s="156">
        <f>IFERROR(L121/L122,0)</f>
        <v>0</v>
      </c>
      <c r="N121" s="157" t="str">
        <f t="shared" si="168"/>
        <v>0</v>
      </c>
      <c r="O121" s="158">
        <f>IFERROR(N121/N107,0)</f>
        <v>0</v>
      </c>
      <c r="P121" s="157">
        <f>CD74</f>
        <v>0</v>
      </c>
      <c r="Q121" s="161">
        <f>IFERROR(P121/P122,0)</f>
        <v>0</v>
      </c>
      <c r="R121" s="160">
        <f>CE74</f>
        <v>0</v>
      </c>
      <c r="S121" s="156">
        <f>IFERROR(R121/R122,0)</f>
        <v>0</v>
      </c>
      <c r="T121" s="157" t="str">
        <f t="shared" si="169"/>
        <v>0</v>
      </c>
      <c r="U121" s="158">
        <f>IFERROR(T121/T107,0)</f>
        <v>0</v>
      </c>
      <c r="V121" s="157">
        <f>CF74</f>
        <v>0</v>
      </c>
      <c r="W121" s="161">
        <f>IFERROR(V121/V122,0)</f>
        <v>0</v>
      </c>
      <c r="X121" s="162">
        <f>CG74</f>
        <v>0</v>
      </c>
      <c r="Y121" s="156">
        <f>IFERROR(X121/X122,0)</f>
        <v>0</v>
      </c>
      <c r="Z121" s="157" t="str">
        <f t="shared" si="170"/>
        <v>0</v>
      </c>
      <c r="AA121" s="158">
        <f>IFERROR(Z121/Z107,0)</f>
        <v>0</v>
      </c>
      <c r="AB121" s="157">
        <f>CH74</f>
        <v>0</v>
      </c>
      <c r="AC121" s="159">
        <f>IFERROR(AB121/AB122,0)</f>
        <v>0</v>
      </c>
      <c r="AD121" s="160">
        <f>CI74</f>
        <v>0</v>
      </c>
      <c r="AE121" s="156">
        <f>IFERROR(AD121/AD122,0)</f>
        <v>0</v>
      </c>
      <c r="AF121" s="157" t="str">
        <f t="shared" si="171"/>
        <v>0</v>
      </c>
      <c r="AG121" s="158">
        <f>IFERROR(AF121/AF107,0)</f>
        <v>0</v>
      </c>
      <c r="AH121" s="157">
        <f>CJ74</f>
        <v>0</v>
      </c>
      <c r="AI121" s="161">
        <f>IFERROR(AH121/AH122,0)</f>
        <v>0</v>
      </c>
      <c r="AJ121" s="160">
        <f>CK74</f>
        <v>0</v>
      </c>
      <c r="AK121" s="156">
        <f>IFERROR(AJ121/AJ122,0)</f>
        <v>0</v>
      </c>
      <c r="AL121" s="157" t="str">
        <f t="shared" si="172"/>
        <v>0</v>
      </c>
      <c r="AM121" s="158">
        <f>IFERROR(AL121/AL107,0)</f>
        <v>0</v>
      </c>
      <c r="AN121" s="157">
        <f>CL74</f>
        <v>0</v>
      </c>
      <c r="AO121" s="159">
        <f>IFERROR(AN121/AN122,0)</f>
        <v>0</v>
      </c>
      <c r="AP121" s="160">
        <f>CM74</f>
        <v>0</v>
      </c>
      <c r="AQ121" s="156">
        <f>IFERROR(AP121/AP122,0)</f>
        <v>0</v>
      </c>
      <c r="AR121" s="157" t="str">
        <f t="shared" si="174"/>
        <v>0</v>
      </c>
      <c r="AS121" s="158">
        <f>IFERROR(AR121/AR107,0)</f>
        <v>0</v>
      </c>
      <c r="AT121" s="157">
        <f>CN74</f>
        <v>0</v>
      </c>
      <c r="AU121" s="163">
        <f>IFERROR(AT121/AT122,0)</f>
        <v>0</v>
      </c>
      <c r="AV121" s="164">
        <f t="shared" si="176"/>
        <v>-39</v>
      </c>
      <c r="AW121" s="165">
        <f t="shared" si="177"/>
        <v>-1</v>
      </c>
      <c r="AX121" s="166">
        <f t="shared" si="178"/>
        <v>0</v>
      </c>
      <c r="AY121" s="165">
        <f t="shared" si="179"/>
        <v>0</v>
      </c>
      <c r="AZ121" s="166">
        <f t="shared" si="180"/>
        <v>0</v>
      </c>
      <c r="BA121" s="167">
        <f t="shared" si="181"/>
        <v>0</v>
      </c>
      <c r="BB121" s="164">
        <f t="shared" si="182"/>
        <v>0</v>
      </c>
      <c r="BC121" s="165">
        <f t="shared" si="183"/>
        <v>0</v>
      </c>
      <c r="BD121" s="166">
        <f t="shared" si="184"/>
        <v>0</v>
      </c>
      <c r="BE121" s="165">
        <f t="shared" si="185"/>
        <v>0</v>
      </c>
      <c r="BF121" s="166">
        <f t="shared" si="186"/>
        <v>0</v>
      </c>
      <c r="BG121" s="167">
        <f t="shared" si="187"/>
        <v>0</v>
      </c>
      <c r="BH121" s="164">
        <f t="shared" si="188"/>
        <v>0</v>
      </c>
      <c r="BI121" s="165">
        <f t="shared" si="189"/>
        <v>0</v>
      </c>
      <c r="BJ121" s="166">
        <f t="shared" si="190"/>
        <v>0</v>
      </c>
      <c r="BK121" s="165">
        <f t="shared" si="191"/>
        <v>0</v>
      </c>
      <c r="BL121" s="166">
        <f t="shared" si="192"/>
        <v>0</v>
      </c>
      <c r="BM121" s="168">
        <f t="shared" si="193"/>
        <v>0</v>
      </c>
      <c r="BN121" s="169">
        <f t="shared" si="194"/>
        <v>0</v>
      </c>
      <c r="BO121" s="165">
        <f t="shared" si="195"/>
        <v>0</v>
      </c>
      <c r="BP121" s="166">
        <f t="shared" si="196"/>
        <v>0</v>
      </c>
      <c r="BQ121" s="165">
        <f t="shared" si="197"/>
        <v>0</v>
      </c>
      <c r="BR121" s="166">
        <f t="shared" si="166"/>
        <v>0</v>
      </c>
      <c r="BS121" s="168">
        <f t="shared" si="198"/>
        <v>0</v>
      </c>
      <c r="BX121" s="321"/>
      <c r="BY121" s="366" t="s">
        <v>43</v>
      </c>
      <c r="BZ121" s="60" t="s">
        <v>50</v>
      </c>
      <c r="CA121" s="76">
        <f>ROUND(기존구분!$M$44*(SUM('파나크 영덕:소노문해운대'!L211)/SUM('파나크 영덕:소노문해운대'!$L$210,'파나크 영덕:소노문해운대'!$L$216,'파나크 영덕:소노문해운대'!$L$217)),0)</f>
        <v>137</v>
      </c>
      <c r="CB121" s="77">
        <f>CA121*기존구분!$M$52+8000</f>
        <v>54910.632167518837</v>
      </c>
      <c r="CC121" s="78"/>
      <c r="CD121" s="79"/>
      <c r="CE121" s="80"/>
      <c r="CF121" s="81"/>
      <c r="CG121" s="82"/>
      <c r="CH121" s="83"/>
      <c r="CI121" s="84"/>
      <c r="CJ121" s="85"/>
      <c r="CK121" s="78"/>
      <c r="CL121" s="83"/>
      <c r="CM121" s="78"/>
      <c r="CN121" s="83"/>
    </row>
    <row r="122" spans="3:92" ht="18" customHeight="1" x14ac:dyDescent="0.3">
      <c r="C122" s="315"/>
      <c r="D122" s="328" t="s">
        <v>59</v>
      </c>
      <c r="E122" s="329"/>
      <c r="F122" s="170">
        <f>SUM(F110,F114,F120,F121)</f>
        <v>2812</v>
      </c>
      <c r="G122" s="171">
        <f>IFERROR(F122/F122,0)</f>
        <v>1</v>
      </c>
      <c r="H122" s="172">
        <f t="shared" si="167"/>
        <v>278.74395436317121</v>
      </c>
      <c r="I122" s="173">
        <f>IFERROR(H122/H107,0)</f>
        <v>0.98974432848735272</v>
      </c>
      <c r="J122" s="172">
        <f>SUM(J110,J114,J120,J121)</f>
        <v>783827.99966923753</v>
      </c>
      <c r="K122" s="174">
        <f>IFERROR(J122/J122,0)</f>
        <v>1</v>
      </c>
      <c r="L122" s="175">
        <f>SUM(L110,L114,L120,L121)</f>
        <v>0</v>
      </c>
      <c r="M122" s="171">
        <f>IFERROR(L122/L122,0)</f>
        <v>0</v>
      </c>
      <c r="N122" s="172" t="str">
        <f t="shared" si="168"/>
        <v>0</v>
      </c>
      <c r="O122" s="173">
        <f>IFERROR(N122/N107,0)</f>
        <v>0</v>
      </c>
      <c r="P122" s="172">
        <f>SUM(P110,P114,P120,P121)</f>
        <v>0</v>
      </c>
      <c r="Q122" s="176">
        <f>IFERROR(P122/P122,0)</f>
        <v>0</v>
      </c>
      <c r="R122" s="175">
        <f>SUM(R110,R114,R120,R121)</f>
        <v>0</v>
      </c>
      <c r="S122" s="171">
        <f>IFERROR(R122/R122,0)</f>
        <v>0</v>
      </c>
      <c r="T122" s="172" t="str">
        <f t="shared" si="169"/>
        <v>0</v>
      </c>
      <c r="U122" s="173">
        <f>IFERROR(T122/T107,0)</f>
        <v>0</v>
      </c>
      <c r="V122" s="172">
        <f>SUM(V110,V114,V120,V121)</f>
        <v>0</v>
      </c>
      <c r="W122" s="176">
        <f>IFERROR(V122/V122,0)</f>
        <v>0</v>
      </c>
      <c r="X122" s="177">
        <f>SUM(X110,X114,X120,X121)</f>
        <v>0</v>
      </c>
      <c r="Y122" s="171">
        <f>IFERROR(X122/X122,0)</f>
        <v>0</v>
      </c>
      <c r="Z122" s="172" t="str">
        <f t="shared" si="170"/>
        <v>0</v>
      </c>
      <c r="AA122" s="173">
        <f>IFERROR(Z122/Z107,0)</f>
        <v>0</v>
      </c>
      <c r="AB122" s="172">
        <f>SUM(AB110,AB114,AB120,AB121)</f>
        <v>0</v>
      </c>
      <c r="AC122" s="174">
        <f>IFERROR(AB122/AB122,0)</f>
        <v>0</v>
      </c>
      <c r="AD122" s="175">
        <f>SUM(AD110,AD114,AD120,AD121)</f>
        <v>0</v>
      </c>
      <c r="AE122" s="171">
        <f>IFERROR(AD122/AD122,0)</f>
        <v>0</v>
      </c>
      <c r="AF122" s="172" t="str">
        <f t="shared" si="171"/>
        <v>0</v>
      </c>
      <c r="AG122" s="173">
        <f>IFERROR(AF122/AF107,0)</f>
        <v>0</v>
      </c>
      <c r="AH122" s="172">
        <f>SUM(AH110,AH114,AH120,AH121)</f>
        <v>0</v>
      </c>
      <c r="AI122" s="176">
        <f>IFERROR(AH122/AH122,0)</f>
        <v>0</v>
      </c>
      <c r="AJ122" s="175">
        <f>SUM(AJ110,AJ114,AJ120,AJ121)</f>
        <v>0</v>
      </c>
      <c r="AK122" s="171">
        <f>IFERROR(AJ122/AJ122,0)</f>
        <v>0</v>
      </c>
      <c r="AL122" s="172" t="str">
        <f t="shared" si="172"/>
        <v>0</v>
      </c>
      <c r="AM122" s="173">
        <f>IFERROR(AL122/AL107,0)</f>
        <v>0</v>
      </c>
      <c r="AN122" s="172">
        <f>SUM(AN110,AN114,AN120,AN121)</f>
        <v>0</v>
      </c>
      <c r="AO122" s="174">
        <f>IFERROR(AN122/AN122,0)</f>
        <v>0</v>
      </c>
      <c r="AP122" s="175">
        <f>SUM(AP110,AP114,AP120,AP121)</f>
        <v>0</v>
      </c>
      <c r="AQ122" s="171">
        <f>IFERROR(AP122/AP122,0)</f>
        <v>0</v>
      </c>
      <c r="AR122" s="172" t="str">
        <f t="shared" si="174"/>
        <v>0</v>
      </c>
      <c r="AS122" s="173">
        <f>IFERROR(AR122/AR107,0)</f>
        <v>0</v>
      </c>
      <c r="AT122" s="172">
        <f>SUM(AT110,AT114,AT120,AT121)</f>
        <v>0</v>
      </c>
      <c r="AU122" s="178">
        <f>IFERROR(AT122/AT122,0)</f>
        <v>0</v>
      </c>
      <c r="AV122" s="179">
        <f t="shared" si="176"/>
        <v>-2812</v>
      </c>
      <c r="AW122" s="180">
        <f t="shared" si="177"/>
        <v>-1</v>
      </c>
      <c r="AX122" s="181">
        <f t="shared" si="178"/>
        <v>-278.74395436317121</v>
      </c>
      <c r="AY122" s="180">
        <f t="shared" si="179"/>
        <v>-1</v>
      </c>
      <c r="AZ122" s="181">
        <f t="shared" si="180"/>
        <v>-783827.99966923753</v>
      </c>
      <c r="BA122" s="182">
        <f t="shared" si="181"/>
        <v>-1</v>
      </c>
      <c r="BB122" s="179">
        <f t="shared" si="182"/>
        <v>0</v>
      </c>
      <c r="BC122" s="180">
        <f t="shared" si="183"/>
        <v>0</v>
      </c>
      <c r="BD122" s="181">
        <f t="shared" si="184"/>
        <v>0</v>
      </c>
      <c r="BE122" s="180">
        <f t="shared" si="185"/>
        <v>0</v>
      </c>
      <c r="BF122" s="181">
        <f t="shared" si="186"/>
        <v>0</v>
      </c>
      <c r="BG122" s="182">
        <f t="shared" si="187"/>
        <v>0</v>
      </c>
      <c r="BH122" s="179">
        <f t="shared" si="188"/>
        <v>0</v>
      </c>
      <c r="BI122" s="180">
        <f t="shared" si="189"/>
        <v>0</v>
      </c>
      <c r="BJ122" s="181">
        <f t="shared" si="190"/>
        <v>0</v>
      </c>
      <c r="BK122" s="180">
        <f t="shared" si="191"/>
        <v>0</v>
      </c>
      <c r="BL122" s="181">
        <f t="shared" si="192"/>
        <v>0</v>
      </c>
      <c r="BM122" s="183">
        <f t="shared" si="193"/>
        <v>0</v>
      </c>
      <c r="BN122" s="184">
        <f t="shared" si="194"/>
        <v>0</v>
      </c>
      <c r="BO122" s="180">
        <f t="shared" si="195"/>
        <v>0</v>
      </c>
      <c r="BP122" s="181">
        <f t="shared" si="196"/>
        <v>0</v>
      </c>
      <c r="BQ122" s="180">
        <f t="shared" si="197"/>
        <v>0</v>
      </c>
      <c r="BR122" s="181">
        <f t="shared" si="166"/>
        <v>0</v>
      </c>
      <c r="BS122" s="183">
        <f t="shared" si="198"/>
        <v>0</v>
      </c>
      <c r="BX122" s="321"/>
      <c r="BY122" s="366"/>
      <c r="BZ122" s="60" t="s">
        <v>51</v>
      </c>
      <c r="CA122" s="76">
        <f>ROUND(기존구분!$M$44*(SUM('파나크 영덕:소노문해운대'!L212)/SUM('파나크 영덕:소노문해운대'!$L$210,'파나크 영덕:소노문해운대'!$L$216,'파나크 영덕:소노문해운대'!$L$217)),0)</f>
        <v>1008</v>
      </c>
      <c r="CB122" s="77">
        <f>CA122*기존구분!$M$52+54000</f>
        <v>399152.68047342327</v>
      </c>
      <c r="CC122" s="78"/>
      <c r="CD122" s="79"/>
      <c r="CE122" s="80"/>
      <c r="CF122" s="81"/>
      <c r="CG122" s="82"/>
      <c r="CH122" s="83"/>
      <c r="CI122" s="84"/>
      <c r="CJ122" s="85"/>
      <c r="CK122" s="78"/>
      <c r="CL122" s="83"/>
      <c r="CM122" s="78"/>
      <c r="CN122" s="83"/>
    </row>
    <row r="123" spans="3:92" ht="18" customHeight="1" thickBot="1" x14ac:dyDescent="0.35">
      <c r="C123" s="316"/>
      <c r="D123" s="330" t="s">
        <v>60</v>
      </c>
      <c r="E123" s="331"/>
      <c r="F123" s="185">
        <f>F122/F102</f>
        <v>0.84775399457340972</v>
      </c>
      <c r="G123" s="186"/>
      <c r="H123" s="187"/>
      <c r="I123" s="188"/>
      <c r="J123" s="187"/>
      <c r="K123" s="189"/>
      <c r="L123" s="190" t="e">
        <f>L122/L102</f>
        <v>#DIV/0!</v>
      </c>
      <c r="M123" s="186"/>
      <c r="N123" s="187"/>
      <c r="O123" s="188"/>
      <c r="P123" s="187"/>
      <c r="Q123" s="191"/>
      <c r="R123" s="190" t="e">
        <f>R122/R102</f>
        <v>#DIV/0!</v>
      </c>
      <c r="S123" s="186"/>
      <c r="T123" s="187"/>
      <c r="U123" s="188"/>
      <c r="V123" s="187"/>
      <c r="W123" s="191"/>
      <c r="X123" s="192" t="e">
        <f>X122/X102</f>
        <v>#DIV/0!</v>
      </c>
      <c r="Y123" s="186"/>
      <c r="Z123" s="187"/>
      <c r="AA123" s="188"/>
      <c r="AB123" s="187"/>
      <c r="AC123" s="189"/>
      <c r="AD123" s="190" t="e">
        <f>AD122/AD102</f>
        <v>#DIV/0!</v>
      </c>
      <c r="AE123" s="186"/>
      <c r="AF123" s="187"/>
      <c r="AG123" s="188"/>
      <c r="AH123" s="187"/>
      <c r="AI123" s="191"/>
      <c r="AJ123" s="190" t="e">
        <f>AJ122/AJ102</f>
        <v>#DIV/0!</v>
      </c>
      <c r="AK123" s="186"/>
      <c r="AL123" s="187"/>
      <c r="AM123" s="188"/>
      <c r="AN123" s="187"/>
      <c r="AO123" s="189"/>
      <c r="AP123" s="190" t="e">
        <f>AP122/AP102</f>
        <v>#DIV/0!</v>
      </c>
      <c r="AQ123" s="186"/>
      <c r="AR123" s="187"/>
      <c r="AS123" s="188"/>
      <c r="AT123" s="187"/>
      <c r="AU123" s="193"/>
      <c r="AV123" s="194">
        <f t="shared" si="176"/>
        <v>0</v>
      </c>
      <c r="AW123" s="195"/>
      <c r="AX123" s="196"/>
      <c r="AY123" s="197"/>
      <c r="AZ123" s="196"/>
      <c r="BA123" s="197"/>
      <c r="BB123" s="194">
        <f t="shared" si="182"/>
        <v>0</v>
      </c>
      <c r="BC123" s="195"/>
      <c r="BD123" s="196"/>
      <c r="BE123" s="197"/>
      <c r="BF123" s="196"/>
      <c r="BG123" s="197"/>
      <c r="BH123" s="194">
        <f t="shared" si="188"/>
        <v>0</v>
      </c>
      <c r="BI123" s="195"/>
      <c r="BJ123" s="196"/>
      <c r="BK123" s="197"/>
      <c r="BL123" s="196"/>
      <c r="BM123" s="198"/>
      <c r="BN123" s="199">
        <f>IFERROR(L123-AP123,0)</f>
        <v>0</v>
      </c>
      <c r="BO123" s="195"/>
      <c r="BP123" s="196"/>
      <c r="BQ123" s="197"/>
      <c r="BR123" s="196"/>
      <c r="BS123" s="198"/>
      <c r="BX123" s="321"/>
      <c r="BY123" s="366"/>
      <c r="BZ123" s="60" t="s">
        <v>54</v>
      </c>
      <c r="CA123" s="76">
        <f>ROUND(기존구분!$M$44*(SUM('파나크 영덕:소노문해운대'!L213)/SUM('파나크 영덕:소노문해운대'!$L$210,'파나크 영덕:소노문해운대'!$L$216,'파나크 영덕:소노문해운대'!$L$217)),0)</f>
        <v>695</v>
      </c>
      <c r="CB123" s="77">
        <f>CA123*기존구분!$M$52+35000</f>
        <v>272977.29457244958</v>
      </c>
      <c r="CC123" s="78"/>
      <c r="CD123" s="79"/>
      <c r="CE123" s="80"/>
      <c r="CF123" s="81"/>
      <c r="CG123" s="82"/>
      <c r="CH123" s="83"/>
      <c r="CI123" s="84"/>
      <c r="CJ123" s="85"/>
      <c r="CK123" s="78"/>
      <c r="CL123" s="83"/>
      <c r="CM123" s="78"/>
      <c r="CN123" s="83"/>
    </row>
    <row r="124" spans="3:92" ht="18" customHeight="1" x14ac:dyDescent="0.3">
      <c r="AM124" s="4"/>
      <c r="AS124" s="4"/>
      <c r="BI124" s="3"/>
      <c r="BK124" s="3"/>
      <c r="BM124" s="3"/>
      <c r="BO124" s="3"/>
      <c r="BQ124" s="3"/>
      <c r="BS124" s="3"/>
      <c r="BX124" s="321"/>
      <c r="BY124" s="366"/>
      <c r="BZ124" s="60" t="s">
        <v>55</v>
      </c>
      <c r="CA124" s="76">
        <f>ROUND(기존구분!$M$44*(SUM('파나크 영덕:소노문해운대'!L214)/SUM('파나크 영덕:소노문해운대'!$L$210,'파나크 영덕:소노문해운대'!$L$216,'파나크 영덕:소노문해운대'!$L$217)),0)</f>
        <v>0</v>
      </c>
      <c r="CB124" s="77">
        <f>CA124*기존구분!$M$52</f>
        <v>0</v>
      </c>
      <c r="CC124" s="78"/>
      <c r="CD124" s="79"/>
      <c r="CE124" s="80"/>
      <c r="CF124" s="81"/>
      <c r="CG124" s="82"/>
      <c r="CH124" s="83"/>
      <c r="CI124" s="84"/>
      <c r="CJ124" s="85"/>
      <c r="CK124" s="78"/>
      <c r="CL124" s="83"/>
      <c r="CM124" s="78"/>
      <c r="CN124" s="83"/>
    </row>
    <row r="125" spans="3:92" ht="18" customHeight="1" x14ac:dyDescent="0.3">
      <c r="AH125" s="8"/>
      <c r="AM125" s="4"/>
      <c r="AN125" s="8"/>
      <c r="AS125" s="4"/>
      <c r="AT125" s="8"/>
      <c r="BI125" s="3"/>
      <c r="BK125" s="3"/>
      <c r="BM125" s="3"/>
      <c r="BO125" s="3"/>
      <c r="BQ125" s="3"/>
      <c r="BS125" s="3"/>
      <c r="BX125" s="321"/>
      <c r="BY125" s="366"/>
      <c r="BZ125" s="60" t="s">
        <v>40</v>
      </c>
      <c r="CA125" s="76">
        <f>ROUND(기존구분!$M$44*(SUM('파나크 영덕:소노문해운대'!L215)/SUM('파나크 영덕:소노문해운대'!$L$210,'파나크 영덕:소노문해운대'!$L$216,'파나크 영덕:소노문해운대'!$L$217)),0)</f>
        <v>91</v>
      </c>
      <c r="CB125" s="77">
        <f>CA125*기존구분!$M$52+2039</f>
        <v>33198.616987184047</v>
      </c>
      <c r="CC125" s="78"/>
      <c r="CD125" s="79"/>
      <c r="CE125" s="80"/>
      <c r="CF125" s="81"/>
      <c r="CG125" s="82"/>
      <c r="CH125" s="83"/>
      <c r="CI125" s="84"/>
      <c r="CJ125" s="85"/>
      <c r="CK125" s="78"/>
      <c r="CL125" s="83"/>
      <c r="CM125" s="78"/>
      <c r="CN125" s="83"/>
    </row>
    <row r="126" spans="3:92" s="8" customFormat="1" ht="18" customHeight="1" thickBot="1" x14ac:dyDescent="0.35">
      <c r="C126" s="7"/>
      <c r="D126" s="7"/>
      <c r="E126" s="7"/>
      <c r="F126" s="7">
        <f>CF169</f>
        <v>3210</v>
      </c>
      <c r="G126" s="3"/>
      <c r="I126" s="4"/>
      <c r="J126" s="9"/>
      <c r="K126" s="9"/>
      <c r="L126" s="7">
        <f>CF170</f>
        <v>0</v>
      </c>
      <c r="M126" s="3"/>
      <c r="O126" s="4"/>
      <c r="P126" s="9"/>
      <c r="Q126" s="9"/>
      <c r="R126" s="10">
        <f>CF171</f>
        <v>0</v>
      </c>
      <c r="S126" s="11"/>
      <c r="T126" s="10"/>
      <c r="U126" s="12"/>
      <c r="V126" s="9"/>
      <c r="W126" s="9"/>
      <c r="X126" s="10">
        <f>CF172</f>
        <v>0</v>
      </c>
      <c r="Y126" s="11"/>
      <c r="Z126" s="10"/>
      <c r="AA126" s="12"/>
      <c r="AB126" s="9"/>
      <c r="AC126" s="9"/>
      <c r="AD126" s="10">
        <f>CF173</f>
        <v>0</v>
      </c>
      <c r="AE126" s="11"/>
      <c r="AF126" s="10"/>
      <c r="AG126" s="12"/>
      <c r="AH126" s="9"/>
      <c r="AI126" s="9"/>
      <c r="AJ126" s="10">
        <f>CF174</f>
        <v>0</v>
      </c>
      <c r="AK126" s="3"/>
      <c r="AM126" s="4"/>
      <c r="AO126" s="3"/>
      <c r="AP126" s="10">
        <f>CF175</f>
        <v>0</v>
      </c>
      <c r="AQ126" s="3"/>
      <c r="AS126" s="4"/>
      <c r="AU126" s="3"/>
      <c r="AW126" s="3"/>
      <c r="AY126" s="3"/>
      <c r="BA126" s="3"/>
      <c r="BC126" s="3"/>
      <c r="BE126" s="3"/>
      <c r="BG126" s="3"/>
      <c r="BI126" s="3"/>
      <c r="BK126" s="3"/>
      <c r="BM126" s="11" t="s">
        <v>1</v>
      </c>
      <c r="BO126" s="3"/>
      <c r="BQ126" s="3"/>
      <c r="BS126" s="11" t="s">
        <v>1</v>
      </c>
      <c r="BX126" s="368"/>
      <c r="BY126" s="364" t="s">
        <v>57</v>
      </c>
      <c r="BZ126" s="365"/>
      <c r="CA126" s="135">
        <f>ROUND(기존구분!$M$44*(SUM('파나크 영덕:소노문해운대'!L217)/SUM('파나크 영덕:소노문해운대'!$L$210,'파나크 영덕:소노문해운대'!$L$216,'파나크 영덕:소노문해운대'!$L$217)),0)+1</f>
        <v>41</v>
      </c>
      <c r="CB126" s="136"/>
      <c r="CC126" s="137"/>
      <c r="CD126" s="138"/>
      <c r="CE126" s="139"/>
      <c r="CF126" s="140"/>
      <c r="CG126" s="141"/>
      <c r="CH126" s="142"/>
      <c r="CI126" s="143"/>
      <c r="CJ126" s="144"/>
      <c r="CK126" s="137"/>
      <c r="CL126" s="142"/>
      <c r="CM126" s="137"/>
      <c r="CN126" s="142"/>
    </row>
    <row r="127" spans="3:92" s="15" customFormat="1" ht="18" customHeight="1" x14ac:dyDescent="0.3">
      <c r="C127" s="347" t="s">
        <v>2</v>
      </c>
      <c r="D127" s="345"/>
      <c r="E127" s="352"/>
      <c r="F127" s="358" t="str">
        <f>$F$7</f>
        <v>2026 Budget</v>
      </c>
      <c r="G127" s="345"/>
      <c r="H127" s="345"/>
      <c r="I127" s="345"/>
      <c r="J127" s="345"/>
      <c r="K127" s="346"/>
      <c r="L127" s="359" t="str">
        <f>$L$7</f>
        <v>2026 Actual</v>
      </c>
      <c r="M127" s="345"/>
      <c r="N127" s="345"/>
      <c r="O127" s="345"/>
      <c r="P127" s="345"/>
      <c r="Q127" s="348"/>
      <c r="R127" s="347" t="str">
        <f>$R$7</f>
        <v>2025 Actual</v>
      </c>
      <c r="S127" s="345"/>
      <c r="T127" s="345"/>
      <c r="U127" s="345"/>
      <c r="V127" s="345"/>
      <c r="W127" s="348"/>
      <c r="X127" s="344" t="str">
        <f>$X$7</f>
        <v>2023 Actual</v>
      </c>
      <c r="Y127" s="345"/>
      <c r="Z127" s="345"/>
      <c r="AA127" s="345"/>
      <c r="AB127" s="345"/>
      <c r="AC127" s="346"/>
      <c r="AD127" s="347" t="str">
        <f>$AD$7</f>
        <v>2022 Actual</v>
      </c>
      <c r="AE127" s="345"/>
      <c r="AF127" s="345"/>
      <c r="AG127" s="345"/>
      <c r="AH127" s="345"/>
      <c r="AI127" s="348"/>
      <c r="AJ127" s="347" t="str">
        <f>$AJ$7</f>
        <v>2021 Actual</v>
      </c>
      <c r="AK127" s="345"/>
      <c r="AL127" s="345"/>
      <c r="AM127" s="345"/>
      <c r="AN127" s="345"/>
      <c r="AO127" s="346"/>
      <c r="AP127" s="347" t="str">
        <f>$AP$7</f>
        <v>2020 Actual</v>
      </c>
      <c r="AQ127" s="345"/>
      <c r="AR127" s="345"/>
      <c r="AS127" s="345"/>
      <c r="AT127" s="345"/>
      <c r="AU127" s="349"/>
      <c r="AV127" s="350" t="str">
        <f>$AV$7</f>
        <v>2026 Actual vs. 2026 Budget</v>
      </c>
      <c r="AW127" s="340"/>
      <c r="AX127" s="340"/>
      <c r="AY127" s="340"/>
      <c r="AZ127" s="340"/>
      <c r="BA127" s="351"/>
      <c r="BB127" s="350" t="str">
        <f>$BB$7</f>
        <v>2026 Actual vs. 2025 Actual</v>
      </c>
      <c r="BC127" s="340"/>
      <c r="BD127" s="340"/>
      <c r="BE127" s="340"/>
      <c r="BF127" s="340"/>
      <c r="BG127" s="351"/>
      <c r="BH127" s="350" t="str">
        <f>$BH$7</f>
        <v>2026 Actual vs. 2024 Actual</v>
      </c>
      <c r="BI127" s="340"/>
      <c r="BJ127" s="340"/>
      <c r="BK127" s="340"/>
      <c r="BL127" s="340"/>
      <c r="BM127" s="341"/>
      <c r="BN127" s="339" t="str">
        <f>$BN$7</f>
        <v>2025 Actual vs. 2020 Actual</v>
      </c>
      <c r="BO127" s="340"/>
      <c r="BP127" s="340"/>
      <c r="BQ127" s="340"/>
      <c r="BR127" s="340"/>
      <c r="BS127" s="341"/>
      <c r="BX127" s="320" t="s">
        <v>68</v>
      </c>
      <c r="BY127" s="363" t="s">
        <v>35</v>
      </c>
      <c r="BZ127" s="102" t="s">
        <v>34</v>
      </c>
      <c r="CA127" s="145">
        <f>기존구분!$N$46</f>
        <v>290</v>
      </c>
      <c r="CB127" s="146"/>
      <c r="CC127" s="147"/>
      <c r="CD127" s="148"/>
      <c r="CE127" s="149"/>
      <c r="CF127" s="150"/>
      <c r="CG127" s="151"/>
      <c r="CH127" s="152"/>
      <c r="CI127" s="153"/>
      <c r="CJ127" s="154"/>
      <c r="CK127" s="147"/>
      <c r="CL127" s="152"/>
      <c r="CM127" s="147"/>
      <c r="CN127" s="152"/>
    </row>
    <row r="128" spans="3:92" s="15" customFormat="1" ht="18" customHeight="1" x14ac:dyDescent="0.3">
      <c r="C128" s="353"/>
      <c r="D128" s="333"/>
      <c r="E128" s="354"/>
      <c r="F128" s="342" t="s">
        <v>15</v>
      </c>
      <c r="G128" s="333"/>
      <c r="H128" s="334" t="s">
        <v>16</v>
      </c>
      <c r="I128" s="333"/>
      <c r="J128" s="334" t="s">
        <v>17</v>
      </c>
      <c r="K128" s="336"/>
      <c r="L128" s="335" t="s">
        <v>15</v>
      </c>
      <c r="M128" s="333"/>
      <c r="N128" s="334" t="s">
        <v>16</v>
      </c>
      <c r="O128" s="333"/>
      <c r="P128" s="334" t="s">
        <v>17</v>
      </c>
      <c r="Q128" s="343"/>
      <c r="R128" s="335" t="s">
        <v>15</v>
      </c>
      <c r="S128" s="333"/>
      <c r="T128" s="334" t="s">
        <v>16</v>
      </c>
      <c r="U128" s="333"/>
      <c r="V128" s="334" t="s">
        <v>18</v>
      </c>
      <c r="W128" s="343"/>
      <c r="X128" s="338" t="s">
        <v>15</v>
      </c>
      <c r="Y128" s="333"/>
      <c r="Z128" s="334" t="s">
        <v>16</v>
      </c>
      <c r="AA128" s="333"/>
      <c r="AB128" s="334" t="s">
        <v>18</v>
      </c>
      <c r="AC128" s="336"/>
      <c r="AD128" s="335" t="s">
        <v>15</v>
      </c>
      <c r="AE128" s="333"/>
      <c r="AF128" s="334" t="s">
        <v>16</v>
      </c>
      <c r="AG128" s="333"/>
      <c r="AH128" s="334" t="s">
        <v>19</v>
      </c>
      <c r="AI128" s="343"/>
      <c r="AJ128" s="335" t="s">
        <v>15</v>
      </c>
      <c r="AK128" s="333"/>
      <c r="AL128" s="334" t="s">
        <v>16</v>
      </c>
      <c r="AM128" s="333"/>
      <c r="AN128" s="334" t="s">
        <v>19</v>
      </c>
      <c r="AO128" s="336"/>
      <c r="AP128" s="335" t="s">
        <v>15</v>
      </c>
      <c r="AQ128" s="333"/>
      <c r="AR128" s="334" t="s">
        <v>16</v>
      </c>
      <c r="AS128" s="333"/>
      <c r="AT128" s="334" t="s">
        <v>19</v>
      </c>
      <c r="AU128" s="337"/>
      <c r="AV128" s="332" t="s">
        <v>15</v>
      </c>
      <c r="AW128" s="333"/>
      <c r="AX128" s="334" t="s">
        <v>16</v>
      </c>
      <c r="AY128" s="333"/>
      <c r="AZ128" s="334" t="s">
        <v>17</v>
      </c>
      <c r="BA128" s="336"/>
      <c r="BB128" s="332" t="s">
        <v>15</v>
      </c>
      <c r="BC128" s="333"/>
      <c r="BD128" s="334" t="s">
        <v>16</v>
      </c>
      <c r="BE128" s="333"/>
      <c r="BF128" s="334" t="s">
        <v>17</v>
      </c>
      <c r="BG128" s="336"/>
      <c r="BH128" s="332" t="s">
        <v>15</v>
      </c>
      <c r="BI128" s="333"/>
      <c r="BJ128" s="334" t="s">
        <v>16</v>
      </c>
      <c r="BK128" s="333"/>
      <c r="BL128" s="334" t="s">
        <v>17</v>
      </c>
      <c r="BM128" s="337"/>
      <c r="BN128" s="338" t="s">
        <v>15</v>
      </c>
      <c r="BO128" s="333"/>
      <c r="BP128" s="334" t="s">
        <v>16</v>
      </c>
      <c r="BQ128" s="333"/>
      <c r="BR128" s="334" t="s">
        <v>17</v>
      </c>
      <c r="BS128" s="337"/>
      <c r="BX128" s="321"/>
      <c r="BY128" s="366"/>
      <c r="BZ128" s="60" t="s">
        <v>36</v>
      </c>
      <c r="CA128" s="76">
        <f>ROUND(기존구분!$N$45*(SUM('파나크 영덕'!L227,소노문해운대!L226:L227)/SUM('파나크 영덕'!L227:L229,소노문해운대!L226:L229)),0)</f>
        <v>1081</v>
      </c>
      <c r="CB128" s="77">
        <f>CA128*기존구분!$N$53-1000</f>
        <v>305053.12837840331</v>
      </c>
      <c r="CC128" s="78"/>
      <c r="CD128" s="79"/>
      <c r="CE128" s="80"/>
      <c r="CF128" s="81"/>
      <c r="CG128" s="82"/>
      <c r="CH128" s="83"/>
      <c r="CI128" s="84"/>
      <c r="CJ128" s="85"/>
      <c r="CK128" s="78"/>
      <c r="CL128" s="83"/>
      <c r="CM128" s="78"/>
      <c r="CN128" s="83"/>
    </row>
    <row r="129" spans="3:92" s="15" customFormat="1" ht="18" customHeight="1" thickBot="1" x14ac:dyDescent="0.35">
      <c r="C129" s="355"/>
      <c r="D129" s="356"/>
      <c r="E129" s="357"/>
      <c r="F129" s="19"/>
      <c r="G129" s="20" t="s">
        <v>28</v>
      </c>
      <c r="H129" s="21"/>
      <c r="I129" s="22" t="s">
        <v>29</v>
      </c>
      <c r="J129" s="21"/>
      <c r="K129" s="23" t="s">
        <v>28</v>
      </c>
      <c r="L129" s="24"/>
      <c r="M129" s="20" t="s">
        <v>28</v>
      </c>
      <c r="N129" s="21"/>
      <c r="O129" s="22" t="s">
        <v>29</v>
      </c>
      <c r="P129" s="21"/>
      <c r="Q129" s="25" t="s">
        <v>28</v>
      </c>
      <c r="R129" s="24"/>
      <c r="S129" s="20" t="s">
        <v>28</v>
      </c>
      <c r="T129" s="21"/>
      <c r="U129" s="22" t="s">
        <v>29</v>
      </c>
      <c r="V129" s="21"/>
      <c r="W129" s="25" t="s">
        <v>28</v>
      </c>
      <c r="X129" s="26"/>
      <c r="Y129" s="20" t="s">
        <v>28</v>
      </c>
      <c r="Z129" s="21"/>
      <c r="AA129" s="22" t="s">
        <v>29</v>
      </c>
      <c r="AB129" s="21"/>
      <c r="AC129" s="23" t="s">
        <v>28</v>
      </c>
      <c r="AD129" s="24"/>
      <c r="AE129" s="20" t="s">
        <v>28</v>
      </c>
      <c r="AF129" s="21"/>
      <c r="AG129" s="22" t="s">
        <v>29</v>
      </c>
      <c r="AH129" s="21"/>
      <c r="AI129" s="25" t="s">
        <v>28</v>
      </c>
      <c r="AJ129" s="24"/>
      <c r="AK129" s="20" t="s">
        <v>28</v>
      </c>
      <c r="AL129" s="21"/>
      <c r="AM129" s="22" t="s">
        <v>29</v>
      </c>
      <c r="AN129" s="21"/>
      <c r="AO129" s="23" t="s">
        <v>28</v>
      </c>
      <c r="AP129" s="24"/>
      <c r="AQ129" s="20" t="s">
        <v>28</v>
      </c>
      <c r="AR129" s="21"/>
      <c r="AS129" s="22" t="s">
        <v>29</v>
      </c>
      <c r="AT129" s="21"/>
      <c r="AU129" s="27" t="s">
        <v>28</v>
      </c>
      <c r="AV129" s="28"/>
      <c r="AW129" s="20" t="s">
        <v>30</v>
      </c>
      <c r="AX129" s="21"/>
      <c r="AY129" s="20" t="s">
        <v>30</v>
      </c>
      <c r="AZ129" s="21"/>
      <c r="BA129" s="23" t="s">
        <v>30</v>
      </c>
      <c r="BB129" s="28"/>
      <c r="BC129" s="20" t="s">
        <v>30</v>
      </c>
      <c r="BD129" s="21"/>
      <c r="BE129" s="20" t="s">
        <v>30</v>
      </c>
      <c r="BF129" s="21"/>
      <c r="BG129" s="23" t="s">
        <v>30</v>
      </c>
      <c r="BH129" s="28"/>
      <c r="BI129" s="20" t="s">
        <v>30</v>
      </c>
      <c r="BJ129" s="21"/>
      <c r="BK129" s="20" t="s">
        <v>30</v>
      </c>
      <c r="BL129" s="21"/>
      <c r="BM129" s="27" t="s">
        <v>30</v>
      </c>
      <c r="BN129" s="26"/>
      <c r="BO129" s="20" t="s">
        <v>30</v>
      </c>
      <c r="BP129" s="21"/>
      <c r="BQ129" s="20" t="s">
        <v>30</v>
      </c>
      <c r="BR129" s="21"/>
      <c r="BS129" s="27" t="s">
        <v>30</v>
      </c>
      <c r="BX129" s="321"/>
      <c r="BY129" s="366"/>
      <c r="BZ129" s="60" t="s">
        <v>38</v>
      </c>
      <c r="CA129" s="76">
        <f>ROUND(기존구분!$N$45*(SUM('파나크 영덕:소노문해운대'!L228)/SUM('파나크 영덕'!L227:L229,소노문해운대!L226:L229)),0)</f>
        <v>67</v>
      </c>
      <c r="CB129" s="77">
        <f>CA129*기존구분!$N$53+1000</f>
        <v>19969.065311149883</v>
      </c>
      <c r="CC129" s="78"/>
      <c r="CD129" s="79"/>
      <c r="CE129" s="80"/>
      <c r="CF129" s="81"/>
      <c r="CG129" s="82"/>
      <c r="CH129" s="83"/>
      <c r="CI129" s="84"/>
      <c r="CJ129" s="85"/>
      <c r="CK129" s="78"/>
      <c r="CL129" s="83"/>
      <c r="CM129" s="78"/>
      <c r="CN129" s="83"/>
    </row>
    <row r="130" spans="3:92" ht="18" customHeight="1" thickTop="1" x14ac:dyDescent="0.3">
      <c r="C130" s="360" t="s">
        <v>64</v>
      </c>
      <c r="D130" s="317" t="s">
        <v>33</v>
      </c>
      <c r="E130" s="34" t="s">
        <v>34</v>
      </c>
      <c r="F130" s="35">
        <f>CA75</f>
        <v>290</v>
      </c>
      <c r="G130" s="36">
        <f>IFERROR(F130/F146,0)</f>
        <v>0.10305614783226724</v>
      </c>
      <c r="H130" s="37">
        <f>IFERROR(J130/F130,"0")</f>
        <v>0</v>
      </c>
      <c r="I130" s="38">
        <f>IFERROR(H130/H131,0)</f>
        <v>0</v>
      </c>
      <c r="J130" s="37">
        <f>CB75</f>
        <v>0</v>
      </c>
      <c r="K130" s="39">
        <f>IFERROR(J130/J146,0)</f>
        <v>0</v>
      </c>
      <c r="L130" s="40">
        <f t="shared" ref="L130:L133" si="207">CC75</f>
        <v>0</v>
      </c>
      <c r="M130" s="36">
        <f>IFERROR(L130/L146,0)</f>
        <v>0</v>
      </c>
      <c r="N130" s="37" t="str">
        <f>IFERROR(P130/L130,"0")</f>
        <v>0</v>
      </c>
      <c r="O130" s="38">
        <f>IFERROR(N130/N131,0)</f>
        <v>0</v>
      </c>
      <c r="P130" s="37">
        <f t="shared" ref="P130:P133" si="208">CD75</f>
        <v>0</v>
      </c>
      <c r="Q130" s="41">
        <f>IFERROR(P130/P146,0)</f>
        <v>0</v>
      </c>
      <c r="R130" s="40">
        <f>CE75</f>
        <v>0</v>
      </c>
      <c r="S130" s="36">
        <f>IFERROR(R130/R146,0)</f>
        <v>0</v>
      </c>
      <c r="T130" s="37" t="str">
        <f>IFERROR(V130/R130,"0")</f>
        <v>0</v>
      </c>
      <c r="U130" s="38">
        <f>IFERROR(T130/T131,0)</f>
        <v>0</v>
      </c>
      <c r="V130" s="37">
        <f>CF75</f>
        <v>0</v>
      </c>
      <c r="W130" s="41">
        <f>IFERROR(V130/V146,0)</f>
        <v>0</v>
      </c>
      <c r="X130" s="42">
        <f>CG75</f>
        <v>0</v>
      </c>
      <c r="Y130" s="36">
        <f>IFERROR(X130/X146,0)</f>
        <v>0</v>
      </c>
      <c r="Z130" s="37" t="str">
        <f>IFERROR(AB130/X130,"0")</f>
        <v>0</v>
      </c>
      <c r="AA130" s="38">
        <f>IFERROR(Z130/Z131,0)</f>
        <v>0</v>
      </c>
      <c r="AB130" s="37">
        <f>CH75</f>
        <v>0</v>
      </c>
      <c r="AC130" s="39">
        <f>IFERROR(AB130/AB146,0)</f>
        <v>0</v>
      </c>
      <c r="AD130" s="40">
        <f>CI75</f>
        <v>0</v>
      </c>
      <c r="AE130" s="36">
        <f>IFERROR(AD130/AD146,0)</f>
        <v>0</v>
      </c>
      <c r="AF130" s="37" t="str">
        <f>IFERROR(AH130/AD130,"0")</f>
        <v>0</v>
      </c>
      <c r="AG130" s="38">
        <f>IFERROR(AF130/AF131,0)</f>
        <v>0</v>
      </c>
      <c r="AH130" s="37">
        <f>CJ75</f>
        <v>0</v>
      </c>
      <c r="AI130" s="41">
        <f>IFERROR(AH130/AH146,0)</f>
        <v>0</v>
      </c>
      <c r="AJ130" s="40">
        <f>CK75</f>
        <v>0</v>
      </c>
      <c r="AK130" s="36">
        <f>IFERROR(AJ130/AJ146,0)</f>
        <v>0</v>
      </c>
      <c r="AL130" s="37" t="str">
        <f>IFERROR(AN130/AJ130,"0")</f>
        <v>0</v>
      </c>
      <c r="AM130" s="38">
        <f>IFERROR(AL130/AL131,0)</f>
        <v>0</v>
      </c>
      <c r="AN130" s="37">
        <f>CL75</f>
        <v>0</v>
      </c>
      <c r="AO130" s="39">
        <f>IFERROR(AN130/AN146,0)</f>
        <v>0</v>
      </c>
      <c r="AP130" s="40">
        <f>CM75</f>
        <v>0</v>
      </c>
      <c r="AQ130" s="36">
        <f>IFERROR(AP130/AP146,0)</f>
        <v>0</v>
      </c>
      <c r="AR130" s="37" t="str">
        <f>IFERROR(AT130/AP130,"0")</f>
        <v>0</v>
      </c>
      <c r="AS130" s="38">
        <f>IFERROR(AR130/AR131,0)</f>
        <v>0</v>
      </c>
      <c r="AT130" s="37">
        <f>CN75</f>
        <v>0</v>
      </c>
      <c r="AU130" s="43">
        <f>IFERROR(AT130/AT146,0)</f>
        <v>0</v>
      </c>
      <c r="AV130" s="44">
        <f>IFERROR(L130-F130,0)</f>
        <v>-290</v>
      </c>
      <c r="AW130" s="45">
        <f>IFERROR(AV130/F130,0)</f>
        <v>-1</v>
      </c>
      <c r="AX130" s="46">
        <f>IFERROR(N130-H130,0)</f>
        <v>0</v>
      </c>
      <c r="AY130" s="45">
        <f>IFERROR(AX130/H130,0)</f>
        <v>0</v>
      </c>
      <c r="AZ130" s="46">
        <f>IFERROR(P130-J130,0)</f>
        <v>0</v>
      </c>
      <c r="BA130" s="47">
        <f>IFERROR(AZ130/J130,0)</f>
        <v>0</v>
      </c>
      <c r="BB130" s="44">
        <f>IFERROR(L130-R130,0)</f>
        <v>0</v>
      </c>
      <c r="BC130" s="45">
        <f>IFERROR(BB130/R130,0)</f>
        <v>0</v>
      </c>
      <c r="BD130" s="46">
        <f>IFERROR(N130-T130,0)</f>
        <v>0</v>
      </c>
      <c r="BE130" s="45">
        <f>IFERROR(BD130/T130,0)</f>
        <v>0</v>
      </c>
      <c r="BF130" s="46">
        <f>IFERROR(P130-V130,0)</f>
        <v>0</v>
      </c>
      <c r="BG130" s="47">
        <f>IFERROR(BF130/V130,0)</f>
        <v>0</v>
      </c>
      <c r="BH130" s="44">
        <f>IFERROR(L130-X130,0)</f>
        <v>0</v>
      </c>
      <c r="BI130" s="45">
        <f>IFERROR(BH130/X130,0)</f>
        <v>0</v>
      </c>
      <c r="BJ130" s="46">
        <f>IFERROR(N130-Z130,0)</f>
        <v>0</v>
      </c>
      <c r="BK130" s="45">
        <f>IFERROR(BJ130/Z130,0)</f>
        <v>0</v>
      </c>
      <c r="BL130" s="46">
        <f>IFERROR(P130-AB130,0)</f>
        <v>0</v>
      </c>
      <c r="BM130" s="48">
        <f>IFERROR(BL130/AB130,0)</f>
        <v>0</v>
      </c>
      <c r="BN130" s="49">
        <f>IFERROR(L130-AP130,0)</f>
        <v>0</v>
      </c>
      <c r="BO130" s="45">
        <f>IFERROR(BN130/AP130,0)</f>
        <v>0</v>
      </c>
      <c r="BP130" s="46">
        <f>IFERROR(N130-AR130,0)</f>
        <v>0</v>
      </c>
      <c r="BQ130" s="45">
        <f>IFERROR(BP130/AR130,0)</f>
        <v>0</v>
      </c>
      <c r="BR130" s="46">
        <f t="shared" ref="BR130:BR146" si="209">IFERROR(P130-AT130,0)</f>
        <v>0</v>
      </c>
      <c r="BS130" s="48">
        <f>IFERROR(BR130/AT130,0)</f>
        <v>0</v>
      </c>
      <c r="BX130" s="321"/>
      <c r="BY130" s="366"/>
      <c r="BZ130" s="60" t="s">
        <v>40</v>
      </c>
      <c r="CA130" s="76">
        <f>ROUND(기존구분!$N$45*(SUM('파나크 영덕:소노문해운대'!L229)/SUM('파나크 영덕'!L227:L229,소노문해운대!L226:L229)),0)</f>
        <v>25</v>
      </c>
      <c r="CB130" s="77">
        <f>CA130*기존구분!$N$53</f>
        <v>7078.0094444589113</v>
      </c>
      <c r="CC130" s="78"/>
      <c r="CD130" s="79"/>
      <c r="CE130" s="80"/>
      <c r="CF130" s="81"/>
      <c r="CG130" s="82"/>
      <c r="CH130" s="83"/>
      <c r="CI130" s="84"/>
      <c r="CJ130" s="85"/>
      <c r="CK130" s="78"/>
      <c r="CL130" s="83"/>
      <c r="CM130" s="78"/>
      <c r="CN130" s="83"/>
    </row>
    <row r="131" spans="3:92" ht="18" customHeight="1" x14ac:dyDescent="0.3">
      <c r="C131" s="315"/>
      <c r="D131" s="318"/>
      <c r="E131" s="60" t="s">
        <v>36</v>
      </c>
      <c r="F131" s="61">
        <f>CA76</f>
        <v>614</v>
      </c>
      <c r="G131" s="62">
        <f>IFERROR(F131/F146,0)</f>
        <v>0.21819474058280028</v>
      </c>
      <c r="H131" s="63">
        <f t="shared" ref="H131:H146" si="210">IFERROR(J131/F131,"0")</f>
        <v>281.4917132832424</v>
      </c>
      <c r="I131" s="64">
        <f>IFERROR(H131/H131,0)</f>
        <v>1</v>
      </c>
      <c r="J131" s="63">
        <f>CB76</f>
        <v>172835.91195591085</v>
      </c>
      <c r="K131" s="65">
        <f>IFERROR(J131/J146,0)</f>
        <v>0.21783243715298253</v>
      </c>
      <c r="L131" s="66">
        <f t="shared" si="207"/>
        <v>0</v>
      </c>
      <c r="M131" s="62">
        <f>IFERROR(L131/L146,0)</f>
        <v>0</v>
      </c>
      <c r="N131" s="63" t="str">
        <f t="shared" ref="N131:N146" si="211">IFERROR(P131/L131,"0")</f>
        <v>0</v>
      </c>
      <c r="O131" s="64">
        <f>IFERROR(N131/N131,0)</f>
        <v>0</v>
      </c>
      <c r="P131" s="63">
        <f t="shared" si="208"/>
        <v>0</v>
      </c>
      <c r="Q131" s="67">
        <f>IFERROR(P131/P146,0)</f>
        <v>0</v>
      </c>
      <c r="R131" s="66">
        <f>CE76</f>
        <v>0</v>
      </c>
      <c r="S131" s="62">
        <f>IFERROR(R131/R146,0)</f>
        <v>0</v>
      </c>
      <c r="T131" s="63" t="str">
        <f t="shared" ref="T131:T146" si="212">IFERROR(V131/R131,"0")</f>
        <v>0</v>
      </c>
      <c r="U131" s="64">
        <f>IFERROR(T131/T131,0)</f>
        <v>0</v>
      </c>
      <c r="V131" s="63">
        <f>CF76</f>
        <v>0</v>
      </c>
      <c r="W131" s="67">
        <f>IFERROR(V131/V146,0)</f>
        <v>0</v>
      </c>
      <c r="X131" s="68">
        <f>CG76</f>
        <v>0</v>
      </c>
      <c r="Y131" s="62">
        <f>IFERROR(X131/X146,0)</f>
        <v>0</v>
      </c>
      <c r="Z131" s="63" t="str">
        <f t="shared" ref="Z131:Z146" si="213">IFERROR(AB131/X131,"0")</f>
        <v>0</v>
      </c>
      <c r="AA131" s="64">
        <f>IFERROR(Z131/Z131,0)</f>
        <v>0</v>
      </c>
      <c r="AB131" s="63">
        <f>CH76</f>
        <v>0</v>
      </c>
      <c r="AC131" s="65">
        <f>IFERROR(AB131/AB146,0)</f>
        <v>0</v>
      </c>
      <c r="AD131" s="66">
        <f>CI76</f>
        <v>0</v>
      </c>
      <c r="AE131" s="62">
        <f>IFERROR(AD131/AD146,0)</f>
        <v>0</v>
      </c>
      <c r="AF131" s="63" t="str">
        <f t="shared" ref="AF131:AF146" si="214">IFERROR(AH131/AD131,"0")</f>
        <v>0</v>
      </c>
      <c r="AG131" s="64">
        <f>IFERROR(AF131/AF131,0)</f>
        <v>0</v>
      </c>
      <c r="AH131" s="63">
        <f>CJ76</f>
        <v>0</v>
      </c>
      <c r="AI131" s="67">
        <f>IFERROR(AH131/AH146,0)</f>
        <v>0</v>
      </c>
      <c r="AJ131" s="66">
        <f>CK76</f>
        <v>0</v>
      </c>
      <c r="AK131" s="62">
        <f>IFERROR(AJ131/AJ146,0)</f>
        <v>0</v>
      </c>
      <c r="AL131" s="63" t="str">
        <f t="shared" ref="AL131:AL146" si="215">IFERROR(AN131/AJ131,"0")</f>
        <v>0</v>
      </c>
      <c r="AM131" s="64">
        <f>IFERROR(AL131/AL131,0)</f>
        <v>0</v>
      </c>
      <c r="AN131" s="63">
        <f>CL76</f>
        <v>0</v>
      </c>
      <c r="AO131" s="65">
        <f>IFERROR(AN131/AN146,0)</f>
        <v>0</v>
      </c>
      <c r="AP131" s="66">
        <f t="shared" ref="AP131:AP133" si="216">CM76</f>
        <v>0</v>
      </c>
      <c r="AQ131" s="62">
        <f>IFERROR(AP131/AP146,0)</f>
        <v>0</v>
      </c>
      <c r="AR131" s="63" t="str">
        <f t="shared" ref="AR131:AR146" si="217">IFERROR(AT131/AP131,"0")</f>
        <v>0</v>
      </c>
      <c r="AS131" s="64">
        <f>IFERROR(AR131/AR131,0)</f>
        <v>0</v>
      </c>
      <c r="AT131" s="63">
        <f t="shared" ref="AT131:AT133" si="218">CN76</f>
        <v>0</v>
      </c>
      <c r="AU131" s="69">
        <f>IFERROR(AT131/AT146,0)</f>
        <v>0</v>
      </c>
      <c r="AV131" s="70">
        <f t="shared" ref="AV131:AV147" si="219">IFERROR(L131-F131,0)</f>
        <v>-614</v>
      </c>
      <c r="AW131" s="71">
        <f t="shared" ref="AW131:AW146" si="220">IFERROR(AV131/F131,0)</f>
        <v>-1</v>
      </c>
      <c r="AX131" s="72">
        <f t="shared" ref="AX131:AX146" si="221">IFERROR(N131-H131,0)</f>
        <v>-281.4917132832424</v>
      </c>
      <c r="AY131" s="71">
        <f t="shared" ref="AY131:AY146" si="222">IFERROR(AX131/H131,0)</f>
        <v>-1</v>
      </c>
      <c r="AZ131" s="72">
        <f t="shared" ref="AZ131:AZ146" si="223">IFERROR(P131-J131,0)</f>
        <v>-172835.91195591085</v>
      </c>
      <c r="BA131" s="73">
        <f t="shared" ref="BA131:BA146" si="224">IFERROR(AZ131/J131,0)</f>
        <v>-1</v>
      </c>
      <c r="BB131" s="70">
        <f t="shared" ref="BB131:BB147" si="225">IFERROR(L131-R131,0)</f>
        <v>0</v>
      </c>
      <c r="BC131" s="71">
        <f t="shared" ref="BC131:BC146" si="226">IFERROR(BB131/R131,0)</f>
        <v>0</v>
      </c>
      <c r="BD131" s="72">
        <f t="shared" ref="BD131:BD146" si="227">IFERROR(N131-T131,0)</f>
        <v>0</v>
      </c>
      <c r="BE131" s="71">
        <f t="shared" ref="BE131:BE146" si="228">IFERROR(BD131/T131,0)</f>
        <v>0</v>
      </c>
      <c r="BF131" s="72">
        <f t="shared" ref="BF131:BF146" si="229">IFERROR(P131-V131,0)</f>
        <v>0</v>
      </c>
      <c r="BG131" s="73">
        <f t="shared" ref="BG131:BG146" si="230">IFERROR(BF131/V131,0)</f>
        <v>0</v>
      </c>
      <c r="BH131" s="70">
        <f t="shared" ref="BH131:BH147" si="231">IFERROR(L131-X131,0)</f>
        <v>0</v>
      </c>
      <c r="BI131" s="71">
        <f t="shared" ref="BI131:BI146" si="232">IFERROR(BH131/X131,0)</f>
        <v>0</v>
      </c>
      <c r="BJ131" s="72">
        <f t="shared" ref="BJ131:BJ146" si="233">IFERROR(N131-Z131,0)</f>
        <v>0</v>
      </c>
      <c r="BK131" s="71">
        <f t="shared" ref="BK131:BK146" si="234">IFERROR(BJ131/Z131,0)</f>
        <v>0</v>
      </c>
      <c r="BL131" s="72">
        <f t="shared" ref="BL131:BL146" si="235">IFERROR(P131-AB131,0)</f>
        <v>0</v>
      </c>
      <c r="BM131" s="74">
        <f t="shared" ref="BM131:BM146" si="236">IFERROR(BL131/AB131,0)</f>
        <v>0</v>
      </c>
      <c r="BN131" s="75">
        <f t="shared" ref="BN131:BN146" si="237">IFERROR(L131-AP131,0)</f>
        <v>0</v>
      </c>
      <c r="BO131" s="71">
        <f t="shared" ref="BO131:BO146" si="238">IFERROR(BN131/AP131,0)</f>
        <v>0</v>
      </c>
      <c r="BP131" s="72">
        <f t="shared" ref="BP131:BP146" si="239">IFERROR(N131-AR131,0)</f>
        <v>0</v>
      </c>
      <c r="BQ131" s="71">
        <f t="shared" ref="BQ131:BQ146" si="240">IFERROR(BP131/AR131,0)</f>
        <v>0</v>
      </c>
      <c r="BR131" s="72">
        <f t="shared" si="209"/>
        <v>0</v>
      </c>
      <c r="BS131" s="74">
        <f t="shared" ref="BS131:BS146" si="241">IFERROR(BR131/AT131,0)</f>
        <v>0</v>
      </c>
      <c r="BX131" s="321"/>
      <c r="BY131" s="366" t="s">
        <v>42</v>
      </c>
      <c r="BZ131" s="60" t="s">
        <v>43</v>
      </c>
      <c r="CA131" s="76">
        <f>ROUND(기존구분!$N$44*(SUM('파나크 영덕:소노문해운대'!L231)/SUM('파나크 영덕:소노문해운대'!$L$234,'파나크 영덕:소노문해운대'!$L$240,'파나크 영덕:소노문해운대'!$L$241)),0)</f>
        <v>372</v>
      </c>
      <c r="CB131" s="77">
        <f>CA131*기존구분!$N$52-20000</f>
        <v>101312.16660630523</v>
      </c>
      <c r="CC131" s="78"/>
      <c r="CD131" s="79"/>
      <c r="CE131" s="80"/>
      <c r="CF131" s="81"/>
      <c r="CG131" s="82"/>
      <c r="CH131" s="83"/>
      <c r="CI131" s="84"/>
      <c r="CJ131" s="85"/>
      <c r="CK131" s="78"/>
      <c r="CL131" s="83"/>
      <c r="CM131" s="78"/>
      <c r="CN131" s="83"/>
    </row>
    <row r="132" spans="3:92" ht="18" customHeight="1" x14ac:dyDescent="0.3">
      <c r="C132" s="315"/>
      <c r="D132" s="318"/>
      <c r="E132" s="60" t="s">
        <v>37</v>
      </c>
      <c r="F132" s="61">
        <f>CA77</f>
        <v>51</v>
      </c>
      <c r="G132" s="62">
        <f>IFERROR(F132/F146,0)</f>
        <v>1.8123667377398719E-2</v>
      </c>
      <c r="H132" s="63">
        <f t="shared" si="210"/>
        <v>302.72822091561136</v>
      </c>
      <c r="I132" s="64">
        <f>IFERROR(H132/H131,0)</f>
        <v>1.0754427453109441</v>
      </c>
      <c r="J132" s="63">
        <f>CB77</f>
        <v>15439.139266696178</v>
      </c>
      <c r="K132" s="65">
        <f>IFERROR(J132/J146,0)</f>
        <v>1.9458602647733608E-2</v>
      </c>
      <c r="L132" s="66">
        <f t="shared" si="207"/>
        <v>0</v>
      </c>
      <c r="M132" s="62">
        <f>IFERROR(L132/L146,0)</f>
        <v>0</v>
      </c>
      <c r="N132" s="63" t="str">
        <f t="shared" si="211"/>
        <v>0</v>
      </c>
      <c r="O132" s="64">
        <f>IFERROR(N132/N131,0)</f>
        <v>0</v>
      </c>
      <c r="P132" s="63">
        <f t="shared" si="208"/>
        <v>0</v>
      </c>
      <c r="Q132" s="67">
        <f>IFERROR(P132/P146,0)</f>
        <v>0</v>
      </c>
      <c r="R132" s="66">
        <f>CE77</f>
        <v>0</v>
      </c>
      <c r="S132" s="62">
        <f>IFERROR(R132/R146,0)</f>
        <v>0</v>
      </c>
      <c r="T132" s="63" t="str">
        <f t="shared" si="212"/>
        <v>0</v>
      </c>
      <c r="U132" s="64">
        <f>IFERROR(T132/T131,0)</f>
        <v>0</v>
      </c>
      <c r="V132" s="63">
        <f>CF77</f>
        <v>0</v>
      </c>
      <c r="W132" s="67">
        <f>IFERROR(V132/V146,0)</f>
        <v>0</v>
      </c>
      <c r="X132" s="68">
        <f>CG77</f>
        <v>0</v>
      </c>
      <c r="Y132" s="62">
        <f>IFERROR(X132/X146,0)</f>
        <v>0</v>
      </c>
      <c r="Z132" s="63" t="str">
        <f t="shared" si="213"/>
        <v>0</v>
      </c>
      <c r="AA132" s="64">
        <f>IFERROR(Z132/Z131,0)</f>
        <v>0</v>
      </c>
      <c r="AB132" s="63">
        <f>CH77</f>
        <v>0</v>
      </c>
      <c r="AC132" s="65">
        <f>IFERROR(AB132/AB146,0)</f>
        <v>0</v>
      </c>
      <c r="AD132" s="66">
        <f>CI77</f>
        <v>0</v>
      </c>
      <c r="AE132" s="62">
        <f>IFERROR(AD132/AD146,0)</f>
        <v>0</v>
      </c>
      <c r="AF132" s="63" t="str">
        <f t="shared" si="214"/>
        <v>0</v>
      </c>
      <c r="AG132" s="64">
        <f>IFERROR(AF132/AF131,0)</f>
        <v>0</v>
      </c>
      <c r="AH132" s="63">
        <f>CJ77</f>
        <v>0</v>
      </c>
      <c r="AI132" s="67">
        <f>IFERROR(AH132/AH146,0)</f>
        <v>0</v>
      </c>
      <c r="AJ132" s="66">
        <f>CK77</f>
        <v>0</v>
      </c>
      <c r="AK132" s="62">
        <f>IFERROR(AJ132/AJ146,0)</f>
        <v>0</v>
      </c>
      <c r="AL132" s="63" t="str">
        <f t="shared" si="215"/>
        <v>0</v>
      </c>
      <c r="AM132" s="64">
        <f>IFERROR(AL132/AL131,0)</f>
        <v>0</v>
      </c>
      <c r="AN132" s="63">
        <f>CL77</f>
        <v>0</v>
      </c>
      <c r="AO132" s="65">
        <f>IFERROR(AN132/AN146,0)</f>
        <v>0</v>
      </c>
      <c r="AP132" s="66">
        <f t="shared" si="216"/>
        <v>0</v>
      </c>
      <c r="AQ132" s="62">
        <f>IFERROR(AP132/AP146,0)</f>
        <v>0</v>
      </c>
      <c r="AR132" s="63" t="str">
        <f t="shared" si="217"/>
        <v>0</v>
      </c>
      <c r="AS132" s="64">
        <f>IFERROR(AR132/AR131,0)</f>
        <v>0</v>
      </c>
      <c r="AT132" s="63">
        <f t="shared" si="218"/>
        <v>0</v>
      </c>
      <c r="AU132" s="69">
        <f>IFERROR(AT132/AT146,0)</f>
        <v>0</v>
      </c>
      <c r="AV132" s="70">
        <f t="shared" si="219"/>
        <v>-51</v>
      </c>
      <c r="AW132" s="71">
        <f t="shared" si="220"/>
        <v>-1</v>
      </c>
      <c r="AX132" s="72">
        <f t="shared" si="221"/>
        <v>-302.72822091561136</v>
      </c>
      <c r="AY132" s="71">
        <f t="shared" si="222"/>
        <v>-1</v>
      </c>
      <c r="AZ132" s="72">
        <f t="shared" si="223"/>
        <v>-15439.139266696178</v>
      </c>
      <c r="BA132" s="73">
        <f t="shared" si="224"/>
        <v>-1</v>
      </c>
      <c r="BB132" s="70">
        <f t="shared" si="225"/>
        <v>0</v>
      </c>
      <c r="BC132" s="71">
        <f t="shared" si="226"/>
        <v>0</v>
      </c>
      <c r="BD132" s="72">
        <f t="shared" si="227"/>
        <v>0</v>
      </c>
      <c r="BE132" s="71">
        <f t="shared" si="228"/>
        <v>0</v>
      </c>
      <c r="BF132" s="72">
        <f t="shared" si="229"/>
        <v>0</v>
      </c>
      <c r="BG132" s="73">
        <f t="shared" si="230"/>
        <v>0</v>
      </c>
      <c r="BH132" s="70">
        <f t="shared" si="231"/>
        <v>0</v>
      </c>
      <c r="BI132" s="71">
        <f t="shared" si="232"/>
        <v>0</v>
      </c>
      <c r="BJ132" s="72">
        <f t="shared" si="233"/>
        <v>0</v>
      </c>
      <c r="BK132" s="71">
        <f t="shared" si="234"/>
        <v>0</v>
      </c>
      <c r="BL132" s="72">
        <f t="shared" si="235"/>
        <v>0</v>
      </c>
      <c r="BM132" s="74">
        <f t="shared" si="236"/>
        <v>0</v>
      </c>
      <c r="BN132" s="75">
        <f t="shared" si="237"/>
        <v>0</v>
      </c>
      <c r="BO132" s="71">
        <f t="shared" si="238"/>
        <v>0</v>
      </c>
      <c r="BP132" s="72">
        <f t="shared" si="239"/>
        <v>0</v>
      </c>
      <c r="BQ132" s="71">
        <f t="shared" si="240"/>
        <v>0</v>
      </c>
      <c r="BR132" s="72">
        <f t="shared" si="209"/>
        <v>0</v>
      </c>
      <c r="BS132" s="74">
        <f t="shared" si="241"/>
        <v>0</v>
      </c>
      <c r="BX132" s="321"/>
      <c r="BY132" s="366"/>
      <c r="BZ132" s="60" t="s">
        <v>46</v>
      </c>
      <c r="CA132" s="76">
        <f>ROUND(기존구분!$N$44*(SUM('파나크 영덕:소노문해운대'!L232)/SUM('파나크 영덕:소노문해운대'!$L$234,'파나크 영덕:소노문해운대'!$L$240,'파나크 영덕:소노문해운대'!$L$241)),0)</f>
        <v>188</v>
      </c>
      <c r="CB132" s="77">
        <f>CA132*기존구분!$N$52-10000</f>
        <v>51308.299252648882</v>
      </c>
      <c r="CC132" s="78"/>
      <c r="CD132" s="79"/>
      <c r="CE132" s="80"/>
      <c r="CF132" s="81"/>
      <c r="CG132" s="82"/>
      <c r="CH132" s="83"/>
      <c r="CI132" s="84"/>
      <c r="CJ132" s="85"/>
      <c r="CK132" s="78"/>
      <c r="CL132" s="83"/>
      <c r="CM132" s="78"/>
      <c r="CN132" s="83"/>
    </row>
    <row r="133" spans="3:92" ht="18" customHeight="1" x14ac:dyDescent="0.3">
      <c r="C133" s="315"/>
      <c r="D133" s="318"/>
      <c r="E133" s="60" t="s">
        <v>39</v>
      </c>
      <c r="F133" s="61">
        <f>CA78</f>
        <v>25</v>
      </c>
      <c r="G133" s="62">
        <f>IFERROR(F133/F146,0)</f>
        <v>8.884150675195452E-3</v>
      </c>
      <c r="H133" s="63">
        <f t="shared" si="210"/>
        <v>283.12037777835644</v>
      </c>
      <c r="I133" s="64">
        <f>IFERROR(H133/H131,0)</f>
        <v>1.0057858346027944</v>
      </c>
      <c r="J133" s="63">
        <f>CB78</f>
        <v>7078.0094444589113</v>
      </c>
      <c r="K133" s="65">
        <f>IFERROR(J133/J146,0)</f>
        <v>8.9207157819818101E-3</v>
      </c>
      <c r="L133" s="66">
        <f t="shared" si="207"/>
        <v>0</v>
      </c>
      <c r="M133" s="62">
        <f>IFERROR(L133/L146,0)</f>
        <v>0</v>
      </c>
      <c r="N133" s="63" t="str">
        <f t="shared" si="211"/>
        <v>0</v>
      </c>
      <c r="O133" s="64">
        <f>IFERROR(N133/N131,0)</f>
        <v>0</v>
      </c>
      <c r="P133" s="63">
        <f t="shared" si="208"/>
        <v>0</v>
      </c>
      <c r="Q133" s="67">
        <f>IFERROR(P133/P146,0)</f>
        <v>0</v>
      </c>
      <c r="R133" s="66">
        <f>CE78</f>
        <v>0</v>
      </c>
      <c r="S133" s="62">
        <f>IFERROR(R133/R146,0)</f>
        <v>0</v>
      </c>
      <c r="T133" s="63" t="str">
        <f t="shared" si="212"/>
        <v>0</v>
      </c>
      <c r="U133" s="64">
        <f>IFERROR(T133/T131,0)</f>
        <v>0</v>
      </c>
      <c r="V133" s="63">
        <f>CF78</f>
        <v>0</v>
      </c>
      <c r="W133" s="67">
        <f>IFERROR(V133/V146,0)</f>
        <v>0</v>
      </c>
      <c r="X133" s="68">
        <f>CG78</f>
        <v>0</v>
      </c>
      <c r="Y133" s="62">
        <f>IFERROR(X133/X146,0)</f>
        <v>0</v>
      </c>
      <c r="Z133" s="63" t="str">
        <f t="shared" si="213"/>
        <v>0</v>
      </c>
      <c r="AA133" s="64">
        <f>IFERROR(Z133/Z131,0)</f>
        <v>0</v>
      </c>
      <c r="AB133" s="63">
        <f>CH78</f>
        <v>0</v>
      </c>
      <c r="AC133" s="65">
        <f>IFERROR(AB133/AB146,0)</f>
        <v>0</v>
      </c>
      <c r="AD133" s="66">
        <f>CI78</f>
        <v>0</v>
      </c>
      <c r="AE133" s="62">
        <f>IFERROR(AD133/AD146,0)</f>
        <v>0</v>
      </c>
      <c r="AF133" s="63" t="str">
        <f t="shared" si="214"/>
        <v>0</v>
      </c>
      <c r="AG133" s="64">
        <f>IFERROR(AF133/AF131,0)</f>
        <v>0</v>
      </c>
      <c r="AH133" s="63">
        <f>CJ78</f>
        <v>0</v>
      </c>
      <c r="AI133" s="67">
        <f>IFERROR(AH133/AH146,0)</f>
        <v>0</v>
      </c>
      <c r="AJ133" s="66">
        <f>CK78</f>
        <v>0</v>
      </c>
      <c r="AK133" s="62">
        <f>IFERROR(AJ133/AJ146,0)</f>
        <v>0</v>
      </c>
      <c r="AL133" s="63" t="str">
        <f t="shared" si="215"/>
        <v>0</v>
      </c>
      <c r="AM133" s="64">
        <f>IFERROR(AL133/AL131,0)</f>
        <v>0</v>
      </c>
      <c r="AN133" s="63">
        <f>CL78</f>
        <v>0</v>
      </c>
      <c r="AO133" s="65">
        <f>IFERROR(AN133/AN146,0)</f>
        <v>0</v>
      </c>
      <c r="AP133" s="66">
        <f t="shared" si="216"/>
        <v>0</v>
      </c>
      <c r="AQ133" s="62">
        <f>IFERROR(AP133/AP146,0)</f>
        <v>0</v>
      </c>
      <c r="AR133" s="63" t="str">
        <f t="shared" si="217"/>
        <v>0</v>
      </c>
      <c r="AS133" s="64">
        <f>IFERROR(AR133/AR131,0)</f>
        <v>0</v>
      </c>
      <c r="AT133" s="63">
        <f t="shared" si="218"/>
        <v>0</v>
      </c>
      <c r="AU133" s="69">
        <f>IFERROR(AT133/AT146,0)</f>
        <v>0</v>
      </c>
      <c r="AV133" s="70">
        <f t="shared" si="219"/>
        <v>-25</v>
      </c>
      <c r="AW133" s="71">
        <f t="shared" si="220"/>
        <v>-1</v>
      </c>
      <c r="AX133" s="72">
        <f t="shared" si="221"/>
        <v>-283.12037777835644</v>
      </c>
      <c r="AY133" s="71">
        <f t="shared" si="222"/>
        <v>-1</v>
      </c>
      <c r="AZ133" s="72">
        <f t="shared" si="223"/>
        <v>-7078.0094444589113</v>
      </c>
      <c r="BA133" s="73">
        <f t="shared" si="224"/>
        <v>-1</v>
      </c>
      <c r="BB133" s="70">
        <f t="shared" si="225"/>
        <v>0</v>
      </c>
      <c r="BC133" s="71">
        <f t="shared" si="226"/>
        <v>0</v>
      </c>
      <c r="BD133" s="72">
        <f t="shared" si="227"/>
        <v>0</v>
      </c>
      <c r="BE133" s="71">
        <f t="shared" si="228"/>
        <v>0</v>
      </c>
      <c r="BF133" s="72">
        <f t="shared" si="229"/>
        <v>0</v>
      </c>
      <c r="BG133" s="73">
        <f t="shared" si="230"/>
        <v>0</v>
      </c>
      <c r="BH133" s="70">
        <f t="shared" si="231"/>
        <v>0</v>
      </c>
      <c r="BI133" s="71">
        <f t="shared" si="232"/>
        <v>0</v>
      </c>
      <c r="BJ133" s="72">
        <f t="shared" si="233"/>
        <v>0</v>
      </c>
      <c r="BK133" s="71">
        <f t="shared" si="234"/>
        <v>0</v>
      </c>
      <c r="BL133" s="72">
        <f t="shared" si="235"/>
        <v>0</v>
      </c>
      <c r="BM133" s="74">
        <f t="shared" si="236"/>
        <v>0</v>
      </c>
      <c r="BN133" s="75">
        <f t="shared" si="237"/>
        <v>0</v>
      </c>
      <c r="BO133" s="71">
        <f t="shared" si="238"/>
        <v>0</v>
      </c>
      <c r="BP133" s="72">
        <f t="shared" si="239"/>
        <v>0</v>
      </c>
      <c r="BQ133" s="71">
        <f t="shared" si="240"/>
        <v>0</v>
      </c>
      <c r="BR133" s="72">
        <f t="shared" si="209"/>
        <v>0</v>
      </c>
      <c r="BS133" s="74">
        <f t="shared" si="241"/>
        <v>0</v>
      </c>
      <c r="BX133" s="321"/>
      <c r="BY133" s="366"/>
      <c r="BZ133" s="60" t="s">
        <v>48</v>
      </c>
      <c r="CA133" s="76">
        <f>ROUND(기존구분!$N$44*(SUM('파나크 영덕:소노문해운대'!L233)/SUM('파나크 영덕:소노문해운대'!$L$234,'파나크 영덕:소노문해운대'!$L$240,'파나크 영덕:소노문해운대'!$L$241)),0)</f>
        <v>442</v>
      </c>
      <c r="CB133" s="77">
        <f>CA133*기존구분!$N$52-27000</f>
        <v>117139.72483867451</v>
      </c>
      <c r="CC133" s="78"/>
      <c r="CD133" s="79"/>
      <c r="CE133" s="80"/>
      <c r="CF133" s="81"/>
      <c r="CG133" s="82"/>
      <c r="CH133" s="83"/>
      <c r="CI133" s="84"/>
      <c r="CJ133" s="85"/>
      <c r="CK133" s="78"/>
      <c r="CL133" s="83"/>
      <c r="CM133" s="78"/>
      <c r="CN133" s="83"/>
    </row>
    <row r="134" spans="3:92" ht="18" customHeight="1" x14ac:dyDescent="0.3">
      <c r="C134" s="315"/>
      <c r="D134" s="319"/>
      <c r="E134" s="86" t="s">
        <v>41</v>
      </c>
      <c r="F134" s="87">
        <f>SUM(F130:F133)</f>
        <v>980</v>
      </c>
      <c r="G134" s="88">
        <f>IFERROR(F134/F146,0)</f>
        <v>0.34825870646766172</v>
      </c>
      <c r="H134" s="89">
        <f t="shared" si="210"/>
        <v>199.33985782353668</v>
      </c>
      <c r="I134" s="90">
        <f>IFERROR(H134/H131,0)</f>
        <v>0.70815533252645724</v>
      </c>
      <c r="J134" s="89">
        <f>SUM(J130:J133)</f>
        <v>195353.06066706593</v>
      </c>
      <c r="K134" s="91">
        <f>IFERROR(J134/J146,0)</f>
        <v>0.24621175558269792</v>
      </c>
      <c r="L134" s="92">
        <f>SUM(L130:L133)</f>
        <v>0</v>
      </c>
      <c r="M134" s="88">
        <f>IFERROR(L134/L146,0)</f>
        <v>0</v>
      </c>
      <c r="N134" s="89" t="str">
        <f t="shared" si="211"/>
        <v>0</v>
      </c>
      <c r="O134" s="90">
        <f>IFERROR(N134/N131,0)</f>
        <v>0</v>
      </c>
      <c r="P134" s="89">
        <f>SUM(P130:P133)</f>
        <v>0</v>
      </c>
      <c r="Q134" s="93">
        <f>IFERROR(P134/P146,0)</f>
        <v>0</v>
      </c>
      <c r="R134" s="92">
        <f>SUM(R130:R133)</f>
        <v>0</v>
      </c>
      <c r="S134" s="88">
        <f>IFERROR(R134/R146,0)</f>
        <v>0</v>
      </c>
      <c r="T134" s="89" t="str">
        <f t="shared" si="212"/>
        <v>0</v>
      </c>
      <c r="U134" s="90">
        <f>IFERROR(T134/T131,0)</f>
        <v>0</v>
      </c>
      <c r="V134" s="89">
        <f>SUM(V130:V133)</f>
        <v>0</v>
      </c>
      <c r="W134" s="93">
        <f>IFERROR(V134/V146,0)</f>
        <v>0</v>
      </c>
      <c r="X134" s="94">
        <f>SUM(X130:X133)</f>
        <v>0</v>
      </c>
      <c r="Y134" s="88">
        <f>IFERROR(X134/X146,0)</f>
        <v>0</v>
      </c>
      <c r="Z134" s="89" t="str">
        <f t="shared" si="213"/>
        <v>0</v>
      </c>
      <c r="AA134" s="90">
        <f>IFERROR(Z134/Z131,0)</f>
        <v>0</v>
      </c>
      <c r="AB134" s="89">
        <f>SUM(AB130:AB133)</f>
        <v>0</v>
      </c>
      <c r="AC134" s="91">
        <f>IFERROR(AB134/AB146,0)</f>
        <v>0</v>
      </c>
      <c r="AD134" s="92">
        <f>SUM(AD130:AD133)</f>
        <v>0</v>
      </c>
      <c r="AE134" s="88">
        <f>IFERROR(AD134/AD146,0)</f>
        <v>0</v>
      </c>
      <c r="AF134" s="89" t="str">
        <f t="shared" si="214"/>
        <v>0</v>
      </c>
      <c r="AG134" s="90">
        <f>IFERROR(AF134/AF131,0)</f>
        <v>0</v>
      </c>
      <c r="AH134" s="89">
        <f>SUM(AH130:AH133)</f>
        <v>0</v>
      </c>
      <c r="AI134" s="93">
        <f>IFERROR(AH134/AH146,0)</f>
        <v>0</v>
      </c>
      <c r="AJ134" s="92">
        <f>SUM(AJ130:AJ133)</f>
        <v>0</v>
      </c>
      <c r="AK134" s="88">
        <f>IFERROR(AJ134/AJ146,0)</f>
        <v>0</v>
      </c>
      <c r="AL134" s="89" t="str">
        <f t="shared" si="215"/>
        <v>0</v>
      </c>
      <c r="AM134" s="90">
        <f>IFERROR(AL134/AL131,0)</f>
        <v>0</v>
      </c>
      <c r="AN134" s="89">
        <f>SUM(AN130:AN133)</f>
        <v>0</v>
      </c>
      <c r="AO134" s="91">
        <f>IFERROR(AN134/AN146,0)</f>
        <v>0</v>
      </c>
      <c r="AP134" s="92">
        <f>SUM(AP130:AP133)</f>
        <v>0</v>
      </c>
      <c r="AQ134" s="88">
        <f>IFERROR(AP134/AP146,0)</f>
        <v>0</v>
      </c>
      <c r="AR134" s="89" t="str">
        <f t="shared" si="217"/>
        <v>0</v>
      </c>
      <c r="AS134" s="90">
        <f>IFERROR(AR134/AR131,0)</f>
        <v>0</v>
      </c>
      <c r="AT134" s="89">
        <f>SUM(AT130:AT133)</f>
        <v>0</v>
      </c>
      <c r="AU134" s="95">
        <f>IFERROR(AT134/AT146,0)</f>
        <v>0</v>
      </c>
      <c r="AV134" s="96">
        <f t="shared" si="219"/>
        <v>-980</v>
      </c>
      <c r="AW134" s="97">
        <f t="shared" si="220"/>
        <v>-1</v>
      </c>
      <c r="AX134" s="98">
        <f t="shared" si="221"/>
        <v>-199.33985782353668</v>
      </c>
      <c r="AY134" s="97">
        <f t="shared" si="222"/>
        <v>-1</v>
      </c>
      <c r="AZ134" s="98">
        <f t="shared" si="223"/>
        <v>-195353.06066706593</v>
      </c>
      <c r="BA134" s="99">
        <f t="shared" si="224"/>
        <v>-1</v>
      </c>
      <c r="BB134" s="96">
        <f t="shared" si="225"/>
        <v>0</v>
      </c>
      <c r="BC134" s="97">
        <f t="shared" si="226"/>
        <v>0</v>
      </c>
      <c r="BD134" s="98">
        <f t="shared" si="227"/>
        <v>0</v>
      </c>
      <c r="BE134" s="97">
        <f t="shared" si="228"/>
        <v>0</v>
      </c>
      <c r="BF134" s="98">
        <f t="shared" si="229"/>
        <v>0</v>
      </c>
      <c r="BG134" s="99">
        <f t="shared" si="230"/>
        <v>0</v>
      </c>
      <c r="BH134" s="96">
        <f t="shared" si="231"/>
        <v>0</v>
      </c>
      <c r="BI134" s="97">
        <f t="shared" si="232"/>
        <v>0</v>
      </c>
      <c r="BJ134" s="98">
        <f t="shared" si="233"/>
        <v>0</v>
      </c>
      <c r="BK134" s="97">
        <f t="shared" si="234"/>
        <v>0</v>
      </c>
      <c r="BL134" s="98">
        <f t="shared" si="235"/>
        <v>0</v>
      </c>
      <c r="BM134" s="100">
        <f t="shared" si="236"/>
        <v>0</v>
      </c>
      <c r="BN134" s="101">
        <f t="shared" si="237"/>
        <v>0</v>
      </c>
      <c r="BO134" s="97">
        <f t="shared" si="238"/>
        <v>0</v>
      </c>
      <c r="BP134" s="98">
        <f t="shared" si="239"/>
        <v>0</v>
      </c>
      <c r="BQ134" s="97">
        <f t="shared" si="240"/>
        <v>0</v>
      </c>
      <c r="BR134" s="98">
        <f t="shared" si="209"/>
        <v>0</v>
      </c>
      <c r="BS134" s="100">
        <f t="shared" si="241"/>
        <v>0</v>
      </c>
      <c r="BX134" s="321"/>
      <c r="BY134" s="366" t="s">
        <v>43</v>
      </c>
      <c r="BZ134" s="60" t="s">
        <v>50</v>
      </c>
      <c r="CA134" s="76">
        <f>ROUND(기존구분!$N$44*(SUM('파나크 영덕:소노문해운대'!L235)/SUM('파나크 영덕:소노문해운대'!$L$234,'파나크 영덕:소노문해운대'!$L$240,'파나크 영덕:소노문해운대'!$L$241)),0)</f>
        <v>240</v>
      </c>
      <c r="CB134" s="77">
        <f>CA134*기존구분!$N$52+5000+10087</f>
        <v>93352.913939551756</v>
      </c>
      <c r="CC134" s="78"/>
      <c r="CD134" s="79"/>
      <c r="CE134" s="80"/>
      <c r="CF134" s="81"/>
      <c r="CG134" s="82"/>
      <c r="CH134" s="83"/>
      <c r="CI134" s="84"/>
      <c r="CJ134" s="85"/>
      <c r="CK134" s="78"/>
      <c r="CL134" s="83"/>
      <c r="CM134" s="78"/>
      <c r="CN134" s="83"/>
    </row>
    <row r="135" spans="3:92" ht="18" customHeight="1" x14ac:dyDescent="0.3">
      <c r="C135" s="315"/>
      <c r="D135" s="320" t="s">
        <v>44</v>
      </c>
      <c r="E135" s="102" t="s">
        <v>45</v>
      </c>
      <c r="F135" s="103">
        <f>CA79</f>
        <v>0</v>
      </c>
      <c r="G135" s="104">
        <f>IFERROR(F135/F146,0)</f>
        <v>0</v>
      </c>
      <c r="H135" s="105" t="str">
        <f t="shared" si="210"/>
        <v>0</v>
      </c>
      <c r="I135" s="106">
        <f>IFERROR(H135/H131,0)</f>
        <v>0</v>
      </c>
      <c r="J135" s="105">
        <f>CB79</f>
        <v>0</v>
      </c>
      <c r="K135" s="107">
        <f>IFERROR(J135/J146,0)</f>
        <v>0</v>
      </c>
      <c r="L135" s="108">
        <f t="shared" ref="L135:L137" si="242">CC79</f>
        <v>0</v>
      </c>
      <c r="M135" s="104">
        <f>IFERROR(L135/L146,0)</f>
        <v>0</v>
      </c>
      <c r="N135" s="105" t="str">
        <f t="shared" si="211"/>
        <v>0</v>
      </c>
      <c r="O135" s="106">
        <f>IFERROR(N135/N131,0)</f>
        <v>0</v>
      </c>
      <c r="P135" s="105">
        <f t="shared" ref="P135:P137" si="243">CD79</f>
        <v>0</v>
      </c>
      <c r="Q135" s="109">
        <f>IFERROR(P135/P146,0)</f>
        <v>0</v>
      </c>
      <c r="R135" s="108">
        <f>CE79</f>
        <v>0</v>
      </c>
      <c r="S135" s="104">
        <f>IFERROR(R135/R146,0)</f>
        <v>0</v>
      </c>
      <c r="T135" s="105" t="str">
        <f t="shared" si="212"/>
        <v>0</v>
      </c>
      <c r="U135" s="106">
        <f>IFERROR(T135/T131,0)</f>
        <v>0</v>
      </c>
      <c r="V135" s="105">
        <f>CF79</f>
        <v>0</v>
      </c>
      <c r="W135" s="109">
        <f>IFERROR(V135/V146,0)</f>
        <v>0</v>
      </c>
      <c r="X135" s="110">
        <f>CG79</f>
        <v>0</v>
      </c>
      <c r="Y135" s="104">
        <f>IFERROR(X135/X146,0)</f>
        <v>0</v>
      </c>
      <c r="Z135" s="105" t="str">
        <f t="shared" si="213"/>
        <v>0</v>
      </c>
      <c r="AA135" s="106">
        <f>IFERROR(Z135/Z131,0)</f>
        <v>0</v>
      </c>
      <c r="AB135" s="105">
        <f>CH79</f>
        <v>0</v>
      </c>
      <c r="AC135" s="107">
        <f>IFERROR(AB135/AB146,0)</f>
        <v>0</v>
      </c>
      <c r="AD135" s="108">
        <f>CI79</f>
        <v>0</v>
      </c>
      <c r="AE135" s="104">
        <f>IFERROR(AD135/AD146,0)</f>
        <v>0</v>
      </c>
      <c r="AF135" s="105" t="str">
        <f t="shared" si="214"/>
        <v>0</v>
      </c>
      <c r="AG135" s="106">
        <f>IFERROR(AF135/AF131,0)</f>
        <v>0</v>
      </c>
      <c r="AH135" s="105">
        <f>CJ79</f>
        <v>0</v>
      </c>
      <c r="AI135" s="109">
        <f>IFERROR(AH135/AH146,0)</f>
        <v>0</v>
      </c>
      <c r="AJ135" s="108">
        <f>CK79</f>
        <v>0</v>
      </c>
      <c r="AK135" s="104">
        <f>IFERROR(AJ135/AJ146,0)</f>
        <v>0</v>
      </c>
      <c r="AL135" s="105" t="str">
        <f t="shared" si="215"/>
        <v>0</v>
      </c>
      <c r="AM135" s="106">
        <f>IFERROR(AL135/AL131,0)</f>
        <v>0</v>
      </c>
      <c r="AN135" s="105">
        <f>CL79</f>
        <v>0</v>
      </c>
      <c r="AO135" s="107">
        <f>IFERROR(AN135/AN146,0)</f>
        <v>0</v>
      </c>
      <c r="AP135" s="108">
        <f>CM79</f>
        <v>0</v>
      </c>
      <c r="AQ135" s="104">
        <f>IFERROR(AP135/AP146,0)</f>
        <v>0</v>
      </c>
      <c r="AR135" s="105" t="str">
        <f t="shared" si="217"/>
        <v>0</v>
      </c>
      <c r="AS135" s="106">
        <f>IFERROR(AR135/AR131,0)</f>
        <v>0</v>
      </c>
      <c r="AT135" s="105">
        <f>CN79</f>
        <v>0</v>
      </c>
      <c r="AU135" s="111">
        <f>IFERROR(AT135/AT146,0)</f>
        <v>0</v>
      </c>
      <c r="AV135" s="112">
        <f t="shared" si="219"/>
        <v>0</v>
      </c>
      <c r="AW135" s="113">
        <f t="shared" si="220"/>
        <v>0</v>
      </c>
      <c r="AX135" s="114">
        <f t="shared" si="221"/>
        <v>0</v>
      </c>
      <c r="AY135" s="113">
        <f t="shared" si="222"/>
        <v>0</v>
      </c>
      <c r="AZ135" s="114">
        <f t="shared" si="223"/>
        <v>0</v>
      </c>
      <c r="BA135" s="115">
        <f t="shared" si="224"/>
        <v>0</v>
      </c>
      <c r="BB135" s="112">
        <f t="shared" si="225"/>
        <v>0</v>
      </c>
      <c r="BC135" s="113">
        <f t="shared" si="226"/>
        <v>0</v>
      </c>
      <c r="BD135" s="114">
        <f t="shared" si="227"/>
        <v>0</v>
      </c>
      <c r="BE135" s="113">
        <f t="shared" si="228"/>
        <v>0</v>
      </c>
      <c r="BF135" s="114">
        <f t="shared" si="229"/>
        <v>0</v>
      </c>
      <c r="BG135" s="115">
        <f t="shared" si="230"/>
        <v>0</v>
      </c>
      <c r="BH135" s="112">
        <f t="shared" si="231"/>
        <v>0</v>
      </c>
      <c r="BI135" s="113">
        <f t="shared" si="232"/>
        <v>0</v>
      </c>
      <c r="BJ135" s="114">
        <f t="shared" si="233"/>
        <v>0</v>
      </c>
      <c r="BK135" s="113">
        <f t="shared" si="234"/>
        <v>0</v>
      </c>
      <c r="BL135" s="114">
        <f t="shared" si="235"/>
        <v>0</v>
      </c>
      <c r="BM135" s="116">
        <f t="shared" si="236"/>
        <v>0</v>
      </c>
      <c r="BN135" s="117">
        <f t="shared" si="237"/>
        <v>0</v>
      </c>
      <c r="BO135" s="113">
        <f t="shared" si="238"/>
        <v>0</v>
      </c>
      <c r="BP135" s="114">
        <f t="shared" si="239"/>
        <v>0</v>
      </c>
      <c r="BQ135" s="113">
        <f t="shared" si="240"/>
        <v>0</v>
      </c>
      <c r="BR135" s="114">
        <f t="shared" si="209"/>
        <v>0</v>
      </c>
      <c r="BS135" s="116">
        <f t="shared" si="241"/>
        <v>0</v>
      </c>
      <c r="BX135" s="321"/>
      <c r="BY135" s="366"/>
      <c r="BZ135" s="60" t="s">
        <v>51</v>
      </c>
      <c r="CA135" s="76">
        <f>ROUND(기존구분!$N$44*(SUM('파나크 영덕:소노문해운대'!L236)/SUM('파나크 영덕:소노문해운대'!$L$234,'파나크 영덕:소노문해운대'!$L$240,'파나크 영덕:소노문해운대'!$L$241)),0)</f>
        <v>1171</v>
      </c>
      <c r="CB135" s="77">
        <f>CA135*기존구분!$N$52+31348</f>
        <v>413220.43843006296</v>
      </c>
      <c r="CC135" s="78"/>
      <c r="CD135" s="79"/>
      <c r="CE135" s="80"/>
      <c r="CF135" s="81"/>
      <c r="CG135" s="82"/>
      <c r="CH135" s="83"/>
      <c r="CI135" s="84"/>
      <c r="CJ135" s="85"/>
      <c r="CK135" s="78"/>
      <c r="CL135" s="83"/>
      <c r="CM135" s="78"/>
      <c r="CN135" s="83"/>
    </row>
    <row r="136" spans="3:92" ht="18" customHeight="1" x14ac:dyDescent="0.3">
      <c r="C136" s="315"/>
      <c r="D136" s="321"/>
      <c r="E136" s="60" t="s">
        <v>47</v>
      </c>
      <c r="F136" s="61">
        <f>CA80</f>
        <v>0</v>
      </c>
      <c r="G136" s="62">
        <f>IFERROR(F136/F146,0)</f>
        <v>0</v>
      </c>
      <c r="H136" s="63" t="str">
        <f t="shared" si="210"/>
        <v>0</v>
      </c>
      <c r="I136" s="64">
        <f>IFERROR(H136/H131,0)</f>
        <v>0</v>
      </c>
      <c r="J136" s="63">
        <f>CB80</f>
        <v>0</v>
      </c>
      <c r="K136" s="65">
        <f>IFERROR(J136/J146,0)</f>
        <v>0</v>
      </c>
      <c r="L136" s="66">
        <f t="shared" si="242"/>
        <v>0</v>
      </c>
      <c r="M136" s="62">
        <f>IFERROR(L136/L146,0)</f>
        <v>0</v>
      </c>
      <c r="N136" s="63" t="str">
        <f t="shared" si="211"/>
        <v>0</v>
      </c>
      <c r="O136" s="64">
        <f>IFERROR(N136/N131,0)</f>
        <v>0</v>
      </c>
      <c r="P136" s="63">
        <f t="shared" si="243"/>
        <v>0</v>
      </c>
      <c r="Q136" s="67">
        <f>IFERROR(P136/P146,0)</f>
        <v>0</v>
      </c>
      <c r="R136" s="66">
        <f>CE80</f>
        <v>0</v>
      </c>
      <c r="S136" s="62">
        <f>IFERROR(R136/R146,0)</f>
        <v>0</v>
      </c>
      <c r="T136" s="63" t="str">
        <f t="shared" si="212"/>
        <v>0</v>
      </c>
      <c r="U136" s="64">
        <f>IFERROR(T136/T131,0)</f>
        <v>0</v>
      </c>
      <c r="V136" s="63">
        <f>CF80</f>
        <v>0</v>
      </c>
      <c r="W136" s="67">
        <f>IFERROR(V136/V146,0)</f>
        <v>0</v>
      </c>
      <c r="X136" s="68">
        <f>CG80</f>
        <v>0</v>
      </c>
      <c r="Y136" s="62">
        <f>IFERROR(X136/X146,0)</f>
        <v>0</v>
      </c>
      <c r="Z136" s="63" t="str">
        <f t="shared" si="213"/>
        <v>0</v>
      </c>
      <c r="AA136" s="64">
        <f>IFERROR(Z136/Z131,0)</f>
        <v>0</v>
      </c>
      <c r="AB136" s="63">
        <f>CH80</f>
        <v>0</v>
      </c>
      <c r="AC136" s="65">
        <f>IFERROR(AB136/AB146,0)</f>
        <v>0</v>
      </c>
      <c r="AD136" s="66">
        <f>CI80</f>
        <v>0</v>
      </c>
      <c r="AE136" s="62">
        <f>IFERROR(AD136/AD146,0)</f>
        <v>0</v>
      </c>
      <c r="AF136" s="63" t="str">
        <f t="shared" si="214"/>
        <v>0</v>
      </c>
      <c r="AG136" s="64">
        <f>IFERROR(AF136/AF131,0)</f>
        <v>0</v>
      </c>
      <c r="AH136" s="63">
        <f>CJ80</f>
        <v>0</v>
      </c>
      <c r="AI136" s="67">
        <f>IFERROR(AH136/AH146,0)</f>
        <v>0</v>
      </c>
      <c r="AJ136" s="66">
        <f>CK80</f>
        <v>0</v>
      </c>
      <c r="AK136" s="62">
        <f>IFERROR(AJ136/AJ146,0)</f>
        <v>0</v>
      </c>
      <c r="AL136" s="63" t="str">
        <f t="shared" si="215"/>
        <v>0</v>
      </c>
      <c r="AM136" s="64">
        <f>IFERROR(AL136/AL131,0)</f>
        <v>0</v>
      </c>
      <c r="AN136" s="63">
        <f>CL80</f>
        <v>0</v>
      </c>
      <c r="AO136" s="65">
        <f>IFERROR(AN136/AN146,0)</f>
        <v>0</v>
      </c>
      <c r="AP136" s="66">
        <f t="shared" ref="AP136:AP137" si="244">CM80</f>
        <v>0</v>
      </c>
      <c r="AQ136" s="62">
        <f>IFERROR(AP136/AP146,0)</f>
        <v>0</v>
      </c>
      <c r="AR136" s="63" t="str">
        <f t="shared" si="217"/>
        <v>0</v>
      </c>
      <c r="AS136" s="64">
        <f>IFERROR(AR136/AR131,0)</f>
        <v>0</v>
      </c>
      <c r="AT136" s="63">
        <f t="shared" ref="AT136:AT137" si="245">CN80</f>
        <v>0</v>
      </c>
      <c r="AU136" s="69">
        <f>IFERROR(AT136/AT146,0)</f>
        <v>0</v>
      </c>
      <c r="AV136" s="70">
        <f t="shared" si="219"/>
        <v>0</v>
      </c>
      <c r="AW136" s="71">
        <f t="shared" si="220"/>
        <v>0</v>
      </c>
      <c r="AX136" s="72">
        <f t="shared" si="221"/>
        <v>0</v>
      </c>
      <c r="AY136" s="71">
        <f t="shared" si="222"/>
        <v>0</v>
      </c>
      <c r="AZ136" s="72">
        <f t="shared" si="223"/>
        <v>0</v>
      </c>
      <c r="BA136" s="73">
        <f t="shared" si="224"/>
        <v>0</v>
      </c>
      <c r="BB136" s="70">
        <f t="shared" si="225"/>
        <v>0</v>
      </c>
      <c r="BC136" s="71">
        <f t="shared" si="226"/>
        <v>0</v>
      </c>
      <c r="BD136" s="72">
        <f t="shared" si="227"/>
        <v>0</v>
      </c>
      <c r="BE136" s="71">
        <f t="shared" si="228"/>
        <v>0</v>
      </c>
      <c r="BF136" s="72">
        <f t="shared" si="229"/>
        <v>0</v>
      </c>
      <c r="BG136" s="73">
        <f t="shared" si="230"/>
        <v>0</v>
      </c>
      <c r="BH136" s="70">
        <f t="shared" si="231"/>
        <v>0</v>
      </c>
      <c r="BI136" s="71">
        <f t="shared" si="232"/>
        <v>0</v>
      </c>
      <c r="BJ136" s="72">
        <f t="shared" si="233"/>
        <v>0</v>
      </c>
      <c r="BK136" s="71">
        <f t="shared" si="234"/>
        <v>0</v>
      </c>
      <c r="BL136" s="72">
        <f t="shared" si="235"/>
        <v>0</v>
      </c>
      <c r="BM136" s="74">
        <f t="shared" si="236"/>
        <v>0</v>
      </c>
      <c r="BN136" s="75">
        <f t="shared" si="237"/>
        <v>0</v>
      </c>
      <c r="BO136" s="71">
        <f t="shared" si="238"/>
        <v>0</v>
      </c>
      <c r="BP136" s="72">
        <f t="shared" si="239"/>
        <v>0</v>
      </c>
      <c r="BQ136" s="71">
        <f t="shared" si="240"/>
        <v>0</v>
      </c>
      <c r="BR136" s="72">
        <f t="shared" si="209"/>
        <v>0</v>
      </c>
      <c r="BS136" s="74">
        <f t="shared" si="241"/>
        <v>0</v>
      </c>
      <c r="BX136" s="321"/>
      <c r="BY136" s="366"/>
      <c r="BZ136" s="60" t="s">
        <v>54</v>
      </c>
      <c r="CA136" s="76">
        <f>ROUND(기존구분!$N$44*(SUM('파나크 영덕:소노문해운대'!L237)/SUM('파나크 영덕:소노문해운대'!$L$234,'파나크 영덕:소노문해운대'!$L$240,'파나크 영덕:소노문해운대'!$L$241)),0)</f>
        <v>766</v>
      </c>
      <c r="CB136" s="77">
        <f>CA136*기존구분!$N$52+20000</f>
        <v>269798.70865706936</v>
      </c>
      <c r="CC136" s="78"/>
      <c r="CD136" s="79"/>
      <c r="CE136" s="80"/>
      <c r="CF136" s="81"/>
      <c r="CG136" s="82"/>
      <c r="CH136" s="83"/>
      <c r="CI136" s="84"/>
      <c r="CJ136" s="85"/>
      <c r="CK136" s="78"/>
      <c r="CL136" s="83"/>
      <c r="CM136" s="78"/>
      <c r="CN136" s="83"/>
    </row>
    <row r="137" spans="3:92" ht="18" customHeight="1" x14ac:dyDescent="0.3">
      <c r="C137" s="315"/>
      <c r="D137" s="321"/>
      <c r="E137" s="60" t="s">
        <v>49</v>
      </c>
      <c r="F137" s="61">
        <f>CA81</f>
        <v>0</v>
      </c>
      <c r="G137" s="62">
        <f>IFERROR(F137/F146,0)</f>
        <v>0</v>
      </c>
      <c r="H137" s="63" t="str">
        <f t="shared" si="210"/>
        <v>0</v>
      </c>
      <c r="I137" s="64">
        <f>IFERROR(H137/H131,0)</f>
        <v>0</v>
      </c>
      <c r="J137" s="63">
        <f>CB81</f>
        <v>0</v>
      </c>
      <c r="K137" s="65">
        <f>IFERROR(J137/J146,0)</f>
        <v>0</v>
      </c>
      <c r="L137" s="66">
        <f t="shared" si="242"/>
        <v>0</v>
      </c>
      <c r="M137" s="62">
        <f>IFERROR(L137/L146,0)</f>
        <v>0</v>
      </c>
      <c r="N137" s="63" t="str">
        <f t="shared" si="211"/>
        <v>0</v>
      </c>
      <c r="O137" s="64">
        <f>IFERROR(N137/N131,0)</f>
        <v>0</v>
      </c>
      <c r="P137" s="63">
        <f t="shared" si="243"/>
        <v>0</v>
      </c>
      <c r="Q137" s="67">
        <f>IFERROR(P137/P146,0)</f>
        <v>0</v>
      </c>
      <c r="R137" s="66">
        <f>CE81</f>
        <v>0</v>
      </c>
      <c r="S137" s="62">
        <f>IFERROR(R137/R146,0)</f>
        <v>0</v>
      </c>
      <c r="T137" s="63" t="str">
        <f t="shared" si="212"/>
        <v>0</v>
      </c>
      <c r="U137" s="64">
        <f>IFERROR(T137/T131,0)</f>
        <v>0</v>
      </c>
      <c r="V137" s="63">
        <f>CF81</f>
        <v>0</v>
      </c>
      <c r="W137" s="67">
        <f>IFERROR(V137/V146,0)</f>
        <v>0</v>
      </c>
      <c r="X137" s="68">
        <f>CG81</f>
        <v>0</v>
      </c>
      <c r="Y137" s="62">
        <f>IFERROR(X137/X146,0)</f>
        <v>0</v>
      </c>
      <c r="Z137" s="63" t="str">
        <f t="shared" si="213"/>
        <v>0</v>
      </c>
      <c r="AA137" s="64">
        <f>IFERROR(Z137/Z131,0)</f>
        <v>0</v>
      </c>
      <c r="AB137" s="63">
        <f>CH81</f>
        <v>0</v>
      </c>
      <c r="AC137" s="65">
        <f>IFERROR(AB137/AB146,0)</f>
        <v>0</v>
      </c>
      <c r="AD137" s="66">
        <f>CI81</f>
        <v>0</v>
      </c>
      <c r="AE137" s="62">
        <f>IFERROR(AD137/AD146,0)</f>
        <v>0</v>
      </c>
      <c r="AF137" s="63" t="str">
        <f t="shared" si="214"/>
        <v>0</v>
      </c>
      <c r="AG137" s="64">
        <f>IFERROR(AF137/AF131,0)</f>
        <v>0</v>
      </c>
      <c r="AH137" s="63">
        <f>CJ81</f>
        <v>0</v>
      </c>
      <c r="AI137" s="67">
        <f>IFERROR(AH137/AH146,0)</f>
        <v>0</v>
      </c>
      <c r="AJ137" s="66">
        <f>CK81</f>
        <v>0</v>
      </c>
      <c r="AK137" s="62">
        <f>IFERROR(AJ137/AJ146,0)</f>
        <v>0</v>
      </c>
      <c r="AL137" s="63" t="str">
        <f t="shared" si="215"/>
        <v>0</v>
      </c>
      <c r="AM137" s="64">
        <f>IFERROR(AL137/AL131,0)</f>
        <v>0</v>
      </c>
      <c r="AN137" s="63">
        <f>CL81</f>
        <v>0</v>
      </c>
      <c r="AO137" s="65">
        <f>IFERROR(AN137/AN146,0)</f>
        <v>0</v>
      </c>
      <c r="AP137" s="66">
        <f t="shared" si="244"/>
        <v>0</v>
      </c>
      <c r="AQ137" s="62">
        <f>IFERROR(AP137/AP146,0)</f>
        <v>0</v>
      </c>
      <c r="AR137" s="63" t="str">
        <f t="shared" si="217"/>
        <v>0</v>
      </c>
      <c r="AS137" s="64">
        <f>IFERROR(AR137/AR131,0)</f>
        <v>0</v>
      </c>
      <c r="AT137" s="63">
        <f t="shared" si="245"/>
        <v>0</v>
      </c>
      <c r="AU137" s="69">
        <f>IFERROR(AT137/AT146,0)</f>
        <v>0</v>
      </c>
      <c r="AV137" s="70">
        <f t="shared" si="219"/>
        <v>0</v>
      </c>
      <c r="AW137" s="71">
        <f t="shared" si="220"/>
        <v>0</v>
      </c>
      <c r="AX137" s="72">
        <f t="shared" si="221"/>
        <v>0</v>
      </c>
      <c r="AY137" s="71">
        <f t="shared" si="222"/>
        <v>0</v>
      </c>
      <c r="AZ137" s="72">
        <f t="shared" si="223"/>
        <v>0</v>
      </c>
      <c r="BA137" s="73">
        <f t="shared" si="224"/>
        <v>0</v>
      </c>
      <c r="BB137" s="70">
        <f t="shared" si="225"/>
        <v>0</v>
      </c>
      <c r="BC137" s="71">
        <f t="shared" si="226"/>
        <v>0</v>
      </c>
      <c r="BD137" s="72">
        <f t="shared" si="227"/>
        <v>0</v>
      </c>
      <c r="BE137" s="71">
        <f t="shared" si="228"/>
        <v>0</v>
      </c>
      <c r="BF137" s="72">
        <f t="shared" si="229"/>
        <v>0</v>
      </c>
      <c r="BG137" s="73">
        <f t="shared" si="230"/>
        <v>0</v>
      </c>
      <c r="BH137" s="70">
        <f t="shared" si="231"/>
        <v>0</v>
      </c>
      <c r="BI137" s="71">
        <f t="shared" si="232"/>
        <v>0</v>
      </c>
      <c r="BJ137" s="72">
        <f t="shared" si="233"/>
        <v>0</v>
      </c>
      <c r="BK137" s="71">
        <f t="shared" si="234"/>
        <v>0</v>
      </c>
      <c r="BL137" s="72">
        <f t="shared" si="235"/>
        <v>0</v>
      </c>
      <c r="BM137" s="74">
        <f t="shared" si="236"/>
        <v>0</v>
      </c>
      <c r="BN137" s="75">
        <f t="shared" si="237"/>
        <v>0</v>
      </c>
      <c r="BO137" s="71">
        <f t="shared" si="238"/>
        <v>0</v>
      </c>
      <c r="BP137" s="72">
        <f t="shared" si="239"/>
        <v>0</v>
      </c>
      <c r="BQ137" s="71">
        <f t="shared" si="240"/>
        <v>0</v>
      </c>
      <c r="BR137" s="72">
        <f t="shared" si="209"/>
        <v>0</v>
      </c>
      <c r="BS137" s="74">
        <f t="shared" si="241"/>
        <v>0</v>
      </c>
      <c r="BX137" s="321"/>
      <c r="BY137" s="366"/>
      <c r="BZ137" s="60" t="s">
        <v>55</v>
      </c>
      <c r="CA137" s="76">
        <f>ROUND(기존구분!$N$44*(SUM('파나크 영덕:소노문해운대'!L238)/SUM('파나크 영덕:소노문해운대'!$L$234,'파나크 영덕:소노문해운대'!$L$240,'파나크 영덕:소노문해운대'!$L$241)),0)</f>
        <v>1</v>
      </c>
      <c r="CB137" s="77">
        <f>CA137*기존구분!$N$52</f>
        <v>326.10797474813234</v>
      </c>
      <c r="CC137" s="78"/>
      <c r="CD137" s="79"/>
      <c r="CE137" s="80"/>
      <c r="CF137" s="81"/>
      <c r="CG137" s="82"/>
      <c r="CH137" s="83"/>
      <c r="CI137" s="84"/>
      <c r="CJ137" s="85"/>
      <c r="CK137" s="78"/>
      <c r="CL137" s="83"/>
      <c r="CM137" s="78"/>
      <c r="CN137" s="83"/>
    </row>
    <row r="138" spans="3:92" ht="18" customHeight="1" x14ac:dyDescent="0.3">
      <c r="C138" s="315"/>
      <c r="D138" s="322"/>
      <c r="E138" s="118" t="s">
        <v>41</v>
      </c>
      <c r="F138" s="119">
        <f>SUM(F135:F137)</f>
        <v>0</v>
      </c>
      <c r="G138" s="120">
        <f>IFERROR(F138/F146,0)</f>
        <v>0</v>
      </c>
      <c r="H138" s="121" t="str">
        <f t="shared" si="210"/>
        <v>0</v>
      </c>
      <c r="I138" s="122">
        <f>IFERROR(H138/H131,0)</f>
        <v>0</v>
      </c>
      <c r="J138" s="121">
        <f>SUM(J135:J137)</f>
        <v>0</v>
      </c>
      <c r="K138" s="123">
        <f>IFERROR(J138/J146,0)</f>
        <v>0</v>
      </c>
      <c r="L138" s="124">
        <f>SUM(L135:L137)</f>
        <v>0</v>
      </c>
      <c r="M138" s="120">
        <f>IFERROR(L138/L146,0)</f>
        <v>0</v>
      </c>
      <c r="N138" s="121" t="str">
        <f t="shared" si="211"/>
        <v>0</v>
      </c>
      <c r="O138" s="122">
        <f>IFERROR(N138/N131,0)</f>
        <v>0</v>
      </c>
      <c r="P138" s="121">
        <f>SUM(P135:P137)</f>
        <v>0</v>
      </c>
      <c r="Q138" s="125">
        <f>IFERROR(P138/P146,0)</f>
        <v>0</v>
      </c>
      <c r="R138" s="124">
        <f>SUM(R135:R137)</f>
        <v>0</v>
      </c>
      <c r="S138" s="120">
        <f>IFERROR(R138/R146,0)</f>
        <v>0</v>
      </c>
      <c r="T138" s="121" t="str">
        <f t="shared" si="212"/>
        <v>0</v>
      </c>
      <c r="U138" s="122">
        <f>IFERROR(T138/T131,0)</f>
        <v>0</v>
      </c>
      <c r="V138" s="121">
        <f>SUM(V135:V137)</f>
        <v>0</v>
      </c>
      <c r="W138" s="125">
        <f>IFERROR(V138/V146,0)</f>
        <v>0</v>
      </c>
      <c r="X138" s="126">
        <f>SUM(X135:X137)</f>
        <v>0</v>
      </c>
      <c r="Y138" s="120">
        <f>IFERROR(X138/X146,0)</f>
        <v>0</v>
      </c>
      <c r="Z138" s="121" t="str">
        <f t="shared" si="213"/>
        <v>0</v>
      </c>
      <c r="AA138" s="122">
        <f>IFERROR(Z138/Z131,0)</f>
        <v>0</v>
      </c>
      <c r="AB138" s="121">
        <f>SUM(AB135:AB137)</f>
        <v>0</v>
      </c>
      <c r="AC138" s="123">
        <f>IFERROR(AB138/AB146,0)</f>
        <v>0</v>
      </c>
      <c r="AD138" s="124">
        <f>SUM(AD135:AD137)</f>
        <v>0</v>
      </c>
      <c r="AE138" s="120">
        <f>IFERROR(AD138/AD146,0)</f>
        <v>0</v>
      </c>
      <c r="AF138" s="121" t="str">
        <f t="shared" si="214"/>
        <v>0</v>
      </c>
      <c r="AG138" s="122">
        <f>IFERROR(AF138/AF131,0)</f>
        <v>0</v>
      </c>
      <c r="AH138" s="121">
        <f>SUM(AH135:AH137)</f>
        <v>0</v>
      </c>
      <c r="AI138" s="125">
        <f>IFERROR(AH138/AH146,0)</f>
        <v>0</v>
      </c>
      <c r="AJ138" s="124">
        <f>SUM(AJ135:AJ137)</f>
        <v>0</v>
      </c>
      <c r="AK138" s="120">
        <f>IFERROR(AJ138/AJ146,0)</f>
        <v>0</v>
      </c>
      <c r="AL138" s="121" t="str">
        <f t="shared" si="215"/>
        <v>0</v>
      </c>
      <c r="AM138" s="122">
        <f>IFERROR(AL138/AL131,0)</f>
        <v>0</v>
      </c>
      <c r="AN138" s="121">
        <f>SUM(AN135:AN137)</f>
        <v>0</v>
      </c>
      <c r="AO138" s="123">
        <f>IFERROR(AN138/AN146,0)</f>
        <v>0</v>
      </c>
      <c r="AP138" s="124">
        <f>SUM(AP135:AP137)</f>
        <v>0</v>
      </c>
      <c r="AQ138" s="120">
        <f>IFERROR(AP138/AP146,0)</f>
        <v>0</v>
      </c>
      <c r="AR138" s="121" t="str">
        <f t="shared" si="217"/>
        <v>0</v>
      </c>
      <c r="AS138" s="122">
        <f>IFERROR(AR138/AR131,0)</f>
        <v>0</v>
      </c>
      <c r="AT138" s="121">
        <f>SUM(AT135:AT137)</f>
        <v>0</v>
      </c>
      <c r="AU138" s="127">
        <f>IFERROR(AT138/AT146,0)</f>
        <v>0</v>
      </c>
      <c r="AV138" s="128">
        <f t="shared" si="219"/>
        <v>0</v>
      </c>
      <c r="AW138" s="129">
        <f t="shared" si="220"/>
        <v>0</v>
      </c>
      <c r="AX138" s="130">
        <f t="shared" si="221"/>
        <v>0</v>
      </c>
      <c r="AY138" s="129">
        <f t="shared" si="222"/>
        <v>0</v>
      </c>
      <c r="AZ138" s="130">
        <f t="shared" si="223"/>
        <v>0</v>
      </c>
      <c r="BA138" s="131">
        <f t="shared" si="224"/>
        <v>0</v>
      </c>
      <c r="BB138" s="128">
        <f t="shared" si="225"/>
        <v>0</v>
      </c>
      <c r="BC138" s="129">
        <f t="shared" si="226"/>
        <v>0</v>
      </c>
      <c r="BD138" s="130">
        <f t="shared" si="227"/>
        <v>0</v>
      </c>
      <c r="BE138" s="129">
        <f t="shared" si="228"/>
        <v>0</v>
      </c>
      <c r="BF138" s="130">
        <f t="shared" si="229"/>
        <v>0</v>
      </c>
      <c r="BG138" s="131">
        <f t="shared" si="230"/>
        <v>0</v>
      </c>
      <c r="BH138" s="128">
        <f t="shared" si="231"/>
        <v>0</v>
      </c>
      <c r="BI138" s="129">
        <f t="shared" si="232"/>
        <v>0</v>
      </c>
      <c r="BJ138" s="130">
        <f t="shared" si="233"/>
        <v>0</v>
      </c>
      <c r="BK138" s="129">
        <f t="shared" si="234"/>
        <v>0</v>
      </c>
      <c r="BL138" s="130">
        <f t="shared" si="235"/>
        <v>0</v>
      </c>
      <c r="BM138" s="132">
        <f t="shared" si="236"/>
        <v>0</v>
      </c>
      <c r="BN138" s="133">
        <f t="shared" si="237"/>
        <v>0</v>
      </c>
      <c r="BO138" s="129">
        <f t="shared" si="238"/>
        <v>0</v>
      </c>
      <c r="BP138" s="130">
        <f t="shared" si="239"/>
        <v>0</v>
      </c>
      <c r="BQ138" s="129">
        <f t="shared" si="240"/>
        <v>0</v>
      </c>
      <c r="BR138" s="130">
        <f t="shared" si="209"/>
        <v>0</v>
      </c>
      <c r="BS138" s="132">
        <f t="shared" si="241"/>
        <v>0</v>
      </c>
      <c r="BX138" s="321"/>
      <c r="BY138" s="366"/>
      <c r="BZ138" s="60" t="s">
        <v>40</v>
      </c>
      <c r="CA138" s="76">
        <f>ROUND(기존구분!$N$44*(SUM('파나크 영덕:소노문해운대'!L239)/SUM('파나크 영덕:소노문해운대'!$L$234,'파나크 영덕:소노문해운대'!$L$240,'파나크 영덕:소노문해운대'!$L$241)),0)</f>
        <v>86</v>
      </c>
      <c r="CB138" s="77">
        <f>CA138*기존구분!$N$52+1000</f>
        <v>29045.28582833938</v>
      </c>
      <c r="CC138" s="78"/>
      <c r="CD138" s="79"/>
      <c r="CE138" s="80"/>
      <c r="CF138" s="81"/>
      <c r="CG138" s="82"/>
      <c r="CH138" s="83"/>
      <c r="CI138" s="84"/>
      <c r="CJ138" s="85"/>
      <c r="CK138" s="78"/>
      <c r="CL138" s="83"/>
      <c r="CM138" s="78"/>
      <c r="CN138" s="83"/>
    </row>
    <row r="139" spans="3:92" ht="18" customHeight="1" x14ac:dyDescent="0.3">
      <c r="C139" s="315"/>
      <c r="D139" s="323" t="s">
        <v>52</v>
      </c>
      <c r="E139" s="134" t="s">
        <v>53</v>
      </c>
      <c r="F139" s="35">
        <f>CA82</f>
        <v>154</v>
      </c>
      <c r="G139" s="36">
        <f>IFERROR(F139/F146,0)</f>
        <v>5.4726368159203981E-2</v>
      </c>
      <c r="H139" s="37">
        <f t="shared" si="210"/>
        <v>358.57550721566486</v>
      </c>
      <c r="I139" s="38">
        <f>IFERROR(H139/H131,0)</f>
        <v>1.2738403665008045</v>
      </c>
      <c r="J139" s="37">
        <f>CB82</f>
        <v>55220.628111212391</v>
      </c>
      <c r="K139" s="39">
        <f>IFERROR(J139/J146,0)</f>
        <v>6.9596901861763316E-2</v>
      </c>
      <c r="L139" s="40">
        <f t="shared" ref="L139:L143" si="246">CC82</f>
        <v>0</v>
      </c>
      <c r="M139" s="36">
        <f>IFERROR(L139/L146,0)</f>
        <v>0</v>
      </c>
      <c r="N139" s="37" t="str">
        <f t="shared" si="211"/>
        <v>0</v>
      </c>
      <c r="O139" s="38">
        <f>IFERROR(N139/N131,0)</f>
        <v>0</v>
      </c>
      <c r="P139" s="37">
        <f t="shared" ref="P139:P143" si="247">CD82</f>
        <v>0</v>
      </c>
      <c r="Q139" s="41">
        <f>IFERROR(P139/P146,0)</f>
        <v>0</v>
      </c>
      <c r="R139" s="40">
        <f>CE82</f>
        <v>0</v>
      </c>
      <c r="S139" s="36">
        <f>IFERROR(R139/R146,0)</f>
        <v>0</v>
      </c>
      <c r="T139" s="37" t="str">
        <f t="shared" si="212"/>
        <v>0</v>
      </c>
      <c r="U139" s="38">
        <f>IFERROR(T139/T131,0)</f>
        <v>0</v>
      </c>
      <c r="V139" s="37">
        <f>CF82</f>
        <v>0</v>
      </c>
      <c r="W139" s="41">
        <f>IFERROR(V139/V146,0)</f>
        <v>0</v>
      </c>
      <c r="X139" s="42">
        <f>CG82</f>
        <v>0</v>
      </c>
      <c r="Y139" s="36">
        <f>IFERROR(X139/X146,0)</f>
        <v>0</v>
      </c>
      <c r="Z139" s="37" t="str">
        <f t="shared" si="213"/>
        <v>0</v>
      </c>
      <c r="AA139" s="38">
        <f>IFERROR(Z139/Z131,0)</f>
        <v>0</v>
      </c>
      <c r="AB139" s="37">
        <f>CH82</f>
        <v>0</v>
      </c>
      <c r="AC139" s="39">
        <f>IFERROR(AB139/AB146,0)</f>
        <v>0</v>
      </c>
      <c r="AD139" s="40">
        <f>CI82</f>
        <v>0</v>
      </c>
      <c r="AE139" s="36">
        <f>IFERROR(AD139/AD146,0)</f>
        <v>0</v>
      </c>
      <c r="AF139" s="37" t="str">
        <f t="shared" si="214"/>
        <v>0</v>
      </c>
      <c r="AG139" s="38">
        <f>IFERROR(AF139/AF131,0)</f>
        <v>0</v>
      </c>
      <c r="AH139" s="37">
        <f>CJ82</f>
        <v>0</v>
      </c>
      <c r="AI139" s="41">
        <f>IFERROR(AH139/AH146,0)</f>
        <v>0</v>
      </c>
      <c r="AJ139" s="40">
        <f>CK82</f>
        <v>0</v>
      </c>
      <c r="AK139" s="36">
        <f>IFERROR(AJ139/AJ146,0)</f>
        <v>0</v>
      </c>
      <c r="AL139" s="37" t="str">
        <f t="shared" si="215"/>
        <v>0</v>
      </c>
      <c r="AM139" s="38">
        <f>IFERROR(AL139/AL131,0)</f>
        <v>0</v>
      </c>
      <c r="AN139" s="37">
        <f>CL82</f>
        <v>0</v>
      </c>
      <c r="AO139" s="39">
        <f>IFERROR(AN139/AN146,0)</f>
        <v>0</v>
      </c>
      <c r="AP139" s="40">
        <f>CM82</f>
        <v>0</v>
      </c>
      <c r="AQ139" s="36">
        <f>IFERROR(AP139/AP146,0)</f>
        <v>0</v>
      </c>
      <c r="AR139" s="37" t="str">
        <f t="shared" si="217"/>
        <v>0</v>
      </c>
      <c r="AS139" s="38">
        <f>IFERROR(AR139/AR131,0)</f>
        <v>0</v>
      </c>
      <c r="AT139" s="37">
        <f>CN82</f>
        <v>0</v>
      </c>
      <c r="AU139" s="43">
        <f>IFERROR(AT139/AT146,0)</f>
        <v>0</v>
      </c>
      <c r="AV139" s="44">
        <f t="shared" si="219"/>
        <v>-154</v>
      </c>
      <c r="AW139" s="45">
        <f t="shared" si="220"/>
        <v>-1</v>
      </c>
      <c r="AX139" s="46">
        <f t="shared" si="221"/>
        <v>-358.57550721566486</v>
      </c>
      <c r="AY139" s="45">
        <f t="shared" si="222"/>
        <v>-1</v>
      </c>
      <c r="AZ139" s="46">
        <f t="shared" si="223"/>
        <v>-55220.628111212391</v>
      </c>
      <c r="BA139" s="47">
        <f t="shared" si="224"/>
        <v>-1</v>
      </c>
      <c r="BB139" s="44">
        <f t="shared" si="225"/>
        <v>0</v>
      </c>
      <c r="BC139" s="45">
        <f t="shared" si="226"/>
        <v>0</v>
      </c>
      <c r="BD139" s="46">
        <f t="shared" si="227"/>
        <v>0</v>
      </c>
      <c r="BE139" s="45">
        <f t="shared" si="228"/>
        <v>0</v>
      </c>
      <c r="BF139" s="46">
        <f t="shared" si="229"/>
        <v>0</v>
      </c>
      <c r="BG139" s="47">
        <f t="shared" si="230"/>
        <v>0</v>
      </c>
      <c r="BH139" s="44">
        <f t="shared" si="231"/>
        <v>0</v>
      </c>
      <c r="BI139" s="45">
        <f t="shared" si="232"/>
        <v>0</v>
      </c>
      <c r="BJ139" s="46">
        <f t="shared" si="233"/>
        <v>0</v>
      </c>
      <c r="BK139" s="45">
        <f t="shared" si="234"/>
        <v>0</v>
      </c>
      <c r="BL139" s="46">
        <f t="shared" si="235"/>
        <v>0</v>
      </c>
      <c r="BM139" s="48">
        <f t="shared" si="236"/>
        <v>0</v>
      </c>
      <c r="BN139" s="49">
        <f t="shared" si="237"/>
        <v>0</v>
      </c>
      <c r="BO139" s="45">
        <f t="shared" si="238"/>
        <v>0</v>
      </c>
      <c r="BP139" s="46">
        <f t="shared" si="239"/>
        <v>0</v>
      </c>
      <c r="BQ139" s="45">
        <f t="shared" si="240"/>
        <v>0</v>
      </c>
      <c r="BR139" s="46">
        <f t="shared" si="209"/>
        <v>0</v>
      </c>
      <c r="BS139" s="48">
        <f t="shared" si="241"/>
        <v>0</v>
      </c>
      <c r="BX139" s="322"/>
      <c r="BY139" s="361" t="s">
        <v>57</v>
      </c>
      <c r="BZ139" s="362"/>
      <c r="CA139" s="200">
        <f>ROUND(기존구분!$N$44*(SUM('파나크 영덕:소노문해운대'!L241)/SUM('파나크 영덕:소노문해운대'!$L$234,'파나크 영덕:소노문해운대'!$L$240,'파나크 영덕:소노문해운대'!$L$241)),0)-1</f>
        <v>32</v>
      </c>
      <c r="CB139" s="201"/>
      <c r="CC139" s="202"/>
      <c r="CD139" s="203"/>
      <c r="CE139" s="204"/>
      <c r="CF139" s="205"/>
      <c r="CG139" s="206"/>
      <c r="CH139" s="207"/>
      <c r="CI139" s="208"/>
      <c r="CJ139" s="209"/>
      <c r="CK139" s="202"/>
      <c r="CL139" s="207"/>
      <c r="CM139" s="202"/>
      <c r="CN139" s="207"/>
    </row>
    <row r="140" spans="3:92" ht="18" customHeight="1" x14ac:dyDescent="0.3">
      <c r="C140" s="315"/>
      <c r="D140" s="324"/>
      <c r="E140" s="60" t="s">
        <v>51</v>
      </c>
      <c r="F140" s="61">
        <f>CA83</f>
        <v>925</v>
      </c>
      <c r="G140" s="62">
        <f>IFERROR(F140/F146,0)</f>
        <v>0.32871357498223169</v>
      </c>
      <c r="H140" s="63">
        <f t="shared" si="210"/>
        <v>333.49824501840266</v>
      </c>
      <c r="I140" s="64">
        <f>IFERROR(H140/H131,0)</f>
        <v>1.1847533312031473</v>
      </c>
      <c r="J140" s="63">
        <f>CB83</f>
        <v>308485.87664202246</v>
      </c>
      <c r="K140" s="65">
        <f>IFERROR(J140/J146,0)</f>
        <v>0.38879784632575576</v>
      </c>
      <c r="L140" s="66">
        <f t="shared" si="246"/>
        <v>0</v>
      </c>
      <c r="M140" s="62">
        <f>IFERROR(L140/L146,0)</f>
        <v>0</v>
      </c>
      <c r="N140" s="63" t="str">
        <f t="shared" si="211"/>
        <v>0</v>
      </c>
      <c r="O140" s="64">
        <f>IFERROR(N140/N131,0)</f>
        <v>0</v>
      </c>
      <c r="P140" s="63">
        <f t="shared" si="247"/>
        <v>0</v>
      </c>
      <c r="Q140" s="67">
        <f>IFERROR(P140/P146,0)</f>
        <v>0</v>
      </c>
      <c r="R140" s="66">
        <f>CE83</f>
        <v>0</v>
      </c>
      <c r="S140" s="62">
        <f>IFERROR(R140/R146,0)</f>
        <v>0</v>
      </c>
      <c r="T140" s="63" t="str">
        <f t="shared" si="212"/>
        <v>0</v>
      </c>
      <c r="U140" s="64">
        <f>IFERROR(T140/T131,0)</f>
        <v>0</v>
      </c>
      <c r="V140" s="63">
        <f>CF83</f>
        <v>0</v>
      </c>
      <c r="W140" s="67">
        <f>IFERROR(V140/V146,0)</f>
        <v>0</v>
      </c>
      <c r="X140" s="68">
        <f>CG83</f>
        <v>0</v>
      </c>
      <c r="Y140" s="62">
        <f>IFERROR(X140/X146,0)</f>
        <v>0</v>
      </c>
      <c r="Z140" s="63" t="str">
        <f t="shared" si="213"/>
        <v>0</v>
      </c>
      <c r="AA140" s="64">
        <f>IFERROR(Z140/Z131,0)</f>
        <v>0</v>
      </c>
      <c r="AB140" s="63">
        <f>CH83</f>
        <v>0</v>
      </c>
      <c r="AC140" s="65">
        <f>IFERROR(AB140/AB146,0)</f>
        <v>0</v>
      </c>
      <c r="AD140" s="66">
        <f>CI83</f>
        <v>0</v>
      </c>
      <c r="AE140" s="62">
        <f>IFERROR(AD140/AD146,0)</f>
        <v>0</v>
      </c>
      <c r="AF140" s="63" t="str">
        <f t="shared" si="214"/>
        <v>0</v>
      </c>
      <c r="AG140" s="64">
        <f>IFERROR(AF140/AF131,0)</f>
        <v>0</v>
      </c>
      <c r="AH140" s="63">
        <f>CJ83</f>
        <v>0</v>
      </c>
      <c r="AI140" s="67">
        <f>IFERROR(AH140/AH146,0)</f>
        <v>0</v>
      </c>
      <c r="AJ140" s="66">
        <f>CK83</f>
        <v>0</v>
      </c>
      <c r="AK140" s="62">
        <f>IFERROR(AJ140/AJ146,0)</f>
        <v>0</v>
      </c>
      <c r="AL140" s="63" t="str">
        <f t="shared" si="215"/>
        <v>0</v>
      </c>
      <c r="AM140" s="64">
        <f>IFERROR(AL140/AL131,0)</f>
        <v>0</v>
      </c>
      <c r="AN140" s="63">
        <f>CL83</f>
        <v>0</v>
      </c>
      <c r="AO140" s="65">
        <f>IFERROR(AN140/AN146,0)</f>
        <v>0</v>
      </c>
      <c r="AP140" s="66">
        <f t="shared" ref="AP140:AP143" si="248">CM83</f>
        <v>0</v>
      </c>
      <c r="AQ140" s="62">
        <f>IFERROR(AP140/AP146,0)</f>
        <v>0</v>
      </c>
      <c r="AR140" s="63" t="str">
        <f t="shared" si="217"/>
        <v>0</v>
      </c>
      <c r="AS140" s="64">
        <f>IFERROR(AR140/AR131,0)</f>
        <v>0</v>
      </c>
      <c r="AT140" s="63">
        <f t="shared" ref="AT140:AT143" si="249">CN83</f>
        <v>0</v>
      </c>
      <c r="AU140" s="69">
        <f>IFERROR(AT140/AT146,0)</f>
        <v>0</v>
      </c>
      <c r="AV140" s="70">
        <f t="shared" si="219"/>
        <v>-925</v>
      </c>
      <c r="AW140" s="71">
        <f t="shared" si="220"/>
        <v>-1</v>
      </c>
      <c r="AX140" s="72">
        <f t="shared" si="221"/>
        <v>-333.49824501840266</v>
      </c>
      <c r="AY140" s="71">
        <f t="shared" si="222"/>
        <v>-1</v>
      </c>
      <c r="AZ140" s="72">
        <f t="shared" si="223"/>
        <v>-308485.87664202246</v>
      </c>
      <c r="BA140" s="73">
        <f t="shared" si="224"/>
        <v>-1</v>
      </c>
      <c r="BB140" s="70">
        <f t="shared" si="225"/>
        <v>0</v>
      </c>
      <c r="BC140" s="71">
        <f t="shared" si="226"/>
        <v>0</v>
      </c>
      <c r="BD140" s="72">
        <f t="shared" si="227"/>
        <v>0</v>
      </c>
      <c r="BE140" s="71">
        <f t="shared" si="228"/>
        <v>0</v>
      </c>
      <c r="BF140" s="72">
        <f t="shared" si="229"/>
        <v>0</v>
      </c>
      <c r="BG140" s="73">
        <f t="shared" si="230"/>
        <v>0</v>
      </c>
      <c r="BH140" s="70">
        <f t="shared" si="231"/>
        <v>0</v>
      </c>
      <c r="BI140" s="71">
        <f t="shared" si="232"/>
        <v>0</v>
      </c>
      <c r="BJ140" s="72">
        <f t="shared" si="233"/>
        <v>0</v>
      </c>
      <c r="BK140" s="71">
        <f t="shared" si="234"/>
        <v>0</v>
      </c>
      <c r="BL140" s="72">
        <f t="shared" si="235"/>
        <v>0</v>
      </c>
      <c r="BM140" s="74">
        <f t="shared" si="236"/>
        <v>0</v>
      </c>
      <c r="BN140" s="75">
        <f t="shared" si="237"/>
        <v>0</v>
      </c>
      <c r="BO140" s="71">
        <f t="shared" si="238"/>
        <v>0</v>
      </c>
      <c r="BP140" s="72">
        <f t="shared" si="239"/>
        <v>0</v>
      </c>
      <c r="BQ140" s="71">
        <f t="shared" si="240"/>
        <v>0</v>
      </c>
      <c r="BR140" s="72">
        <f t="shared" si="209"/>
        <v>0</v>
      </c>
      <c r="BS140" s="74">
        <f t="shared" si="241"/>
        <v>0</v>
      </c>
      <c r="BX140" s="367" t="s">
        <v>69</v>
      </c>
      <c r="BY140" s="369" t="s">
        <v>35</v>
      </c>
      <c r="BZ140" s="34" t="s">
        <v>34</v>
      </c>
      <c r="CA140" s="50">
        <f>기존구분!$O$46</f>
        <v>238</v>
      </c>
      <c r="CB140" s="51"/>
      <c r="CC140" s="52"/>
      <c r="CD140" s="53"/>
      <c r="CE140" s="54"/>
      <c r="CF140" s="55"/>
      <c r="CG140" s="56"/>
      <c r="CH140" s="57"/>
      <c r="CI140" s="58"/>
      <c r="CJ140" s="59"/>
      <c r="CK140" s="52"/>
      <c r="CL140" s="57"/>
      <c r="CM140" s="52"/>
      <c r="CN140" s="57"/>
    </row>
    <row r="141" spans="3:92" ht="18" customHeight="1" x14ac:dyDescent="0.3">
      <c r="C141" s="315"/>
      <c r="D141" s="324"/>
      <c r="E141" s="60" t="s">
        <v>54</v>
      </c>
      <c r="F141" s="61">
        <f>CA84</f>
        <v>646</v>
      </c>
      <c r="G141" s="62">
        <f>IFERROR(F141/F146,0)</f>
        <v>0.22956645344705046</v>
      </c>
      <c r="H141" s="63">
        <f t="shared" si="210"/>
        <v>335.39590044472681</v>
      </c>
      <c r="I141" s="64">
        <f>IFERROR(H141/H131,0)</f>
        <v>1.1914947567470484</v>
      </c>
      <c r="J141" s="63">
        <f>CB84</f>
        <v>216665.75168729352</v>
      </c>
      <c r="K141" s="65">
        <f>IFERROR(J141/J146,0)</f>
        <v>0.27307304485230849</v>
      </c>
      <c r="L141" s="66">
        <f t="shared" si="246"/>
        <v>0</v>
      </c>
      <c r="M141" s="62">
        <f>IFERROR(L141/L146,0)</f>
        <v>0</v>
      </c>
      <c r="N141" s="63" t="str">
        <f t="shared" si="211"/>
        <v>0</v>
      </c>
      <c r="O141" s="64">
        <f>IFERROR(N141/N131,0)</f>
        <v>0</v>
      </c>
      <c r="P141" s="63">
        <f t="shared" si="247"/>
        <v>0</v>
      </c>
      <c r="Q141" s="67">
        <f>IFERROR(P141/P146,0)</f>
        <v>0</v>
      </c>
      <c r="R141" s="66">
        <f>CE84</f>
        <v>0</v>
      </c>
      <c r="S141" s="62">
        <f>IFERROR(R141/R146,0)</f>
        <v>0</v>
      </c>
      <c r="T141" s="63" t="str">
        <f t="shared" si="212"/>
        <v>0</v>
      </c>
      <c r="U141" s="64">
        <f>IFERROR(T141/T131,0)</f>
        <v>0</v>
      </c>
      <c r="V141" s="63">
        <f>CF84</f>
        <v>0</v>
      </c>
      <c r="W141" s="67">
        <f>IFERROR(V141/V146,0)</f>
        <v>0</v>
      </c>
      <c r="X141" s="68">
        <f>CG84</f>
        <v>0</v>
      </c>
      <c r="Y141" s="62">
        <f>IFERROR(X141/X146,0)</f>
        <v>0</v>
      </c>
      <c r="Z141" s="63" t="str">
        <f t="shared" si="213"/>
        <v>0</v>
      </c>
      <c r="AA141" s="64">
        <f>IFERROR(Z141/Z131,0)</f>
        <v>0</v>
      </c>
      <c r="AB141" s="63">
        <f>CH84</f>
        <v>0</v>
      </c>
      <c r="AC141" s="65">
        <f>IFERROR(AB141/AB146,0)</f>
        <v>0</v>
      </c>
      <c r="AD141" s="66">
        <f>CI84</f>
        <v>0</v>
      </c>
      <c r="AE141" s="62">
        <f>IFERROR(AD141/AD146,0)</f>
        <v>0</v>
      </c>
      <c r="AF141" s="63" t="str">
        <f t="shared" si="214"/>
        <v>0</v>
      </c>
      <c r="AG141" s="64">
        <f>IFERROR(AF141/AF131,0)</f>
        <v>0</v>
      </c>
      <c r="AH141" s="63">
        <f>CJ84</f>
        <v>0</v>
      </c>
      <c r="AI141" s="67">
        <f>IFERROR(AH141/AH146,0)</f>
        <v>0</v>
      </c>
      <c r="AJ141" s="66">
        <f>CK84</f>
        <v>0</v>
      </c>
      <c r="AK141" s="62">
        <f>IFERROR(AJ141/AJ146,0)</f>
        <v>0</v>
      </c>
      <c r="AL141" s="63" t="str">
        <f t="shared" si="215"/>
        <v>0</v>
      </c>
      <c r="AM141" s="64">
        <f>IFERROR(AL141/AL131,0)</f>
        <v>0</v>
      </c>
      <c r="AN141" s="63">
        <f>CL84</f>
        <v>0</v>
      </c>
      <c r="AO141" s="65">
        <f>IFERROR(AN141/AN146,0)</f>
        <v>0</v>
      </c>
      <c r="AP141" s="66">
        <f t="shared" si="248"/>
        <v>0</v>
      </c>
      <c r="AQ141" s="62">
        <f>IFERROR(AP141/AP146,0)</f>
        <v>0</v>
      </c>
      <c r="AR141" s="63" t="str">
        <f t="shared" si="217"/>
        <v>0</v>
      </c>
      <c r="AS141" s="64">
        <f>IFERROR(AR141/AR131,0)</f>
        <v>0</v>
      </c>
      <c r="AT141" s="63">
        <f t="shared" si="249"/>
        <v>0</v>
      </c>
      <c r="AU141" s="69">
        <f>IFERROR(AT141/AT146,0)</f>
        <v>0</v>
      </c>
      <c r="AV141" s="70">
        <f t="shared" si="219"/>
        <v>-646</v>
      </c>
      <c r="AW141" s="71">
        <f t="shared" si="220"/>
        <v>-1</v>
      </c>
      <c r="AX141" s="72">
        <f t="shared" si="221"/>
        <v>-335.39590044472681</v>
      </c>
      <c r="AY141" s="71">
        <f t="shared" si="222"/>
        <v>-1</v>
      </c>
      <c r="AZ141" s="72">
        <f t="shared" si="223"/>
        <v>-216665.75168729352</v>
      </c>
      <c r="BA141" s="73">
        <f t="shared" si="224"/>
        <v>-1</v>
      </c>
      <c r="BB141" s="70">
        <f t="shared" si="225"/>
        <v>0</v>
      </c>
      <c r="BC141" s="71">
        <f t="shared" si="226"/>
        <v>0</v>
      </c>
      <c r="BD141" s="72">
        <f t="shared" si="227"/>
        <v>0</v>
      </c>
      <c r="BE141" s="71">
        <f t="shared" si="228"/>
        <v>0</v>
      </c>
      <c r="BF141" s="72">
        <f t="shared" si="229"/>
        <v>0</v>
      </c>
      <c r="BG141" s="73">
        <f t="shared" si="230"/>
        <v>0</v>
      </c>
      <c r="BH141" s="70">
        <f t="shared" si="231"/>
        <v>0</v>
      </c>
      <c r="BI141" s="71">
        <f t="shared" si="232"/>
        <v>0</v>
      </c>
      <c r="BJ141" s="72">
        <f t="shared" si="233"/>
        <v>0</v>
      </c>
      <c r="BK141" s="71">
        <f t="shared" si="234"/>
        <v>0</v>
      </c>
      <c r="BL141" s="72">
        <f t="shared" si="235"/>
        <v>0</v>
      </c>
      <c r="BM141" s="74">
        <f t="shared" si="236"/>
        <v>0</v>
      </c>
      <c r="BN141" s="75">
        <f t="shared" si="237"/>
        <v>0</v>
      </c>
      <c r="BO141" s="71">
        <f t="shared" si="238"/>
        <v>0</v>
      </c>
      <c r="BP141" s="72">
        <f t="shared" si="239"/>
        <v>0</v>
      </c>
      <c r="BQ141" s="71">
        <f t="shared" si="240"/>
        <v>0</v>
      </c>
      <c r="BR141" s="72">
        <f t="shared" si="209"/>
        <v>0</v>
      </c>
      <c r="BS141" s="74">
        <f t="shared" si="241"/>
        <v>0</v>
      </c>
      <c r="BX141" s="321"/>
      <c r="BY141" s="366"/>
      <c r="BZ141" s="60" t="s">
        <v>36</v>
      </c>
      <c r="CA141" s="76">
        <f>ROUND(기존구분!$O$45*(SUM('파나크 영덕'!L251,소노문해운대!L250:L251)/SUM('파나크 영덕'!L251:L253,소노문해운대!L250:L253)),0)</f>
        <v>838</v>
      </c>
      <c r="CB141" s="77">
        <f>CA141*기존구분!$O$53-1000</f>
        <v>236254.87657826269</v>
      </c>
      <c r="CC141" s="78"/>
      <c r="CD141" s="79"/>
      <c r="CE141" s="80"/>
      <c r="CF141" s="81"/>
      <c r="CG141" s="82"/>
      <c r="CH141" s="83"/>
      <c r="CI141" s="84"/>
      <c r="CJ141" s="85"/>
      <c r="CK141" s="78"/>
      <c r="CL141" s="83"/>
      <c r="CM141" s="78"/>
      <c r="CN141" s="83"/>
    </row>
    <row r="142" spans="3:92" ht="18" customHeight="1" x14ac:dyDescent="0.3">
      <c r="C142" s="315"/>
      <c r="D142" s="324"/>
      <c r="E142" s="60" t="s">
        <v>56</v>
      </c>
      <c r="F142" s="61">
        <f>CA85</f>
        <v>2</v>
      </c>
      <c r="G142" s="62">
        <f>IFERROR(F142/F146,0)</f>
        <v>7.1073205401563609E-4</v>
      </c>
      <c r="H142" s="63">
        <f t="shared" si="210"/>
        <v>376.10797474813239</v>
      </c>
      <c r="I142" s="64">
        <f>IFERROR(H142/H131,0)</f>
        <v>1.3361245002963382</v>
      </c>
      <c r="J142" s="63">
        <f>CB85</f>
        <v>752.21594949626478</v>
      </c>
      <c r="K142" s="65">
        <f>IFERROR(J142/J146,0)</f>
        <v>9.4804969459075651E-4</v>
      </c>
      <c r="L142" s="66">
        <f t="shared" si="246"/>
        <v>0</v>
      </c>
      <c r="M142" s="62">
        <f>IFERROR(L142/L146,0)</f>
        <v>0</v>
      </c>
      <c r="N142" s="63" t="str">
        <f t="shared" si="211"/>
        <v>0</v>
      </c>
      <c r="O142" s="64">
        <f>IFERROR(N142/N131,0)</f>
        <v>0</v>
      </c>
      <c r="P142" s="63">
        <f t="shared" si="247"/>
        <v>0</v>
      </c>
      <c r="Q142" s="67">
        <f>IFERROR(P142/P146,0)</f>
        <v>0</v>
      </c>
      <c r="R142" s="66">
        <f>CE85</f>
        <v>0</v>
      </c>
      <c r="S142" s="62">
        <f>IFERROR(R142/R146,0)</f>
        <v>0</v>
      </c>
      <c r="T142" s="63" t="str">
        <f t="shared" si="212"/>
        <v>0</v>
      </c>
      <c r="U142" s="64">
        <f>IFERROR(T142/T131,0)</f>
        <v>0</v>
      </c>
      <c r="V142" s="63">
        <f>CF85</f>
        <v>0</v>
      </c>
      <c r="W142" s="67">
        <f>IFERROR(V142/V146,0)</f>
        <v>0</v>
      </c>
      <c r="X142" s="68">
        <f>CG85</f>
        <v>0</v>
      </c>
      <c r="Y142" s="62">
        <f>IFERROR(X142/X146,0)</f>
        <v>0</v>
      </c>
      <c r="Z142" s="63" t="str">
        <f t="shared" si="213"/>
        <v>0</v>
      </c>
      <c r="AA142" s="64">
        <f>IFERROR(Z142/Z131,0)</f>
        <v>0</v>
      </c>
      <c r="AB142" s="63">
        <f>CH85</f>
        <v>0</v>
      </c>
      <c r="AC142" s="65">
        <f>IFERROR(AB142/AB146,0)</f>
        <v>0</v>
      </c>
      <c r="AD142" s="66">
        <f>CI85</f>
        <v>0</v>
      </c>
      <c r="AE142" s="62">
        <f>IFERROR(AD142/AD146,0)</f>
        <v>0</v>
      </c>
      <c r="AF142" s="63" t="str">
        <f t="shared" si="214"/>
        <v>0</v>
      </c>
      <c r="AG142" s="64">
        <f>IFERROR(AF142/AF131,0)</f>
        <v>0</v>
      </c>
      <c r="AH142" s="63">
        <f>CJ85</f>
        <v>0</v>
      </c>
      <c r="AI142" s="67">
        <f>IFERROR(AH142/AH146,0)</f>
        <v>0</v>
      </c>
      <c r="AJ142" s="66">
        <f>CK85</f>
        <v>0</v>
      </c>
      <c r="AK142" s="62">
        <f>IFERROR(AJ142/AJ146,0)</f>
        <v>0</v>
      </c>
      <c r="AL142" s="63" t="str">
        <f t="shared" si="215"/>
        <v>0</v>
      </c>
      <c r="AM142" s="64">
        <f>IFERROR(AL142/AL131,0)</f>
        <v>0</v>
      </c>
      <c r="AN142" s="63">
        <f>CL85</f>
        <v>0</v>
      </c>
      <c r="AO142" s="65">
        <f>IFERROR(AN142/AN146,0)</f>
        <v>0</v>
      </c>
      <c r="AP142" s="66">
        <f t="shared" si="248"/>
        <v>0</v>
      </c>
      <c r="AQ142" s="62">
        <f>IFERROR(AP142/AP146,0)</f>
        <v>0</v>
      </c>
      <c r="AR142" s="63" t="str">
        <f t="shared" si="217"/>
        <v>0</v>
      </c>
      <c r="AS142" s="64">
        <f>IFERROR(AR142/AR131,0)</f>
        <v>0</v>
      </c>
      <c r="AT142" s="63">
        <f t="shared" si="249"/>
        <v>0</v>
      </c>
      <c r="AU142" s="69">
        <f>IFERROR(AT142/AT146,0)</f>
        <v>0</v>
      </c>
      <c r="AV142" s="70">
        <f t="shared" si="219"/>
        <v>-2</v>
      </c>
      <c r="AW142" s="71">
        <f t="shared" si="220"/>
        <v>-1</v>
      </c>
      <c r="AX142" s="72">
        <f t="shared" si="221"/>
        <v>-376.10797474813239</v>
      </c>
      <c r="AY142" s="71">
        <f t="shared" si="222"/>
        <v>-1</v>
      </c>
      <c r="AZ142" s="72">
        <f t="shared" si="223"/>
        <v>-752.21594949626478</v>
      </c>
      <c r="BA142" s="73">
        <f t="shared" si="224"/>
        <v>-1</v>
      </c>
      <c r="BB142" s="70">
        <f t="shared" si="225"/>
        <v>0</v>
      </c>
      <c r="BC142" s="71">
        <f t="shared" si="226"/>
        <v>0</v>
      </c>
      <c r="BD142" s="72">
        <f t="shared" si="227"/>
        <v>0</v>
      </c>
      <c r="BE142" s="71">
        <f t="shared" si="228"/>
        <v>0</v>
      </c>
      <c r="BF142" s="72">
        <f t="shared" si="229"/>
        <v>0</v>
      </c>
      <c r="BG142" s="73">
        <f t="shared" si="230"/>
        <v>0</v>
      </c>
      <c r="BH142" s="70">
        <f t="shared" si="231"/>
        <v>0</v>
      </c>
      <c r="BI142" s="71">
        <f t="shared" si="232"/>
        <v>0</v>
      </c>
      <c r="BJ142" s="72">
        <f t="shared" si="233"/>
        <v>0</v>
      </c>
      <c r="BK142" s="71">
        <f t="shared" si="234"/>
        <v>0</v>
      </c>
      <c r="BL142" s="72">
        <f t="shared" si="235"/>
        <v>0</v>
      </c>
      <c r="BM142" s="74">
        <f t="shared" si="236"/>
        <v>0</v>
      </c>
      <c r="BN142" s="75">
        <f t="shared" si="237"/>
        <v>0</v>
      </c>
      <c r="BO142" s="71">
        <f t="shared" si="238"/>
        <v>0</v>
      </c>
      <c r="BP142" s="72">
        <f t="shared" si="239"/>
        <v>0</v>
      </c>
      <c r="BQ142" s="71">
        <f t="shared" si="240"/>
        <v>0</v>
      </c>
      <c r="BR142" s="72">
        <f t="shared" si="209"/>
        <v>0</v>
      </c>
      <c r="BS142" s="74">
        <f t="shared" si="241"/>
        <v>0</v>
      </c>
      <c r="BX142" s="321"/>
      <c r="BY142" s="366"/>
      <c r="BZ142" s="60" t="s">
        <v>38</v>
      </c>
      <c r="CA142" s="76">
        <f>ROUND(기존구분!$O$45*(SUM('파나크 영덕:소노문해운대'!L252)/SUM('파나크 영덕'!L251:L253,소노문해운대!L250:L253)),0)</f>
        <v>68</v>
      </c>
      <c r="CB142" s="77">
        <f>CA142*기존구분!$O$53+1000</f>
        <v>20252.185688928239</v>
      </c>
      <c r="CC142" s="78"/>
      <c r="CD142" s="79"/>
      <c r="CE142" s="80"/>
      <c r="CF142" s="81"/>
      <c r="CG142" s="82"/>
      <c r="CH142" s="83"/>
      <c r="CI142" s="84"/>
      <c r="CJ142" s="85"/>
      <c r="CK142" s="78"/>
      <c r="CL142" s="83"/>
      <c r="CM142" s="78"/>
      <c r="CN142" s="83"/>
    </row>
    <row r="143" spans="3:92" ht="18" customHeight="1" x14ac:dyDescent="0.3">
      <c r="C143" s="315"/>
      <c r="D143" s="324"/>
      <c r="E143" s="60" t="s">
        <v>39</v>
      </c>
      <c r="F143" s="61">
        <f>CA86</f>
        <v>52</v>
      </c>
      <c r="G143" s="62">
        <f>IFERROR(F143/F146,0)</f>
        <v>1.8479033404406538E-2</v>
      </c>
      <c r="H143" s="63">
        <f t="shared" si="210"/>
        <v>326.10797474813239</v>
      </c>
      <c r="I143" s="64">
        <f>IFERROR(H143/H131,0)</f>
        <v>1.1584993779905566</v>
      </c>
      <c r="J143" s="63">
        <f>CB86</f>
        <v>16957.614686902885</v>
      </c>
      <c r="K143" s="65">
        <f>IFERROR(J143/J146,0)</f>
        <v>2.1372401682883804E-2</v>
      </c>
      <c r="L143" s="66">
        <f t="shared" si="246"/>
        <v>0</v>
      </c>
      <c r="M143" s="62">
        <f>IFERROR(L143/L146,0)</f>
        <v>0</v>
      </c>
      <c r="N143" s="63" t="str">
        <f t="shared" si="211"/>
        <v>0</v>
      </c>
      <c r="O143" s="64">
        <f>IFERROR(N143/N131,0)</f>
        <v>0</v>
      </c>
      <c r="P143" s="63">
        <f t="shared" si="247"/>
        <v>0</v>
      </c>
      <c r="Q143" s="67">
        <f>IFERROR(P143/P146,0)</f>
        <v>0</v>
      </c>
      <c r="R143" s="66">
        <f>CE86</f>
        <v>0</v>
      </c>
      <c r="S143" s="62">
        <f>IFERROR(R143/R146,0)</f>
        <v>0</v>
      </c>
      <c r="T143" s="63" t="str">
        <f t="shared" si="212"/>
        <v>0</v>
      </c>
      <c r="U143" s="64">
        <f>IFERROR(T143/T131,0)</f>
        <v>0</v>
      </c>
      <c r="V143" s="63">
        <f>CF86</f>
        <v>0</v>
      </c>
      <c r="W143" s="67">
        <f>IFERROR(V143/V146,0)</f>
        <v>0</v>
      </c>
      <c r="X143" s="68">
        <f>CG86</f>
        <v>0</v>
      </c>
      <c r="Y143" s="62">
        <f>IFERROR(X143/X146,0)</f>
        <v>0</v>
      </c>
      <c r="Z143" s="63" t="str">
        <f t="shared" si="213"/>
        <v>0</v>
      </c>
      <c r="AA143" s="64">
        <f>IFERROR(Z143/Z131,0)</f>
        <v>0</v>
      </c>
      <c r="AB143" s="63">
        <f>CH86</f>
        <v>0</v>
      </c>
      <c r="AC143" s="65">
        <f>IFERROR(AB143/AB146,0)</f>
        <v>0</v>
      </c>
      <c r="AD143" s="66">
        <f>CI86</f>
        <v>0</v>
      </c>
      <c r="AE143" s="62">
        <f>IFERROR(AD143/AD146,0)</f>
        <v>0</v>
      </c>
      <c r="AF143" s="63" t="str">
        <f t="shared" si="214"/>
        <v>0</v>
      </c>
      <c r="AG143" s="64">
        <f>IFERROR(AF143/AF131,0)</f>
        <v>0</v>
      </c>
      <c r="AH143" s="63">
        <f>CJ86</f>
        <v>0</v>
      </c>
      <c r="AI143" s="67">
        <f>IFERROR(AH143/AH146,0)</f>
        <v>0</v>
      </c>
      <c r="AJ143" s="66">
        <f>CK86</f>
        <v>0</v>
      </c>
      <c r="AK143" s="62">
        <f>IFERROR(AJ143/AJ146,0)</f>
        <v>0</v>
      </c>
      <c r="AL143" s="63" t="str">
        <f t="shared" si="215"/>
        <v>0</v>
      </c>
      <c r="AM143" s="64">
        <f>IFERROR(AL143/AL131,0)</f>
        <v>0</v>
      </c>
      <c r="AN143" s="63">
        <f>CL86</f>
        <v>0</v>
      </c>
      <c r="AO143" s="65">
        <f>IFERROR(AN143/AN146,0)</f>
        <v>0</v>
      </c>
      <c r="AP143" s="66">
        <f t="shared" si="248"/>
        <v>0</v>
      </c>
      <c r="AQ143" s="62">
        <f>IFERROR(AP143/AP146,0)</f>
        <v>0</v>
      </c>
      <c r="AR143" s="63" t="str">
        <f t="shared" si="217"/>
        <v>0</v>
      </c>
      <c r="AS143" s="64">
        <f>IFERROR(AR143/AR131,0)</f>
        <v>0</v>
      </c>
      <c r="AT143" s="63">
        <f t="shared" si="249"/>
        <v>0</v>
      </c>
      <c r="AU143" s="69">
        <f>IFERROR(AT143/AT146,0)</f>
        <v>0</v>
      </c>
      <c r="AV143" s="70">
        <f t="shared" si="219"/>
        <v>-52</v>
      </c>
      <c r="AW143" s="71">
        <f t="shared" si="220"/>
        <v>-1</v>
      </c>
      <c r="AX143" s="72">
        <f t="shared" si="221"/>
        <v>-326.10797474813239</v>
      </c>
      <c r="AY143" s="71">
        <f t="shared" si="222"/>
        <v>-1</v>
      </c>
      <c r="AZ143" s="72">
        <f t="shared" si="223"/>
        <v>-16957.614686902885</v>
      </c>
      <c r="BA143" s="73">
        <f t="shared" si="224"/>
        <v>-1</v>
      </c>
      <c r="BB143" s="70">
        <f t="shared" si="225"/>
        <v>0</v>
      </c>
      <c r="BC143" s="71">
        <f t="shared" si="226"/>
        <v>0</v>
      </c>
      <c r="BD143" s="72">
        <f t="shared" si="227"/>
        <v>0</v>
      </c>
      <c r="BE143" s="71">
        <f t="shared" si="228"/>
        <v>0</v>
      </c>
      <c r="BF143" s="72">
        <f t="shared" si="229"/>
        <v>0</v>
      </c>
      <c r="BG143" s="73">
        <f t="shared" si="230"/>
        <v>0</v>
      </c>
      <c r="BH143" s="70">
        <f t="shared" si="231"/>
        <v>0</v>
      </c>
      <c r="BI143" s="71">
        <f t="shared" si="232"/>
        <v>0</v>
      </c>
      <c r="BJ143" s="72">
        <f t="shared" si="233"/>
        <v>0</v>
      </c>
      <c r="BK143" s="71">
        <f t="shared" si="234"/>
        <v>0</v>
      </c>
      <c r="BL143" s="72">
        <f t="shared" si="235"/>
        <v>0</v>
      </c>
      <c r="BM143" s="74">
        <f t="shared" si="236"/>
        <v>0</v>
      </c>
      <c r="BN143" s="75">
        <f t="shared" si="237"/>
        <v>0</v>
      </c>
      <c r="BO143" s="71">
        <f t="shared" si="238"/>
        <v>0</v>
      </c>
      <c r="BP143" s="72">
        <f t="shared" si="239"/>
        <v>0</v>
      </c>
      <c r="BQ143" s="71">
        <f t="shared" si="240"/>
        <v>0</v>
      </c>
      <c r="BR143" s="72">
        <f t="shared" si="209"/>
        <v>0</v>
      </c>
      <c r="BS143" s="74">
        <f t="shared" si="241"/>
        <v>0</v>
      </c>
      <c r="BX143" s="321"/>
      <c r="BY143" s="366"/>
      <c r="BZ143" s="60" t="s">
        <v>40</v>
      </c>
      <c r="CA143" s="76">
        <f>ROUND(기존구분!$O$45*(SUM('파나크 영덕:소노문해운대'!L253)/SUM('파나크 영덕'!L251:L253,소노문해운대!L250:L253)),0)-1</f>
        <v>55</v>
      </c>
      <c r="CB143" s="77">
        <f>CA143*기존구분!$O$53</f>
        <v>15571.620777809605</v>
      </c>
      <c r="CC143" s="78"/>
      <c r="CD143" s="79"/>
      <c r="CE143" s="80"/>
      <c r="CF143" s="81"/>
      <c r="CG143" s="82"/>
      <c r="CH143" s="83"/>
      <c r="CI143" s="84"/>
      <c r="CJ143" s="85"/>
      <c r="CK143" s="78"/>
      <c r="CL143" s="83"/>
      <c r="CM143" s="78"/>
      <c r="CN143" s="83"/>
    </row>
    <row r="144" spans="3:92" ht="18" customHeight="1" x14ac:dyDescent="0.3">
      <c r="C144" s="315"/>
      <c r="D144" s="325"/>
      <c r="E144" s="86" t="s">
        <v>41</v>
      </c>
      <c r="F144" s="87">
        <f>SUM(F139:F143)</f>
        <v>1779</v>
      </c>
      <c r="G144" s="88">
        <f>IFERROR(F144/F146,0)</f>
        <v>0.63219616204690832</v>
      </c>
      <c r="H144" s="89">
        <f t="shared" si="210"/>
        <v>336.19004332598513</v>
      </c>
      <c r="I144" s="90">
        <f>IFERROR(H144/H131,0)</f>
        <v>1.1943159512752839</v>
      </c>
      <c r="J144" s="89">
        <f>SUM(J139:J143)</f>
        <v>598082.08707692754</v>
      </c>
      <c r="K144" s="91">
        <f>IFERROR(J144/J146,0)</f>
        <v>0.75378824441730208</v>
      </c>
      <c r="L144" s="92">
        <f>SUM(L139:L143)</f>
        <v>0</v>
      </c>
      <c r="M144" s="88">
        <f>IFERROR(L144/L146,0)</f>
        <v>0</v>
      </c>
      <c r="N144" s="89" t="str">
        <f t="shared" si="211"/>
        <v>0</v>
      </c>
      <c r="O144" s="90">
        <f>IFERROR(N144/N131,0)</f>
        <v>0</v>
      </c>
      <c r="P144" s="89">
        <f>SUM(P139:P143)</f>
        <v>0</v>
      </c>
      <c r="Q144" s="93">
        <f>IFERROR(P144/P146,0)</f>
        <v>0</v>
      </c>
      <c r="R144" s="92">
        <f>SUM(R139:R143)</f>
        <v>0</v>
      </c>
      <c r="S144" s="88">
        <f>IFERROR(R144/R146,0)</f>
        <v>0</v>
      </c>
      <c r="T144" s="89" t="str">
        <f t="shared" si="212"/>
        <v>0</v>
      </c>
      <c r="U144" s="90">
        <f>IFERROR(T144/T131,0)</f>
        <v>0</v>
      </c>
      <c r="V144" s="89">
        <f>SUM(V139:V143)</f>
        <v>0</v>
      </c>
      <c r="W144" s="93">
        <f>IFERROR(V144/V146,0)</f>
        <v>0</v>
      </c>
      <c r="X144" s="94">
        <f>SUM(X139:X143)</f>
        <v>0</v>
      </c>
      <c r="Y144" s="88">
        <f>IFERROR(X144/X146,0)</f>
        <v>0</v>
      </c>
      <c r="Z144" s="89" t="str">
        <f t="shared" si="213"/>
        <v>0</v>
      </c>
      <c r="AA144" s="90">
        <f>IFERROR(Z144/Z131,0)</f>
        <v>0</v>
      </c>
      <c r="AB144" s="89">
        <f>SUM(AB139:AB143)</f>
        <v>0</v>
      </c>
      <c r="AC144" s="91">
        <f>IFERROR(AB144/AB146,0)</f>
        <v>0</v>
      </c>
      <c r="AD144" s="92">
        <f>SUM(AD139:AD143)</f>
        <v>0</v>
      </c>
      <c r="AE144" s="88">
        <f>IFERROR(AD144/AD146,0)</f>
        <v>0</v>
      </c>
      <c r="AF144" s="89" t="str">
        <f t="shared" si="214"/>
        <v>0</v>
      </c>
      <c r="AG144" s="90">
        <f>IFERROR(AF144/AF131,0)</f>
        <v>0</v>
      </c>
      <c r="AH144" s="89">
        <f>SUM(AH139:AH143)</f>
        <v>0</v>
      </c>
      <c r="AI144" s="93">
        <f>IFERROR(AH144/AH146,0)</f>
        <v>0</v>
      </c>
      <c r="AJ144" s="92">
        <f>SUM(AJ139:AJ143)</f>
        <v>0</v>
      </c>
      <c r="AK144" s="88">
        <f>IFERROR(AJ144/AJ146,0)</f>
        <v>0</v>
      </c>
      <c r="AL144" s="89" t="str">
        <f t="shared" si="215"/>
        <v>0</v>
      </c>
      <c r="AM144" s="90">
        <f>IFERROR(AL144/AL131,0)</f>
        <v>0</v>
      </c>
      <c r="AN144" s="89">
        <f>SUM(AN139:AN143)</f>
        <v>0</v>
      </c>
      <c r="AO144" s="91">
        <f>IFERROR(AN144/AN146,0)</f>
        <v>0</v>
      </c>
      <c r="AP144" s="92">
        <f>SUM(AP139:AP143)</f>
        <v>0</v>
      </c>
      <c r="AQ144" s="88">
        <f>IFERROR(AP144/AP146,0)</f>
        <v>0</v>
      </c>
      <c r="AR144" s="89" t="str">
        <f t="shared" si="217"/>
        <v>0</v>
      </c>
      <c r="AS144" s="90">
        <f>IFERROR(AR144/AR131,0)</f>
        <v>0</v>
      </c>
      <c r="AT144" s="89">
        <f>SUM(AT139:AT143)</f>
        <v>0</v>
      </c>
      <c r="AU144" s="95">
        <f>IFERROR(AT144/AT146,0)</f>
        <v>0</v>
      </c>
      <c r="AV144" s="96">
        <f t="shared" si="219"/>
        <v>-1779</v>
      </c>
      <c r="AW144" s="97">
        <f t="shared" si="220"/>
        <v>-1</v>
      </c>
      <c r="AX144" s="98">
        <f t="shared" si="221"/>
        <v>-336.19004332598513</v>
      </c>
      <c r="AY144" s="97">
        <f t="shared" si="222"/>
        <v>-1</v>
      </c>
      <c r="AZ144" s="98">
        <f t="shared" si="223"/>
        <v>-598082.08707692754</v>
      </c>
      <c r="BA144" s="99">
        <f t="shared" si="224"/>
        <v>-1</v>
      </c>
      <c r="BB144" s="96">
        <f t="shared" si="225"/>
        <v>0</v>
      </c>
      <c r="BC144" s="97">
        <f t="shared" si="226"/>
        <v>0</v>
      </c>
      <c r="BD144" s="98">
        <f t="shared" si="227"/>
        <v>0</v>
      </c>
      <c r="BE144" s="97">
        <f t="shared" si="228"/>
        <v>0</v>
      </c>
      <c r="BF144" s="98">
        <f t="shared" si="229"/>
        <v>0</v>
      </c>
      <c r="BG144" s="99">
        <f t="shared" si="230"/>
        <v>0</v>
      </c>
      <c r="BH144" s="96">
        <f t="shared" si="231"/>
        <v>0</v>
      </c>
      <c r="BI144" s="97">
        <f t="shared" si="232"/>
        <v>0</v>
      </c>
      <c r="BJ144" s="98">
        <f t="shared" si="233"/>
        <v>0</v>
      </c>
      <c r="BK144" s="97">
        <f t="shared" si="234"/>
        <v>0</v>
      </c>
      <c r="BL144" s="98">
        <f t="shared" si="235"/>
        <v>0</v>
      </c>
      <c r="BM144" s="100">
        <f t="shared" si="236"/>
        <v>0</v>
      </c>
      <c r="BN144" s="101">
        <f t="shared" si="237"/>
        <v>0</v>
      </c>
      <c r="BO144" s="97">
        <f t="shared" si="238"/>
        <v>0</v>
      </c>
      <c r="BP144" s="98">
        <f t="shared" si="239"/>
        <v>0</v>
      </c>
      <c r="BQ144" s="97">
        <f t="shared" si="240"/>
        <v>0</v>
      </c>
      <c r="BR144" s="98">
        <f t="shared" si="209"/>
        <v>0</v>
      </c>
      <c r="BS144" s="100">
        <f t="shared" si="241"/>
        <v>0</v>
      </c>
      <c r="BX144" s="321"/>
      <c r="BY144" s="366" t="s">
        <v>42</v>
      </c>
      <c r="BZ144" s="60" t="s">
        <v>43</v>
      </c>
      <c r="CA144" s="76">
        <f>ROUND(기존구분!$O$44*(SUM('파나크 영덕:소노문해운대'!L255)/SUM('파나크 영덕:소노문해운대'!$L$258,'파나크 영덕:소노문해운대'!$L$264,'파나크 영덕:소노문해운대'!$L$265)),0)</f>
        <v>723</v>
      </c>
      <c r="CB144" s="77">
        <f>CA144*기존구분!$O$52-35000</f>
        <v>200776.06574289972</v>
      </c>
      <c r="CC144" s="78"/>
      <c r="CD144" s="79"/>
      <c r="CE144" s="80"/>
      <c r="CF144" s="81"/>
      <c r="CG144" s="82"/>
      <c r="CH144" s="83"/>
      <c r="CI144" s="84"/>
      <c r="CJ144" s="85"/>
      <c r="CK144" s="78"/>
      <c r="CL144" s="83"/>
      <c r="CM144" s="78"/>
      <c r="CN144" s="83"/>
    </row>
    <row r="145" spans="3:92" ht="18" customHeight="1" x14ac:dyDescent="0.3">
      <c r="C145" s="315"/>
      <c r="D145" s="326" t="s">
        <v>57</v>
      </c>
      <c r="E145" s="327"/>
      <c r="F145" s="155">
        <f>CA87</f>
        <v>55</v>
      </c>
      <c r="G145" s="156">
        <f>IFERROR(F145/F146,0)</f>
        <v>1.9545131485429992E-2</v>
      </c>
      <c r="H145" s="157">
        <f t="shared" si="210"/>
        <v>0</v>
      </c>
      <c r="I145" s="158">
        <f>IFERROR(H145/H131,0)</f>
        <v>0</v>
      </c>
      <c r="J145" s="157">
        <f>CB87</f>
        <v>0</v>
      </c>
      <c r="K145" s="159">
        <f>IFERROR(J145/J146,0)</f>
        <v>0</v>
      </c>
      <c r="L145" s="160">
        <f>CC87</f>
        <v>0</v>
      </c>
      <c r="M145" s="156">
        <f>IFERROR(L145/L146,0)</f>
        <v>0</v>
      </c>
      <c r="N145" s="157" t="str">
        <f t="shared" si="211"/>
        <v>0</v>
      </c>
      <c r="O145" s="158">
        <f>IFERROR(N145/N131,0)</f>
        <v>0</v>
      </c>
      <c r="P145" s="157">
        <f>CD87</f>
        <v>0</v>
      </c>
      <c r="Q145" s="161">
        <f>IFERROR(P145/P146,0)</f>
        <v>0</v>
      </c>
      <c r="R145" s="160">
        <f>CE87</f>
        <v>0</v>
      </c>
      <c r="S145" s="156">
        <f>IFERROR(R145/R146,0)</f>
        <v>0</v>
      </c>
      <c r="T145" s="157" t="str">
        <f t="shared" si="212"/>
        <v>0</v>
      </c>
      <c r="U145" s="158">
        <f>IFERROR(T145/T131,0)</f>
        <v>0</v>
      </c>
      <c r="V145" s="157">
        <f>CF87</f>
        <v>0</v>
      </c>
      <c r="W145" s="161">
        <f>IFERROR(V145/V146,0)</f>
        <v>0</v>
      </c>
      <c r="X145" s="162">
        <f>CG87</f>
        <v>0</v>
      </c>
      <c r="Y145" s="156">
        <f>IFERROR(X145/X146,0)</f>
        <v>0</v>
      </c>
      <c r="Z145" s="157" t="str">
        <f t="shared" si="213"/>
        <v>0</v>
      </c>
      <c r="AA145" s="158">
        <f>IFERROR(Z145/Z131,0)</f>
        <v>0</v>
      </c>
      <c r="AB145" s="157">
        <f>CH87</f>
        <v>0</v>
      </c>
      <c r="AC145" s="159">
        <f>IFERROR(AB145/AB146,0)</f>
        <v>0</v>
      </c>
      <c r="AD145" s="160">
        <f>CI87</f>
        <v>0</v>
      </c>
      <c r="AE145" s="156">
        <f>IFERROR(AD145/AD146,0)</f>
        <v>0</v>
      </c>
      <c r="AF145" s="157" t="str">
        <f t="shared" si="214"/>
        <v>0</v>
      </c>
      <c r="AG145" s="158">
        <f>IFERROR(AF145/AF131,0)</f>
        <v>0</v>
      </c>
      <c r="AH145" s="157">
        <f>CJ87</f>
        <v>0</v>
      </c>
      <c r="AI145" s="161">
        <f>IFERROR(AH145/AH146,0)</f>
        <v>0</v>
      </c>
      <c r="AJ145" s="160">
        <f>CK87</f>
        <v>0</v>
      </c>
      <c r="AK145" s="156">
        <f>IFERROR(AJ145/AJ146,0)</f>
        <v>0</v>
      </c>
      <c r="AL145" s="157" t="str">
        <f t="shared" si="215"/>
        <v>0</v>
      </c>
      <c r="AM145" s="158">
        <f>IFERROR(AL145/AL131,0)</f>
        <v>0</v>
      </c>
      <c r="AN145" s="157">
        <f>CL87</f>
        <v>0</v>
      </c>
      <c r="AO145" s="159">
        <f>IFERROR(AN145/AN146,0)</f>
        <v>0</v>
      </c>
      <c r="AP145" s="160">
        <f>CM87</f>
        <v>0</v>
      </c>
      <c r="AQ145" s="156">
        <f>IFERROR(AP145/AP146,0)</f>
        <v>0</v>
      </c>
      <c r="AR145" s="157" t="str">
        <f t="shared" si="217"/>
        <v>0</v>
      </c>
      <c r="AS145" s="158">
        <f>IFERROR(AR145/AR131,0)</f>
        <v>0</v>
      </c>
      <c r="AT145" s="157">
        <f>CN87</f>
        <v>0</v>
      </c>
      <c r="AU145" s="163">
        <f>IFERROR(AT145/AT146,0)</f>
        <v>0</v>
      </c>
      <c r="AV145" s="164">
        <f t="shared" si="219"/>
        <v>-55</v>
      </c>
      <c r="AW145" s="165">
        <f t="shared" si="220"/>
        <v>-1</v>
      </c>
      <c r="AX145" s="166">
        <f t="shared" si="221"/>
        <v>0</v>
      </c>
      <c r="AY145" s="165">
        <f t="shared" si="222"/>
        <v>0</v>
      </c>
      <c r="AZ145" s="166">
        <f t="shared" si="223"/>
        <v>0</v>
      </c>
      <c r="BA145" s="167">
        <f t="shared" si="224"/>
        <v>0</v>
      </c>
      <c r="BB145" s="164">
        <f t="shared" si="225"/>
        <v>0</v>
      </c>
      <c r="BC145" s="165">
        <f t="shared" si="226"/>
        <v>0</v>
      </c>
      <c r="BD145" s="166">
        <f t="shared" si="227"/>
        <v>0</v>
      </c>
      <c r="BE145" s="165">
        <f t="shared" si="228"/>
        <v>0</v>
      </c>
      <c r="BF145" s="166">
        <f t="shared" si="229"/>
        <v>0</v>
      </c>
      <c r="BG145" s="167">
        <f t="shared" si="230"/>
        <v>0</v>
      </c>
      <c r="BH145" s="164">
        <f t="shared" si="231"/>
        <v>0</v>
      </c>
      <c r="BI145" s="165">
        <f t="shared" si="232"/>
        <v>0</v>
      </c>
      <c r="BJ145" s="166">
        <f t="shared" si="233"/>
        <v>0</v>
      </c>
      <c r="BK145" s="165">
        <f t="shared" si="234"/>
        <v>0</v>
      </c>
      <c r="BL145" s="166">
        <f t="shared" si="235"/>
        <v>0</v>
      </c>
      <c r="BM145" s="168">
        <f t="shared" si="236"/>
        <v>0</v>
      </c>
      <c r="BN145" s="169">
        <f t="shared" si="237"/>
        <v>0</v>
      </c>
      <c r="BO145" s="165">
        <f t="shared" si="238"/>
        <v>0</v>
      </c>
      <c r="BP145" s="166">
        <f t="shared" si="239"/>
        <v>0</v>
      </c>
      <c r="BQ145" s="165">
        <f t="shared" si="240"/>
        <v>0</v>
      </c>
      <c r="BR145" s="166">
        <f t="shared" si="209"/>
        <v>0</v>
      </c>
      <c r="BS145" s="168">
        <f t="shared" si="241"/>
        <v>0</v>
      </c>
      <c r="BX145" s="321"/>
      <c r="BY145" s="366"/>
      <c r="BZ145" s="60" t="s">
        <v>46</v>
      </c>
      <c r="CA145" s="76">
        <f>ROUND(기존구분!$O$44*(SUM('파나크 영덕:소노문해운대'!L256)/SUM('파나크 영덕:소노문해운대'!$L$258,'파나크 영덕:소노문해운대'!$L$264,'파나크 영덕:소노문해운대'!$L$265)),0)</f>
        <v>32</v>
      </c>
      <c r="CB145" s="77">
        <f>CA145*기존구분!$O$52-1500</f>
        <v>8935.4551919402365</v>
      </c>
      <c r="CC145" s="78"/>
      <c r="CD145" s="79"/>
      <c r="CE145" s="80"/>
      <c r="CF145" s="81"/>
      <c r="CG145" s="82"/>
      <c r="CH145" s="83"/>
      <c r="CI145" s="84"/>
      <c r="CJ145" s="85"/>
      <c r="CK145" s="78"/>
      <c r="CL145" s="83"/>
      <c r="CM145" s="78"/>
      <c r="CN145" s="83"/>
    </row>
    <row r="146" spans="3:92" ht="18" customHeight="1" x14ac:dyDescent="0.3">
      <c r="C146" s="315"/>
      <c r="D146" s="328" t="s">
        <v>59</v>
      </c>
      <c r="E146" s="329"/>
      <c r="F146" s="170">
        <f>SUM(F134,F138,F144,F145)</f>
        <v>2814</v>
      </c>
      <c r="G146" s="171">
        <f>IFERROR(F146/F146,0)</f>
        <v>1</v>
      </c>
      <c r="H146" s="172">
        <f t="shared" si="210"/>
        <v>281.95989614214409</v>
      </c>
      <c r="I146" s="173">
        <f>IFERROR(H146/H131,0)</f>
        <v>1.0016632207514777</v>
      </c>
      <c r="J146" s="172">
        <f>SUM(J134,J138,J144,J145)</f>
        <v>793435.14774399344</v>
      </c>
      <c r="K146" s="174">
        <f>IFERROR(J146/J146,0)</f>
        <v>1</v>
      </c>
      <c r="L146" s="175">
        <f>SUM(L134,L138,L144,L145)</f>
        <v>0</v>
      </c>
      <c r="M146" s="171">
        <f>IFERROR(L146/L146,0)</f>
        <v>0</v>
      </c>
      <c r="N146" s="172" t="str">
        <f t="shared" si="211"/>
        <v>0</v>
      </c>
      <c r="O146" s="173">
        <f>IFERROR(N146/N131,0)</f>
        <v>0</v>
      </c>
      <c r="P146" s="172">
        <f>SUM(P134,P138,P144,P145)</f>
        <v>0</v>
      </c>
      <c r="Q146" s="176">
        <f>IFERROR(P146/P146,0)</f>
        <v>0</v>
      </c>
      <c r="R146" s="175">
        <f>SUM(R134,R138,R144,R145)</f>
        <v>0</v>
      </c>
      <c r="S146" s="171">
        <f>IFERROR(R146/R146,0)</f>
        <v>0</v>
      </c>
      <c r="T146" s="172" t="str">
        <f t="shared" si="212"/>
        <v>0</v>
      </c>
      <c r="U146" s="173">
        <f>IFERROR(T146/T131,0)</f>
        <v>0</v>
      </c>
      <c r="V146" s="172">
        <f>SUM(V134,V138,V144,V145)</f>
        <v>0</v>
      </c>
      <c r="W146" s="176">
        <f>IFERROR(V146/V146,0)</f>
        <v>0</v>
      </c>
      <c r="X146" s="177">
        <f>SUM(X134,X138,X144,X145)</f>
        <v>0</v>
      </c>
      <c r="Y146" s="171">
        <f>IFERROR(X146/X146,0)</f>
        <v>0</v>
      </c>
      <c r="Z146" s="172" t="str">
        <f t="shared" si="213"/>
        <v>0</v>
      </c>
      <c r="AA146" s="173">
        <f>IFERROR(Z146/Z131,0)</f>
        <v>0</v>
      </c>
      <c r="AB146" s="172">
        <f>SUM(AB134,AB138,AB144,AB145)</f>
        <v>0</v>
      </c>
      <c r="AC146" s="174">
        <f>IFERROR(AB146/AB146,0)</f>
        <v>0</v>
      </c>
      <c r="AD146" s="175">
        <f>SUM(AD134,AD138,AD144,AD145)</f>
        <v>0</v>
      </c>
      <c r="AE146" s="171">
        <f>IFERROR(AD146/AD146,0)</f>
        <v>0</v>
      </c>
      <c r="AF146" s="172" t="str">
        <f t="shared" si="214"/>
        <v>0</v>
      </c>
      <c r="AG146" s="173">
        <f>IFERROR(AF146/AF131,0)</f>
        <v>0</v>
      </c>
      <c r="AH146" s="172">
        <f>SUM(AH134,AH138,AH144,AH145)</f>
        <v>0</v>
      </c>
      <c r="AI146" s="176">
        <f>IFERROR(AH146/AH146,0)</f>
        <v>0</v>
      </c>
      <c r="AJ146" s="175">
        <f>SUM(AJ134,AJ138,AJ144,AJ145)</f>
        <v>0</v>
      </c>
      <c r="AK146" s="171">
        <f>IFERROR(AJ146/AJ146,0)</f>
        <v>0</v>
      </c>
      <c r="AL146" s="172" t="str">
        <f t="shared" si="215"/>
        <v>0</v>
      </c>
      <c r="AM146" s="173">
        <f>IFERROR(AL146/AL131,0)</f>
        <v>0</v>
      </c>
      <c r="AN146" s="172">
        <f>SUM(AN134,AN138,AN144,AN145)</f>
        <v>0</v>
      </c>
      <c r="AO146" s="174">
        <f>IFERROR(AN146/AN146,0)</f>
        <v>0</v>
      </c>
      <c r="AP146" s="175">
        <f>SUM(AP134,AP138,AP144,AP145)</f>
        <v>0</v>
      </c>
      <c r="AQ146" s="171">
        <f>IFERROR(AP146/AP146,0)</f>
        <v>0</v>
      </c>
      <c r="AR146" s="172" t="str">
        <f t="shared" si="217"/>
        <v>0</v>
      </c>
      <c r="AS146" s="173">
        <f>IFERROR(AR146/AR131,0)</f>
        <v>0</v>
      </c>
      <c r="AT146" s="172">
        <f>SUM(AT134,AT138,AT144,AT145)</f>
        <v>0</v>
      </c>
      <c r="AU146" s="178">
        <f>IFERROR(AT146/AT146,0)</f>
        <v>0</v>
      </c>
      <c r="AV146" s="179">
        <f t="shared" si="219"/>
        <v>-2814</v>
      </c>
      <c r="AW146" s="180">
        <f t="shared" si="220"/>
        <v>-1</v>
      </c>
      <c r="AX146" s="181">
        <f t="shared" si="221"/>
        <v>-281.95989614214409</v>
      </c>
      <c r="AY146" s="180">
        <f t="shared" si="222"/>
        <v>-1</v>
      </c>
      <c r="AZ146" s="181">
        <f t="shared" si="223"/>
        <v>-793435.14774399344</v>
      </c>
      <c r="BA146" s="182">
        <f t="shared" si="224"/>
        <v>-1</v>
      </c>
      <c r="BB146" s="179">
        <f t="shared" si="225"/>
        <v>0</v>
      </c>
      <c r="BC146" s="180">
        <f t="shared" si="226"/>
        <v>0</v>
      </c>
      <c r="BD146" s="181">
        <f t="shared" si="227"/>
        <v>0</v>
      </c>
      <c r="BE146" s="180">
        <f t="shared" si="228"/>
        <v>0</v>
      </c>
      <c r="BF146" s="181">
        <f t="shared" si="229"/>
        <v>0</v>
      </c>
      <c r="BG146" s="182">
        <f t="shared" si="230"/>
        <v>0</v>
      </c>
      <c r="BH146" s="179">
        <f t="shared" si="231"/>
        <v>0</v>
      </c>
      <c r="BI146" s="180">
        <f t="shared" si="232"/>
        <v>0</v>
      </c>
      <c r="BJ146" s="181">
        <f t="shared" si="233"/>
        <v>0</v>
      </c>
      <c r="BK146" s="180">
        <f t="shared" si="234"/>
        <v>0</v>
      </c>
      <c r="BL146" s="181">
        <f t="shared" si="235"/>
        <v>0</v>
      </c>
      <c r="BM146" s="183">
        <f t="shared" si="236"/>
        <v>0</v>
      </c>
      <c r="BN146" s="184">
        <f t="shared" si="237"/>
        <v>0</v>
      </c>
      <c r="BO146" s="180">
        <f t="shared" si="238"/>
        <v>0</v>
      </c>
      <c r="BP146" s="181">
        <f t="shared" si="239"/>
        <v>0</v>
      </c>
      <c r="BQ146" s="180">
        <f t="shared" si="240"/>
        <v>0</v>
      </c>
      <c r="BR146" s="181">
        <f t="shared" si="209"/>
        <v>0</v>
      </c>
      <c r="BS146" s="183">
        <f t="shared" si="241"/>
        <v>0</v>
      </c>
      <c r="BX146" s="321"/>
      <c r="BY146" s="366"/>
      <c r="BZ146" s="60" t="s">
        <v>48</v>
      </c>
      <c r="CA146" s="76">
        <f>ROUND(기존구분!$O$44*(SUM('파나크 영덕:소노문해운대'!L257)/SUM('파나크 영덕:소노문해운대'!$L$258,'파나크 영덕:소노문해운대'!$L$264,'파나크 영덕:소노문해운대'!$L$265)),0)</f>
        <v>343</v>
      </c>
      <c r="CB146" s="77">
        <f>CA146*기존구분!$O$52-20000</f>
        <v>91855.035338609407</v>
      </c>
      <c r="CC146" s="78"/>
      <c r="CD146" s="79"/>
      <c r="CE146" s="80"/>
      <c r="CF146" s="81"/>
      <c r="CG146" s="82"/>
      <c r="CH146" s="83"/>
      <c r="CI146" s="84"/>
      <c r="CJ146" s="85"/>
      <c r="CK146" s="78"/>
      <c r="CL146" s="83"/>
      <c r="CM146" s="78"/>
      <c r="CN146" s="83"/>
    </row>
    <row r="147" spans="3:92" ht="18" customHeight="1" thickBot="1" x14ac:dyDescent="0.35">
      <c r="C147" s="316"/>
      <c r="D147" s="330" t="s">
        <v>60</v>
      </c>
      <c r="E147" s="331"/>
      <c r="F147" s="185">
        <f>F146/F126</f>
        <v>0.87663551401869155</v>
      </c>
      <c r="G147" s="186"/>
      <c r="H147" s="187"/>
      <c r="I147" s="188"/>
      <c r="J147" s="187"/>
      <c r="K147" s="189"/>
      <c r="L147" s="190" t="e">
        <f>L146/L126</f>
        <v>#DIV/0!</v>
      </c>
      <c r="M147" s="186"/>
      <c r="N147" s="187"/>
      <c r="O147" s="188"/>
      <c r="P147" s="187"/>
      <c r="Q147" s="191"/>
      <c r="R147" s="190" t="e">
        <f>R146/R126</f>
        <v>#DIV/0!</v>
      </c>
      <c r="S147" s="186"/>
      <c r="T147" s="187"/>
      <c r="U147" s="188"/>
      <c r="V147" s="187"/>
      <c r="W147" s="191"/>
      <c r="X147" s="192" t="e">
        <f>X146/X126</f>
        <v>#DIV/0!</v>
      </c>
      <c r="Y147" s="186"/>
      <c r="Z147" s="187"/>
      <c r="AA147" s="188"/>
      <c r="AB147" s="187"/>
      <c r="AC147" s="189"/>
      <c r="AD147" s="190" t="e">
        <f>AD146/AD126</f>
        <v>#DIV/0!</v>
      </c>
      <c r="AE147" s="186"/>
      <c r="AF147" s="187"/>
      <c r="AG147" s="188"/>
      <c r="AH147" s="187"/>
      <c r="AI147" s="191"/>
      <c r="AJ147" s="190" t="e">
        <f>AJ146/AJ126</f>
        <v>#DIV/0!</v>
      </c>
      <c r="AK147" s="186"/>
      <c r="AL147" s="187"/>
      <c r="AM147" s="188"/>
      <c r="AN147" s="187"/>
      <c r="AO147" s="189"/>
      <c r="AP147" s="190" t="e">
        <f>AP146/AP126</f>
        <v>#DIV/0!</v>
      </c>
      <c r="AQ147" s="186"/>
      <c r="AR147" s="187"/>
      <c r="AS147" s="188"/>
      <c r="AT147" s="187"/>
      <c r="AU147" s="193"/>
      <c r="AV147" s="194">
        <f t="shared" si="219"/>
        <v>0</v>
      </c>
      <c r="AW147" s="195"/>
      <c r="AX147" s="196"/>
      <c r="AY147" s="197"/>
      <c r="AZ147" s="196"/>
      <c r="BA147" s="197"/>
      <c r="BB147" s="194">
        <f t="shared" si="225"/>
        <v>0</v>
      </c>
      <c r="BC147" s="195"/>
      <c r="BD147" s="196"/>
      <c r="BE147" s="197"/>
      <c r="BF147" s="196"/>
      <c r="BG147" s="197"/>
      <c r="BH147" s="194">
        <f t="shared" si="231"/>
        <v>0</v>
      </c>
      <c r="BI147" s="195"/>
      <c r="BJ147" s="196"/>
      <c r="BK147" s="197"/>
      <c r="BL147" s="196"/>
      <c r="BM147" s="198"/>
      <c r="BN147" s="199">
        <f>IFERROR(L147-AP147,0)</f>
        <v>0</v>
      </c>
      <c r="BO147" s="195"/>
      <c r="BP147" s="196"/>
      <c r="BQ147" s="197"/>
      <c r="BR147" s="196"/>
      <c r="BS147" s="198"/>
      <c r="BX147" s="321"/>
      <c r="BY147" s="366" t="s">
        <v>43</v>
      </c>
      <c r="BZ147" s="60" t="s">
        <v>50</v>
      </c>
      <c r="CA147" s="76">
        <f>ROUND(기존구분!$O$44*(SUM('파나크 영덕:소노문해운대'!L259)/SUM('파나크 영덕:소노문해운대'!$L$258,'파나크 영덕:소노문해운대'!$L$264,'파나크 영덕:소노문해운대'!$L$265)),0)</f>
        <v>159</v>
      </c>
      <c r="CB147" s="77">
        <f>CA147*기존구분!$O$52+10000</f>
        <v>61851.167984953048</v>
      </c>
      <c r="CC147" s="78"/>
      <c r="CD147" s="79"/>
      <c r="CE147" s="80"/>
      <c r="CF147" s="81"/>
      <c r="CG147" s="82"/>
      <c r="CH147" s="83"/>
      <c r="CI147" s="84"/>
      <c r="CJ147" s="85"/>
      <c r="CK147" s="78"/>
      <c r="CL147" s="83"/>
      <c r="CM147" s="78"/>
      <c r="CN147" s="83"/>
    </row>
    <row r="148" spans="3:92" ht="18" customHeight="1" x14ac:dyDescent="0.3">
      <c r="AM148" s="4"/>
      <c r="AS148" s="4"/>
      <c r="BI148" s="3"/>
      <c r="BK148" s="3"/>
      <c r="BM148" s="3"/>
      <c r="BO148" s="3"/>
      <c r="BQ148" s="3"/>
      <c r="BS148" s="3"/>
      <c r="BX148" s="321"/>
      <c r="BY148" s="366"/>
      <c r="BZ148" s="60" t="s">
        <v>51</v>
      </c>
      <c r="CA148" s="76">
        <f>ROUND(기존구분!$O$44*(SUM('파나크 영덕:소노문해운대'!L260)/SUM('파나크 영덕:소노문해운대'!$L$258,'파나크 영덕:소노문해운대'!$L$264,'파나크 영덕:소노문해운대'!$L$265)),0)</f>
        <v>819</v>
      </c>
      <c r="CB148" s="77">
        <f>CA148*기존구분!$O$52+25000+2952</f>
        <v>295034.43131872045</v>
      </c>
      <c r="CC148" s="78"/>
      <c r="CD148" s="79"/>
      <c r="CE148" s="80"/>
      <c r="CF148" s="81"/>
      <c r="CG148" s="82"/>
      <c r="CH148" s="83"/>
      <c r="CI148" s="84"/>
      <c r="CJ148" s="85"/>
      <c r="CK148" s="78"/>
      <c r="CL148" s="83"/>
      <c r="CM148" s="78"/>
      <c r="CN148" s="83"/>
    </row>
    <row r="149" spans="3:92" ht="18" customHeight="1" x14ac:dyDescent="0.3">
      <c r="AH149" s="8"/>
      <c r="AM149" s="4"/>
      <c r="AN149" s="8"/>
      <c r="AS149" s="4"/>
      <c r="AT149" s="8"/>
      <c r="BI149" s="3"/>
      <c r="BK149" s="3"/>
      <c r="BM149" s="3"/>
      <c r="BO149" s="3"/>
      <c r="BQ149" s="3"/>
      <c r="BS149" s="3"/>
      <c r="BX149" s="321"/>
      <c r="BY149" s="366"/>
      <c r="BZ149" s="60" t="s">
        <v>54</v>
      </c>
      <c r="CA149" s="76">
        <f>ROUND(기존구분!$O$44*(SUM('파나크 영덕:소노문해운대'!L261)/SUM('파나크 영덕:소노문해운대'!$L$258,'파나크 영덕:소노문해운대'!$L$264,'파나크 영덕:소노문해운대'!$L$265)),0)</f>
        <v>822</v>
      </c>
      <c r="CB149" s="77">
        <f>CA149*기존구분!$O$52+25701</f>
        <v>293761.75524296483</v>
      </c>
      <c r="CC149" s="78"/>
      <c r="CD149" s="79"/>
      <c r="CE149" s="80"/>
      <c r="CF149" s="81"/>
      <c r="CG149" s="82"/>
      <c r="CH149" s="83"/>
      <c r="CI149" s="84"/>
      <c r="CJ149" s="85"/>
      <c r="CK149" s="78"/>
      <c r="CL149" s="83"/>
      <c r="CM149" s="78"/>
      <c r="CN149" s="83"/>
    </row>
    <row r="150" spans="3:92" s="8" customFormat="1" ht="18" customHeight="1" thickBot="1" x14ac:dyDescent="0.35">
      <c r="C150" s="7"/>
      <c r="D150" s="7"/>
      <c r="E150" s="7"/>
      <c r="F150" s="7">
        <f>CG169</f>
        <v>7378</v>
      </c>
      <c r="G150" s="3"/>
      <c r="I150" s="4"/>
      <c r="J150" s="9"/>
      <c r="K150" s="9"/>
      <c r="L150" s="7">
        <f>CG170</f>
        <v>0</v>
      </c>
      <c r="M150" s="3"/>
      <c r="O150" s="4"/>
      <c r="P150" s="9"/>
      <c r="Q150" s="9"/>
      <c r="R150" s="10">
        <f>CG171</f>
        <v>0</v>
      </c>
      <c r="S150" s="11"/>
      <c r="T150" s="10"/>
      <c r="U150" s="12"/>
      <c r="V150" s="9"/>
      <c r="W150" s="9"/>
      <c r="X150" s="10">
        <f>CG172</f>
        <v>0</v>
      </c>
      <c r="Y150" s="11"/>
      <c r="Z150" s="10"/>
      <c r="AA150" s="12"/>
      <c r="AB150" s="9"/>
      <c r="AC150" s="9"/>
      <c r="AD150" s="10">
        <f>CG173</f>
        <v>0</v>
      </c>
      <c r="AE150" s="11"/>
      <c r="AF150" s="10"/>
      <c r="AG150" s="12"/>
      <c r="AH150" s="9"/>
      <c r="AI150" s="9"/>
      <c r="AJ150" s="10">
        <f>CG174</f>
        <v>0</v>
      </c>
      <c r="AK150" s="3"/>
      <c r="AM150" s="4"/>
      <c r="AO150" s="3"/>
      <c r="AP150" s="10">
        <f>CG175</f>
        <v>0</v>
      </c>
      <c r="AQ150" s="3"/>
      <c r="AS150" s="4"/>
      <c r="AU150" s="3"/>
      <c r="AW150" s="3"/>
      <c r="AY150" s="3"/>
      <c r="BA150" s="3"/>
      <c r="BC150" s="3"/>
      <c r="BE150" s="3"/>
      <c r="BG150" s="3"/>
      <c r="BI150" s="3"/>
      <c r="BK150" s="3"/>
      <c r="BM150" s="11" t="s">
        <v>1</v>
      </c>
      <c r="BO150" s="3"/>
      <c r="BQ150" s="3"/>
      <c r="BS150" s="11" t="s">
        <v>1</v>
      </c>
      <c r="BX150" s="321"/>
      <c r="BY150" s="366"/>
      <c r="BZ150" s="60" t="s">
        <v>55</v>
      </c>
      <c r="CA150" s="76">
        <f>ROUND(기존구분!$O$44*(SUM('파나크 영덕:소노문해운대'!L262)/SUM('파나크 영덕:소노문해운대'!$L$258,'파나크 영덕:소노문해운대'!$L$264,'파나크 영덕:소노문해운대'!$L$265)),0)</f>
        <v>1</v>
      </c>
      <c r="CB150" s="77">
        <f>CA150*기존구분!$O$52</f>
        <v>326.10797474813239</v>
      </c>
      <c r="CC150" s="78"/>
      <c r="CD150" s="79"/>
      <c r="CE150" s="80"/>
      <c r="CF150" s="81"/>
      <c r="CG150" s="82"/>
      <c r="CH150" s="83"/>
      <c r="CI150" s="84"/>
      <c r="CJ150" s="85"/>
      <c r="CK150" s="78"/>
      <c r="CL150" s="83"/>
      <c r="CM150" s="78"/>
      <c r="CN150" s="83"/>
    </row>
    <row r="151" spans="3:92" s="15" customFormat="1" ht="18" customHeight="1" x14ac:dyDescent="0.3">
      <c r="C151" s="347" t="s">
        <v>2</v>
      </c>
      <c r="D151" s="345"/>
      <c r="E151" s="352"/>
      <c r="F151" s="358" t="str">
        <f>$F$7</f>
        <v>2026 Budget</v>
      </c>
      <c r="G151" s="345"/>
      <c r="H151" s="345"/>
      <c r="I151" s="345"/>
      <c r="J151" s="345"/>
      <c r="K151" s="346"/>
      <c r="L151" s="359" t="str">
        <f>$L$7</f>
        <v>2026 Actual</v>
      </c>
      <c r="M151" s="345"/>
      <c r="N151" s="345"/>
      <c r="O151" s="345"/>
      <c r="P151" s="345"/>
      <c r="Q151" s="348"/>
      <c r="R151" s="347" t="str">
        <f>$R$7</f>
        <v>2025 Actual</v>
      </c>
      <c r="S151" s="345"/>
      <c r="T151" s="345"/>
      <c r="U151" s="345"/>
      <c r="V151" s="345"/>
      <c r="W151" s="348"/>
      <c r="X151" s="344" t="str">
        <f>$X$7</f>
        <v>2023 Actual</v>
      </c>
      <c r="Y151" s="345"/>
      <c r="Z151" s="345"/>
      <c r="AA151" s="345"/>
      <c r="AB151" s="345"/>
      <c r="AC151" s="346"/>
      <c r="AD151" s="347" t="str">
        <f>$AD$7</f>
        <v>2022 Actual</v>
      </c>
      <c r="AE151" s="345"/>
      <c r="AF151" s="345"/>
      <c r="AG151" s="345"/>
      <c r="AH151" s="345"/>
      <c r="AI151" s="348"/>
      <c r="AJ151" s="347" t="str">
        <f>$AJ$7</f>
        <v>2021 Actual</v>
      </c>
      <c r="AK151" s="345"/>
      <c r="AL151" s="345"/>
      <c r="AM151" s="345"/>
      <c r="AN151" s="345"/>
      <c r="AO151" s="346"/>
      <c r="AP151" s="347" t="str">
        <f>$AP$7</f>
        <v>2020 Actual</v>
      </c>
      <c r="AQ151" s="345"/>
      <c r="AR151" s="345"/>
      <c r="AS151" s="345"/>
      <c r="AT151" s="345"/>
      <c r="AU151" s="349"/>
      <c r="AV151" s="350" t="str">
        <f>$AV$7</f>
        <v>2026 Actual vs. 2026 Budget</v>
      </c>
      <c r="AW151" s="340"/>
      <c r="AX151" s="340"/>
      <c r="AY151" s="340"/>
      <c r="AZ151" s="340"/>
      <c r="BA151" s="351"/>
      <c r="BB151" s="350" t="str">
        <f>$BB$7</f>
        <v>2026 Actual vs. 2025 Actual</v>
      </c>
      <c r="BC151" s="340"/>
      <c r="BD151" s="340"/>
      <c r="BE151" s="340"/>
      <c r="BF151" s="340"/>
      <c r="BG151" s="351"/>
      <c r="BH151" s="350" t="str">
        <f>$BH$7</f>
        <v>2026 Actual vs. 2024 Actual</v>
      </c>
      <c r="BI151" s="340"/>
      <c r="BJ151" s="340"/>
      <c r="BK151" s="340"/>
      <c r="BL151" s="340"/>
      <c r="BM151" s="341"/>
      <c r="BN151" s="339" t="str">
        <f>$BN$7</f>
        <v>2025 Actual vs. 2020 Actual</v>
      </c>
      <c r="BO151" s="340"/>
      <c r="BP151" s="340"/>
      <c r="BQ151" s="340"/>
      <c r="BR151" s="340"/>
      <c r="BS151" s="341"/>
      <c r="BX151" s="321"/>
      <c r="BY151" s="366"/>
      <c r="BZ151" s="60" t="s">
        <v>40</v>
      </c>
      <c r="CA151" s="76">
        <f>ROUND(기존구분!$O$44*(SUM('파나크 영덕:소노문해운대'!L263)/SUM('파나크 영덕:소노문해운대'!$L$258,'파나크 영덕:소노문해운대'!$L$264,'파나크 영덕:소노문해운대'!$L$265)),0)</f>
        <v>134</v>
      </c>
      <c r="CB151" s="77">
        <f>CA151*기존구분!$O$52+1000</f>
        <v>44698.468616249738</v>
      </c>
      <c r="CC151" s="78"/>
      <c r="CD151" s="79"/>
      <c r="CE151" s="80"/>
      <c r="CF151" s="81"/>
      <c r="CG151" s="82"/>
      <c r="CH151" s="83"/>
      <c r="CI151" s="84"/>
      <c r="CJ151" s="85"/>
      <c r="CK151" s="78"/>
      <c r="CL151" s="83"/>
      <c r="CM151" s="78"/>
      <c r="CN151" s="83"/>
    </row>
    <row r="152" spans="3:92" s="15" customFormat="1" ht="18" customHeight="1" x14ac:dyDescent="0.3">
      <c r="C152" s="353"/>
      <c r="D152" s="333"/>
      <c r="E152" s="354"/>
      <c r="F152" s="342" t="s">
        <v>15</v>
      </c>
      <c r="G152" s="333"/>
      <c r="H152" s="334" t="s">
        <v>16</v>
      </c>
      <c r="I152" s="333"/>
      <c r="J152" s="334" t="s">
        <v>17</v>
      </c>
      <c r="K152" s="336"/>
      <c r="L152" s="335" t="s">
        <v>15</v>
      </c>
      <c r="M152" s="333"/>
      <c r="N152" s="334" t="s">
        <v>16</v>
      </c>
      <c r="O152" s="333"/>
      <c r="P152" s="334" t="s">
        <v>17</v>
      </c>
      <c r="Q152" s="343"/>
      <c r="R152" s="335" t="s">
        <v>15</v>
      </c>
      <c r="S152" s="333"/>
      <c r="T152" s="334" t="s">
        <v>16</v>
      </c>
      <c r="U152" s="333"/>
      <c r="V152" s="334" t="s">
        <v>18</v>
      </c>
      <c r="W152" s="343"/>
      <c r="X152" s="338" t="s">
        <v>15</v>
      </c>
      <c r="Y152" s="333"/>
      <c r="Z152" s="334" t="s">
        <v>16</v>
      </c>
      <c r="AA152" s="333"/>
      <c r="AB152" s="334" t="s">
        <v>18</v>
      </c>
      <c r="AC152" s="336"/>
      <c r="AD152" s="335" t="s">
        <v>15</v>
      </c>
      <c r="AE152" s="333"/>
      <c r="AF152" s="334" t="s">
        <v>16</v>
      </c>
      <c r="AG152" s="333"/>
      <c r="AH152" s="334" t="s">
        <v>19</v>
      </c>
      <c r="AI152" s="343"/>
      <c r="AJ152" s="335" t="s">
        <v>15</v>
      </c>
      <c r="AK152" s="333"/>
      <c r="AL152" s="334" t="s">
        <v>16</v>
      </c>
      <c r="AM152" s="333"/>
      <c r="AN152" s="334" t="s">
        <v>19</v>
      </c>
      <c r="AO152" s="336"/>
      <c r="AP152" s="335" t="s">
        <v>15</v>
      </c>
      <c r="AQ152" s="333"/>
      <c r="AR152" s="334" t="s">
        <v>16</v>
      </c>
      <c r="AS152" s="333"/>
      <c r="AT152" s="334" t="s">
        <v>19</v>
      </c>
      <c r="AU152" s="337"/>
      <c r="AV152" s="332" t="s">
        <v>15</v>
      </c>
      <c r="AW152" s="333"/>
      <c r="AX152" s="334" t="s">
        <v>16</v>
      </c>
      <c r="AY152" s="333"/>
      <c r="AZ152" s="334" t="s">
        <v>17</v>
      </c>
      <c r="BA152" s="336"/>
      <c r="BB152" s="332" t="s">
        <v>15</v>
      </c>
      <c r="BC152" s="333"/>
      <c r="BD152" s="334" t="s">
        <v>16</v>
      </c>
      <c r="BE152" s="333"/>
      <c r="BF152" s="334" t="s">
        <v>17</v>
      </c>
      <c r="BG152" s="336"/>
      <c r="BH152" s="332" t="s">
        <v>15</v>
      </c>
      <c r="BI152" s="333"/>
      <c r="BJ152" s="334" t="s">
        <v>16</v>
      </c>
      <c r="BK152" s="333"/>
      <c r="BL152" s="334" t="s">
        <v>17</v>
      </c>
      <c r="BM152" s="337"/>
      <c r="BN152" s="338" t="s">
        <v>15</v>
      </c>
      <c r="BO152" s="333"/>
      <c r="BP152" s="334" t="s">
        <v>16</v>
      </c>
      <c r="BQ152" s="333"/>
      <c r="BR152" s="334" t="s">
        <v>17</v>
      </c>
      <c r="BS152" s="337"/>
      <c r="BX152" s="368"/>
      <c r="BY152" s="364" t="s">
        <v>57</v>
      </c>
      <c r="BZ152" s="365"/>
      <c r="CA152" s="135">
        <f>ROUND(기존구분!$O$44*(SUM('파나크 영덕:소노문해운대'!L265)/SUM('파나크 영덕:소노문해운대'!$L$258,'파나크 영덕:소노문해운대'!$L$264,'파나크 영덕:소노문해운대'!$L$265)),0)-1</f>
        <v>25</v>
      </c>
      <c r="CB152" s="136"/>
      <c r="CC152" s="137"/>
      <c r="CD152" s="138"/>
      <c r="CE152" s="139"/>
      <c r="CF152" s="140"/>
      <c r="CG152" s="141"/>
      <c r="CH152" s="142"/>
      <c r="CI152" s="143"/>
      <c r="CJ152" s="144"/>
      <c r="CK152" s="137"/>
      <c r="CL152" s="142"/>
      <c r="CM152" s="137"/>
      <c r="CN152" s="142"/>
    </row>
    <row r="153" spans="3:92" s="15" customFormat="1" ht="18" customHeight="1" thickBot="1" x14ac:dyDescent="0.35">
      <c r="C153" s="355"/>
      <c r="D153" s="356"/>
      <c r="E153" s="357"/>
      <c r="F153" s="19"/>
      <c r="G153" s="20" t="s">
        <v>28</v>
      </c>
      <c r="H153" s="21"/>
      <c r="I153" s="22" t="s">
        <v>29</v>
      </c>
      <c r="J153" s="21"/>
      <c r="K153" s="23" t="s">
        <v>28</v>
      </c>
      <c r="L153" s="24"/>
      <c r="M153" s="20" t="s">
        <v>28</v>
      </c>
      <c r="N153" s="21"/>
      <c r="O153" s="22" t="s">
        <v>29</v>
      </c>
      <c r="P153" s="21"/>
      <c r="Q153" s="25" t="s">
        <v>28</v>
      </c>
      <c r="R153" s="24"/>
      <c r="S153" s="20" t="s">
        <v>28</v>
      </c>
      <c r="T153" s="21"/>
      <c r="U153" s="22" t="s">
        <v>29</v>
      </c>
      <c r="V153" s="21"/>
      <c r="W153" s="25" t="s">
        <v>28</v>
      </c>
      <c r="X153" s="26"/>
      <c r="Y153" s="20" t="s">
        <v>28</v>
      </c>
      <c r="Z153" s="21"/>
      <c r="AA153" s="22" t="s">
        <v>29</v>
      </c>
      <c r="AB153" s="21"/>
      <c r="AC153" s="23" t="s">
        <v>28</v>
      </c>
      <c r="AD153" s="24"/>
      <c r="AE153" s="20" t="s">
        <v>28</v>
      </c>
      <c r="AF153" s="21"/>
      <c r="AG153" s="22" t="s">
        <v>29</v>
      </c>
      <c r="AH153" s="21"/>
      <c r="AI153" s="25" t="s">
        <v>28</v>
      </c>
      <c r="AJ153" s="24"/>
      <c r="AK153" s="20" t="s">
        <v>28</v>
      </c>
      <c r="AL153" s="21"/>
      <c r="AM153" s="22" t="s">
        <v>29</v>
      </c>
      <c r="AN153" s="21"/>
      <c r="AO153" s="23" t="s">
        <v>28</v>
      </c>
      <c r="AP153" s="24"/>
      <c r="AQ153" s="20" t="s">
        <v>28</v>
      </c>
      <c r="AR153" s="21"/>
      <c r="AS153" s="22" t="s">
        <v>29</v>
      </c>
      <c r="AT153" s="21"/>
      <c r="AU153" s="27" t="s">
        <v>28</v>
      </c>
      <c r="AV153" s="28"/>
      <c r="AW153" s="20" t="s">
        <v>30</v>
      </c>
      <c r="AX153" s="21"/>
      <c r="AY153" s="20" t="s">
        <v>30</v>
      </c>
      <c r="AZ153" s="21"/>
      <c r="BA153" s="23" t="s">
        <v>30</v>
      </c>
      <c r="BB153" s="28"/>
      <c r="BC153" s="20" t="s">
        <v>30</v>
      </c>
      <c r="BD153" s="21"/>
      <c r="BE153" s="20" t="s">
        <v>30</v>
      </c>
      <c r="BF153" s="21"/>
      <c r="BG153" s="23" t="s">
        <v>30</v>
      </c>
      <c r="BH153" s="28"/>
      <c r="BI153" s="20" t="s">
        <v>30</v>
      </c>
      <c r="BJ153" s="21"/>
      <c r="BK153" s="20" t="s">
        <v>30</v>
      </c>
      <c r="BL153" s="21"/>
      <c r="BM153" s="27" t="s">
        <v>30</v>
      </c>
      <c r="BN153" s="26"/>
      <c r="BO153" s="20" t="s">
        <v>30</v>
      </c>
      <c r="BP153" s="21"/>
      <c r="BQ153" s="20" t="s">
        <v>30</v>
      </c>
      <c r="BR153" s="21"/>
      <c r="BS153" s="27" t="s">
        <v>30</v>
      </c>
      <c r="BX153" s="320" t="s">
        <v>70</v>
      </c>
      <c r="BY153" s="363" t="s">
        <v>35</v>
      </c>
      <c r="BZ153" s="102" t="s">
        <v>34</v>
      </c>
      <c r="CA153" s="145">
        <f>기존구분!$P$46</f>
        <v>259</v>
      </c>
      <c r="CB153" s="146"/>
      <c r="CC153" s="147"/>
      <c r="CD153" s="148"/>
      <c r="CE153" s="149"/>
      <c r="CF153" s="150"/>
      <c r="CG153" s="151"/>
      <c r="CH153" s="152"/>
      <c r="CI153" s="153"/>
      <c r="CJ153" s="154"/>
      <c r="CK153" s="147"/>
      <c r="CL153" s="152"/>
      <c r="CM153" s="147"/>
      <c r="CN153" s="152"/>
    </row>
    <row r="154" spans="3:92" ht="18" customHeight="1" thickTop="1" x14ac:dyDescent="0.3">
      <c r="C154" s="360" t="s">
        <v>65</v>
      </c>
      <c r="D154" s="317" t="s">
        <v>33</v>
      </c>
      <c r="E154" s="34" t="s">
        <v>34</v>
      </c>
      <c r="F154" s="35">
        <f>CA88</f>
        <v>379</v>
      </c>
      <c r="G154" s="36">
        <f>IFERROR(F154/F170,0)</f>
        <v>7.278663337814481E-2</v>
      </c>
      <c r="H154" s="37">
        <f>IFERROR(J154/F154,"0")</f>
        <v>0</v>
      </c>
      <c r="I154" s="38">
        <f>IFERROR(H154/H155,0)</f>
        <v>0</v>
      </c>
      <c r="J154" s="37">
        <f>CB88</f>
        <v>0</v>
      </c>
      <c r="K154" s="39">
        <f>IFERROR(J154/J170,0)</f>
        <v>0</v>
      </c>
      <c r="L154" s="40">
        <f t="shared" ref="L154:L157" si="250">CC88</f>
        <v>0</v>
      </c>
      <c r="M154" s="36">
        <f>IFERROR(L154/L170,0)</f>
        <v>0</v>
      </c>
      <c r="N154" s="37" t="str">
        <f>IFERROR(P154/L154,"0")</f>
        <v>0</v>
      </c>
      <c r="O154" s="38">
        <f>IFERROR(N154/N155,0)</f>
        <v>0</v>
      </c>
      <c r="P154" s="37">
        <f t="shared" ref="P154:P157" si="251">CD88</f>
        <v>0</v>
      </c>
      <c r="Q154" s="41">
        <f>IFERROR(P154/P170,0)</f>
        <v>0</v>
      </c>
      <c r="R154" s="40">
        <f>CE88</f>
        <v>0</v>
      </c>
      <c r="S154" s="36">
        <f>IFERROR(R154/R170,0)</f>
        <v>0</v>
      </c>
      <c r="T154" s="37" t="str">
        <f>IFERROR(V154/R154,"0")</f>
        <v>0</v>
      </c>
      <c r="U154" s="38">
        <f>IFERROR(T154/T155,0)</f>
        <v>0</v>
      </c>
      <c r="V154" s="37">
        <f>CF88</f>
        <v>0</v>
      </c>
      <c r="W154" s="41">
        <f>IFERROR(V154/V170,0)</f>
        <v>0</v>
      </c>
      <c r="X154" s="42">
        <f>CG88</f>
        <v>0</v>
      </c>
      <c r="Y154" s="36">
        <f>IFERROR(X154/X170,0)</f>
        <v>0</v>
      </c>
      <c r="Z154" s="37" t="str">
        <f>IFERROR(AB154/X154,"0")</f>
        <v>0</v>
      </c>
      <c r="AA154" s="38">
        <f>IFERROR(Z154/Z155,0)</f>
        <v>0</v>
      </c>
      <c r="AB154" s="37">
        <f>CH88</f>
        <v>0</v>
      </c>
      <c r="AC154" s="39">
        <f>IFERROR(AB154/AB170,0)</f>
        <v>0</v>
      </c>
      <c r="AD154" s="40">
        <f>CI88</f>
        <v>0</v>
      </c>
      <c r="AE154" s="36">
        <f>IFERROR(AD154/AD170,0)</f>
        <v>0</v>
      </c>
      <c r="AF154" s="37" t="str">
        <f>IFERROR(AH154/AD154,"0")</f>
        <v>0</v>
      </c>
      <c r="AG154" s="38">
        <f>IFERROR(AF154/AF155,0)</f>
        <v>0</v>
      </c>
      <c r="AH154" s="37">
        <f>CJ88</f>
        <v>0</v>
      </c>
      <c r="AI154" s="41">
        <f>IFERROR(AH154/AH170,0)</f>
        <v>0</v>
      </c>
      <c r="AJ154" s="40">
        <f>CK88</f>
        <v>0</v>
      </c>
      <c r="AK154" s="36">
        <f>IFERROR(AJ154/AJ170,0)</f>
        <v>0</v>
      </c>
      <c r="AL154" s="37" t="str">
        <f>IFERROR(AN154/AJ154,"0")</f>
        <v>0</v>
      </c>
      <c r="AM154" s="38">
        <f>IFERROR(AL154/AL155,0)</f>
        <v>0</v>
      </c>
      <c r="AN154" s="37">
        <f>CL88</f>
        <v>0</v>
      </c>
      <c r="AO154" s="39">
        <f>IFERROR(AN154/AN170,0)</f>
        <v>0</v>
      </c>
      <c r="AP154" s="40">
        <f>CM88</f>
        <v>0</v>
      </c>
      <c r="AQ154" s="36">
        <f>IFERROR(AP154/AP170,0)</f>
        <v>0</v>
      </c>
      <c r="AR154" s="37" t="str">
        <f>IFERROR(AT154/AP154,"0")</f>
        <v>0</v>
      </c>
      <c r="AS154" s="38">
        <f>IFERROR(AR154/AR155,0)</f>
        <v>0</v>
      </c>
      <c r="AT154" s="37">
        <f>CN88</f>
        <v>0</v>
      </c>
      <c r="AU154" s="43">
        <f>IFERROR(AT154/AT170,0)</f>
        <v>0</v>
      </c>
      <c r="AV154" s="44">
        <f>IFERROR(L154-F154,0)</f>
        <v>-379</v>
      </c>
      <c r="AW154" s="45">
        <f>IFERROR(AV154/F154,0)</f>
        <v>-1</v>
      </c>
      <c r="AX154" s="46">
        <f>IFERROR(N154-H154,0)</f>
        <v>0</v>
      </c>
      <c r="AY154" s="45">
        <f>IFERROR(AX154/H154,0)</f>
        <v>0</v>
      </c>
      <c r="AZ154" s="46">
        <f>IFERROR(P154-J154,0)</f>
        <v>0</v>
      </c>
      <c r="BA154" s="47">
        <f>IFERROR(AZ154/J154,0)</f>
        <v>0</v>
      </c>
      <c r="BB154" s="44">
        <f>IFERROR(L154-R154,0)</f>
        <v>0</v>
      </c>
      <c r="BC154" s="45">
        <f>IFERROR(BB154/R154,0)</f>
        <v>0</v>
      </c>
      <c r="BD154" s="46">
        <f>IFERROR(N154-T154,0)</f>
        <v>0</v>
      </c>
      <c r="BE154" s="45">
        <f>IFERROR(BD154/T154,0)</f>
        <v>0</v>
      </c>
      <c r="BF154" s="46">
        <f>IFERROR(P154-V154,0)</f>
        <v>0</v>
      </c>
      <c r="BG154" s="47">
        <f>IFERROR(BF154/V154,0)</f>
        <v>0</v>
      </c>
      <c r="BH154" s="44">
        <f>IFERROR(L154-X154,0)</f>
        <v>0</v>
      </c>
      <c r="BI154" s="45">
        <f>IFERROR(BH154/X154,0)</f>
        <v>0</v>
      </c>
      <c r="BJ154" s="46">
        <f>IFERROR(N154-Z154,0)</f>
        <v>0</v>
      </c>
      <c r="BK154" s="45">
        <f>IFERROR(BJ154/Z154,0)</f>
        <v>0</v>
      </c>
      <c r="BL154" s="46">
        <f>IFERROR(P154-AB154,0)</f>
        <v>0</v>
      </c>
      <c r="BM154" s="48">
        <f>IFERROR(BL154/AB154,0)</f>
        <v>0</v>
      </c>
      <c r="BN154" s="49">
        <f>IFERROR(L154-AP154,0)</f>
        <v>0</v>
      </c>
      <c r="BO154" s="45">
        <f>IFERROR(BN154/AP154,0)</f>
        <v>0</v>
      </c>
      <c r="BP154" s="46">
        <f>IFERROR(N154-AR154,0)</f>
        <v>0</v>
      </c>
      <c r="BQ154" s="45">
        <f>IFERROR(BP154/AR154,0)</f>
        <v>0</v>
      </c>
      <c r="BR154" s="46">
        <f t="shared" ref="BR154:BR170" si="252">IFERROR(P154-AT154,0)</f>
        <v>0</v>
      </c>
      <c r="BS154" s="48">
        <f>IFERROR(BR154/AT154,0)</f>
        <v>0</v>
      </c>
      <c r="BX154" s="321"/>
      <c r="BY154" s="366"/>
      <c r="BZ154" s="60" t="s">
        <v>36</v>
      </c>
      <c r="CA154" s="76">
        <f>ROUND(기존구분!$P$45*(SUM('파나크 영덕'!R275,소노문해운대!R274:R275)/SUM('파나크 영덕'!R275:R277,소노문해운대!R274:R277)),0)</f>
        <v>945</v>
      </c>
      <c r="CB154" s="77">
        <f>CA154*기존구분!$P$53-1000</f>
        <v>269224.24457055231</v>
      </c>
      <c r="CC154" s="78"/>
      <c r="CD154" s="79"/>
      <c r="CE154" s="80"/>
      <c r="CF154" s="81"/>
      <c r="CG154" s="82"/>
      <c r="CH154" s="83"/>
      <c r="CI154" s="84"/>
      <c r="CJ154" s="85"/>
      <c r="CK154" s="78"/>
      <c r="CL154" s="83"/>
      <c r="CM154" s="78"/>
      <c r="CN154" s="83"/>
    </row>
    <row r="155" spans="3:92" ht="18" customHeight="1" x14ac:dyDescent="0.3">
      <c r="C155" s="315"/>
      <c r="D155" s="318"/>
      <c r="E155" s="60" t="s">
        <v>36</v>
      </c>
      <c r="F155" s="61">
        <f>CA89</f>
        <v>1403</v>
      </c>
      <c r="G155" s="62">
        <f>IFERROR(F155/F170,0)</f>
        <v>0.26944497791434607</v>
      </c>
      <c r="H155" s="63">
        <f t="shared" ref="H155:H170" si="253">IFERROR(J155/F155,"0")</f>
        <v>296.56363829236335</v>
      </c>
      <c r="I155" s="64">
        <f>IFERROR(H155/H155,0)</f>
        <v>1</v>
      </c>
      <c r="J155" s="63">
        <f>CB89</f>
        <v>416078.78452418576</v>
      </c>
      <c r="K155" s="65">
        <f>IFERROR(J155/J170,0)</f>
        <v>0.26265738807963385</v>
      </c>
      <c r="L155" s="66">
        <f t="shared" si="250"/>
        <v>0</v>
      </c>
      <c r="M155" s="62">
        <f>IFERROR(L155/L170,0)</f>
        <v>0</v>
      </c>
      <c r="N155" s="63" t="str">
        <f t="shared" ref="N155:N170" si="254">IFERROR(P155/L155,"0")</f>
        <v>0</v>
      </c>
      <c r="O155" s="64">
        <f>IFERROR(N155/N155,0)</f>
        <v>0</v>
      </c>
      <c r="P155" s="63">
        <f t="shared" si="251"/>
        <v>0</v>
      </c>
      <c r="Q155" s="67">
        <f>IFERROR(P155/P170,0)</f>
        <v>0</v>
      </c>
      <c r="R155" s="66">
        <f>CE89</f>
        <v>0</v>
      </c>
      <c r="S155" s="62">
        <f>IFERROR(R155/R170,0)</f>
        <v>0</v>
      </c>
      <c r="T155" s="63" t="str">
        <f t="shared" ref="T155:T170" si="255">IFERROR(V155/R155,"0")</f>
        <v>0</v>
      </c>
      <c r="U155" s="64">
        <f>IFERROR(T155/T155,0)</f>
        <v>0</v>
      </c>
      <c r="V155" s="63">
        <f>CF89</f>
        <v>0</v>
      </c>
      <c r="W155" s="67">
        <f>IFERROR(V155/V170,0)</f>
        <v>0</v>
      </c>
      <c r="X155" s="68">
        <f>CG89</f>
        <v>0</v>
      </c>
      <c r="Y155" s="62">
        <f>IFERROR(X155/X170,0)</f>
        <v>0</v>
      </c>
      <c r="Z155" s="63" t="str">
        <f t="shared" ref="Z155:Z170" si="256">IFERROR(AB155/X155,"0")</f>
        <v>0</v>
      </c>
      <c r="AA155" s="64">
        <f>IFERROR(Z155/Z155,0)</f>
        <v>0</v>
      </c>
      <c r="AB155" s="63">
        <f>CH89</f>
        <v>0</v>
      </c>
      <c r="AC155" s="65">
        <f>IFERROR(AB155/AB170,0)</f>
        <v>0</v>
      </c>
      <c r="AD155" s="66">
        <f>CI89</f>
        <v>0</v>
      </c>
      <c r="AE155" s="62">
        <f>IFERROR(AD155/AD170,0)</f>
        <v>0</v>
      </c>
      <c r="AF155" s="63" t="str">
        <f t="shared" ref="AF155:AF170" si="257">IFERROR(AH155/AD155,"0")</f>
        <v>0</v>
      </c>
      <c r="AG155" s="64">
        <f>IFERROR(AF155/AF155,0)</f>
        <v>0</v>
      </c>
      <c r="AH155" s="63">
        <f>CJ89</f>
        <v>0</v>
      </c>
      <c r="AI155" s="67">
        <f>IFERROR(AH155/AH170,0)</f>
        <v>0</v>
      </c>
      <c r="AJ155" s="66">
        <f>CK89</f>
        <v>0</v>
      </c>
      <c r="AK155" s="62">
        <f>IFERROR(AJ155/AJ170,0)</f>
        <v>0</v>
      </c>
      <c r="AL155" s="63" t="str">
        <f t="shared" ref="AL155:AL170" si="258">IFERROR(AN155/AJ155,"0")</f>
        <v>0</v>
      </c>
      <c r="AM155" s="64">
        <f>IFERROR(AL155/AL155,0)</f>
        <v>0</v>
      </c>
      <c r="AN155" s="63">
        <f>CL89</f>
        <v>0</v>
      </c>
      <c r="AO155" s="65">
        <f>IFERROR(AN155/AN170,0)</f>
        <v>0</v>
      </c>
      <c r="AP155" s="66">
        <f t="shared" ref="AP155:AP157" si="259">CM89</f>
        <v>0</v>
      </c>
      <c r="AQ155" s="62">
        <f>IFERROR(AP155/AP170,0)</f>
        <v>0</v>
      </c>
      <c r="AR155" s="63" t="str">
        <f t="shared" ref="AR155:AR170" si="260">IFERROR(AT155/AP155,"0")</f>
        <v>0</v>
      </c>
      <c r="AS155" s="64">
        <f>IFERROR(AR155/AR155,0)</f>
        <v>0</v>
      </c>
      <c r="AT155" s="63">
        <f t="shared" ref="AT155:AT157" si="261">CN89</f>
        <v>0</v>
      </c>
      <c r="AU155" s="69">
        <f>IFERROR(AT155/AT170,0)</f>
        <v>0</v>
      </c>
      <c r="AV155" s="70">
        <f t="shared" ref="AV155:AV171" si="262">IFERROR(L155-F155,0)</f>
        <v>-1403</v>
      </c>
      <c r="AW155" s="71">
        <f t="shared" ref="AW155:AW170" si="263">IFERROR(AV155/F155,0)</f>
        <v>-1</v>
      </c>
      <c r="AX155" s="72">
        <f t="shared" ref="AX155:AX170" si="264">IFERROR(N155-H155,0)</f>
        <v>-296.56363829236335</v>
      </c>
      <c r="AY155" s="71">
        <f t="shared" ref="AY155:AY170" si="265">IFERROR(AX155/H155,0)</f>
        <v>-1</v>
      </c>
      <c r="AZ155" s="72">
        <f t="shared" ref="AZ155:AZ170" si="266">IFERROR(P155-J155,0)</f>
        <v>-416078.78452418576</v>
      </c>
      <c r="BA155" s="73">
        <f t="shared" ref="BA155:BA170" si="267">IFERROR(AZ155/J155,0)</f>
        <v>-1</v>
      </c>
      <c r="BB155" s="70">
        <f t="shared" ref="BB155:BB171" si="268">IFERROR(L155-R155,0)</f>
        <v>0</v>
      </c>
      <c r="BC155" s="71">
        <f t="shared" ref="BC155:BC170" si="269">IFERROR(BB155/R155,0)</f>
        <v>0</v>
      </c>
      <c r="BD155" s="72">
        <f t="shared" ref="BD155:BD170" si="270">IFERROR(N155-T155,0)</f>
        <v>0</v>
      </c>
      <c r="BE155" s="71">
        <f t="shared" ref="BE155:BE170" si="271">IFERROR(BD155/T155,0)</f>
        <v>0</v>
      </c>
      <c r="BF155" s="72">
        <f t="shared" ref="BF155:BF170" si="272">IFERROR(P155-V155,0)</f>
        <v>0</v>
      </c>
      <c r="BG155" s="73">
        <f t="shared" ref="BG155:BG170" si="273">IFERROR(BF155/V155,0)</f>
        <v>0</v>
      </c>
      <c r="BH155" s="70">
        <f t="shared" ref="BH155:BH171" si="274">IFERROR(L155-X155,0)</f>
        <v>0</v>
      </c>
      <c r="BI155" s="71">
        <f t="shared" ref="BI155:BI170" si="275">IFERROR(BH155/X155,0)</f>
        <v>0</v>
      </c>
      <c r="BJ155" s="72">
        <f t="shared" ref="BJ155:BJ170" si="276">IFERROR(N155-Z155,0)</f>
        <v>0</v>
      </c>
      <c r="BK155" s="71">
        <f t="shared" ref="BK155:BK170" si="277">IFERROR(BJ155/Z155,0)</f>
        <v>0</v>
      </c>
      <c r="BL155" s="72">
        <f t="shared" ref="BL155:BL170" si="278">IFERROR(P155-AB155,0)</f>
        <v>0</v>
      </c>
      <c r="BM155" s="74">
        <f t="shared" ref="BM155:BM170" si="279">IFERROR(BL155/AB155,0)</f>
        <v>0</v>
      </c>
      <c r="BN155" s="75">
        <f t="shared" ref="BN155:BN170" si="280">IFERROR(L155-AP155,0)</f>
        <v>0</v>
      </c>
      <c r="BO155" s="71">
        <f t="shared" ref="BO155:BO170" si="281">IFERROR(BN155/AP155,0)</f>
        <v>0</v>
      </c>
      <c r="BP155" s="72">
        <f t="shared" ref="BP155:BP170" si="282">IFERROR(N155-AR155,0)</f>
        <v>0</v>
      </c>
      <c r="BQ155" s="71">
        <f t="shared" ref="BQ155:BQ170" si="283">IFERROR(BP155/AR155,0)</f>
        <v>0</v>
      </c>
      <c r="BR155" s="72">
        <f t="shared" si="252"/>
        <v>0</v>
      </c>
      <c r="BS155" s="74">
        <f t="shared" ref="BS155:BS170" si="284">IFERROR(BR155/AT155,0)</f>
        <v>0</v>
      </c>
      <c r="BX155" s="321"/>
      <c r="BY155" s="366"/>
      <c r="BZ155" s="60" t="s">
        <v>38</v>
      </c>
      <c r="CA155" s="76">
        <f>ROUND(기존구분!$P$45*(SUM('파나크 영덕:소노문해운대'!R276)/SUM('파나크 영덕'!R275:R277,소노문해운대!R274:R277)),0)</f>
        <v>97</v>
      </c>
      <c r="CB155" s="77">
        <f>CA155*기존구분!$P$53+1000</f>
        <v>28737.30341094558</v>
      </c>
      <c r="CC155" s="78"/>
      <c r="CD155" s="79"/>
      <c r="CE155" s="80"/>
      <c r="CF155" s="81"/>
      <c r="CG155" s="82"/>
      <c r="CH155" s="83"/>
      <c r="CI155" s="84"/>
      <c r="CJ155" s="85"/>
      <c r="CK155" s="78"/>
      <c r="CL155" s="83"/>
      <c r="CM155" s="78"/>
      <c r="CN155" s="83"/>
    </row>
    <row r="156" spans="3:92" ht="18" customHeight="1" x14ac:dyDescent="0.3">
      <c r="C156" s="315"/>
      <c r="D156" s="318"/>
      <c r="E156" s="60" t="s">
        <v>37</v>
      </c>
      <c r="F156" s="61">
        <f>CA90</f>
        <v>79</v>
      </c>
      <c r="G156" s="62">
        <f>IFERROR(F156/F170,0)</f>
        <v>1.5171884002304591E-2</v>
      </c>
      <c r="H156" s="63">
        <f t="shared" si="253"/>
        <v>309.9346245153755</v>
      </c>
      <c r="I156" s="64">
        <f>IFERROR(H156/H155,0)</f>
        <v>1.0450863979819081</v>
      </c>
      <c r="J156" s="63">
        <f>CB90</f>
        <v>24484.835336714666</v>
      </c>
      <c r="K156" s="65">
        <f>IFERROR(J156/J170,0)</f>
        <v>1.5456502797795424E-2</v>
      </c>
      <c r="L156" s="66">
        <f t="shared" si="250"/>
        <v>0</v>
      </c>
      <c r="M156" s="62">
        <f>IFERROR(L156/L170,0)</f>
        <v>0</v>
      </c>
      <c r="N156" s="63" t="str">
        <f t="shared" si="254"/>
        <v>0</v>
      </c>
      <c r="O156" s="64">
        <f>IFERROR(N156/N155,0)</f>
        <v>0</v>
      </c>
      <c r="P156" s="63">
        <f t="shared" si="251"/>
        <v>0</v>
      </c>
      <c r="Q156" s="67">
        <f>IFERROR(P156/P170,0)</f>
        <v>0</v>
      </c>
      <c r="R156" s="66">
        <f>CE90</f>
        <v>0</v>
      </c>
      <c r="S156" s="62">
        <f>IFERROR(R156/R170,0)</f>
        <v>0</v>
      </c>
      <c r="T156" s="63" t="str">
        <f t="shared" si="255"/>
        <v>0</v>
      </c>
      <c r="U156" s="64">
        <f>IFERROR(T156/T155,0)</f>
        <v>0</v>
      </c>
      <c r="V156" s="63">
        <f>CF90</f>
        <v>0</v>
      </c>
      <c r="W156" s="67">
        <f>IFERROR(V156/V170,0)</f>
        <v>0</v>
      </c>
      <c r="X156" s="68">
        <f>CG90</f>
        <v>0</v>
      </c>
      <c r="Y156" s="62">
        <f>IFERROR(X156/X170,0)</f>
        <v>0</v>
      </c>
      <c r="Z156" s="63" t="str">
        <f t="shared" si="256"/>
        <v>0</v>
      </c>
      <c r="AA156" s="64">
        <f>IFERROR(Z156/Z155,0)</f>
        <v>0</v>
      </c>
      <c r="AB156" s="63">
        <f>CH90</f>
        <v>0</v>
      </c>
      <c r="AC156" s="65">
        <f>IFERROR(AB156/AB170,0)</f>
        <v>0</v>
      </c>
      <c r="AD156" s="66">
        <f>CI90</f>
        <v>0</v>
      </c>
      <c r="AE156" s="62">
        <f>IFERROR(AD156/AD170,0)</f>
        <v>0</v>
      </c>
      <c r="AF156" s="63" t="str">
        <f t="shared" si="257"/>
        <v>0</v>
      </c>
      <c r="AG156" s="64">
        <f>IFERROR(AF156/AF155,0)</f>
        <v>0</v>
      </c>
      <c r="AH156" s="63">
        <f>CJ90</f>
        <v>0</v>
      </c>
      <c r="AI156" s="67">
        <f>IFERROR(AH156/AH170,0)</f>
        <v>0</v>
      </c>
      <c r="AJ156" s="66">
        <f>CK90</f>
        <v>0</v>
      </c>
      <c r="AK156" s="62">
        <f>IFERROR(AJ156/AJ170,0)</f>
        <v>0</v>
      </c>
      <c r="AL156" s="63" t="str">
        <f t="shared" si="258"/>
        <v>0</v>
      </c>
      <c r="AM156" s="64">
        <f>IFERROR(AL156/AL155,0)</f>
        <v>0</v>
      </c>
      <c r="AN156" s="63">
        <f>CL90</f>
        <v>0</v>
      </c>
      <c r="AO156" s="65">
        <f>IFERROR(AN156/AN170,0)</f>
        <v>0</v>
      </c>
      <c r="AP156" s="66">
        <f t="shared" si="259"/>
        <v>0</v>
      </c>
      <c r="AQ156" s="62">
        <f>IFERROR(AP156/AP170,0)</f>
        <v>0</v>
      </c>
      <c r="AR156" s="63" t="str">
        <f t="shared" si="260"/>
        <v>0</v>
      </c>
      <c r="AS156" s="64">
        <f>IFERROR(AR156/AR155,0)</f>
        <v>0</v>
      </c>
      <c r="AT156" s="63">
        <f t="shared" si="261"/>
        <v>0</v>
      </c>
      <c r="AU156" s="69">
        <f>IFERROR(AT156/AT170,0)</f>
        <v>0</v>
      </c>
      <c r="AV156" s="70">
        <f t="shared" si="262"/>
        <v>-79</v>
      </c>
      <c r="AW156" s="71">
        <f t="shared" si="263"/>
        <v>-1</v>
      </c>
      <c r="AX156" s="72">
        <f t="shared" si="264"/>
        <v>-309.9346245153755</v>
      </c>
      <c r="AY156" s="71">
        <f t="shared" si="265"/>
        <v>-1</v>
      </c>
      <c r="AZ156" s="72">
        <f t="shared" si="266"/>
        <v>-24484.835336714666</v>
      </c>
      <c r="BA156" s="73">
        <f t="shared" si="267"/>
        <v>-1</v>
      </c>
      <c r="BB156" s="70">
        <f t="shared" si="268"/>
        <v>0</v>
      </c>
      <c r="BC156" s="71">
        <f t="shared" si="269"/>
        <v>0</v>
      </c>
      <c r="BD156" s="72">
        <f t="shared" si="270"/>
        <v>0</v>
      </c>
      <c r="BE156" s="71">
        <f t="shared" si="271"/>
        <v>0</v>
      </c>
      <c r="BF156" s="72">
        <f t="shared" si="272"/>
        <v>0</v>
      </c>
      <c r="BG156" s="73">
        <f t="shared" si="273"/>
        <v>0</v>
      </c>
      <c r="BH156" s="70">
        <f t="shared" si="274"/>
        <v>0</v>
      </c>
      <c r="BI156" s="71">
        <f t="shared" si="275"/>
        <v>0</v>
      </c>
      <c r="BJ156" s="72">
        <f t="shared" si="276"/>
        <v>0</v>
      </c>
      <c r="BK156" s="71">
        <f t="shared" si="277"/>
        <v>0</v>
      </c>
      <c r="BL156" s="72">
        <f t="shared" si="278"/>
        <v>0</v>
      </c>
      <c r="BM156" s="74">
        <f t="shared" si="279"/>
        <v>0</v>
      </c>
      <c r="BN156" s="75">
        <f t="shared" si="280"/>
        <v>0</v>
      </c>
      <c r="BO156" s="71">
        <f t="shared" si="281"/>
        <v>0</v>
      </c>
      <c r="BP156" s="72">
        <f t="shared" si="282"/>
        <v>0</v>
      </c>
      <c r="BQ156" s="71">
        <f t="shared" si="283"/>
        <v>0</v>
      </c>
      <c r="BR156" s="72">
        <f t="shared" si="252"/>
        <v>0</v>
      </c>
      <c r="BS156" s="74">
        <f t="shared" si="284"/>
        <v>0</v>
      </c>
      <c r="BX156" s="321"/>
      <c r="BY156" s="366"/>
      <c r="BZ156" s="60" t="s">
        <v>40</v>
      </c>
      <c r="CA156" s="76">
        <f>ROUND(기존구분!$P$45*(SUM('파나크 영덕:소노문해운대'!R277)/SUM('파나크 영덕'!R275:R277,소노문해운대!R274:R277)),0)</f>
        <v>3</v>
      </c>
      <c r="CB156" s="77">
        <f>CA156*기존구분!$P$53</f>
        <v>857.85474466842004</v>
      </c>
      <c r="CC156" s="78"/>
      <c r="CD156" s="79"/>
      <c r="CE156" s="80"/>
      <c r="CF156" s="81"/>
      <c r="CG156" s="82"/>
      <c r="CH156" s="83"/>
      <c r="CI156" s="84"/>
      <c r="CJ156" s="85"/>
      <c r="CK156" s="78"/>
      <c r="CL156" s="83"/>
      <c r="CM156" s="78"/>
      <c r="CN156" s="83"/>
    </row>
    <row r="157" spans="3:92" ht="18" customHeight="1" x14ac:dyDescent="0.3">
      <c r="C157" s="315"/>
      <c r="D157" s="318"/>
      <c r="E157" s="60" t="s">
        <v>39</v>
      </c>
      <c r="F157" s="61">
        <f>CA91</f>
        <v>48</v>
      </c>
      <c r="G157" s="62">
        <f>IFERROR(F157/F170,0)</f>
        <v>9.2183599001344346E-3</v>
      </c>
      <c r="H157" s="63">
        <f t="shared" si="253"/>
        <v>297.27639666727424</v>
      </c>
      <c r="I157" s="64">
        <f>IFERROR(H157/H155,0)</f>
        <v>1.0024033909855403</v>
      </c>
      <c r="J157" s="63">
        <f>CB91</f>
        <v>14269.267040029164</v>
      </c>
      <c r="K157" s="65">
        <f>IFERROR(J157/J170,0)</f>
        <v>9.0077373563539846E-3</v>
      </c>
      <c r="L157" s="66">
        <f t="shared" si="250"/>
        <v>0</v>
      </c>
      <c r="M157" s="62">
        <f>IFERROR(L157/L170,0)</f>
        <v>0</v>
      </c>
      <c r="N157" s="63" t="str">
        <f t="shared" si="254"/>
        <v>0</v>
      </c>
      <c r="O157" s="64">
        <f>IFERROR(N157/N155,0)</f>
        <v>0</v>
      </c>
      <c r="P157" s="63">
        <f t="shared" si="251"/>
        <v>0</v>
      </c>
      <c r="Q157" s="67">
        <f>IFERROR(P157/P170,0)</f>
        <v>0</v>
      </c>
      <c r="R157" s="66">
        <f>CE91</f>
        <v>0</v>
      </c>
      <c r="S157" s="62">
        <f>IFERROR(R157/R170,0)</f>
        <v>0</v>
      </c>
      <c r="T157" s="63" t="str">
        <f t="shared" si="255"/>
        <v>0</v>
      </c>
      <c r="U157" s="64">
        <f>IFERROR(T157/T155,0)</f>
        <v>0</v>
      </c>
      <c r="V157" s="63">
        <f>CF91</f>
        <v>0</v>
      </c>
      <c r="W157" s="67">
        <f>IFERROR(V157/V170,0)</f>
        <v>0</v>
      </c>
      <c r="X157" s="68">
        <f>CG91</f>
        <v>0</v>
      </c>
      <c r="Y157" s="62">
        <f>IFERROR(X157/X170,0)</f>
        <v>0</v>
      </c>
      <c r="Z157" s="63" t="str">
        <f t="shared" si="256"/>
        <v>0</v>
      </c>
      <c r="AA157" s="64">
        <f>IFERROR(Z157/Z155,0)</f>
        <v>0</v>
      </c>
      <c r="AB157" s="63">
        <f>CH91</f>
        <v>0</v>
      </c>
      <c r="AC157" s="65">
        <f>IFERROR(AB157/AB170,0)</f>
        <v>0</v>
      </c>
      <c r="AD157" s="66">
        <f>CI91</f>
        <v>0</v>
      </c>
      <c r="AE157" s="62">
        <f>IFERROR(AD157/AD170,0)</f>
        <v>0</v>
      </c>
      <c r="AF157" s="63" t="str">
        <f t="shared" si="257"/>
        <v>0</v>
      </c>
      <c r="AG157" s="64">
        <f>IFERROR(AF157/AF155,0)</f>
        <v>0</v>
      </c>
      <c r="AH157" s="63">
        <f>CJ91</f>
        <v>0</v>
      </c>
      <c r="AI157" s="67">
        <f>IFERROR(AH157/AH170,0)</f>
        <v>0</v>
      </c>
      <c r="AJ157" s="66">
        <f>CK91</f>
        <v>0</v>
      </c>
      <c r="AK157" s="62">
        <f>IFERROR(AJ157/AJ170,0)</f>
        <v>0</v>
      </c>
      <c r="AL157" s="63" t="str">
        <f t="shared" si="258"/>
        <v>0</v>
      </c>
      <c r="AM157" s="64">
        <f>IFERROR(AL157/AL155,0)</f>
        <v>0</v>
      </c>
      <c r="AN157" s="63">
        <f>CL91</f>
        <v>0</v>
      </c>
      <c r="AO157" s="65">
        <f>IFERROR(AN157/AN170,0)</f>
        <v>0</v>
      </c>
      <c r="AP157" s="66">
        <f t="shared" si="259"/>
        <v>0</v>
      </c>
      <c r="AQ157" s="62">
        <f>IFERROR(AP157/AP170,0)</f>
        <v>0</v>
      </c>
      <c r="AR157" s="63" t="str">
        <f t="shared" si="260"/>
        <v>0</v>
      </c>
      <c r="AS157" s="64">
        <f>IFERROR(AR157/AR155,0)</f>
        <v>0</v>
      </c>
      <c r="AT157" s="63">
        <f t="shared" si="261"/>
        <v>0</v>
      </c>
      <c r="AU157" s="69">
        <f>IFERROR(AT157/AT170,0)</f>
        <v>0</v>
      </c>
      <c r="AV157" s="70">
        <f t="shared" si="262"/>
        <v>-48</v>
      </c>
      <c r="AW157" s="71">
        <f t="shared" si="263"/>
        <v>-1</v>
      </c>
      <c r="AX157" s="72">
        <f t="shared" si="264"/>
        <v>-297.27639666727424</v>
      </c>
      <c r="AY157" s="71">
        <f t="shared" si="265"/>
        <v>-1</v>
      </c>
      <c r="AZ157" s="72">
        <f t="shared" si="266"/>
        <v>-14269.267040029164</v>
      </c>
      <c r="BA157" s="73">
        <f t="shared" si="267"/>
        <v>-1</v>
      </c>
      <c r="BB157" s="70">
        <f t="shared" si="268"/>
        <v>0</v>
      </c>
      <c r="BC157" s="71">
        <f t="shared" si="269"/>
        <v>0</v>
      </c>
      <c r="BD157" s="72">
        <f t="shared" si="270"/>
        <v>0</v>
      </c>
      <c r="BE157" s="71">
        <f t="shared" si="271"/>
        <v>0</v>
      </c>
      <c r="BF157" s="72">
        <f t="shared" si="272"/>
        <v>0</v>
      </c>
      <c r="BG157" s="73">
        <f t="shared" si="273"/>
        <v>0</v>
      </c>
      <c r="BH157" s="70">
        <f t="shared" si="274"/>
        <v>0</v>
      </c>
      <c r="BI157" s="71">
        <f t="shared" si="275"/>
        <v>0</v>
      </c>
      <c r="BJ157" s="72">
        <f t="shared" si="276"/>
        <v>0</v>
      </c>
      <c r="BK157" s="71">
        <f t="shared" si="277"/>
        <v>0</v>
      </c>
      <c r="BL157" s="72">
        <f t="shared" si="278"/>
        <v>0</v>
      </c>
      <c r="BM157" s="74">
        <f t="shared" si="279"/>
        <v>0</v>
      </c>
      <c r="BN157" s="75">
        <f t="shared" si="280"/>
        <v>0</v>
      </c>
      <c r="BO157" s="71">
        <f t="shared" si="281"/>
        <v>0</v>
      </c>
      <c r="BP157" s="72">
        <f t="shared" si="282"/>
        <v>0</v>
      </c>
      <c r="BQ157" s="71">
        <f t="shared" si="283"/>
        <v>0</v>
      </c>
      <c r="BR157" s="72">
        <f t="shared" si="252"/>
        <v>0</v>
      </c>
      <c r="BS157" s="74">
        <f t="shared" si="284"/>
        <v>0</v>
      </c>
      <c r="BX157" s="321"/>
      <c r="BY157" s="366" t="s">
        <v>42</v>
      </c>
      <c r="BZ157" s="60" t="s">
        <v>43</v>
      </c>
      <c r="CA157" s="76">
        <f>ROUND(기존구분!$P$44*(SUM('파나크 영덕:소노문해운대'!R279)/SUM('파나크 영덕:소노문해운대'!$R$282,'파나크 영덕:소노문해운대'!$R$288,'파나크 영덕:소노문해운대'!$R$289)),0)</f>
        <v>545</v>
      </c>
      <c r="CB157" s="77">
        <f>CA157*기존구분!$P$52-30000</f>
        <v>149506.13470010943</v>
      </c>
      <c r="CC157" s="78"/>
      <c r="CD157" s="79"/>
      <c r="CE157" s="80"/>
      <c r="CF157" s="81"/>
      <c r="CG157" s="82"/>
      <c r="CH157" s="83"/>
      <c r="CI157" s="84"/>
      <c r="CJ157" s="85"/>
      <c r="CK157" s="78"/>
      <c r="CL157" s="83"/>
      <c r="CM157" s="78"/>
      <c r="CN157" s="83"/>
    </row>
    <row r="158" spans="3:92" ht="18" customHeight="1" x14ac:dyDescent="0.3">
      <c r="C158" s="315"/>
      <c r="D158" s="319"/>
      <c r="E158" s="86" t="s">
        <v>41</v>
      </c>
      <c r="F158" s="87">
        <f>SUM(F154:F157)</f>
        <v>1909</v>
      </c>
      <c r="G158" s="88">
        <f>IFERROR(F158/F170,0)</f>
        <v>0.3666218551949299</v>
      </c>
      <c r="H158" s="89">
        <f t="shared" si="253"/>
        <v>238.25714347874785</v>
      </c>
      <c r="I158" s="90">
        <f>IFERROR(H158/H155,0)</f>
        <v>0.8033929744410041</v>
      </c>
      <c r="J158" s="89">
        <f>SUM(J154:J157)</f>
        <v>454832.88690092962</v>
      </c>
      <c r="K158" s="91">
        <f>IFERROR(J158/J170,0)</f>
        <v>0.28712162823378329</v>
      </c>
      <c r="L158" s="92">
        <f>SUM(L154:L157)</f>
        <v>0</v>
      </c>
      <c r="M158" s="88">
        <f>IFERROR(L158/L170,0)</f>
        <v>0</v>
      </c>
      <c r="N158" s="89" t="str">
        <f t="shared" si="254"/>
        <v>0</v>
      </c>
      <c r="O158" s="90">
        <f>IFERROR(N158/N155,0)</f>
        <v>0</v>
      </c>
      <c r="P158" s="89">
        <f>SUM(P154:P157)</f>
        <v>0</v>
      </c>
      <c r="Q158" s="93">
        <f>IFERROR(P158/P170,0)</f>
        <v>0</v>
      </c>
      <c r="R158" s="92">
        <f>SUM(R154:R157)</f>
        <v>0</v>
      </c>
      <c r="S158" s="88">
        <f>IFERROR(R158/R170,0)</f>
        <v>0</v>
      </c>
      <c r="T158" s="89" t="str">
        <f t="shared" si="255"/>
        <v>0</v>
      </c>
      <c r="U158" s="90">
        <f>IFERROR(T158/T155,0)</f>
        <v>0</v>
      </c>
      <c r="V158" s="89">
        <f>SUM(V154:V157)</f>
        <v>0</v>
      </c>
      <c r="W158" s="93">
        <f>IFERROR(V158/V170,0)</f>
        <v>0</v>
      </c>
      <c r="X158" s="94">
        <f>SUM(X154:X157)</f>
        <v>0</v>
      </c>
      <c r="Y158" s="88">
        <f>IFERROR(X158/X170,0)</f>
        <v>0</v>
      </c>
      <c r="Z158" s="89" t="str">
        <f t="shared" si="256"/>
        <v>0</v>
      </c>
      <c r="AA158" s="90">
        <f>IFERROR(Z158/Z155,0)</f>
        <v>0</v>
      </c>
      <c r="AB158" s="89">
        <f>SUM(AB154:AB157)</f>
        <v>0</v>
      </c>
      <c r="AC158" s="91">
        <f>IFERROR(AB158/AB170,0)</f>
        <v>0</v>
      </c>
      <c r="AD158" s="92">
        <f>SUM(AD154:AD157)</f>
        <v>0</v>
      </c>
      <c r="AE158" s="88">
        <f>IFERROR(AD158/AD170,0)</f>
        <v>0</v>
      </c>
      <c r="AF158" s="89" t="str">
        <f t="shared" si="257"/>
        <v>0</v>
      </c>
      <c r="AG158" s="90">
        <f>IFERROR(AF158/AF155,0)</f>
        <v>0</v>
      </c>
      <c r="AH158" s="89">
        <f>SUM(AH154:AH157)</f>
        <v>0</v>
      </c>
      <c r="AI158" s="93">
        <f>IFERROR(AH158/AH170,0)</f>
        <v>0</v>
      </c>
      <c r="AJ158" s="92">
        <f>SUM(AJ154:AJ157)</f>
        <v>0</v>
      </c>
      <c r="AK158" s="88">
        <f>IFERROR(AJ158/AJ170,0)</f>
        <v>0</v>
      </c>
      <c r="AL158" s="89" t="str">
        <f t="shared" si="258"/>
        <v>0</v>
      </c>
      <c r="AM158" s="90">
        <f>IFERROR(AL158/AL155,0)</f>
        <v>0</v>
      </c>
      <c r="AN158" s="89">
        <f>SUM(AN154:AN157)</f>
        <v>0</v>
      </c>
      <c r="AO158" s="91">
        <f>IFERROR(AN158/AN170,0)</f>
        <v>0</v>
      </c>
      <c r="AP158" s="92">
        <f>SUM(AP154:AP157)</f>
        <v>0</v>
      </c>
      <c r="AQ158" s="88">
        <f>IFERROR(AP158/AP170,0)</f>
        <v>0</v>
      </c>
      <c r="AR158" s="89" t="str">
        <f t="shared" si="260"/>
        <v>0</v>
      </c>
      <c r="AS158" s="90">
        <f>IFERROR(AR158/AR155,0)</f>
        <v>0</v>
      </c>
      <c r="AT158" s="89">
        <f>SUM(AT154:AT157)</f>
        <v>0</v>
      </c>
      <c r="AU158" s="95">
        <f>IFERROR(AT158/AT170,0)</f>
        <v>0</v>
      </c>
      <c r="AV158" s="96">
        <f t="shared" si="262"/>
        <v>-1909</v>
      </c>
      <c r="AW158" s="97">
        <f t="shared" si="263"/>
        <v>-1</v>
      </c>
      <c r="AX158" s="98">
        <f t="shared" si="264"/>
        <v>-238.25714347874785</v>
      </c>
      <c r="AY158" s="97">
        <f t="shared" si="265"/>
        <v>-1</v>
      </c>
      <c r="AZ158" s="98">
        <f t="shared" si="266"/>
        <v>-454832.88690092962</v>
      </c>
      <c r="BA158" s="99">
        <f t="shared" si="267"/>
        <v>-1</v>
      </c>
      <c r="BB158" s="96">
        <f t="shared" si="268"/>
        <v>0</v>
      </c>
      <c r="BC158" s="97">
        <f t="shared" si="269"/>
        <v>0</v>
      </c>
      <c r="BD158" s="98">
        <f t="shared" si="270"/>
        <v>0</v>
      </c>
      <c r="BE158" s="97">
        <f t="shared" si="271"/>
        <v>0</v>
      </c>
      <c r="BF158" s="98">
        <f t="shared" si="272"/>
        <v>0</v>
      </c>
      <c r="BG158" s="99">
        <f t="shared" si="273"/>
        <v>0</v>
      </c>
      <c r="BH158" s="96">
        <f t="shared" si="274"/>
        <v>0</v>
      </c>
      <c r="BI158" s="97">
        <f t="shared" si="275"/>
        <v>0</v>
      </c>
      <c r="BJ158" s="98">
        <f t="shared" si="276"/>
        <v>0</v>
      </c>
      <c r="BK158" s="97">
        <f t="shared" si="277"/>
        <v>0</v>
      </c>
      <c r="BL158" s="98">
        <f t="shared" si="278"/>
        <v>0</v>
      </c>
      <c r="BM158" s="100">
        <f t="shared" si="279"/>
        <v>0</v>
      </c>
      <c r="BN158" s="101">
        <f t="shared" si="280"/>
        <v>0</v>
      </c>
      <c r="BO158" s="97">
        <f t="shared" si="281"/>
        <v>0</v>
      </c>
      <c r="BP158" s="98">
        <f t="shared" si="282"/>
        <v>0</v>
      </c>
      <c r="BQ158" s="97">
        <f t="shared" si="283"/>
        <v>0</v>
      </c>
      <c r="BR158" s="98">
        <f t="shared" si="252"/>
        <v>0</v>
      </c>
      <c r="BS158" s="100">
        <f t="shared" si="284"/>
        <v>0</v>
      </c>
      <c r="BX158" s="321"/>
      <c r="BY158" s="366"/>
      <c r="BZ158" s="60" t="s">
        <v>46</v>
      </c>
      <c r="CA158" s="76">
        <f>ROUND(기존구분!$P$44*(SUM('파나크 영덕:소노문해운대'!R280)/SUM('파나크 영덕:소노문해운대'!$R$282,'파나크 영덕:소노문해운대'!$R$288,'파나크 영덕:소노문해운대'!$R$289)),0)</f>
        <v>0</v>
      </c>
      <c r="CB158" s="77">
        <f>CA158*기존구분!$P$52</f>
        <v>0</v>
      </c>
      <c r="CC158" s="78"/>
      <c r="CD158" s="79"/>
      <c r="CE158" s="80"/>
      <c r="CF158" s="81"/>
      <c r="CG158" s="82"/>
      <c r="CH158" s="83"/>
      <c r="CI158" s="84"/>
      <c r="CJ158" s="85"/>
      <c r="CK158" s="78"/>
      <c r="CL158" s="83"/>
      <c r="CM158" s="78"/>
      <c r="CN158" s="83"/>
    </row>
    <row r="159" spans="3:92" ht="18" customHeight="1" x14ac:dyDescent="0.3">
      <c r="C159" s="315"/>
      <c r="D159" s="320" t="s">
        <v>44</v>
      </c>
      <c r="E159" s="102" t="s">
        <v>45</v>
      </c>
      <c r="F159" s="103">
        <f>CA92</f>
        <v>409</v>
      </c>
      <c r="G159" s="104">
        <f>IFERROR(F159/F170,0)</f>
        <v>7.8548108315728823E-2</v>
      </c>
      <c r="H159" s="105">
        <f t="shared" si="253"/>
        <v>269.06374023370518</v>
      </c>
      <c r="I159" s="106">
        <f>IFERROR(H159/H155,0)</f>
        <v>0.90727151104226822</v>
      </c>
      <c r="J159" s="105">
        <f>CB92</f>
        <v>110047.06975558543</v>
      </c>
      <c r="K159" s="107">
        <f>IFERROR(J159/J170,0)</f>
        <v>6.946923751681737E-2</v>
      </c>
      <c r="L159" s="108">
        <f t="shared" ref="L159:L161" si="285">CC92</f>
        <v>0</v>
      </c>
      <c r="M159" s="104">
        <f>IFERROR(L159/L170,0)</f>
        <v>0</v>
      </c>
      <c r="N159" s="105" t="str">
        <f t="shared" si="254"/>
        <v>0</v>
      </c>
      <c r="O159" s="106">
        <f>IFERROR(N159/N155,0)</f>
        <v>0</v>
      </c>
      <c r="P159" s="105">
        <f t="shared" ref="P159:P161" si="286">CD92</f>
        <v>0</v>
      </c>
      <c r="Q159" s="109">
        <f>IFERROR(P159/P170,0)</f>
        <v>0</v>
      </c>
      <c r="R159" s="108">
        <f>CE92</f>
        <v>0</v>
      </c>
      <c r="S159" s="104">
        <f>IFERROR(R159/R170,0)</f>
        <v>0</v>
      </c>
      <c r="T159" s="105" t="str">
        <f t="shared" si="255"/>
        <v>0</v>
      </c>
      <c r="U159" s="106">
        <f>IFERROR(T159/T155,0)</f>
        <v>0</v>
      </c>
      <c r="V159" s="105">
        <f>CF92</f>
        <v>0</v>
      </c>
      <c r="W159" s="109">
        <f>IFERROR(V159/V170,0)</f>
        <v>0</v>
      </c>
      <c r="X159" s="110">
        <f>CG92</f>
        <v>0</v>
      </c>
      <c r="Y159" s="104">
        <f>IFERROR(X159/X170,0)</f>
        <v>0</v>
      </c>
      <c r="Z159" s="105" t="str">
        <f t="shared" si="256"/>
        <v>0</v>
      </c>
      <c r="AA159" s="106">
        <f>IFERROR(Z159/Z155,0)</f>
        <v>0</v>
      </c>
      <c r="AB159" s="105">
        <f>CH92</f>
        <v>0</v>
      </c>
      <c r="AC159" s="107">
        <f>IFERROR(AB159/AB170,0)</f>
        <v>0</v>
      </c>
      <c r="AD159" s="108">
        <f>CI92</f>
        <v>0</v>
      </c>
      <c r="AE159" s="104">
        <f>IFERROR(AD159/AD170,0)</f>
        <v>0</v>
      </c>
      <c r="AF159" s="105" t="str">
        <f t="shared" si="257"/>
        <v>0</v>
      </c>
      <c r="AG159" s="106">
        <f>IFERROR(AF159/AF155,0)</f>
        <v>0</v>
      </c>
      <c r="AH159" s="105">
        <f>CJ92</f>
        <v>0</v>
      </c>
      <c r="AI159" s="109">
        <f>IFERROR(AH159/AH170,0)</f>
        <v>0</v>
      </c>
      <c r="AJ159" s="108">
        <f>CK92</f>
        <v>0</v>
      </c>
      <c r="AK159" s="104">
        <f>IFERROR(AJ159/AJ170,0)</f>
        <v>0</v>
      </c>
      <c r="AL159" s="105" t="str">
        <f t="shared" si="258"/>
        <v>0</v>
      </c>
      <c r="AM159" s="106">
        <f>IFERROR(AL159/AL155,0)</f>
        <v>0</v>
      </c>
      <c r="AN159" s="105">
        <f>CL92</f>
        <v>0</v>
      </c>
      <c r="AO159" s="107">
        <f>IFERROR(AN159/AN170,0)</f>
        <v>0</v>
      </c>
      <c r="AP159" s="108">
        <f>CM92</f>
        <v>0</v>
      </c>
      <c r="AQ159" s="104">
        <f>IFERROR(AP159/AP170,0)</f>
        <v>0</v>
      </c>
      <c r="AR159" s="105" t="str">
        <f t="shared" si="260"/>
        <v>0</v>
      </c>
      <c r="AS159" s="106">
        <f>IFERROR(AR159/AR155,0)</f>
        <v>0</v>
      </c>
      <c r="AT159" s="105">
        <f>CN92</f>
        <v>0</v>
      </c>
      <c r="AU159" s="111">
        <f>IFERROR(AT159/AT170,0)</f>
        <v>0</v>
      </c>
      <c r="AV159" s="112">
        <f t="shared" si="262"/>
        <v>-409</v>
      </c>
      <c r="AW159" s="113">
        <f t="shared" si="263"/>
        <v>-1</v>
      </c>
      <c r="AX159" s="114">
        <f t="shared" si="264"/>
        <v>-269.06374023370518</v>
      </c>
      <c r="AY159" s="113">
        <f t="shared" si="265"/>
        <v>-1</v>
      </c>
      <c r="AZ159" s="114">
        <f t="shared" si="266"/>
        <v>-110047.06975558543</v>
      </c>
      <c r="BA159" s="115">
        <f t="shared" si="267"/>
        <v>-1</v>
      </c>
      <c r="BB159" s="112">
        <f t="shared" si="268"/>
        <v>0</v>
      </c>
      <c r="BC159" s="113">
        <f t="shared" si="269"/>
        <v>0</v>
      </c>
      <c r="BD159" s="114">
        <f t="shared" si="270"/>
        <v>0</v>
      </c>
      <c r="BE159" s="113">
        <f t="shared" si="271"/>
        <v>0</v>
      </c>
      <c r="BF159" s="114">
        <f t="shared" si="272"/>
        <v>0</v>
      </c>
      <c r="BG159" s="115">
        <f t="shared" si="273"/>
        <v>0</v>
      </c>
      <c r="BH159" s="112">
        <f t="shared" si="274"/>
        <v>0</v>
      </c>
      <c r="BI159" s="113">
        <f t="shared" si="275"/>
        <v>0</v>
      </c>
      <c r="BJ159" s="114">
        <f t="shared" si="276"/>
        <v>0</v>
      </c>
      <c r="BK159" s="113">
        <f t="shared" si="277"/>
        <v>0</v>
      </c>
      <c r="BL159" s="114">
        <f t="shared" si="278"/>
        <v>0</v>
      </c>
      <c r="BM159" s="116">
        <f t="shared" si="279"/>
        <v>0</v>
      </c>
      <c r="BN159" s="117">
        <f t="shared" si="280"/>
        <v>0</v>
      </c>
      <c r="BO159" s="113">
        <f t="shared" si="281"/>
        <v>0</v>
      </c>
      <c r="BP159" s="114">
        <f t="shared" si="282"/>
        <v>0</v>
      </c>
      <c r="BQ159" s="113">
        <f t="shared" si="283"/>
        <v>0</v>
      </c>
      <c r="BR159" s="114">
        <f t="shared" si="252"/>
        <v>0</v>
      </c>
      <c r="BS159" s="116">
        <f t="shared" si="284"/>
        <v>0</v>
      </c>
      <c r="BX159" s="321"/>
      <c r="BY159" s="366"/>
      <c r="BZ159" s="60" t="s">
        <v>48</v>
      </c>
      <c r="CA159" s="76">
        <f>ROUND(기존구분!$P$44*(SUM('파나크 영덕:소노문해운대'!R281)/SUM('파나크 영덕:소노문해운대'!$R$282,'파나크 영덕:소노문해운대'!$R$288,'파나크 영덕:소노문해운대'!$R$289)),0)</f>
        <v>547</v>
      </c>
      <c r="CB159" s="77">
        <f>CA159*기존구분!$P$52-35000</f>
        <v>145164.87280910066</v>
      </c>
      <c r="CC159" s="78"/>
      <c r="CD159" s="79"/>
      <c r="CE159" s="80"/>
      <c r="CF159" s="81"/>
      <c r="CG159" s="82"/>
      <c r="CH159" s="83"/>
      <c r="CI159" s="84"/>
      <c r="CJ159" s="85"/>
      <c r="CK159" s="78"/>
      <c r="CL159" s="83"/>
      <c r="CM159" s="78"/>
      <c r="CN159" s="83"/>
    </row>
    <row r="160" spans="3:92" ht="18" customHeight="1" x14ac:dyDescent="0.3">
      <c r="C160" s="315"/>
      <c r="D160" s="321"/>
      <c r="E160" s="60" t="s">
        <v>47</v>
      </c>
      <c r="F160" s="61">
        <f>CA93</f>
        <v>0</v>
      </c>
      <c r="G160" s="62">
        <f>IFERROR(F160/F170,0)</f>
        <v>0</v>
      </c>
      <c r="H160" s="63" t="str">
        <f t="shared" si="253"/>
        <v>0</v>
      </c>
      <c r="I160" s="64">
        <f>IFERROR(H160/H155,0)</f>
        <v>0</v>
      </c>
      <c r="J160" s="63">
        <f>CB93</f>
        <v>0</v>
      </c>
      <c r="K160" s="65">
        <f>IFERROR(J160/J170,0)</f>
        <v>0</v>
      </c>
      <c r="L160" s="66">
        <f t="shared" si="285"/>
        <v>0</v>
      </c>
      <c r="M160" s="62">
        <f>IFERROR(L160/L170,0)</f>
        <v>0</v>
      </c>
      <c r="N160" s="63" t="str">
        <f t="shared" si="254"/>
        <v>0</v>
      </c>
      <c r="O160" s="64">
        <f>IFERROR(N160/N155,0)</f>
        <v>0</v>
      </c>
      <c r="P160" s="63">
        <f t="shared" si="286"/>
        <v>0</v>
      </c>
      <c r="Q160" s="67">
        <f>IFERROR(P160/P170,0)</f>
        <v>0</v>
      </c>
      <c r="R160" s="66">
        <f>CE93</f>
        <v>0</v>
      </c>
      <c r="S160" s="62">
        <f>IFERROR(R160/R170,0)</f>
        <v>0</v>
      </c>
      <c r="T160" s="63" t="str">
        <f t="shared" si="255"/>
        <v>0</v>
      </c>
      <c r="U160" s="64">
        <f>IFERROR(T160/T155,0)</f>
        <v>0</v>
      </c>
      <c r="V160" s="63">
        <f>CF93</f>
        <v>0</v>
      </c>
      <c r="W160" s="67">
        <f>IFERROR(V160/V170,0)</f>
        <v>0</v>
      </c>
      <c r="X160" s="68">
        <f>CG93</f>
        <v>0</v>
      </c>
      <c r="Y160" s="62">
        <f>IFERROR(X160/X170,0)</f>
        <v>0</v>
      </c>
      <c r="Z160" s="63" t="str">
        <f t="shared" si="256"/>
        <v>0</v>
      </c>
      <c r="AA160" s="64">
        <f>IFERROR(Z160/Z155,0)</f>
        <v>0</v>
      </c>
      <c r="AB160" s="63">
        <f>CH93</f>
        <v>0</v>
      </c>
      <c r="AC160" s="65">
        <f>IFERROR(AB160/AB170,0)</f>
        <v>0</v>
      </c>
      <c r="AD160" s="66">
        <f>CI93</f>
        <v>0</v>
      </c>
      <c r="AE160" s="62">
        <f>IFERROR(AD160/AD170,0)</f>
        <v>0</v>
      </c>
      <c r="AF160" s="63" t="str">
        <f t="shared" si="257"/>
        <v>0</v>
      </c>
      <c r="AG160" s="64">
        <f>IFERROR(AF160/AF155,0)</f>
        <v>0</v>
      </c>
      <c r="AH160" s="63">
        <f>CJ93</f>
        <v>0</v>
      </c>
      <c r="AI160" s="67">
        <f>IFERROR(AH160/AH170,0)</f>
        <v>0</v>
      </c>
      <c r="AJ160" s="66">
        <f>CK93</f>
        <v>0</v>
      </c>
      <c r="AK160" s="62">
        <f>IFERROR(AJ160/AJ170,0)</f>
        <v>0</v>
      </c>
      <c r="AL160" s="63" t="str">
        <f t="shared" si="258"/>
        <v>0</v>
      </c>
      <c r="AM160" s="64">
        <f>IFERROR(AL160/AL155,0)</f>
        <v>0</v>
      </c>
      <c r="AN160" s="63">
        <f>CL93</f>
        <v>0</v>
      </c>
      <c r="AO160" s="65">
        <f>IFERROR(AN160/AN170,0)</f>
        <v>0</v>
      </c>
      <c r="AP160" s="66">
        <f t="shared" ref="AP160:AP161" si="287">CM93</f>
        <v>0</v>
      </c>
      <c r="AQ160" s="62">
        <f>IFERROR(AP160/AP170,0)</f>
        <v>0</v>
      </c>
      <c r="AR160" s="63" t="str">
        <f t="shared" si="260"/>
        <v>0</v>
      </c>
      <c r="AS160" s="64">
        <f>IFERROR(AR160/AR155,0)</f>
        <v>0</v>
      </c>
      <c r="AT160" s="63">
        <f t="shared" ref="AT160:AT161" si="288">CN93</f>
        <v>0</v>
      </c>
      <c r="AU160" s="69">
        <f>IFERROR(AT160/AT170,0)</f>
        <v>0</v>
      </c>
      <c r="AV160" s="70">
        <f t="shared" si="262"/>
        <v>0</v>
      </c>
      <c r="AW160" s="71">
        <f t="shared" si="263"/>
        <v>0</v>
      </c>
      <c r="AX160" s="72">
        <f t="shared" si="264"/>
        <v>0</v>
      </c>
      <c r="AY160" s="71">
        <f t="shared" si="265"/>
        <v>0</v>
      </c>
      <c r="AZ160" s="72">
        <f t="shared" si="266"/>
        <v>0</v>
      </c>
      <c r="BA160" s="73">
        <f t="shared" si="267"/>
        <v>0</v>
      </c>
      <c r="BB160" s="70">
        <f t="shared" si="268"/>
        <v>0</v>
      </c>
      <c r="BC160" s="71">
        <f t="shared" si="269"/>
        <v>0</v>
      </c>
      <c r="BD160" s="72">
        <f t="shared" si="270"/>
        <v>0</v>
      </c>
      <c r="BE160" s="71">
        <f t="shared" si="271"/>
        <v>0</v>
      </c>
      <c r="BF160" s="72">
        <f t="shared" si="272"/>
        <v>0</v>
      </c>
      <c r="BG160" s="73">
        <f t="shared" si="273"/>
        <v>0</v>
      </c>
      <c r="BH160" s="70">
        <f t="shared" si="274"/>
        <v>0</v>
      </c>
      <c r="BI160" s="71">
        <f t="shared" si="275"/>
        <v>0</v>
      </c>
      <c r="BJ160" s="72">
        <f t="shared" si="276"/>
        <v>0</v>
      </c>
      <c r="BK160" s="71">
        <f t="shared" si="277"/>
        <v>0</v>
      </c>
      <c r="BL160" s="72">
        <f t="shared" si="278"/>
        <v>0</v>
      </c>
      <c r="BM160" s="74">
        <f t="shared" si="279"/>
        <v>0</v>
      </c>
      <c r="BN160" s="75">
        <f t="shared" si="280"/>
        <v>0</v>
      </c>
      <c r="BO160" s="71">
        <f t="shared" si="281"/>
        <v>0</v>
      </c>
      <c r="BP160" s="72">
        <f t="shared" si="282"/>
        <v>0</v>
      </c>
      <c r="BQ160" s="71">
        <f t="shared" si="283"/>
        <v>0</v>
      </c>
      <c r="BR160" s="72">
        <f t="shared" si="252"/>
        <v>0</v>
      </c>
      <c r="BS160" s="74">
        <f t="shared" si="284"/>
        <v>0</v>
      </c>
      <c r="BX160" s="321"/>
      <c r="BY160" s="366" t="s">
        <v>43</v>
      </c>
      <c r="BZ160" s="60" t="s">
        <v>50</v>
      </c>
      <c r="CA160" s="76">
        <f>ROUND(기존구분!$P$44*(SUM('파나크 영덕:소노문해운대'!R283)/SUM('파나크 영덕:소노문해운대'!$R$282,'파나크 영덕:소노문해운대'!$R$288,'파나크 영덕:소노문해운대'!$R$289)),0)</f>
        <v>302</v>
      </c>
      <c r="CB160" s="77">
        <f>CA160*기존구분!$P$52+20468</f>
        <v>119937.45445767531</v>
      </c>
      <c r="CC160" s="78"/>
      <c r="CD160" s="79"/>
      <c r="CE160" s="80"/>
      <c r="CF160" s="81"/>
      <c r="CG160" s="82"/>
      <c r="CH160" s="83"/>
      <c r="CI160" s="84"/>
      <c r="CJ160" s="85"/>
      <c r="CK160" s="78"/>
      <c r="CL160" s="83"/>
      <c r="CM160" s="78"/>
      <c r="CN160" s="83"/>
    </row>
    <row r="161" spans="3:92" ht="18" customHeight="1" x14ac:dyDescent="0.3">
      <c r="C161" s="315"/>
      <c r="D161" s="321"/>
      <c r="E161" s="60" t="s">
        <v>49</v>
      </c>
      <c r="F161" s="61">
        <f>CA94</f>
        <v>299</v>
      </c>
      <c r="G161" s="62">
        <f>IFERROR(F161/F170,0)</f>
        <v>5.7422700211254084E-2</v>
      </c>
      <c r="H161" s="63">
        <f t="shared" si="253"/>
        <v>275.52374137851552</v>
      </c>
      <c r="I161" s="64">
        <f>IFERROR(H161/H155,0)</f>
        <v>0.92905436069304648</v>
      </c>
      <c r="J161" s="63">
        <f>CB94</f>
        <v>82381.598672176144</v>
      </c>
      <c r="K161" s="65">
        <f>IFERROR(J161/J170,0)</f>
        <v>5.2004899884052221E-2</v>
      </c>
      <c r="L161" s="66">
        <f t="shared" si="285"/>
        <v>0</v>
      </c>
      <c r="M161" s="62">
        <f>IFERROR(L161/L170,0)</f>
        <v>0</v>
      </c>
      <c r="N161" s="63" t="str">
        <f t="shared" si="254"/>
        <v>0</v>
      </c>
      <c r="O161" s="64">
        <f>IFERROR(N161/N155,0)</f>
        <v>0</v>
      </c>
      <c r="P161" s="63">
        <f t="shared" si="286"/>
        <v>0</v>
      </c>
      <c r="Q161" s="67">
        <f>IFERROR(P161/P170,0)</f>
        <v>0</v>
      </c>
      <c r="R161" s="66">
        <f>CE94</f>
        <v>0</v>
      </c>
      <c r="S161" s="62">
        <f>IFERROR(R161/R170,0)</f>
        <v>0</v>
      </c>
      <c r="T161" s="63" t="str">
        <f t="shared" si="255"/>
        <v>0</v>
      </c>
      <c r="U161" s="64">
        <f>IFERROR(T161/T155,0)</f>
        <v>0</v>
      </c>
      <c r="V161" s="63">
        <f>CF94</f>
        <v>0</v>
      </c>
      <c r="W161" s="67">
        <f>IFERROR(V161/V170,0)</f>
        <v>0</v>
      </c>
      <c r="X161" s="68">
        <f>CG94</f>
        <v>0</v>
      </c>
      <c r="Y161" s="62">
        <f>IFERROR(X161/X170,0)</f>
        <v>0</v>
      </c>
      <c r="Z161" s="63" t="str">
        <f t="shared" si="256"/>
        <v>0</v>
      </c>
      <c r="AA161" s="64">
        <f>IFERROR(Z161/Z155,0)</f>
        <v>0</v>
      </c>
      <c r="AB161" s="63">
        <f>CH94</f>
        <v>0</v>
      </c>
      <c r="AC161" s="65">
        <f>IFERROR(AB161/AB170,0)</f>
        <v>0</v>
      </c>
      <c r="AD161" s="66">
        <f>CI94</f>
        <v>0</v>
      </c>
      <c r="AE161" s="62">
        <f>IFERROR(AD161/AD170,0)</f>
        <v>0</v>
      </c>
      <c r="AF161" s="63" t="str">
        <f t="shared" si="257"/>
        <v>0</v>
      </c>
      <c r="AG161" s="64">
        <f>IFERROR(AF161/AF155,0)</f>
        <v>0</v>
      </c>
      <c r="AH161" s="63">
        <f>CJ94</f>
        <v>0</v>
      </c>
      <c r="AI161" s="67">
        <f>IFERROR(AH161/AH170,0)</f>
        <v>0</v>
      </c>
      <c r="AJ161" s="66">
        <f>CK94</f>
        <v>0</v>
      </c>
      <c r="AK161" s="62">
        <f>IFERROR(AJ161/AJ170,0)</f>
        <v>0</v>
      </c>
      <c r="AL161" s="63" t="str">
        <f t="shared" si="258"/>
        <v>0</v>
      </c>
      <c r="AM161" s="64">
        <f>IFERROR(AL161/AL155,0)</f>
        <v>0</v>
      </c>
      <c r="AN161" s="63">
        <f>CL94</f>
        <v>0</v>
      </c>
      <c r="AO161" s="65">
        <f>IFERROR(AN161/AN170,0)</f>
        <v>0</v>
      </c>
      <c r="AP161" s="66">
        <f t="shared" si="287"/>
        <v>0</v>
      </c>
      <c r="AQ161" s="62">
        <f>IFERROR(AP161/AP170,0)</f>
        <v>0</v>
      </c>
      <c r="AR161" s="63" t="str">
        <f t="shared" si="260"/>
        <v>0</v>
      </c>
      <c r="AS161" s="64">
        <f>IFERROR(AR161/AR155,0)</f>
        <v>0</v>
      </c>
      <c r="AT161" s="63">
        <f t="shared" si="288"/>
        <v>0</v>
      </c>
      <c r="AU161" s="69">
        <f>IFERROR(AT161/AT170,0)</f>
        <v>0</v>
      </c>
      <c r="AV161" s="70">
        <f t="shared" si="262"/>
        <v>-299</v>
      </c>
      <c r="AW161" s="71">
        <f t="shared" si="263"/>
        <v>-1</v>
      </c>
      <c r="AX161" s="72">
        <f t="shared" si="264"/>
        <v>-275.52374137851552</v>
      </c>
      <c r="AY161" s="71">
        <f t="shared" si="265"/>
        <v>-1</v>
      </c>
      <c r="AZ161" s="72">
        <f t="shared" si="266"/>
        <v>-82381.598672176144</v>
      </c>
      <c r="BA161" s="73">
        <f t="shared" si="267"/>
        <v>-1</v>
      </c>
      <c r="BB161" s="70">
        <f t="shared" si="268"/>
        <v>0</v>
      </c>
      <c r="BC161" s="71">
        <f t="shared" si="269"/>
        <v>0</v>
      </c>
      <c r="BD161" s="72">
        <f t="shared" si="270"/>
        <v>0</v>
      </c>
      <c r="BE161" s="71">
        <f t="shared" si="271"/>
        <v>0</v>
      </c>
      <c r="BF161" s="72">
        <f t="shared" si="272"/>
        <v>0</v>
      </c>
      <c r="BG161" s="73">
        <f t="shared" si="273"/>
        <v>0</v>
      </c>
      <c r="BH161" s="70">
        <f t="shared" si="274"/>
        <v>0</v>
      </c>
      <c r="BI161" s="71">
        <f t="shared" si="275"/>
        <v>0</v>
      </c>
      <c r="BJ161" s="72">
        <f t="shared" si="276"/>
        <v>0</v>
      </c>
      <c r="BK161" s="71">
        <f t="shared" si="277"/>
        <v>0</v>
      </c>
      <c r="BL161" s="72">
        <f t="shared" si="278"/>
        <v>0</v>
      </c>
      <c r="BM161" s="74">
        <f t="shared" si="279"/>
        <v>0</v>
      </c>
      <c r="BN161" s="75">
        <f t="shared" si="280"/>
        <v>0</v>
      </c>
      <c r="BO161" s="71">
        <f t="shared" si="281"/>
        <v>0</v>
      </c>
      <c r="BP161" s="72">
        <f t="shared" si="282"/>
        <v>0</v>
      </c>
      <c r="BQ161" s="71">
        <f t="shared" si="283"/>
        <v>0</v>
      </c>
      <c r="BR161" s="72">
        <f t="shared" si="252"/>
        <v>0</v>
      </c>
      <c r="BS161" s="74">
        <f t="shared" si="284"/>
        <v>0</v>
      </c>
      <c r="BX161" s="321"/>
      <c r="BY161" s="366"/>
      <c r="BZ161" s="60" t="s">
        <v>51</v>
      </c>
      <c r="CA161" s="76">
        <f>ROUND(기존구분!$P$44*(SUM('파나크 영덕:소노문해운대'!R284)/SUM('파나크 영덕:소노문해운대'!$R$282,'파나크 영덕:소노문해운대'!$R$288,'파나크 영덕:소노문해운대'!$R$289)),0)</f>
        <v>347</v>
      </c>
      <c r="CB161" s="77">
        <f>CA161*기존구분!$P$52+17000</f>
        <v>131291.06190997793</v>
      </c>
      <c r="CC161" s="78"/>
      <c r="CD161" s="79"/>
      <c r="CE161" s="80"/>
      <c r="CF161" s="81"/>
      <c r="CG161" s="82"/>
      <c r="CH161" s="83"/>
      <c r="CI161" s="84"/>
      <c r="CJ161" s="85"/>
      <c r="CK161" s="78"/>
      <c r="CL161" s="83"/>
      <c r="CM161" s="78"/>
      <c r="CN161" s="83"/>
    </row>
    <row r="162" spans="3:92" ht="18" customHeight="1" x14ac:dyDescent="0.3">
      <c r="C162" s="315"/>
      <c r="D162" s="322"/>
      <c r="E162" s="118" t="s">
        <v>41</v>
      </c>
      <c r="F162" s="119">
        <f>SUM(F159:F161)</f>
        <v>708</v>
      </c>
      <c r="G162" s="120">
        <f>IFERROR(F162/F170,0)</f>
        <v>0.1359708085269829</v>
      </c>
      <c r="H162" s="121">
        <f t="shared" si="253"/>
        <v>271.79190455898527</v>
      </c>
      <c r="I162" s="122">
        <f>IFERROR(H162/H155,0)</f>
        <v>0.91647076534393879</v>
      </c>
      <c r="J162" s="121">
        <f>SUM(J159:J161)</f>
        <v>192428.66842776159</v>
      </c>
      <c r="K162" s="123">
        <f>IFERROR(J162/J170,0)</f>
        <v>0.12147413740086961</v>
      </c>
      <c r="L162" s="124">
        <f>SUM(L159:L161)</f>
        <v>0</v>
      </c>
      <c r="M162" s="120">
        <f>IFERROR(L162/L170,0)</f>
        <v>0</v>
      </c>
      <c r="N162" s="121" t="str">
        <f t="shared" si="254"/>
        <v>0</v>
      </c>
      <c r="O162" s="122">
        <f>IFERROR(N162/N155,0)</f>
        <v>0</v>
      </c>
      <c r="P162" s="121">
        <f>SUM(P159:P161)</f>
        <v>0</v>
      </c>
      <c r="Q162" s="125">
        <f>IFERROR(P162/P170,0)</f>
        <v>0</v>
      </c>
      <c r="R162" s="124">
        <f>SUM(R159:R161)</f>
        <v>0</v>
      </c>
      <c r="S162" s="120">
        <f>IFERROR(R162/R170,0)</f>
        <v>0</v>
      </c>
      <c r="T162" s="121" t="str">
        <f t="shared" si="255"/>
        <v>0</v>
      </c>
      <c r="U162" s="122">
        <f>IFERROR(T162/T155,0)</f>
        <v>0</v>
      </c>
      <c r="V162" s="121">
        <f>SUM(V159:V161)</f>
        <v>0</v>
      </c>
      <c r="W162" s="125">
        <f>IFERROR(V162/V170,0)</f>
        <v>0</v>
      </c>
      <c r="X162" s="126">
        <f>SUM(X159:X161)</f>
        <v>0</v>
      </c>
      <c r="Y162" s="120">
        <f>IFERROR(X162/X170,0)</f>
        <v>0</v>
      </c>
      <c r="Z162" s="121" t="str">
        <f t="shared" si="256"/>
        <v>0</v>
      </c>
      <c r="AA162" s="122">
        <f>IFERROR(Z162/Z155,0)</f>
        <v>0</v>
      </c>
      <c r="AB162" s="121">
        <f>SUM(AB159:AB161)</f>
        <v>0</v>
      </c>
      <c r="AC162" s="123">
        <f>IFERROR(AB162/AB170,0)</f>
        <v>0</v>
      </c>
      <c r="AD162" s="124">
        <f>SUM(AD159:AD161)</f>
        <v>0</v>
      </c>
      <c r="AE162" s="120">
        <f>IFERROR(AD162/AD170,0)</f>
        <v>0</v>
      </c>
      <c r="AF162" s="121" t="str">
        <f t="shared" si="257"/>
        <v>0</v>
      </c>
      <c r="AG162" s="122">
        <f>IFERROR(AF162/AF155,0)</f>
        <v>0</v>
      </c>
      <c r="AH162" s="121">
        <f>SUM(AH159:AH161)</f>
        <v>0</v>
      </c>
      <c r="AI162" s="125">
        <f>IFERROR(AH162/AH170,0)</f>
        <v>0</v>
      </c>
      <c r="AJ162" s="124">
        <f>SUM(AJ159:AJ161)</f>
        <v>0</v>
      </c>
      <c r="AK162" s="120">
        <f>IFERROR(AJ162/AJ170,0)</f>
        <v>0</v>
      </c>
      <c r="AL162" s="121" t="str">
        <f t="shared" si="258"/>
        <v>0</v>
      </c>
      <c r="AM162" s="122">
        <f>IFERROR(AL162/AL155,0)</f>
        <v>0</v>
      </c>
      <c r="AN162" s="121">
        <f>SUM(AN159:AN161)</f>
        <v>0</v>
      </c>
      <c r="AO162" s="123">
        <f>IFERROR(AN162/AN170,0)</f>
        <v>0</v>
      </c>
      <c r="AP162" s="124">
        <f>SUM(AP159:AP161)</f>
        <v>0</v>
      </c>
      <c r="AQ162" s="120">
        <f>IFERROR(AP162/AP170,0)</f>
        <v>0</v>
      </c>
      <c r="AR162" s="121" t="str">
        <f t="shared" si="260"/>
        <v>0</v>
      </c>
      <c r="AS162" s="122">
        <f>IFERROR(AR162/AR155,0)</f>
        <v>0</v>
      </c>
      <c r="AT162" s="121">
        <f>SUM(AT159:AT161)</f>
        <v>0</v>
      </c>
      <c r="AU162" s="127">
        <f>IFERROR(AT162/AT170,0)</f>
        <v>0</v>
      </c>
      <c r="AV162" s="128">
        <f t="shared" si="262"/>
        <v>-708</v>
      </c>
      <c r="AW162" s="129">
        <f t="shared" si="263"/>
        <v>-1</v>
      </c>
      <c r="AX162" s="130">
        <f t="shared" si="264"/>
        <v>-271.79190455898527</v>
      </c>
      <c r="AY162" s="129">
        <f t="shared" si="265"/>
        <v>-1</v>
      </c>
      <c r="AZ162" s="130">
        <f t="shared" si="266"/>
        <v>-192428.66842776159</v>
      </c>
      <c r="BA162" s="131">
        <f t="shared" si="267"/>
        <v>-1</v>
      </c>
      <c r="BB162" s="128">
        <f t="shared" si="268"/>
        <v>0</v>
      </c>
      <c r="BC162" s="129">
        <f t="shared" si="269"/>
        <v>0</v>
      </c>
      <c r="BD162" s="130">
        <f t="shared" si="270"/>
        <v>0</v>
      </c>
      <c r="BE162" s="129">
        <f t="shared" si="271"/>
        <v>0</v>
      </c>
      <c r="BF162" s="130">
        <f t="shared" si="272"/>
        <v>0</v>
      </c>
      <c r="BG162" s="131">
        <f t="shared" si="273"/>
        <v>0</v>
      </c>
      <c r="BH162" s="128">
        <f t="shared" si="274"/>
        <v>0</v>
      </c>
      <c r="BI162" s="129">
        <f t="shared" si="275"/>
        <v>0</v>
      </c>
      <c r="BJ162" s="130">
        <f t="shared" si="276"/>
        <v>0</v>
      </c>
      <c r="BK162" s="129">
        <f t="shared" si="277"/>
        <v>0</v>
      </c>
      <c r="BL162" s="130">
        <f t="shared" si="278"/>
        <v>0</v>
      </c>
      <c r="BM162" s="132">
        <f t="shared" si="279"/>
        <v>0</v>
      </c>
      <c r="BN162" s="133">
        <f t="shared" si="280"/>
        <v>0</v>
      </c>
      <c r="BO162" s="129">
        <f t="shared" si="281"/>
        <v>0</v>
      </c>
      <c r="BP162" s="130">
        <f t="shared" si="282"/>
        <v>0</v>
      </c>
      <c r="BQ162" s="129">
        <f t="shared" si="283"/>
        <v>0</v>
      </c>
      <c r="BR162" s="130">
        <f t="shared" si="252"/>
        <v>0</v>
      </c>
      <c r="BS162" s="132">
        <f t="shared" si="284"/>
        <v>0</v>
      </c>
      <c r="BX162" s="321"/>
      <c r="BY162" s="366"/>
      <c r="BZ162" s="60" t="s">
        <v>54</v>
      </c>
      <c r="CA162" s="76">
        <f>ROUND(기존구분!$P$44*(SUM('파나크 영덕:소노문해운대'!R285)/SUM('파나크 영덕:소노문해운대'!$R$282,'파나크 영덕:소노문해운대'!$R$288,'파나크 영덕:소노문해운대'!$R$289)),0)</f>
        <v>847</v>
      </c>
      <c r="CB162" s="77">
        <f>CA162*기존구분!$P$52+43000</f>
        <v>321975.58915778477</v>
      </c>
      <c r="CC162" s="78"/>
      <c r="CD162" s="79"/>
      <c r="CE162" s="80"/>
      <c r="CF162" s="81"/>
      <c r="CG162" s="82"/>
      <c r="CH162" s="83"/>
      <c r="CI162" s="84"/>
      <c r="CJ162" s="85"/>
      <c r="CK162" s="78"/>
      <c r="CL162" s="83"/>
      <c r="CM162" s="78"/>
      <c r="CN162" s="83"/>
    </row>
    <row r="163" spans="3:92" ht="18" customHeight="1" x14ac:dyDescent="0.3">
      <c r="C163" s="315"/>
      <c r="D163" s="323" t="s">
        <v>52</v>
      </c>
      <c r="E163" s="134" t="s">
        <v>53</v>
      </c>
      <c r="F163" s="35">
        <f>CA95</f>
        <v>280</v>
      </c>
      <c r="G163" s="36">
        <f>IFERROR(F163/F170,0)</f>
        <v>5.3773766084117533E-2</v>
      </c>
      <c r="H163" s="37">
        <f t="shared" si="253"/>
        <v>396.29551634268182</v>
      </c>
      <c r="I163" s="38">
        <f>IFERROR(H163/H155,0)</f>
        <v>1.3362916594380296</v>
      </c>
      <c r="J163" s="37">
        <f>CB95</f>
        <v>110962.74457595091</v>
      </c>
      <c r="K163" s="39">
        <f>IFERROR(J163/J170,0)</f>
        <v>7.0047274094487452E-2</v>
      </c>
      <c r="L163" s="40">
        <f t="shared" ref="L163:L167" si="289">CC95</f>
        <v>0</v>
      </c>
      <c r="M163" s="36">
        <f>IFERROR(L163/L170,0)</f>
        <v>0</v>
      </c>
      <c r="N163" s="37" t="str">
        <f t="shared" si="254"/>
        <v>0</v>
      </c>
      <c r="O163" s="38">
        <f>IFERROR(N163/N155,0)</f>
        <v>0</v>
      </c>
      <c r="P163" s="37">
        <f t="shared" ref="P163:P167" si="290">CD95</f>
        <v>0</v>
      </c>
      <c r="Q163" s="41">
        <f>IFERROR(P163/P170,0)</f>
        <v>0</v>
      </c>
      <c r="R163" s="40">
        <f>CE95</f>
        <v>0</v>
      </c>
      <c r="S163" s="36">
        <f>IFERROR(R163/R170,0)</f>
        <v>0</v>
      </c>
      <c r="T163" s="37" t="str">
        <f t="shared" si="255"/>
        <v>0</v>
      </c>
      <c r="U163" s="38">
        <f>IFERROR(T163/T155,0)</f>
        <v>0</v>
      </c>
      <c r="V163" s="37">
        <f>CF95</f>
        <v>0</v>
      </c>
      <c r="W163" s="41">
        <f>IFERROR(V163/V170,0)</f>
        <v>0</v>
      </c>
      <c r="X163" s="42">
        <f>CG95</f>
        <v>0</v>
      </c>
      <c r="Y163" s="36">
        <f>IFERROR(X163/X170,0)</f>
        <v>0</v>
      </c>
      <c r="Z163" s="37" t="str">
        <f t="shared" si="256"/>
        <v>0</v>
      </c>
      <c r="AA163" s="38">
        <f>IFERROR(Z163/Z155,0)</f>
        <v>0</v>
      </c>
      <c r="AB163" s="37">
        <f>CH95</f>
        <v>0</v>
      </c>
      <c r="AC163" s="39">
        <f>IFERROR(AB163/AB170,0)</f>
        <v>0</v>
      </c>
      <c r="AD163" s="40">
        <f>CI95</f>
        <v>0</v>
      </c>
      <c r="AE163" s="36">
        <f>IFERROR(AD163/AD170,0)</f>
        <v>0</v>
      </c>
      <c r="AF163" s="37" t="str">
        <f t="shared" si="257"/>
        <v>0</v>
      </c>
      <c r="AG163" s="38">
        <f>IFERROR(AF163/AF155,0)</f>
        <v>0</v>
      </c>
      <c r="AH163" s="37">
        <f>CJ95</f>
        <v>0</v>
      </c>
      <c r="AI163" s="41">
        <f>IFERROR(AH163/AH170,0)</f>
        <v>0</v>
      </c>
      <c r="AJ163" s="40">
        <f>CK95</f>
        <v>0</v>
      </c>
      <c r="AK163" s="36">
        <f>IFERROR(AJ163/AJ170,0)</f>
        <v>0</v>
      </c>
      <c r="AL163" s="37" t="str">
        <f t="shared" si="258"/>
        <v>0</v>
      </c>
      <c r="AM163" s="38">
        <f>IFERROR(AL163/AL155,0)</f>
        <v>0</v>
      </c>
      <c r="AN163" s="37">
        <f>CL95</f>
        <v>0</v>
      </c>
      <c r="AO163" s="39">
        <f>IFERROR(AN163/AN170,0)</f>
        <v>0</v>
      </c>
      <c r="AP163" s="40">
        <f>CM95</f>
        <v>0</v>
      </c>
      <c r="AQ163" s="36">
        <f>IFERROR(AP163/AP170,0)</f>
        <v>0</v>
      </c>
      <c r="AR163" s="37" t="str">
        <f t="shared" si="260"/>
        <v>0</v>
      </c>
      <c r="AS163" s="38">
        <f>IFERROR(AR163/AR155,0)</f>
        <v>0</v>
      </c>
      <c r="AT163" s="37">
        <f>CN95</f>
        <v>0</v>
      </c>
      <c r="AU163" s="43">
        <f>IFERROR(AT163/AT170,0)</f>
        <v>0</v>
      </c>
      <c r="AV163" s="44">
        <f t="shared" si="262"/>
        <v>-280</v>
      </c>
      <c r="AW163" s="45">
        <f t="shared" si="263"/>
        <v>-1</v>
      </c>
      <c r="AX163" s="46">
        <f t="shared" si="264"/>
        <v>-396.29551634268182</v>
      </c>
      <c r="AY163" s="45">
        <f t="shared" si="265"/>
        <v>-1</v>
      </c>
      <c r="AZ163" s="46">
        <f t="shared" si="266"/>
        <v>-110962.74457595091</v>
      </c>
      <c r="BA163" s="47">
        <f t="shared" si="267"/>
        <v>-1</v>
      </c>
      <c r="BB163" s="44">
        <f t="shared" si="268"/>
        <v>0</v>
      </c>
      <c r="BC163" s="45">
        <f t="shared" si="269"/>
        <v>0</v>
      </c>
      <c r="BD163" s="46">
        <f t="shared" si="270"/>
        <v>0</v>
      </c>
      <c r="BE163" s="45">
        <f t="shared" si="271"/>
        <v>0</v>
      </c>
      <c r="BF163" s="46">
        <f t="shared" si="272"/>
        <v>0</v>
      </c>
      <c r="BG163" s="47">
        <f t="shared" si="273"/>
        <v>0</v>
      </c>
      <c r="BH163" s="44">
        <f t="shared" si="274"/>
        <v>0</v>
      </c>
      <c r="BI163" s="45">
        <f t="shared" si="275"/>
        <v>0</v>
      </c>
      <c r="BJ163" s="46">
        <f t="shared" si="276"/>
        <v>0</v>
      </c>
      <c r="BK163" s="45">
        <f t="shared" si="277"/>
        <v>0</v>
      </c>
      <c r="BL163" s="46">
        <f t="shared" si="278"/>
        <v>0</v>
      </c>
      <c r="BM163" s="48">
        <f t="shared" si="279"/>
        <v>0</v>
      </c>
      <c r="BN163" s="49">
        <f t="shared" si="280"/>
        <v>0</v>
      </c>
      <c r="BO163" s="45">
        <f t="shared" si="281"/>
        <v>0</v>
      </c>
      <c r="BP163" s="46">
        <f t="shared" si="282"/>
        <v>0</v>
      </c>
      <c r="BQ163" s="45">
        <f t="shared" si="283"/>
        <v>0</v>
      </c>
      <c r="BR163" s="46">
        <f t="shared" si="252"/>
        <v>0</v>
      </c>
      <c r="BS163" s="48">
        <f t="shared" si="284"/>
        <v>0</v>
      </c>
      <c r="BX163" s="321"/>
      <c r="BY163" s="366"/>
      <c r="BZ163" s="60" t="s">
        <v>55</v>
      </c>
      <c r="CA163" s="76">
        <f>ROUND(기존구분!$P$44*(SUM('파나크 영덕:소노문해운대'!R286)/SUM('파나크 영덕:소노문해운대'!$R$282,'파나크 영덕:소노문해운대'!$R$288,'파나크 영덕:소노문해운대'!$R$289)),0)</f>
        <v>1</v>
      </c>
      <c r="CB163" s="77">
        <f>CA163*기존구분!$P$52</f>
        <v>329.36905449561363</v>
      </c>
      <c r="CC163" s="78"/>
      <c r="CD163" s="79"/>
      <c r="CE163" s="80"/>
      <c r="CF163" s="81"/>
      <c r="CG163" s="82"/>
      <c r="CH163" s="83"/>
      <c r="CI163" s="84"/>
      <c r="CJ163" s="85"/>
      <c r="CK163" s="78"/>
      <c r="CL163" s="83"/>
      <c r="CM163" s="78"/>
      <c r="CN163" s="83"/>
    </row>
    <row r="164" spans="3:92" ht="18" customHeight="1" x14ac:dyDescent="0.3">
      <c r="C164" s="315"/>
      <c r="D164" s="324"/>
      <c r="E164" s="60" t="s">
        <v>51</v>
      </c>
      <c r="F164" s="61">
        <f>CA96</f>
        <v>1245</v>
      </c>
      <c r="G164" s="62">
        <f>IFERROR(F164/F170,0)</f>
        <v>0.23910120990973691</v>
      </c>
      <c r="H164" s="63">
        <f t="shared" si="253"/>
        <v>364.86477910802893</v>
      </c>
      <c r="I164" s="64">
        <f>IFERROR(H164/H155,0)</f>
        <v>1.2303085476323021</v>
      </c>
      <c r="J164" s="63">
        <f>CB96</f>
        <v>454256.64998949599</v>
      </c>
      <c r="K164" s="65">
        <f>IFERROR(J164/J170,0)</f>
        <v>0.28675786808137532</v>
      </c>
      <c r="L164" s="66">
        <f t="shared" si="289"/>
        <v>0</v>
      </c>
      <c r="M164" s="62">
        <f>IFERROR(L164/L170,0)</f>
        <v>0</v>
      </c>
      <c r="N164" s="63" t="str">
        <f t="shared" si="254"/>
        <v>0</v>
      </c>
      <c r="O164" s="64">
        <f>IFERROR(N164/N155,0)</f>
        <v>0</v>
      </c>
      <c r="P164" s="63">
        <f t="shared" si="290"/>
        <v>0</v>
      </c>
      <c r="Q164" s="67">
        <f>IFERROR(P164/P170,0)</f>
        <v>0</v>
      </c>
      <c r="R164" s="66">
        <f>CE96</f>
        <v>0</v>
      </c>
      <c r="S164" s="62">
        <f>IFERROR(R164/R170,0)</f>
        <v>0</v>
      </c>
      <c r="T164" s="63" t="str">
        <f t="shared" si="255"/>
        <v>0</v>
      </c>
      <c r="U164" s="64">
        <f>IFERROR(T164/T155,0)</f>
        <v>0</v>
      </c>
      <c r="V164" s="63">
        <f>CF96</f>
        <v>0</v>
      </c>
      <c r="W164" s="67">
        <f>IFERROR(V164/V170,0)</f>
        <v>0</v>
      </c>
      <c r="X164" s="68">
        <f>CG96</f>
        <v>0</v>
      </c>
      <c r="Y164" s="62">
        <f>IFERROR(X164/X170,0)</f>
        <v>0</v>
      </c>
      <c r="Z164" s="63" t="str">
        <f t="shared" si="256"/>
        <v>0</v>
      </c>
      <c r="AA164" s="64">
        <f>IFERROR(Z164/Z155,0)</f>
        <v>0</v>
      </c>
      <c r="AB164" s="63">
        <f>CH96</f>
        <v>0</v>
      </c>
      <c r="AC164" s="65">
        <f>IFERROR(AB164/AB170,0)</f>
        <v>0</v>
      </c>
      <c r="AD164" s="66">
        <f>CI96</f>
        <v>0</v>
      </c>
      <c r="AE164" s="62">
        <f>IFERROR(AD164/AD170,0)</f>
        <v>0</v>
      </c>
      <c r="AF164" s="63" t="str">
        <f t="shared" si="257"/>
        <v>0</v>
      </c>
      <c r="AG164" s="64">
        <f>IFERROR(AF164/AF155,0)</f>
        <v>0</v>
      </c>
      <c r="AH164" s="63">
        <f>CJ96</f>
        <v>0</v>
      </c>
      <c r="AI164" s="67">
        <f>IFERROR(AH164/AH170,0)</f>
        <v>0</v>
      </c>
      <c r="AJ164" s="66">
        <f>CK96</f>
        <v>0</v>
      </c>
      <c r="AK164" s="62">
        <f>IFERROR(AJ164/AJ170,0)</f>
        <v>0</v>
      </c>
      <c r="AL164" s="63" t="str">
        <f t="shared" si="258"/>
        <v>0</v>
      </c>
      <c r="AM164" s="64">
        <f>IFERROR(AL164/AL155,0)</f>
        <v>0</v>
      </c>
      <c r="AN164" s="63">
        <f>CL96</f>
        <v>0</v>
      </c>
      <c r="AO164" s="65">
        <f>IFERROR(AN164/AN170,0)</f>
        <v>0</v>
      </c>
      <c r="AP164" s="66">
        <f t="shared" ref="AP164:AP167" si="291">CM96</f>
        <v>0</v>
      </c>
      <c r="AQ164" s="62">
        <f>IFERROR(AP164/AP170,0)</f>
        <v>0</v>
      </c>
      <c r="AR164" s="63" t="str">
        <f t="shared" si="260"/>
        <v>0</v>
      </c>
      <c r="AS164" s="64">
        <f>IFERROR(AR164/AR155,0)</f>
        <v>0</v>
      </c>
      <c r="AT164" s="63">
        <f t="shared" ref="AT164:AT167" si="292">CN96</f>
        <v>0</v>
      </c>
      <c r="AU164" s="69">
        <f>IFERROR(AT164/AT170,0)</f>
        <v>0</v>
      </c>
      <c r="AV164" s="70">
        <f t="shared" si="262"/>
        <v>-1245</v>
      </c>
      <c r="AW164" s="71">
        <f t="shared" si="263"/>
        <v>-1</v>
      </c>
      <c r="AX164" s="72">
        <f t="shared" si="264"/>
        <v>-364.86477910802893</v>
      </c>
      <c r="AY164" s="71">
        <f t="shared" si="265"/>
        <v>-1</v>
      </c>
      <c r="AZ164" s="72">
        <f t="shared" si="266"/>
        <v>-454256.64998949599</v>
      </c>
      <c r="BA164" s="73">
        <f t="shared" si="267"/>
        <v>-1</v>
      </c>
      <c r="BB164" s="70">
        <f t="shared" si="268"/>
        <v>0</v>
      </c>
      <c r="BC164" s="71">
        <f t="shared" si="269"/>
        <v>0</v>
      </c>
      <c r="BD164" s="72">
        <f t="shared" si="270"/>
        <v>0</v>
      </c>
      <c r="BE164" s="71">
        <f t="shared" si="271"/>
        <v>0</v>
      </c>
      <c r="BF164" s="72">
        <f t="shared" si="272"/>
        <v>0</v>
      </c>
      <c r="BG164" s="73">
        <f t="shared" si="273"/>
        <v>0</v>
      </c>
      <c r="BH164" s="70">
        <f t="shared" si="274"/>
        <v>0</v>
      </c>
      <c r="BI164" s="71">
        <f t="shared" si="275"/>
        <v>0</v>
      </c>
      <c r="BJ164" s="72">
        <f t="shared" si="276"/>
        <v>0</v>
      </c>
      <c r="BK164" s="71">
        <f t="shared" si="277"/>
        <v>0</v>
      </c>
      <c r="BL164" s="72">
        <f t="shared" si="278"/>
        <v>0</v>
      </c>
      <c r="BM164" s="74">
        <f t="shared" si="279"/>
        <v>0</v>
      </c>
      <c r="BN164" s="75">
        <f t="shared" si="280"/>
        <v>0</v>
      </c>
      <c r="BO164" s="71">
        <f t="shared" si="281"/>
        <v>0</v>
      </c>
      <c r="BP164" s="72">
        <f t="shared" si="282"/>
        <v>0</v>
      </c>
      <c r="BQ164" s="71">
        <f t="shared" si="283"/>
        <v>0</v>
      </c>
      <c r="BR164" s="72">
        <f t="shared" si="252"/>
        <v>0</v>
      </c>
      <c r="BS164" s="74">
        <f t="shared" si="284"/>
        <v>0</v>
      </c>
      <c r="BX164" s="321"/>
      <c r="BY164" s="366"/>
      <c r="BZ164" s="60" t="s">
        <v>40</v>
      </c>
      <c r="CA164" s="76">
        <f>ROUND(기존구분!$P$44*(SUM('파나크 영덕:소노문해운대'!R287)/SUM('파나크 영덕:소노문해운대'!$R$282,'파나크 영덕:소노문해운대'!$R$288,'파나크 영덕:소노문해운대'!$R$289)),0)</f>
        <v>179</v>
      </c>
      <c r="CB164" s="77">
        <f>CA164*기존구분!$P$52+1000</f>
        <v>59957.060754714839</v>
      </c>
      <c r="CC164" s="78"/>
      <c r="CD164" s="79"/>
      <c r="CE164" s="80"/>
      <c r="CF164" s="81"/>
      <c r="CG164" s="82"/>
      <c r="CH164" s="83"/>
      <c r="CI164" s="84"/>
      <c r="CJ164" s="85"/>
      <c r="CK164" s="78"/>
      <c r="CL164" s="83"/>
      <c r="CM164" s="78"/>
      <c r="CN164" s="83"/>
    </row>
    <row r="165" spans="3:92" ht="18" customHeight="1" x14ac:dyDescent="0.3">
      <c r="C165" s="315"/>
      <c r="D165" s="324"/>
      <c r="E165" s="60" t="s">
        <v>54</v>
      </c>
      <c r="F165" s="61">
        <f>CA97</f>
        <v>939</v>
      </c>
      <c r="G165" s="62">
        <f>IFERROR(F165/F170,0)</f>
        <v>0.18033416554637988</v>
      </c>
      <c r="H165" s="63">
        <f t="shared" si="253"/>
        <v>363.71262801163056</v>
      </c>
      <c r="I165" s="64">
        <f>IFERROR(H165/H155,0)</f>
        <v>1.2264235430409349</v>
      </c>
      <c r="J165" s="63">
        <f>CB97</f>
        <v>341526.15770292107</v>
      </c>
      <c r="K165" s="65">
        <f>IFERROR(J165/J170,0)</f>
        <v>0.21559467072012667</v>
      </c>
      <c r="L165" s="66">
        <f t="shared" si="289"/>
        <v>0</v>
      </c>
      <c r="M165" s="62">
        <f>IFERROR(L165/L170,0)</f>
        <v>0</v>
      </c>
      <c r="N165" s="63" t="str">
        <f t="shared" si="254"/>
        <v>0</v>
      </c>
      <c r="O165" s="64">
        <f>IFERROR(N165/N155,0)</f>
        <v>0</v>
      </c>
      <c r="P165" s="63">
        <f t="shared" si="290"/>
        <v>0</v>
      </c>
      <c r="Q165" s="67">
        <f>IFERROR(P165/P170,0)</f>
        <v>0</v>
      </c>
      <c r="R165" s="66">
        <f>CE97</f>
        <v>0</v>
      </c>
      <c r="S165" s="62">
        <f>IFERROR(R165/R170,0)</f>
        <v>0</v>
      </c>
      <c r="T165" s="63" t="str">
        <f t="shared" si="255"/>
        <v>0</v>
      </c>
      <c r="U165" s="64">
        <f>IFERROR(T165/T155,0)</f>
        <v>0</v>
      </c>
      <c r="V165" s="63">
        <f>CF97</f>
        <v>0</v>
      </c>
      <c r="W165" s="67">
        <f>IFERROR(V165/V170,0)</f>
        <v>0</v>
      </c>
      <c r="X165" s="68">
        <f>CG97</f>
        <v>0</v>
      </c>
      <c r="Y165" s="62">
        <f>IFERROR(X165/X170,0)</f>
        <v>0</v>
      </c>
      <c r="Z165" s="63" t="str">
        <f t="shared" si="256"/>
        <v>0</v>
      </c>
      <c r="AA165" s="64">
        <f>IFERROR(Z165/Z155,0)</f>
        <v>0</v>
      </c>
      <c r="AB165" s="63">
        <f>CH97</f>
        <v>0</v>
      </c>
      <c r="AC165" s="65">
        <f>IFERROR(AB165/AB170,0)</f>
        <v>0</v>
      </c>
      <c r="AD165" s="66">
        <f>CI97</f>
        <v>0</v>
      </c>
      <c r="AE165" s="62">
        <f>IFERROR(AD165/AD170,0)</f>
        <v>0</v>
      </c>
      <c r="AF165" s="63" t="str">
        <f t="shared" si="257"/>
        <v>0</v>
      </c>
      <c r="AG165" s="64">
        <f>IFERROR(AF165/AF155,0)</f>
        <v>0</v>
      </c>
      <c r="AH165" s="63">
        <f>CJ97</f>
        <v>0</v>
      </c>
      <c r="AI165" s="67">
        <f>IFERROR(AH165/AH170,0)</f>
        <v>0</v>
      </c>
      <c r="AJ165" s="66">
        <f>CK97</f>
        <v>0</v>
      </c>
      <c r="AK165" s="62">
        <f>IFERROR(AJ165/AJ170,0)</f>
        <v>0</v>
      </c>
      <c r="AL165" s="63" t="str">
        <f t="shared" si="258"/>
        <v>0</v>
      </c>
      <c r="AM165" s="64">
        <f>IFERROR(AL165/AL155,0)</f>
        <v>0</v>
      </c>
      <c r="AN165" s="63">
        <f>CL97</f>
        <v>0</v>
      </c>
      <c r="AO165" s="65">
        <f>IFERROR(AN165/AN170,0)</f>
        <v>0</v>
      </c>
      <c r="AP165" s="66">
        <f t="shared" si="291"/>
        <v>0</v>
      </c>
      <c r="AQ165" s="62">
        <f>IFERROR(AP165/AP170,0)</f>
        <v>0</v>
      </c>
      <c r="AR165" s="63" t="str">
        <f t="shared" si="260"/>
        <v>0</v>
      </c>
      <c r="AS165" s="64">
        <f>IFERROR(AR165/AR155,0)</f>
        <v>0</v>
      </c>
      <c r="AT165" s="63">
        <f t="shared" si="292"/>
        <v>0</v>
      </c>
      <c r="AU165" s="69">
        <f>IFERROR(AT165/AT170,0)</f>
        <v>0</v>
      </c>
      <c r="AV165" s="70">
        <f t="shared" si="262"/>
        <v>-939</v>
      </c>
      <c r="AW165" s="71">
        <f t="shared" si="263"/>
        <v>-1</v>
      </c>
      <c r="AX165" s="72">
        <f t="shared" si="264"/>
        <v>-363.71262801163056</v>
      </c>
      <c r="AY165" s="71">
        <f t="shared" si="265"/>
        <v>-1</v>
      </c>
      <c r="AZ165" s="72">
        <f t="shared" si="266"/>
        <v>-341526.15770292107</v>
      </c>
      <c r="BA165" s="73">
        <f t="shared" si="267"/>
        <v>-1</v>
      </c>
      <c r="BB165" s="70">
        <f t="shared" si="268"/>
        <v>0</v>
      </c>
      <c r="BC165" s="71">
        <f t="shared" si="269"/>
        <v>0</v>
      </c>
      <c r="BD165" s="72">
        <f t="shared" si="270"/>
        <v>0</v>
      </c>
      <c r="BE165" s="71">
        <f t="shared" si="271"/>
        <v>0</v>
      </c>
      <c r="BF165" s="72">
        <f t="shared" si="272"/>
        <v>0</v>
      </c>
      <c r="BG165" s="73">
        <f t="shared" si="273"/>
        <v>0</v>
      </c>
      <c r="BH165" s="70">
        <f t="shared" si="274"/>
        <v>0</v>
      </c>
      <c r="BI165" s="71">
        <f t="shared" si="275"/>
        <v>0</v>
      </c>
      <c r="BJ165" s="72">
        <f t="shared" si="276"/>
        <v>0</v>
      </c>
      <c r="BK165" s="71">
        <f t="shared" si="277"/>
        <v>0</v>
      </c>
      <c r="BL165" s="72">
        <f t="shared" si="278"/>
        <v>0</v>
      </c>
      <c r="BM165" s="74">
        <f t="shared" si="279"/>
        <v>0</v>
      </c>
      <c r="BN165" s="75">
        <f t="shared" si="280"/>
        <v>0</v>
      </c>
      <c r="BO165" s="71">
        <f t="shared" si="281"/>
        <v>0</v>
      </c>
      <c r="BP165" s="72">
        <f t="shared" si="282"/>
        <v>0</v>
      </c>
      <c r="BQ165" s="71">
        <f t="shared" si="283"/>
        <v>0</v>
      </c>
      <c r="BR165" s="72">
        <f t="shared" si="252"/>
        <v>0</v>
      </c>
      <c r="BS165" s="74">
        <f t="shared" si="284"/>
        <v>0</v>
      </c>
      <c r="BX165" s="322"/>
      <c r="BY165" s="361" t="s">
        <v>57</v>
      </c>
      <c r="BZ165" s="362"/>
      <c r="CA165" s="200">
        <f>ROUND(기존구분!$P$44*(SUM('파나크 영덕:소노문해운대'!R289)/SUM('파나크 영덕:소노문해운대'!$R$282,'파나크 영덕:소노문해운대'!$R$288,'파나크 영덕:소노문해운대'!$R$289)),0)</f>
        <v>50</v>
      </c>
      <c r="CB165" s="201"/>
      <c r="CC165" s="202"/>
      <c r="CD165" s="203"/>
      <c r="CE165" s="204"/>
      <c r="CF165" s="205"/>
      <c r="CG165" s="206"/>
      <c r="CH165" s="207"/>
      <c r="CI165" s="208"/>
      <c r="CJ165" s="209"/>
      <c r="CK165" s="202"/>
      <c r="CL165" s="207"/>
      <c r="CM165" s="202"/>
      <c r="CN165" s="207"/>
    </row>
    <row r="166" spans="3:92" ht="18" customHeight="1" x14ac:dyDescent="0.3">
      <c r="C166" s="315"/>
      <c r="D166" s="324"/>
      <c r="E166" s="60" t="s">
        <v>56</v>
      </c>
      <c r="F166" s="61">
        <f>CA98</f>
        <v>0</v>
      </c>
      <c r="G166" s="62">
        <f>IFERROR(F166/F170,0)</f>
        <v>0</v>
      </c>
      <c r="H166" s="63" t="str">
        <f t="shared" si="253"/>
        <v>0</v>
      </c>
      <c r="I166" s="64">
        <f>IFERROR(H166/H155,0)</f>
        <v>0</v>
      </c>
      <c r="J166" s="63">
        <f>CB98</f>
        <v>0</v>
      </c>
      <c r="K166" s="65">
        <f>IFERROR(J166/J170,0)</f>
        <v>0</v>
      </c>
      <c r="L166" s="66">
        <f t="shared" si="289"/>
        <v>0</v>
      </c>
      <c r="M166" s="62">
        <f>IFERROR(L166/L170,0)</f>
        <v>0</v>
      </c>
      <c r="N166" s="63" t="str">
        <f t="shared" si="254"/>
        <v>0</v>
      </c>
      <c r="O166" s="64">
        <f>IFERROR(N166/N155,0)</f>
        <v>0</v>
      </c>
      <c r="P166" s="63">
        <f t="shared" si="290"/>
        <v>0</v>
      </c>
      <c r="Q166" s="67">
        <f>IFERROR(P166/P170,0)</f>
        <v>0</v>
      </c>
      <c r="R166" s="66">
        <f>CE98</f>
        <v>0</v>
      </c>
      <c r="S166" s="62">
        <f>IFERROR(R166/R170,0)</f>
        <v>0</v>
      </c>
      <c r="T166" s="63" t="str">
        <f t="shared" si="255"/>
        <v>0</v>
      </c>
      <c r="U166" s="64">
        <f>IFERROR(T166/T155,0)</f>
        <v>0</v>
      </c>
      <c r="V166" s="63">
        <f>CF98</f>
        <v>0</v>
      </c>
      <c r="W166" s="67">
        <f>IFERROR(V166/V170,0)</f>
        <v>0</v>
      </c>
      <c r="X166" s="68">
        <f>CG98</f>
        <v>0</v>
      </c>
      <c r="Y166" s="62">
        <f>IFERROR(X166/X170,0)</f>
        <v>0</v>
      </c>
      <c r="Z166" s="63" t="str">
        <f t="shared" si="256"/>
        <v>0</v>
      </c>
      <c r="AA166" s="64">
        <f>IFERROR(Z166/Z155,0)</f>
        <v>0</v>
      </c>
      <c r="AB166" s="63">
        <f>CH98</f>
        <v>0</v>
      </c>
      <c r="AC166" s="65">
        <f>IFERROR(AB166/AB170,0)</f>
        <v>0</v>
      </c>
      <c r="AD166" s="66">
        <f>CI98</f>
        <v>0</v>
      </c>
      <c r="AE166" s="62">
        <f>IFERROR(AD166/AD170,0)</f>
        <v>0</v>
      </c>
      <c r="AF166" s="63" t="str">
        <f t="shared" si="257"/>
        <v>0</v>
      </c>
      <c r="AG166" s="64">
        <f>IFERROR(AF166/AF155,0)</f>
        <v>0</v>
      </c>
      <c r="AH166" s="63">
        <f>CJ98</f>
        <v>0</v>
      </c>
      <c r="AI166" s="67">
        <f>IFERROR(AH166/AH170,0)</f>
        <v>0</v>
      </c>
      <c r="AJ166" s="66">
        <f>CK98</f>
        <v>0</v>
      </c>
      <c r="AK166" s="62">
        <f>IFERROR(AJ166/AJ170,0)</f>
        <v>0</v>
      </c>
      <c r="AL166" s="63" t="str">
        <f t="shared" si="258"/>
        <v>0</v>
      </c>
      <c r="AM166" s="64">
        <f>IFERROR(AL166/AL155,0)</f>
        <v>0</v>
      </c>
      <c r="AN166" s="63">
        <f>CL98</f>
        <v>0</v>
      </c>
      <c r="AO166" s="65">
        <f>IFERROR(AN166/AN170,0)</f>
        <v>0</v>
      </c>
      <c r="AP166" s="66">
        <f t="shared" si="291"/>
        <v>0</v>
      </c>
      <c r="AQ166" s="62">
        <f>IFERROR(AP166/AP170,0)</f>
        <v>0</v>
      </c>
      <c r="AR166" s="63" t="str">
        <f t="shared" si="260"/>
        <v>0</v>
      </c>
      <c r="AS166" s="64">
        <f>IFERROR(AR166/AR155,0)</f>
        <v>0</v>
      </c>
      <c r="AT166" s="63">
        <f t="shared" si="292"/>
        <v>0</v>
      </c>
      <c r="AU166" s="69">
        <f>IFERROR(AT166/AT170,0)</f>
        <v>0</v>
      </c>
      <c r="AV166" s="70">
        <f t="shared" si="262"/>
        <v>0</v>
      </c>
      <c r="AW166" s="71">
        <f t="shared" si="263"/>
        <v>0</v>
      </c>
      <c r="AX166" s="72">
        <f t="shared" si="264"/>
        <v>0</v>
      </c>
      <c r="AY166" s="71">
        <f t="shared" si="265"/>
        <v>0</v>
      </c>
      <c r="AZ166" s="72">
        <f t="shared" si="266"/>
        <v>0</v>
      </c>
      <c r="BA166" s="73">
        <f t="shared" si="267"/>
        <v>0</v>
      </c>
      <c r="BB166" s="70">
        <f t="shared" si="268"/>
        <v>0</v>
      </c>
      <c r="BC166" s="71">
        <f t="shared" si="269"/>
        <v>0</v>
      </c>
      <c r="BD166" s="72">
        <f t="shared" si="270"/>
        <v>0</v>
      </c>
      <c r="BE166" s="71">
        <f t="shared" si="271"/>
        <v>0</v>
      </c>
      <c r="BF166" s="72">
        <f t="shared" si="272"/>
        <v>0</v>
      </c>
      <c r="BG166" s="73">
        <f t="shared" si="273"/>
        <v>0</v>
      </c>
      <c r="BH166" s="70">
        <f t="shared" si="274"/>
        <v>0</v>
      </c>
      <c r="BI166" s="71">
        <f t="shared" si="275"/>
        <v>0</v>
      </c>
      <c r="BJ166" s="72">
        <f t="shared" si="276"/>
        <v>0</v>
      </c>
      <c r="BK166" s="71">
        <f t="shared" si="277"/>
        <v>0</v>
      </c>
      <c r="BL166" s="72">
        <f t="shared" si="278"/>
        <v>0</v>
      </c>
      <c r="BM166" s="74">
        <f t="shared" si="279"/>
        <v>0</v>
      </c>
      <c r="BN166" s="75">
        <f t="shared" si="280"/>
        <v>0</v>
      </c>
      <c r="BO166" s="71">
        <f t="shared" si="281"/>
        <v>0</v>
      </c>
      <c r="BP166" s="72">
        <f t="shared" si="282"/>
        <v>0</v>
      </c>
      <c r="BQ166" s="71">
        <f t="shared" si="283"/>
        <v>0</v>
      </c>
      <c r="BR166" s="72">
        <f t="shared" si="252"/>
        <v>0</v>
      </c>
      <c r="BS166" s="74">
        <f t="shared" si="284"/>
        <v>0</v>
      </c>
      <c r="CD166" s="2"/>
      <c r="CE166" s="2"/>
      <c r="CJ166" s="6"/>
      <c r="CK166" s="6"/>
      <c r="CM166" s="6"/>
    </row>
    <row r="167" spans="3:92" ht="18" customHeight="1" x14ac:dyDescent="0.3">
      <c r="C167" s="315"/>
      <c r="D167" s="324"/>
      <c r="E167" s="60" t="s">
        <v>39</v>
      </c>
      <c r="F167" s="61">
        <f>CA99</f>
        <v>85</v>
      </c>
      <c r="G167" s="62">
        <f>IFERROR(F167/F170,0)</f>
        <v>1.6324178989821393E-2</v>
      </c>
      <c r="H167" s="63">
        <f t="shared" si="253"/>
        <v>354.17807936789188</v>
      </c>
      <c r="I167" s="64">
        <f>IFERROR(H167/H155,0)</f>
        <v>1.1942734497299703</v>
      </c>
      <c r="J167" s="63">
        <f>CB99</f>
        <v>30105.136746270811</v>
      </c>
      <c r="K167" s="65">
        <f>IFERROR(J167/J170,0)</f>
        <v>1.9004421469357713E-2</v>
      </c>
      <c r="L167" s="66">
        <f t="shared" si="289"/>
        <v>0</v>
      </c>
      <c r="M167" s="62">
        <f>IFERROR(L167/L170,0)</f>
        <v>0</v>
      </c>
      <c r="N167" s="63" t="str">
        <f t="shared" si="254"/>
        <v>0</v>
      </c>
      <c r="O167" s="64">
        <f>IFERROR(N167/N155,0)</f>
        <v>0</v>
      </c>
      <c r="P167" s="63">
        <f t="shared" si="290"/>
        <v>0</v>
      </c>
      <c r="Q167" s="67">
        <f>IFERROR(P167/P170,0)</f>
        <v>0</v>
      </c>
      <c r="R167" s="66">
        <f>CE99</f>
        <v>0</v>
      </c>
      <c r="S167" s="62">
        <f>IFERROR(R167/R170,0)</f>
        <v>0</v>
      </c>
      <c r="T167" s="63" t="str">
        <f t="shared" si="255"/>
        <v>0</v>
      </c>
      <c r="U167" s="64">
        <f>IFERROR(T167/T155,0)</f>
        <v>0</v>
      </c>
      <c r="V167" s="63">
        <f>CF99</f>
        <v>0</v>
      </c>
      <c r="W167" s="67">
        <f>IFERROR(V167/V170,0)</f>
        <v>0</v>
      </c>
      <c r="X167" s="68">
        <f>CG99</f>
        <v>0</v>
      </c>
      <c r="Y167" s="62">
        <f>IFERROR(X167/X170,0)</f>
        <v>0</v>
      </c>
      <c r="Z167" s="63" t="str">
        <f t="shared" si="256"/>
        <v>0</v>
      </c>
      <c r="AA167" s="64">
        <f>IFERROR(Z167/Z155,0)</f>
        <v>0</v>
      </c>
      <c r="AB167" s="63">
        <f>CH99</f>
        <v>0</v>
      </c>
      <c r="AC167" s="65">
        <f>IFERROR(AB167/AB170,0)</f>
        <v>0</v>
      </c>
      <c r="AD167" s="66">
        <f>CI99</f>
        <v>0</v>
      </c>
      <c r="AE167" s="62">
        <f>IFERROR(AD167/AD170,0)</f>
        <v>0</v>
      </c>
      <c r="AF167" s="63" t="str">
        <f t="shared" si="257"/>
        <v>0</v>
      </c>
      <c r="AG167" s="64">
        <f>IFERROR(AF167/AF155,0)</f>
        <v>0</v>
      </c>
      <c r="AH167" s="63">
        <f>CJ99</f>
        <v>0</v>
      </c>
      <c r="AI167" s="67">
        <f>IFERROR(AH167/AH170,0)</f>
        <v>0</v>
      </c>
      <c r="AJ167" s="66">
        <f>CK99</f>
        <v>0</v>
      </c>
      <c r="AK167" s="62">
        <f>IFERROR(AJ167/AJ170,0)</f>
        <v>0</v>
      </c>
      <c r="AL167" s="63" t="str">
        <f t="shared" si="258"/>
        <v>0</v>
      </c>
      <c r="AM167" s="64">
        <f>IFERROR(AL167/AL155,0)</f>
        <v>0</v>
      </c>
      <c r="AN167" s="63">
        <f>CL99</f>
        <v>0</v>
      </c>
      <c r="AO167" s="65">
        <f>IFERROR(AN167/AN170,0)</f>
        <v>0</v>
      </c>
      <c r="AP167" s="66">
        <f t="shared" si="291"/>
        <v>0</v>
      </c>
      <c r="AQ167" s="62">
        <f>IFERROR(AP167/AP170,0)</f>
        <v>0</v>
      </c>
      <c r="AR167" s="63" t="str">
        <f t="shared" si="260"/>
        <v>0</v>
      </c>
      <c r="AS167" s="64">
        <f>IFERROR(AR167/AR155,0)</f>
        <v>0</v>
      </c>
      <c r="AT167" s="63">
        <f t="shared" si="292"/>
        <v>0</v>
      </c>
      <c r="AU167" s="69">
        <f>IFERROR(AT167/AT170,0)</f>
        <v>0</v>
      </c>
      <c r="AV167" s="70">
        <f t="shared" si="262"/>
        <v>-85</v>
      </c>
      <c r="AW167" s="71">
        <f t="shared" si="263"/>
        <v>-1</v>
      </c>
      <c r="AX167" s="72">
        <f t="shared" si="264"/>
        <v>-354.17807936789188</v>
      </c>
      <c r="AY167" s="71">
        <f t="shared" si="265"/>
        <v>-1</v>
      </c>
      <c r="AZ167" s="72">
        <f t="shared" si="266"/>
        <v>-30105.136746270811</v>
      </c>
      <c r="BA167" s="73">
        <f t="shared" si="267"/>
        <v>-1</v>
      </c>
      <c r="BB167" s="70">
        <f t="shared" si="268"/>
        <v>0</v>
      </c>
      <c r="BC167" s="71">
        <f t="shared" si="269"/>
        <v>0</v>
      </c>
      <c r="BD167" s="72">
        <f t="shared" si="270"/>
        <v>0</v>
      </c>
      <c r="BE167" s="71">
        <f t="shared" si="271"/>
        <v>0</v>
      </c>
      <c r="BF167" s="72">
        <f t="shared" si="272"/>
        <v>0</v>
      </c>
      <c r="BG167" s="73">
        <f t="shared" si="273"/>
        <v>0</v>
      </c>
      <c r="BH167" s="70">
        <f t="shared" si="274"/>
        <v>0</v>
      </c>
      <c r="BI167" s="71">
        <f t="shared" si="275"/>
        <v>0</v>
      </c>
      <c r="BJ167" s="72">
        <f t="shared" si="276"/>
        <v>0</v>
      </c>
      <c r="BK167" s="71">
        <f t="shared" si="277"/>
        <v>0</v>
      </c>
      <c r="BL167" s="72">
        <f t="shared" si="278"/>
        <v>0</v>
      </c>
      <c r="BM167" s="74">
        <f t="shared" si="279"/>
        <v>0</v>
      </c>
      <c r="BN167" s="75">
        <f t="shared" si="280"/>
        <v>0</v>
      </c>
      <c r="BO167" s="71">
        <f t="shared" si="281"/>
        <v>0</v>
      </c>
      <c r="BP167" s="72">
        <f t="shared" si="282"/>
        <v>0</v>
      </c>
      <c r="BQ167" s="71">
        <f t="shared" si="283"/>
        <v>0</v>
      </c>
      <c r="BR167" s="72">
        <f t="shared" si="252"/>
        <v>0</v>
      </c>
      <c r="BS167" s="74">
        <f t="shared" si="284"/>
        <v>0</v>
      </c>
      <c r="BX167" s="16" t="s">
        <v>71</v>
      </c>
      <c r="BY167" s="213"/>
      <c r="BZ167" s="213"/>
      <c r="CA167" s="213"/>
      <c r="CB167" s="213"/>
      <c r="CC167" s="14"/>
      <c r="CD167" s="8"/>
      <c r="CE167" s="8"/>
      <c r="CF167" s="8"/>
      <c r="CG167" s="8"/>
      <c r="CH167" s="8"/>
      <c r="CI167" s="8"/>
      <c r="CJ167" s="14"/>
      <c r="CK167" s="6"/>
      <c r="CM167" s="6"/>
    </row>
    <row r="168" spans="3:92" ht="18" customHeight="1" x14ac:dyDescent="0.3">
      <c r="C168" s="315"/>
      <c r="D168" s="325"/>
      <c r="E168" s="86" t="s">
        <v>41</v>
      </c>
      <c r="F168" s="87">
        <f>SUM(F163:F167)</f>
        <v>2549</v>
      </c>
      <c r="G168" s="88">
        <f>IFERROR(F168/F170,0)</f>
        <v>0.48953332053005572</v>
      </c>
      <c r="H168" s="89">
        <f t="shared" si="253"/>
        <v>367.53655904850484</v>
      </c>
      <c r="I168" s="90">
        <f>IFERROR(H168/H155,0)</f>
        <v>1.239317676181777</v>
      </c>
      <c r="J168" s="89">
        <f>SUM(J163:J167)</f>
        <v>936850.68901463877</v>
      </c>
      <c r="K168" s="91">
        <f>IFERROR(J168/J170,0)</f>
        <v>0.59140423436534717</v>
      </c>
      <c r="L168" s="92">
        <f>SUM(L163:L167)</f>
        <v>0</v>
      </c>
      <c r="M168" s="88">
        <f>IFERROR(L168/L170,0)</f>
        <v>0</v>
      </c>
      <c r="N168" s="89" t="str">
        <f t="shared" si="254"/>
        <v>0</v>
      </c>
      <c r="O168" s="90">
        <f>IFERROR(N168/N155,0)</f>
        <v>0</v>
      </c>
      <c r="P168" s="89">
        <f>SUM(P163:P167)</f>
        <v>0</v>
      </c>
      <c r="Q168" s="93">
        <f>IFERROR(P168/P170,0)</f>
        <v>0</v>
      </c>
      <c r="R168" s="92">
        <f>SUM(R163:R167)</f>
        <v>0</v>
      </c>
      <c r="S168" s="88">
        <f>IFERROR(R168/R170,0)</f>
        <v>0</v>
      </c>
      <c r="T168" s="89" t="str">
        <f t="shared" si="255"/>
        <v>0</v>
      </c>
      <c r="U168" s="90">
        <f>IFERROR(T168/T155,0)</f>
        <v>0</v>
      </c>
      <c r="V168" s="89">
        <f>SUM(V163:V167)</f>
        <v>0</v>
      </c>
      <c r="W168" s="93">
        <f>IFERROR(V168/V170,0)</f>
        <v>0</v>
      </c>
      <c r="X168" s="94">
        <f>SUM(X163:X167)</f>
        <v>0</v>
      </c>
      <c r="Y168" s="88">
        <f>IFERROR(X168/X170,0)</f>
        <v>0</v>
      </c>
      <c r="Z168" s="89" t="str">
        <f t="shared" si="256"/>
        <v>0</v>
      </c>
      <c r="AA168" s="90">
        <f>IFERROR(Z168/Z155,0)</f>
        <v>0</v>
      </c>
      <c r="AB168" s="89">
        <f>SUM(AB163:AB167)</f>
        <v>0</v>
      </c>
      <c r="AC168" s="91">
        <f>IFERROR(AB168/AB170,0)</f>
        <v>0</v>
      </c>
      <c r="AD168" s="92">
        <f>SUM(AD163:AD167)</f>
        <v>0</v>
      </c>
      <c r="AE168" s="88">
        <f>IFERROR(AD168/AD170,0)</f>
        <v>0</v>
      </c>
      <c r="AF168" s="89" t="str">
        <f t="shared" si="257"/>
        <v>0</v>
      </c>
      <c r="AG168" s="90">
        <f>IFERROR(AF168/AF155,0)</f>
        <v>0</v>
      </c>
      <c r="AH168" s="89">
        <f>SUM(AH163:AH167)</f>
        <v>0</v>
      </c>
      <c r="AI168" s="93">
        <f>IFERROR(AH168/AH170,0)</f>
        <v>0</v>
      </c>
      <c r="AJ168" s="92">
        <f>SUM(AJ163:AJ167)</f>
        <v>0</v>
      </c>
      <c r="AK168" s="88">
        <f>IFERROR(AJ168/AJ170,0)</f>
        <v>0</v>
      </c>
      <c r="AL168" s="89" t="str">
        <f t="shared" si="258"/>
        <v>0</v>
      </c>
      <c r="AM168" s="90">
        <f>IFERROR(AL168/AL155,0)</f>
        <v>0</v>
      </c>
      <c r="AN168" s="89">
        <f>SUM(AN163:AN167)</f>
        <v>0</v>
      </c>
      <c r="AO168" s="91">
        <f>IFERROR(AN168/AN170,0)</f>
        <v>0</v>
      </c>
      <c r="AP168" s="92">
        <f>SUM(AP163:AP167)</f>
        <v>0</v>
      </c>
      <c r="AQ168" s="88">
        <f>IFERROR(AP168/AP170,0)</f>
        <v>0</v>
      </c>
      <c r="AR168" s="89" t="str">
        <f t="shared" si="260"/>
        <v>0</v>
      </c>
      <c r="AS168" s="90">
        <f>IFERROR(AR168/AR155,0)</f>
        <v>0</v>
      </c>
      <c r="AT168" s="89">
        <f>SUM(AT163:AT167)</f>
        <v>0</v>
      </c>
      <c r="AU168" s="95">
        <f>IFERROR(AT168/AT170,0)</f>
        <v>0</v>
      </c>
      <c r="AV168" s="96">
        <f t="shared" si="262"/>
        <v>-2549</v>
      </c>
      <c r="AW168" s="97">
        <f t="shared" si="263"/>
        <v>-1</v>
      </c>
      <c r="AX168" s="98">
        <f t="shared" si="264"/>
        <v>-367.53655904850484</v>
      </c>
      <c r="AY168" s="97">
        <f t="shared" si="265"/>
        <v>-1</v>
      </c>
      <c r="AZ168" s="98">
        <f t="shared" si="266"/>
        <v>-936850.68901463877</v>
      </c>
      <c r="BA168" s="99">
        <f t="shared" si="267"/>
        <v>-1</v>
      </c>
      <c r="BB168" s="96">
        <f t="shared" si="268"/>
        <v>0</v>
      </c>
      <c r="BC168" s="97">
        <f t="shared" si="269"/>
        <v>0</v>
      </c>
      <c r="BD168" s="98">
        <f t="shared" si="270"/>
        <v>0</v>
      </c>
      <c r="BE168" s="97">
        <f t="shared" si="271"/>
        <v>0</v>
      </c>
      <c r="BF168" s="98">
        <f t="shared" si="272"/>
        <v>0</v>
      </c>
      <c r="BG168" s="99">
        <f t="shared" si="273"/>
        <v>0</v>
      </c>
      <c r="BH168" s="96">
        <f t="shared" si="274"/>
        <v>0</v>
      </c>
      <c r="BI168" s="97">
        <f t="shared" si="275"/>
        <v>0</v>
      </c>
      <c r="BJ168" s="98">
        <f t="shared" si="276"/>
        <v>0</v>
      </c>
      <c r="BK168" s="97">
        <f t="shared" si="277"/>
        <v>0</v>
      </c>
      <c r="BL168" s="98">
        <f t="shared" si="278"/>
        <v>0</v>
      </c>
      <c r="BM168" s="100">
        <f t="shared" si="279"/>
        <v>0</v>
      </c>
      <c r="BN168" s="101">
        <f t="shared" si="280"/>
        <v>0</v>
      </c>
      <c r="BO168" s="97">
        <f t="shared" si="281"/>
        <v>0</v>
      </c>
      <c r="BP168" s="98">
        <f t="shared" si="282"/>
        <v>0</v>
      </c>
      <c r="BQ168" s="97">
        <f t="shared" si="283"/>
        <v>0</v>
      </c>
      <c r="BR168" s="98">
        <f t="shared" si="252"/>
        <v>0</v>
      </c>
      <c r="BS168" s="100">
        <f t="shared" si="284"/>
        <v>0</v>
      </c>
      <c r="BX168" s="320" t="s">
        <v>72</v>
      </c>
      <c r="BY168" s="363"/>
      <c r="BZ168" s="214" t="s">
        <v>73</v>
      </c>
      <c r="CA168" s="214" t="s">
        <v>32</v>
      </c>
      <c r="CB168" s="214" t="s">
        <v>58</v>
      </c>
      <c r="CC168" s="214" t="s">
        <v>61</v>
      </c>
      <c r="CD168" s="214" t="s">
        <v>74</v>
      </c>
      <c r="CE168" s="214" t="s">
        <v>75</v>
      </c>
      <c r="CF168" s="214" t="s">
        <v>76</v>
      </c>
      <c r="CG168" s="214" t="s">
        <v>77</v>
      </c>
      <c r="CH168" s="214" t="s">
        <v>78</v>
      </c>
      <c r="CI168" s="214" t="s">
        <v>79</v>
      </c>
      <c r="CJ168" s="214" t="s">
        <v>80</v>
      </c>
      <c r="CK168" s="214" t="s">
        <v>81</v>
      </c>
      <c r="CL168" s="215" t="s">
        <v>82</v>
      </c>
      <c r="CM168" s="6"/>
      <c r="CN168" s="6"/>
    </row>
    <row r="169" spans="3:92" ht="18" customHeight="1" x14ac:dyDescent="0.3">
      <c r="C169" s="315"/>
      <c r="D169" s="326" t="s">
        <v>57</v>
      </c>
      <c r="E169" s="327"/>
      <c r="F169" s="155">
        <f>CA100</f>
        <v>41</v>
      </c>
      <c r="G169" s="156">
        <f>IFERROR(F169/F170,0)</f>
        <v>7.874015748031496E-3</v>
      </c>
      <c r="H169" s="157">
        <f t="shared" si="253"/>
        <v>0</v>
      </c>
      <c r="I169" s="158">
        <f>IFERROR(H169/H155,0)</f>
        <v>0</v>
      </c>
      <c r="J169" s="157">
        <f>CB100</f>
        <v>0</v>
      </c>
      <c r="K169" s="159">
        <f>IFERROR(J169/J170,0)</f>
        <v>0</v>
      </c>
      <c r="L169" s="160">
        <f>CC100</f>
        <v>0</v>
      </c>
      <c r="M169" s="156">
        <f>IFERROR(L169/L170,0)</f>
        <v>0</v>
      </c>
      <c r="N169" s="157" t="str">
        <f t="shared" si="254"/>
        <v>0</v>
      </c>
      <c r="O169" s="158">
        <f>IFERROR(N169/N155,0)</f>
        <v>0</v>
      </c>
      <c r="P169" s="157">
        <f>CD100</f>
        <v>0</v>
      </c>
      <c r="Q169" s="161">
        <f>IFERROR(P169/P170,0)</f>
        <v>0</v>
      </c>
      <c r="R169" s="160">
        <f>CE100</f>
        <v>0</v>
      </c>
      <c r="S169" s="156">
        <f>IFERROR(R169/R170,0)</f>
        <v>0</v>
      </c>
      <c r="T169" s="157" t="str">
        <f t="shared" si="255"/>
        <v>0</v>
      </c>
      <c r="U169" s="158">
        <f>IFERROR(T169/T155,0)</f>
        <v>0</v>
      </c>
      <c r="V169" s="157">
        <f>CF100</f>
        <v>0</v>
      </c>
      <c r="W169" s="161">
        <f>IFERROR(V169/V170,0)</f>
        <v>0</v>
      </c>
      <c r="X169" s="162">
        <f>CG100</f>
        <v>0</v>
      </c>
      <c r="Y169" s="156">
        <f>IFERROR(X169/X170,0)</f>
        <v>0</v>
      </c>
      <c r="Z169" s="157" t="str">
        <f t="shared" si="256"/>
        <v>0</v>
      </c>
      <c r="AA169" s="158">
        <f>IFERROR(Z169/Z155,0)</f>
        <v>0</v>
      </c>
      <c r="AB169" s="157">
        <f>CH100</f>
        <v>0</v>
      </c>
      <c r="AC169" s="159">
        <f>IFERROR(AB169/AB170,0)</f>
        <v>0</v>
      </c>
      <c r="AD169" s="160">
        <f>CI100</f>
        <v>0</v>
      </c>
      <c r="AE169" s="156">
        <f>IFERROR(AD169/AD170,0)</f>
        <v>0</v>
      </c>
      <c r="AF169" s="157" t="str">
        <f t="shared" si="257"/>
        <v>0</v>
      </c>
      <c r="AG169" s="158">
        <f>IFERROR(AF169/AF155,0)</f>
        <v>0</v>
      </c>
      <c r="AH169" s="157">
        <f>CJ100</f>
        <v>0</v>
      </c>
      <c r="AI169" s="161">
        <f>IFERROR(AH169/AH170,0)</f>
        <v>0</v>
      </c>
      <c r="AJ169" s="160">
        <f>CK100</f>
        <v>0</v>
      </c>
      <c r="AK169" s="156">
        <f>IFERROR(AJ169/AJ170,0)</f>
        <v>0</v>
      </c>
      <c r="AL169" s="157" t="str">
        <f t="shared" si="258"/>
        <v>0</v>
      </c>
      <c r="AM169" s="158">
        <f>IFERROR(AL169/AL155,0)</f>
        <v>0</v>
      </c>
      <c r="AN169" s="157">
        <f>CL100</f>
        <v>0</v>
      </c>
      <c r="AO169" s="159">
        <f>IFERROR(AN169/AN170,0)</f>
        <v>0</v>
      </c>
      <c r="AP169" s="160">
        <f>CM100</f>
        <v>0</v>
      </c>
      <c r="AQ169" s="156">
        <f>IFERROR(AP169/AP170,0)</f>
        <v>0</v>
      </c>
      <c r="AR169" s="157" t="str">
        <f t="shared" si="260"/>
        <v>0</v>
      </c>
      <c r="AS169" s="158">
        <f>IFERROR(AR169/AR155,0)</f>
        <v>0</v>
      </c>
      <c r="AT169" s="157">
        <f>CN100</f>
        <v>0</v>
      </c>
      <c r="AU169" s="163">
        <f>IFERROR(AT169/AT170,0)</f>
        <v>0</v>
      </c>
      <c r="AV169" s="164">
        <f t="shared" si="262"/>
        <v>-41</v>
      </c>
      <c r="AW169" s="165">
        <f t="shared" si="263"/>
        <v>-1</v>
      </c>
      <c r="AX169" s="166">
        <f t="shared" si="264"/>
        <v>0</v>
      </c>
      <c r="AY169" s="165">
        <f t="shared" si="265"/>
        <v>0</v>
      </c>
      <c r="AZ169" s="166">
        <f t="shared" si="266"/>
        <v>0</v>
      </c>
      <c r="BA169" s="167">
        <f t="shared" si="267"/>
        <v>0</v>
      </c>
      <c r="BB169" s="164">
        <f t="shared" si="268"/>
        <v>0</v>
      </c>
      <c r="BC169" s="165">
        <f t="shared" si="269"/>
        <v>0</v>
      </c>
      <c r="BD169" s="166">
        <f t="shared" si="270"/>
        <v>0</v>
      </c>
      <c r="BE169" s="165">
        <f t="shared" si="271"/>
        <v>0</v>
      </c>
      <c r="BF169" s="166">
        <f t="shared" si="272"/>
        <v>0</v>
      </c>
      <c r="BG169" s="167">
        <f t="shared" si="273"/>
        <v>0</v>
      </c>
      <c r="BH169" s="164">
        <f t="shared" si="274"/>
        <v>0</v>
      </c>
      <c r="BI169" s="165">
        <f t="shared" si="275"/>
        <v>0</v>
      </c>
      <c r="BJ169" s="166">
        <f t="shared" si="276"/>
        <v>0</v>
      </c>
      <c r="BK169" s="165">
        <f t="shared" si="277"/>
        <v>0</v>
      </c>
      <c r="BL169" s="166">
        <f t="shared" si="278"/>
        <v>0</v>
      </c>
      <c r="BM169" s="168">
        <f t="shared" si="279"/>
        <v>0</v>
      </c>
      <c r="BN169" s="169">
        <f t="shared" si="280"/>
        <v>0</v>
      </c>
      <c r="BO169" s="165">
        <f t="shared" si="281"/>
        <v>0</v>
      </c>
      <c r="BP169" s="166">
        <f t="shared" si="282"/>
        <v>0</v>
      </c>
      <c r="BQ169" s="165">
        <f t="shared" si="283"/>
        <v>0</v>
      </c>
      <c r="BR169" s="166">
        <f t="shared" si="252"/>
        <v>0</v>
      </c>
      <c r="BS169" s="168">
        <f t="shared" si="284"/>
        <v>0</v>
      </c>
      <c r="BX169" s="321" t="s">
        <v>101</v>
      </c>
      <c r="BY169" s="216" t="s">
        <v>84</v>
      </c>
      <c r="BZ169" s="217">
        <f t="shared" ref="BZ169:BZ189" si="293">SUM(CA169:CL169)</f>
        <v>67220</v>
      </c>
      <c r="CA169" s="218">
        <f>31*238</f>
        <v>7378</v>
      </c>
      <c r="CB169" s="218">
        <f>28*107</f>
        <v>2996</v>
      </c>
      <c r="CC169" s="218">
        <f>31*107</f>
        <v>3317</v>
      </c>
      <c r="CD169" s="218">
        <f>30*107</f>
        <v>3210</v>
      </c>
      <c r="CE169" s="218">
        <f>31*107</f>
        <v>3317</v>
      </c>
      <c r="CF169" s="218">
        <f>30*107</f>
        <v>3210</v>
      </c>
      <c r="CG169" s="218">
        <f t="shared" ref="CG169:CL169" si="294">31*238</f>
        <v>7378</v>
      </c>
      <c r="CH169" s="218">
        <f t="shared" si="294"/>
        <v>7378</v>
      </c>
      <c r="CI169" s="218">
        <f>30*238</f>
        <v>7140</v>
      </c>
      <c r="CJ169" s="218">
        <f t="shared" si="294"/>
        <v>7378</v>
      </c>
      <c r="CK169" s="218">
        <f>30*238</f>
        <v>7140</v>
      </c>
      <c r="CL169" s="219">
        <f t="shared" si="294"/>
        <v>7378</v>
      </c>
      <c r="CM169" s="220"/>
      <c r="CN169" s="220"/>
    </row>
    <row r="170" spans="3:92" ht="18" customHeight="1" x14ac:dyDescent="0.3">
      <c r="C170" s="315"/>
      <c r="D170" s="328" t="s">
        <v>59</v>
      </c>
      <c r="E170" s="329"/>
      <c r="F170" s="170">
        <f>SUM(F158,F162,F168,F169)</f>
        <v>5207</v>
      </c>
      <c r="G170" s="171">
        <f>IFERROR(F170/F170,0)</f>
        <v>1</v>
      </c>
      <c r="H170" s="172">
        <f t="shared" si="253"/>
        <v>304.22743313680235</v>
      </c>
      <c r="I170" s="173">
        <f>IFERROR(H170/H155,0)</f>
        <v>1.0258419909081495</v>
      </c>
      <c r="J170" s="172">
        <f>SUM(J158,J162,J168,J169)</f>
        <v>1584112.2443433299</v>
      </c>
      <c r="K170" s="174">
        <f>IFERROR(J170/J170,0)</f>
        <v>1</v>
      </c>
      <c r="L170" s="175">
        <f>SUM(L158,L162,L168,L169)</f>
        <v>0</v>
      </c>
      <c r="M170" s="171">
        <f>IFERROR(L170/L170,0)</f>
        <v>0</v>
      </c>
      <c r="N170" s="172" t="str">
        <f t="shared" si="254"/>
        <v>0</v>
      </c>
      <c r="O170" s="173">
        <f>IFERROR(N170/N155,0)</f>
        <v>0</v>
      </c>
      <c r="P170" s="172">
        <f>SUM(P158,P162,P168,P169)</f>
        <v>0</v>
      </c>
      <c r="Q170" s="176">
        <f>IFERROR(P170/P170,0)</f>
        <v>0</v>
      </c>
      <c r="R170" s="175">
        <f>SUM(R158,R162,R168,R169)</f>
        <v>0</v>
      </c>
      <c r="S170" s="171">
        <f>IFERROR(R170/R170,0)</f>
        <v>0</v>
      </c>
      <c r="T170" s="172" t="str">
        <f t="shared" si="255"/>
        <v>0</v>
      </c>
      <c r="U170" s="173">
        <f>IFERROR(T170/T155,0)</f>
        <v>0</v>
      </c>
      <c r="V170" s="172">
        <f>SUM(V158,V162,V168,V169)</f>
        <v>0</v>
      </c>
      <c r="W170" s="176">
        <f>IFERROR(V170/V170,0)</f>
        <v>0</v>
      </c>
      <c r="X170" s="177">
        <f>SUM(X158,X162,X168,X169)</f>
        <v>0</v>
      </c>
      <c r="Y170" s="171">
        <f>IFERROR(X170/X170,0)</f>
        <v>0</v>
      </c>
      <c r="Z170" s="172" t="str">
        <f t="shared" si="256"/>
        <v>0</v>
      </c>
      <c r="AA170" s="173">
        <f>IFERROR(Z170/Z155,0)</f>
        <v>0</v>
      </c>
      <c r="AB170" s="172">
        <f>SUM(AB158,AB162,AB168,AB169)</f>
        <v>0</v>
      </c>
      <c r="AC170" s="174">
        <f>IFERROR(AB170/AB170,0)</f>
        <v>0</v>
      </c>
      <c r="AD170" s="175">
        <f>SUM(AD158,AD162,AD168,AD169)</f>
        <v>0</v>
      </c>
      <c r="AE170" s="171">
        <f>IFERROR(AD170/AD170,0)</f>
        <v>0</v>
      </c>
      <c r="AF170" s="172" t="str">
        <f t="shared" si="257"/>
        <v>0</v>
      </c>
      <c r="AG170" s="173">
        <f>IFERROR(AF170/AF155,0)</f>
        <v>0</v>
      </c>
      <c r="AH170" s="172">
        <f>SUM(AH158,AH162,AH168,AH169)</f>
        <v>0</v>
      </c>
      <c r="AI170" s="176">
        <f>IFERROR(AH170/AH170,0)</f>
        <v>0</v>
      </c>
      <c r="AJ170" s="175">
        <f>SUM(AJ158,AJ162,AJ168,AJ169)</f>
        <v>0</v>
      </c>
      <c r="AK170" s="171">
        <f>IFERROR(AJ170/AJ170,0)</f>
        <v>0</v>
      </c>
      <c r="AL170" s="172" t="str">
        <f t="shared" si="258"/>
        <v>0</v>
      </c>
      <c r="AM170" s="173">
        <f>IFERROR(AL170/AL155,0)</f>
        <v>0</v>
      </c>
      <c r="AN170" s="172">
        <f>SUM(AN158,AN162,AN168,AN169)</f>
        <v>0</v>
      </c>
      <c r="AO170" s="174">
        <f>IFERROR(AN170/AN170,0)</f>
        <v>0</v>
      </c>
      <c r="AP170" s="175">
        <f>SUM(AP158,AP162,AP168,AP169)</f>
        <v>0</v>
      </c>
      <c r="AQ170" s="171">
        <f>IFERROR(AP170/AP170,0)</f>
        <v>0</v>
      </c>
      <c r="AR170" s="172" t="str">
        <f t="shared" si="260"/>
        <v>0</v>
      </c>
      <c r="AS170" s="173">
        <f>IFERROR(AR170/AR155,0)</f>
        <v>0</v>
      </c>
      <c r="AT170" s="172">
        <f>SUM(AT158,AT162,AT168,AT169)</f>
        <v>0</v>
      </c>
      <c r="AU170" s="178">
        <f>IFERROR(AT170/AT170,0)</f>
        <v>0</v>
      </c>
      <c r="AV170" s="179">
        <f t="shared" si="262"/>
        <v>-5207</v>
      </c>
      <c r="AW170" s="180">
        <f t="shared" si="263"/>
        <v>-1</v>
      </c>
      <c r="AX170" s="181">
        <f t="shared" si="264"/>
        <v>-304.22743313680235</v>
      </c>
      <c r="AY170" s="180">
        <f t="shared" si="265"/>
        <v>-1</v>
      </c>
      <c r="AZ170" s="181">
        <f t="shared" si="266"/>
        <v>-1584112.2443433299</v>
      </c>
      <c r="BA170" s="182">
        <f t="shared" si="267"/>
        <v>-1</v>
      </c>
      <c r="BB170" s="179">
        <f t="shared" si="268"/>
        <v>0</v>
      </c>
      <c r="BC170" s="180">
        <f t="shared" si="269"/>
        <v>0</v>
      </c>
      <c r="BD170" s="181">
        <f t="shared" si="270"/>
        <v>0</v>
      </c>
      <c r="BE170" s="180">
        <f t="shared" si="271"/>
        <v>0</v>
      </c>
      <c r="BF170" s="181">
        <f t="shared" si="272"/>
        <v>0</v>
      </c>
      <c r="BG170" s="182">
        <f t="shared" si="273"/>
        <v>0</v>
      </c>
      <c r="BH170" s="179">
        <f t="shared" si="274"/>
        <v>0</v>
      </c>
      <c r="BI170" s="180">
        <f t="shared" si="275"/>
        <v>0</v>
      </c>
      <c r="BJ170" s="181">
        <f t="shared" si="276"/>
        <v>0</v>
      </c>
      <c r="BK170" s="180">
        <f t="shared" si="277"/>
        <v>0</v>
      </c>
      <c r="BL170" s="181">
        <f t="shared" si="278"/>
        <v>0</v>
      </c>
      <c r="BM170" s="183">
        <f t="shared" si="279"/>
        <v>0</v>
      </c>
      <c r="BN170" s="184">
        <f t="shared" si="280"/>
        <v>0</v>
      </c>
      <c r="BO170" s="180">
        <f t="shared" si="281"/>
        <v>0</v>
      </c>
      <c r="BP170" s="181">
        <f t="shared" si="282"/>
        <v>0</v>
      </c>
      <c r="BQ170" s="180">
        <f t="shared" si="283"/>
        <v>0</v>
      </c>
      <c r="BR170" s="181">
        <f t="shared" si="252"/>
        <v>0</v>
      </c>
      <c r="BS170" s="183">
        <f t="shared" si="284"/>
        <v>0</v>
      </c>
      <c r="BX170" s="321"/>
      <c r="BY170" s="216" t="s">
        <v>85</v>
      </c>
      <c r="BZ170" s="217">
        <f t="shared" si="293"/>
        <v>0</v>
      </c>
      <c r="CA170" s="218"/>
      <c r="CB170" s="218"/>
      <c r="CC170" s="218"/>
      <c r="CD170" s="218"/>
      <c r="CE170" s="218"/>
      <c r="CF170" s="218"/>
      <c r="CG170" s="218"/>
      <c r="CH170" s="218"/>
      <c r="CI170" s="218"/>
      <c r="CJ170" s="218"/>
      <c r="CK170" s="218"/>
      <c r="CL170" s="219"/>
      <c r="CM170" s="220"/>
      <c r="CN170" s="220"/>
    </row>
    <row r="171" spans="3:92" ht="18" customHeight="1" thickBot="1" x14ac:dyDescent="0.35">
      <c r="C171" s="316"/>
      <c r="D171" s="330" t="s">
        <v>60</v>
      </c>
      <c r="E171" s="331"/>
      <c r="F171" s="185">
        <f>F170/F150</f>
        <v>0.70574681485497426</v>
      </c>
      <c r="G171" s="186"/>
      <c r="H171" s="187"/>
      <c r="I171" s="188"/>
      <c r="J171" s="187"/>
      <c r="K171" s="189"/>
      <c r="L171" s="190" t="e">
        <f>L170/L150</f>
        <v>#DIV/0!</v>
      </c>
      <c r="M171" s="186"/>
      <c r="N171" s="187"/>
      <c r="O171" s="188"/>
      <c r="P171" s="187"/>
      <c r="Q171" s="191"/>
      <c r="R171" s="190" t="e">
        <f>R170/R150</f>
        <v>#DIV/0!</v>
      </c>
      <c r="S171" s="186"/>
      <c r="T171" s="187"/>
      <c r="U171" s="188"/>
      <c r="V171" s="187"/>
      <c r="W171" s="191"/>
      <c r="X171" s="192" t="e">
        <f>X170/X150</f>
        <v>#DIV/0!</v>
      </c>
      <c r="Y171" s="186"/>
      <c r="Z171" s="187"/>
      <c r="AA171" s="188"/>
      <c r="AB171" s="187"/>
      <c r="AC171" s="189"/>
      <c r="AD171" s="190" t="e">
        <f>AD170/AD150</f>
        <v>#DIV/0!</v>
      </c>
      <c r="AE171" s="186"/>
      <c r="AF171" s="187"/>
      <c r="AG171" s="188"/>
      <c r="AH171" s="187"/>
      <c r="AI171" s="191"/>
      <c r="AJ171" s="190" t="e">
        <f>AJ170/AJ150</f>
        <v>#DIV/0!</v>
      </c>
      <c r="AK171" s="186"/>
      <c r="AL171" s="187"/>
      <c r="AM171" s="188"/>
      <c r="AN171" s="187"/>
      <c r="AO171" s="189"/>
      <c r="AP171" s="190" t="e">
        <f>AP170/AP150</f>
        <v>#DIV/0!</v>
      </c>
      <c r="AQ171" s="186"/>
      <c r="AR171" s="187"/>
      <c r="AS171" s="188"/>
      <c r="AT171" s="187"/>
      <c r="AU171" s="193"/>
      <c r="AV171" s="194">
        <f t="shared" si="262"/>
        <v>0</v>
      </c>
      <c r="AW171" s="195"/>
      <c r="AX171" s="196"/>
      <c r="AY171" s="197"/>
      <c r="AZ171" s="196"/>
      <c r="BA171" s="197"/>
      <c r="BB171" s="194">
        <f t="shared" si="268"/>
        <v>0</v>
      </c>
      <c r="BC171" s="195"/>
      <c r="BD171" s="196"/>
      <c r="BE171" s="197"/>
      <c r="BF171" s="196"/>
      <c r="BG171" s="197"/>
      <c r="BH171" s="194">
        <f t="shared" si="274"/>
        <v>0</v>
      </c>
      <c r="BI171" s="195"/>
      <c r="BJ171" s="196"/>
      <c r="BK171" s="197"/>
      <c r="BL171" s="196"/>
      <c r="BM171" s="198"/>
      <c r="BN171" s="199">
        <f>IFERROR(L171-AP171,0)</f>
        <v>0</v>
      </c>
      <c r="BO171" s="195"/>
      <c r="BP171" s="196"/>
      <c r="BQ171" s="197"/>
      <c r="BR171" s="196"/>
      <c r="BS171" s="198"/>
      <c r="BX171" s="221" t="s">
        <v>83</v>
      </c>
      <c r="BY171" s="216" t="s">
        <v>85</v>
      </c>
      <c r="BZ171" s="217">
        <f t="shared" si="293"/>
        <v>0</v>
      </c>
      <c r="CA171" s="218"/>
      <c r="CB171" s="218"/>
      <c r="CC171" s="218"/>
      <c r="CD171" s="218"/>
      <c r="CE171" s="218"/>
      <c r="CF171" s="218"/>
      <c r="CG171" s="218"/>
      <c r="CH171" s="218"/>
      <c r="CI171" s="218"/>
      <c r="CJ171" s="218"/>
      <c r="CK171" s="218"/>
      <c r="CL171" s="219"/>
      <c r="CM171" s="220"/>
      <c r="CN171" s="220"/>
    </row>
    <row r="172" spans="3:92" ht="18" customHeight="1" x14ac:dyDescent="0.3">
      <c r="L172" s="8"/>
      <c r="P172" s="8"/>
      <c r="AM172" s="4"/>
      <c r="AS172" s="4"/>
      <c r="BI172" s="3"/>
      <c r="BK172" s="3"/>
      <c r="BM172" s="3"/>
      <c r="BO172" s="3"/>
      <c r="BQ172" s="3"/>
      <c r="BS172" s="3"/>
      <c r="BX172" s="221" t="s">
        <v>86</v>
      </c>
      <c r="BY172" s="216" t="s">
        <v>85</v>
      </c>
      <c r="BZ172" s="217">
        <f t="shared" si="293"/>
        <v>0</v>
      </c>
      <c r="CA172" s="218"/>
      <c r="CB172" s="218"/>
      <c r="CC172" s="218"/>
      <c r="CD172" s="218"/>
      <c r="CE172" s="218"/>
      <c r="CF172" s="218"/>
      <c r="CG172" s="218"/>
      <c r="CH172" s="218"/>
      <c r="CI172" s="218"/>
      <c r="CJ172" s="218"/>
      <c r="CK172" s="218"/>
      <c r="CL172" s="219"/>
      <c r="CM172" s="220"/>
      <c r="CN172" s="220"/>
    </row>
    <row r="173" spans="3:92" ht="18" customHeight="1" x14ac:dyDescent="0.3">
      <c r="AH173" s="8"/>
      <c r="AM173" s="4"/>
      <c r="AN173" s="8"/>
      <c r="AS173" s="4"/>
      <c r="AT173" s="8"/>
      <c r="BI173" s="3"/>
      <c r="BK173" s="3"/>
      <c r="BM173" s="3"/>
      <c r="BO173" s="3"/>
      <c r="BQ173" s="3"/>
      <c r="BS173" s="3"/>
      <c r="BX173" s="221" t="s">
        <v>87</v>
      </c>
      <c r="BY173" s="216" t="s">
        <v>85</v>
      </c>
      <c r="BZ173" s="217">
        <f t="shared" si="293"/>
        <v>0</v>
      </c>
      <c r="CA173" s="218"/>
      <c r="CB173" s="218"/>
      <c r="CC173" s="218"/>
      <c r="CD173" s="218"/>
      <c r="CE173" s="218"/>
      <c r="CF173" s="218"/>
      <c r="CG173" s="218"/>
      <c r="CH173" s="218"/>
      <c r="CI173" s="218"/>
      <c r="CJ173" s="218"/>
      <c r="CK173" s="218"/>
      <c r="CL173" s="219"/>
      <c r="CM173" s="220"/>
      <c r="CN173" s="220"/>
    </row>
    <row r="174" spans="3:92" s="8" customFormat="1" ht="18" customHeight="1" thickBot="1" x14ac:dyDescent="0.35">
      <c r="C174" s="7"/>
      <c r="D174" s="7"/>
      <c r="E174" s="7"/>
      <c r="F174" s="7">
        <f>CH169</f>
        <v>7378</v>
      </c>
      <c r="G174" s="3"/>
      <c r="I174" s="4"/>
      <c r="J174" s="9"/>
      <c r="K174" s="9"/>
      <c r="L174" s="7">
        <f>CH170</f>
        <v>0</v>
      </c>
      <c r="M174" s="3"/>
      <c r="O174" s="4"/>
      <c r="P174" s="9"/>
      <c r="Q174" s="9"/>
      <c r="R174" s="10">
        <f>CH171</f>
        <v>0</v>
      </c>
      <c r="S174" s="11"/>
      <c r="T174" s="10"/>
      <c r="U174" s="12"/>
      <c r="V174" s="9"/>
      <c r="W174" s="9"/>
      <c r="X174" s="10">
        <f>CH172</f>
        <v>0</v>
      </c>
      <c r="Y174" s="11"/>
      <c r="Z174" s="10"/>
      <c r="AA174" s="12"/>
      <c r="AB174" s="9"/>
      <c r="AC174" s="9"/>
      <c r="AD174" s="10">
        <f>CH173</f>
        <v>0</v>
      </c>
      <c r="AE174" s="11"/>
      <c r="AF174" s="10"/>
      <c r="AG174" s="12"/>
      <c r="AH174" s="9"/>
      <c r="AI174" s="9"/>
      <c r="AJ174" s="10">
        <f>CH174</f>
        <v>0</v>
      </c>
      <c r="AK174" s="3"/>
      <c r="AM174" s="4"/>
      <c r="AO174" s="3"/>
      <c r="AP174" s="10">
        <f>CH175</f>
        <v>0</v>
      </c>
      <c r="AQ174" s="3"/>
      <c r="AS174" s="4"/>
      <c r="AU174" s="3"/>
      <c r="AW174" s="3"/>
      <c r="AY174" s="3"/>
      <c r="BA174" s="3"/>
      <c r="BC174" s="3"/>
      <c r="BE174" s="3"/>
      <c r="BG174" s="3"/>
      <c r="BI174" s="3"/>
      <c r="BK174" s="3"/>
      <c r="BM174" s="11" t="s">
        <v>1</v>
      </c>
      <c r="BO174" s="3"/>
      <c r="BQ174" s="3"/>
      <c r="BS174" s="11" t="s">
        <v>1</v>
      </c>
      <c r="BX174" s="221" t="s">
        <v>88</v>
      </c>
      <c r="BY174" s="216" t="s">
        <v>85</v>
      </c>
      <c r="BZ174" s="217">
        <f t="shared" si="293"/>
        <v>0</v>
      </c>
      <c r="CA174" s="218"/>
      <c r="CB174" s="218"/>
      <c r="CC174" s="218"/>
      <c r="CD174" s="218"/>
      <c r="CE174" s="218"/>
      <c r="CF174" s="218"/>
      <c r="CG174" s="218"/>
      <c r="CH174" s="218"/>
      <c r="CI174" s="218"/>
      <c r="CJ174" s="218"/>
      <c r="CK174" s="218"/>
      <c r="CL174" s="219"/>
      <c r="CM174" s="220"/>
      <c r="CN174" s="220"/>
    </row>
    <row r="175" spans="3:92" s="15" customFormat="1" ht="18" customHeight="1" x14ac:dyDescent="0.3">
      <c r="C175" s="347" t="s">
        <v>2</v>
      </c>
      <c r="D175" s="345"/>
      <c r="E175" s="352"/>
      <c r="F175" s="358" t="str">
        <f>$F$7</f>
        <v>2026 Budget</v>
      </c>
      <c r="G175" s="345"/>
      <c r="H175" s="345"/>
      <c r="I175" s="345"/>
      <c r="J175" s="345"/>
      <c r="K175" s="346"/>
      <c r="L175" s="359" t="str">
        <f>$L$7</f>
        <v>2026 Actual</v>
      </c>
      <c r="M175" s="345"/>
      <c r="N175" s="345"/>
      <c r="O175" s="345"/>
      <c r="P175" s="345"/>
      <c r="Q175" s="348"/>
      <c r="R175" s="347" t="str">
        <f>$R$7</f>
        <v>2025 Actual</v>
      </c>
      <c r="S175" s="345"/>
      <c r="T175" s="345"/>
      <c r="U175" s="345"/>
      <c r="V175" s="345"/>
      <c r="W175" s="348"/>
      <c r="X175" s="344" t="str">
        <f>$X$7</f>
        <v>2023 Actual</v>
      </c>
      <c r="Y175" s="345"/>
      <c r="Z175" s="345"/>
      <c r="AA175" s="345"/>
      <c r="AB175" s="345"/>
      <c r="AC175" s="346"/>
      <c r="AD175" s="347" t="str">
        <f>$AD$7</f>
        <v>2022 Actual</v>
      </c>
      <c r="AE175" s="345"/>
      <c r="AF175" s="345"/>
      <c r="AG175" s="345"/>
      <c r="AH175" s="345"/>
      <c r="AI175" s="348"/>
      <c r="AJ175" s="347" t="str">
        <f>$AJ$7</f>
        <v>2021 Actual</v>
      </c>
      <c r="AK175" s="345"/>
      <c r="AL175" s="345"/>
      <c r="AM175" s="345"/>
      <c r="AN175" s="345"/>
      <c r="AO175" s="346"/>
      <c r="AP175" s="347" t="str">
        <f>$AP$7</f>
        <v>2020 Actual</v>
      </c>
      <c r="AQ175" s="345"/>
      <c r="AR175" s="345"/>
      <c r="AS175" s="345"/>
      <c r="AT175" s="345"/>
      <c r="AU175" s="349"/>
      <c r="AV175" s="350" t="str">
        <f>$AV$7</f>
        <v>2026 Actual vs. 2026 Budget</v>
      </c>
      <c r="AW175" s="340"/>
      <c r="AX175" s="340"/>
      <c r="AY175" s="340"/>
      <c r="AZ175" s="340"/>
      <c r="BA175" s="351"/>
      <c r="BB175" s="350" t="str">
        <f>$BB$7</f>
        <v>2026 Actual vs. 2025 Actual</v>
      </c>
      <c r="BC175" s="340"/>
      <c r="BD175" s="340"/>
      <c r="BE175" s="340"/>
      <c r="BF175" s="340"/>
      <c r="BG175" s="351"/>
      <c r="BH175" s="350" t="str">
        <f>$BH$7</f>
        <v>2026 Actual vs. 2024 Actual</v>
      </c>
      <c r="BI175" s="340"/>
      <c r="BJ175" s="340"/>
      <c r="BK175" s="340"/>
      <c r="BL175" s="340"/>
      <c r="BM175" s="341"/>
      <c r="BN175" s="339" t="str">
        <f>$BN$7</f>
        <v>2025 Actual vs. 2020 Actual</v>
      </c>
      <c r="BO175" s="340"/>
      <c r="BP175" s="340"/>
      <c r="BQ175" s="340"/>
      <c r="BR175" s="340"/>
      <c r="BS175" s="341"/>
      <c r="BX175" s="222" t="s">
        <v>89</v>
      </c>
      <c r="BY175" s="223" t="s">
        <v>85</v>
      </c>
      <c r="BZ175" s="224">
        <f t="shared" si="293"/>
        <v>0</v>
      </c>
      <c r="CA175" s="225"/>
      <c r="CB175" s="225"/>
      <c r="CC175" s="225"/>
      <c r="CD175" s="225"/>
      <c r="CE175" s="225"/>
      <c r="CF175" s="225"/>
      <c r="CG175" s="225"/>
      <c r="CH175" s="225"/>
      <c r="CI175" s="225"/>
      <c r="CJ175" s="225"/>
      <c r="CK175" s="225"/>
      <c r="CL175" s="226"/>
      <c r="CM175" s="14"/>
      <c r="CN175" s="14"/>
    </row>
    <row r="176" spans="3:92" s="15" customFormat="1" ht="18" customHeight="1" x14ac:dyDescent="0.3">
      <c r="C176" s="353"/>
      <c r="D176" s="333"/>
      <c r="E176" s="354"/>
      <c r="F176" s="342" t="s">
        <v>15</v>
      </c>
      <c r="G176" s="333"/>
      <c r="H176" s="334" t="s">
        <v>16</v>
      </c>
      <c r="I176" s="333"/>
      <c r="J176" s="334" t="s">
        <v>17</v>
      </c>
      <c r="K176" s="336"/>
      <c r="L176" s="335" t="s">
        <v>15</v>
      </c>
      <c r="M176" s="333"/>
      <c r="N176" s="334" t="s">
        <v>16</v>
      </c>
      <c r="O176" s="333"/>
      <c r="P176" s="334" t="s">
        <v>17</v>
      </c>
      <c r="Q176" s="343"/>
      <c r="R176" s="335" t="s">
        <v>15</v>
      </c>
      <c r="S176" s="333"/>
      <c r="T176" s="334" t="s">
        <v>16</v>
      </c>
      <c r="U176" s="333"/>
      <c r="V176" s="334" t="s">
        <v>18</v>
      </c>
      <c r="W176" s="343"/>
      <c r="X176" s="338" t="s">
        <v>15</v>
      </c>
      <c r="Y176" s="333"/>
      <c r="Z176" s="334" t="s">
        <v>16</v>
      </c>
      <c r="AA176" s="333"/>
      <c r="AB176" s="334" t="s">
        <v>18</v>
      </c>
      <c r="AC176" s="336"/>
      <c r="AD176" s="335" t="s">
        <v>15</v>
      </c>
      <c r="AE176" s="333"/>
      <c r="AF176" s="334" t="s">
        <v>16</v>
      </c>
      <c r="AG176" s="333"/>
      <c r="AH176" s="334" t="s">
        <v>19</v>
      </c>
      <c r="AI176" s="343"/>
      <c r="AJ176" s="335" t="s">
        <v>15</v>
      </c>
      <c r="AK176" s="333"/>
      <c r="AL176" s="334" t="s">
        <v>16</v>
      </c>
      <c r="AM176" s="333"/>
      <c r="AN176" s="334" t="s">
        <v>19</v>
      </c>
      <c r="AO176" s="336"/>
      <c r="AP176" s="335" t="s">
        <v>15</v>
      </c>
      <c r="AQ176" s="333"/>
      <c r="AR176" s="334" t="s">
        <v>16</v>
      </c>
      <c r="AS176" s="333"/>
      <c r="AT176" s="334" t="s">
        <v>19</v>
      </c>
      <c r="AU176" s="337"/>
      <c r="AV176" s="332" t="s">
        <v>15</v>
      </c>
      <c r="AW176" s="333"/>
      <c r="AX176" s="334" t="s">
        <v>16</v>
      </c>
      <c r="AY176" s="333"/>
      <c r="AZ176" s="334" t="s">
        <v>17</v>
      </c>
      <c r="BA176" s="336"/>
      <c r="BB176" s="332" t="s">
        <v>15</v>
      </c>
      <c r="BC176" s="333"/>
      <c r="BD176" s="334" t="s">
        <v>16</v>
      </c>
      <c r="BE176" s="333"/>
      <c r="BF176" s="334" t="s">
        <v>17</v>
      </c>
      <c r="BG176" s="336"/>
      <c r="BH176" s="332" t="s">
        <v>15</v>
      </c>
      <c r="BI176" s="333"/>
      <c r="BJ176" s="334" t="s">
        <v>16</v>
      </c>
      <c r="BK176" s="333"/>
      <c r="BL176" s="334" t="s">
        <v>17</v>
      </c>
      <c r="BM176" s="337"/>
      <c r="BN176" s="338" t="s">
        <v>15</v>
      </c>
      <c r="BO176" s="333"/>
      <c r="BP176" s="334" t="s">
        <v>16</v>
      </c>
      <c r="BQ176" s="333"/>
      <c r="BR176" s="334" t="s">
        <v>17</v>
      </c>
      <c r="BS176" s="337"/>
      <c r="BX176" s="6"/>
      <c r="BY176" s="6" t="s">
        <v>99</v>
      </c>
      <c r="BZ176" s="227">
        <f t="shared" si="293"/>
        <v>13249.016609683196</v>
      </c>
      <c r="CA176" s="228">
        <f>(J26)/1000</f>
        <v>1126.072671320439</v>
      </c>
      <c r="CB176" s="229">
        <f>(J50)/1000</f>
        <v>542.4800781071516</v>
      </c>
      <c r="CC176" s="229">
        <f>(J74)/1000</f>
        <v>607.55971102747537</v>
      </c>
      <c r="CD176" s="229">
        <f>(J98/1000)</f>
        <v>671.7900907892124</v>
      </c>
      <c r="CE176" s="229">
        <f>(J122)/1000</f>
        <v>783.82799966923756</v>
      </c>
      <c r="CF176" s="229">
        <f>(J146)/1000</f>
        <v>793.43514774399341</v>
      </c>
      <c r="CG176" s="229">
        <f>(J170)/1000</f>
        <v>1584.1122443433298</v>
      </c>
      <c r="CH176" s="228">
        <f>(J194)/1000</f>
        <v>1695.7213643582602</v>
      </c>
      <c r="CI176" s="228">
        <f>(J218)/1000</f>
        <v>1540.1153376365737</v>
      </c>
      <c r="CJ176" s="229">
        <f>(J242)/1000</f>
        <v>1407.6038486614123</v>
      </c>
      <c r="CK176" s="229">
        <f>(J266)/1000</f>
        <v>1269.3171704560864</v>
      </c>
      <c r="CL176" s="229">
        <f>(J290)/1000</f>
        <v>1226.9809455700247</v>
      </c>
      <c r="CM176" s="228"/>
      <c r="CN176" s="228"/>
    </row>
    <row r="177" spans="3:92" s="15" customFormat="1" ht="18" customHeight="1" thickBot="1" x14ac:dyDescent="0.35">
      <c r="C177" s="355"/>
      <c r="D177" s="356"/>
      <c r="E177" s="357"/>
      <c r="F177" s="19"/>
      <c r="G177" s="20" t="s">
        <v>28</v>
      </c>
      <c r="H177" s="21"/>
      <c r="I177" s="22" t="s">
        <v>29</v>
      </c>
      <c r="J177" s="21"/>
      <c r="K177" s="23" t="s">
        <v>28</v>
      </c>
      <c r="L177" s="24"/>
      <c r="M177" s="20" t="s">
        <v>28</v>
      </c>
      <c r="N177" s="21"/>
      <c r="O177" s="22" t="s">
        <v>29</v>
      </c>
      <c r="P177" s="21"/>
      <c r="Q177" s="25" t="s">
        <v>28</v>
      </c>
      <c r="R177" s="24"/>
      <c r="S177" s="20" t="s">
        <v>28</v>
      </c>
      <c r="T177" s="21"/>
      <c r="U177" s="22" t="s">
        <v>29</v>
      </c>
      <c r="V177" s="21"/>
      <c r="W177" s="25" t="s">
        <v>28</v>
      </c>
      <c r="X177" s="26"/>
      <c r="Y177" s="20" t="s">
        <v>28</v>
      </c>
      <c r="Z177" s="21"/>
      <c r="AA177" s="22" t="s">
        <v>29</v>
      </c>
      <c r="AB177" s="21"/>
      <c r="AC177" s="23" t="s">
        <v>28</v>
      </c>
      <c r="AD177" s="24"/>
      <c r="AE177" s="20" t="s">
        <v>28</v>
      </c>
      <c r="AF177" s="21"/>
      <c r="AG177" s="22" t="s">
        <v>29</v>
      </c>
      <c r="AH177" s="21"/>
      <c r="AI177" s="25" t="s">
        <v>28</v>
      </c>
      <c r="AJ177" s="24"/>
      <c r="AK177" s="20" t="s">
        <v>28</v>
      </c>
      <c r="AL177" s="21"/>
      <c r="AM177" s="22" t="s">
        <v>29</v>
      </c>
      <c r="AN177" s="21"/>
      <c r="AO177" s="23" t="s">
        <v>28</v>
      </c>
      <c r="AP177" s="24"/>
      <c r="AQ177" s="20" t="s">
        <v>28</v>
      </c>
      <c r="AR177" s="21"/>
      <c r="AS177" s="22" t="s">
        <v>29</v>
      </c>
      <c r="AT177" s="21"/>
      <c r="AU177" s="27" t="s">
        <v>28</v>
      </c>
      <c r="AV177" s="28"/>
      <c r="AW177" s="20" t="s">
        <v>30</v>
      </c>
      <c r="AX177" s="21"/>
      <c r="AY177" s="20" t="s">
        <v>30</v>
      </c>
      <c r="AZ177" s="21"/>
      <c r="BA177" s="23" t="s">
        <v>30</v>
      </c>
      <c r="BB177" s="28"/>
      <c r="BC177" s="20" t="s">
        <v>30</v>
      </c>
      <c r="BD177" s="21"/>
      <c r="BE177" s="20" t="s">
        <v>30</v>
      </c>
      <c r="BF177" s="21"/>
      <c r="BG177" s="23" t="s">
        <v>30</v>
      </c>
      <c r="BH177" s="28"/>
      <c r="BI177" s="20" t="s">
        <v>30</v>
      </c>
      <c r="BJ177" s="21"/>
      <c r="BK177" s="20" t="s">
        <v>30</v>
      </c>
      <c r="BL177" s="21"/>
      <c r="BM177" s="27" t="s">
        <v>30</v>
      </c>
      <c r="BN177" s="26"/>
      <c r="BO177" s="20" t="s">
        <v>30</v>
      </c>
      <c r="BP177" s="21"/>
      <c r="BQ177" s="20" t="s">
        <v>30</v>
      </c>
      <c r="BR177" s="21"/>
      <c r="BS177" s="27" t="s">
        <v>30</v>
      </c>
      <c r="BX177" s="6" t="s">
        <v>91</v>
      </c>
      <c r="BY177" s="6" t="s">
        <v>100</v>
      </c>
      <c r="BZ177" s="230">
        <f t="shared" si="293"/>
        <v>0</v>
      </c>
      <c r="CA177" s="220">
        <f>(P26)/1000</f>
        <v>0</v>
      </c>
      <c r="CB177" s="231">
        <f>(P50)/1000</f>
        <v>0</v>
      </c>
      <c r="CC177" s="231">
        <f>(P74)/1000</f>
        <v>0</v>
      </c>
      <c r="CD177" s="231">
        <f>(P98/1000)</f>
        <v>0</v>
      </c>
      <c r="CE177" s="231">
        <f>(P122)/1000</f>
        <v>0</v>
      </c>
      <c r="CF177" s="231">
        <f>(P146)/1000</f>
        <v>0</v>
      </c>
      <c r="CG177" s="231">
        <f>(P170)/1000</f>
        <v>0</v>
      </c>
      <c r="CH177" s="220">
        <f>(P194)/1000</f>
        <v>0</v>
      </c>
      <c r="CI177" s="232">
        <f>(P218)/1000</f>
        <v>0</v>
      </c>
      <c r="CJ177" s="233">
        <f>(P242)/1000</f>
        <v>0</v>
      </c>
      <c r="CK177" s="234">
        <f>(P266)/1000</f>
        <v>0</v>
      </c>
      <c r="CL177" s="234">
        <f>(P290)/1000</f>
        <v>0</v>
      </c>
      <c r="CM177" s="220"/>
      <c r="CN177" s="220"/>
    </row>
    <row r="178" spans="3:92" ht="18" customHeight="1" thickTop="1" x14ac:dyDescent="0.3">
      <c r="C178" s="360" t="s">
        <v>66</v>
      </c>
      <c r="D178" s="317" t="s">
        <v>33</v>
      </c>
      <c r="E178" s="34" t="s">
        <v>34</v>
      </c>
      <c r="F178" s="35">
        <f>CA101</f>
        <v>403</v>
      </c>
      <c r="G178" s="36">
        <f>IFERROR(F178/F194,0)</f>
        <v>7.2351885098743268E-2</v>
      </c>
      <c r="H178" s="37">
        <f>IFERROR(J178/F178,"0")</f>
        <v>0</v>
      </c>
      <c r="I178" s="38">
        <f>IFERROR(H178/H179,0)</f>
        <v>0</v>
      </c>
      <c r="J178" s="37">
        <f>CB101</f>
        <v>0</v>
      </c>
      <c r="K178" s="39">
        <f>IFERROR(J178/J194,0)</f>
        <v>0</v>
      </c>
      <c r="L178" s="40">
        <f t="shared" ref="L178:L181" si="295">CC101</f>
        <v>0</v>
      </c>
      <c r="M178" s="36">
        <f>IFERROR(L178/L194,0)</f>
        <v>0</v>
      </c>
      <c r="N178" s="37" t="str">
        <f>IFERROR(P178/L178,"0")</f>
        <v>0</v>
      </c>
      <c r="O178" s="38">
        <f>IFERROR(N178/N179,0)</f>
        <v>0</v>
      </c>
      <c r="P178" s="37">
        <f t="shared" ref="P178:P181" si="296">CD101</f>
        <v>0</v>
      </c>
      <c r="Q178" s="41">
        <f>IFERROR(P178/P194,0)</f>
        <v>0</v>
      </c>
      <c r="R178" s="40">
        <f>CE101</f>
        <v>0</v>
      </c>
      <c r="S178" s="36">
        <f>IFERROR(R178/R194,0)</f>
        <v>0</v>
      </c>
      <c r="T178" s="37" t="str">
        <f>IFERROR(V178/R178,"0")</f>
        <v>0</v>
      </c>
      <c r="U178" s="38">
        <f>IFERROR(T178/T179,0)</f>
        <v>0</v>
      </c>
      <c r="V178" s="37">
        <f>CF101</f>
        <v>0</v>
      </c>
      <c r="W178" s="41">
        <f>IFERROR(V178/V194,0)</f>
        <v>0</v>
      </c>
      <c r="X178" s="42">
        <f>CG101</f>
        <v>0</v>
      </c>
      <c r="Y178" s="36">
        <f>IFERROR(X178/X194,0)</f>
        <v>0</v>
      </c>
      <c r="Z178" s="37" t="str">
        <f>IFERROR(AB178/X178,"0")</f>
        <v>0</v>
      </c>
      <c r="AA178" s="38">
        <f>IFERROR(Z178/Z179,0)</f>
        <v>0</v>
      </c>
      <c r="AB178" s="37">
        <f>CH101</f>
        <v>0</v>
      </c>
      <c r="AC178" s="39">
        <f>IFERROR(AB178/AB194,0)</f>
        <v>0</v>
      </c>
      <c r="AD178" s="40">
        <f>CI101</f>
        <v>0</v>
      </c>
      <c r="AE178" s="36">
        <f>IFERROR(AD178/AD194,0)</f>
        <v>0</v>
      </c>
      <c r="AF178" s="37" t="str">
        <f>IFERROR(AH178/AD178,"0")</f>
        <v>0</v>
      </c>
      <c r="AG178" s="38">
        <f>IFERROR(AF178/AF179,0)</f>
        <v>0</v>
      </c>
      <c r="AH178" s="37">
        <f>CJ101</f>
        <v>0</v>
      </c>
      <c r="AI178" s="41">
        <f>IFERROR(AH178/AH194,0)</f>
        <v>0</v>
      </c>
      <c r="AJ178" s="40">
        <f>CK101</f>
        <v>0</v>
      </c>
      <c r="AK178" s="36">
        <f>IFERROR(AJ178/AJ194,0)</f>
        <v>0</v>
      </c>
      <c r="AL178" s="37" t="str">
        <f>IFERROR(AN178/AJ178,"0")</f>
        <v>0</v>
      </c>
      <c r="AM178" s="38">
        <f>IFERROR(AL178/AL179,0)</f>
        <v>0</v>
      </c>
      <c r="AN178" s="37">
        <f>CL101</f>
        <v>0</v>
      </c>
      <c r="AO178" s="39">
        <f>IFERROR(AN178/AN194,0)</f>
        <v>0</v>
      </c>
      <c r="AP178" s="40">
        <f>CM101</f>
        <v>0</v>
      </c>
      <c r="AQ178" s="36">
        <f>IFERROR(AP178/AP194,0)</f>
        <v>0</v>
      </c>
      <c r="AR178" s="37" t="str">
        <f>IFERROR(AT178/AP178,"0")</f>
        <v>0</v>
      </c>
      <c r="AS178" s="38">
        <f>IFERROR(AR178/AR179,0)</f>
        <v>0</v>
      </c>
      <c r="AT178" s="37">
        <f>CN101</f>
        <v>0</v>
      </c>
      <c r="AU178" s="43">
        <f>IFERROR(AT178/AT194,0)</f>
        <v>0</v>
      </c>
      <c r="AV178" s="44">
        <f>IFERROR(L178-F178,0)</f>
        <v>-403</v>
      </c>
      <c r="AW178" s="45">
        <f>IFERROR(AV178/F178,0)</f>
        <v>-1</v>
      </c>
      <c r="AX178" s="46">
        <f>IFERROR(N178-H178,0)</f>
        <v>0</v>
      </c>
      <c r="AY178" s="45">
        <f>IFERROR(AX178/H178,0)</f>
        <v>0</v>
      </c>
      <c r="AZ178" s="46">
        <f>IFERROR(P178-J178,0)</f>
        <v>0</v>
      </c>
      <c r="BA178" s="47">
        <f>IFERROR(AZ178/J178,0)</f>
        <v>0</v>
      </c>
      <c r="BB178" s="44">
        <f>IFERROR(L178-R178,0)</f>
        <v>0</v>
      </c>
      <c r="BC178" s="45">
        <f>IFERROR(BB178/R178,0)</f>
        <v>0</v>
      </c>
      <c r="BD178" s="46">
        <f>IFERROR(N178-T178,0)</f>
        <v>0</v>
      </c>
      <c r="BE178" s="45">
        <f>IFERROR(BD178/T178,0)</f>
        <v>0</v>
      </c>
      <c r="BF178" s="46">
        <f>IFERROR(P178-V178,0)</f>
        <v>0</v>
      </c>
      <c r="BG178" s="47">
        <f>IFERROR(BF178/V178,0)</f>
        <v>0</v>
      </c>
      <c r="BH178" s="44">
        <f>IFERROR(L178-X178,0)</f>
        <v>0</v>
      </c>
      <c r="BI178" s="45">
        <f>IFERROR(BH178/X178,0)</f>
        <v>0</v>
      </c>
      <c r="BJ178" s="46">
        <f>IFERROR(N178-Z178,0)</f>
        <v>0</v>
      </c>
      <c r="BK178" s="45">
        <f>IFERROR(BJ178/Z178,0)</f>
        <v>0</v>
      </c>
      <c r="BL178" s="46">
        <f>IFERROR(P178-AB178,0)</f>
        <v>0</v>
      </c>
      <c r="BM178" s="48">
        <f>IFERROR(BL178/AB178,0)</f>
        <v>0</v>
      </c>
      <c r="BN178" s="49">
        <f>IFERROR(L178-AP178,0)</f>
        <v>0</v>
      </c>
      <c r="BO178" s="45">
        <f>IFERROR(BN178/AP178,0)</f>
        <v>0</v>
      </c>
      <c r="BP178" s="46">
        <f>IFERROR(N178-AR178,0)</f>
        <v>0</v>
      </c>
      <c r="BQ178" s="45">
        <f>IFERROR(BP178/AR178,0)</f>
        <v>0</v>
      </c>
      <c r="BR178" s="46">
        <f t="shared" ref="BR178:BR194" si="297">IFERROR(P178-AT178,0)</f>
        <v>0</v>
      </c>
      <c r="BS178" s="48">
        <f>IFERROR(BR178/AT178,0)</f>
        <v>0</v>
      </c>
      <c r="BX178" s="6"/>
      <c r="BY178" s="6" t="s">
        <v>22</v>
      </c>
      <c r="BZ178" s="227">
        <f t="shared" si="293"/>
        <v>0</v>
      </c>
      <c r="CA178" s="228">
        <f>($V26)/1000</f>
        <v>0</v>
      </c>
      <c r="CB178" s="228">
        <f>($V50)/1000</f>
        <v>0</v>
      </c>
      <c r="CC178" s="228">
        <f>($V74)/1000</f>
        <v>0</v>
      </c>
      <c r="CD178" s="228">
        <f>($V98)/1000</f>
        <v>0</v>
      </c>
      <c r="CE178" s="228">
        <f>($V122)/1000</f>
        <v>0</v>
      </c>
      <c r="CF178" s="228">
        <f>($V146)/1000</f>
        <v>0</v>
      </c>
      <c r="CG178" s="228">
        <f>($V170)/1000</f>
        <v>0</v>
      </c>
      <c r="CH178" s="228">
        <f>($V194)/1000</f>
        <v>0</v>
      </c>
      <c r="CI178" s="228">
        <f>($V218)/1000</f>
        <v>0</v>
      </c>
      <c r="CJ178" s="228">
        <f>($V242)/1000</f>
        <v>0</v>
      </c>
      <c r="CK178" s="228">
        <f>($V266)/1000</f>
        <v>0</v>
      </c>
      <c r="CL178" s="228">
        <f>($V290)/1000</f>
        <v>0</v>
      </c>
      <c r="CM178" s="228"/>
      <c r="CN178" s="228"/>
    </row>
    <row r="179" spans="3:92" ht="18" customHeight="1" x14ac:dyDescent="0.3">
      <c r="C179" s="315"/>
      <c r="D179" s="318"/>
      <c r="E179" s="60" t="s">
        <v>36</v>
      </c>
      <c r="F179" s="61">
        <f>CA102</f>
        <v>1487</v>
      </c>
      <c r="G179" s="62">
        <f>IFERROR(F179/F194,0)</f>
        <v>0.26696588868940752</v>
      </c>
      <c r="H179" s="63">
        <f t="shared" ref="H179:H194" si="298">IFERROR(J179/F179,"0")</f>
        <v>296.60390171098646</v>
      </c>
      <c r="I179" s="64">
        <f>IFERROR(H179/H179,0)</f>
        <v>1</v>
      </c>
      <c r="J179" s="63">
        <f>CB102</f>
        <v>441050.00184423686</v>
      </c>
      <c r="K179" s="65">
        <f>IFERROR(J179/J194,0)</f>
        <v>0.26009579823342655</v>
      </c>
      <c r="L179" s="66">
        <f t="shared" si="295"/>
        <v>0</v>
      </c>
      <c r="M179" s="62">
        <f>IFERROR(L179/L194,0)</f>
        <v>0</v>
      </c>
      <c r="N179" s="63" t="str">
        <f t="shared" ref="N179:N194" si="299">IFERROR(P179/L179,"0")</f>
        <v>0</v>
      </c>
      <c r="O179" s="64">
        <f>IFERROR(N179/N179,0)</f>
        <v>0</v>
      </c>
      <c r="P179" s="63">
        <f t="shared" si="296"/>
        <v>0</v>
      </c>
      <c r="Q179" s="67">
        <f>IFERROR(P179/P194,0)</f>
        <v>0</v>
      </c>
      <c r="R179" s="66">
        <f>CE102</f>
        <v>0</v>
      </c>
      <c r="S179" s="62">
        <f>IFERROR(R179/R194,0)</f>
        <v>0</v>
      </c>
      <c r="T179" s="63" t="str">
        <f t="shared" ref="T179:T194" si="300">IFERROR(V179/R179,"0")</f>
        <v>0</v>
      </c>
      <c r="U179" s="64">
        <f>IFERROR(T179/T179,0)</f>
        <v>0</v>
      </c>
      <c r="V179" s="63">
        <f>CF102</f>
        <v>0</v>
      </c>
      <c r="W179" s="67">
        <f>IFERROR(V179/V194,0)</f>
        <v>0</v>
      </c>
      <c r="X179" s="68">
        <f>CG102</f>
        <v>0</v>
      </c>
      <c r="Y179" s="62">
        <f>IFERROR(X179/X194,0)</f>
        <v>0</v>
      </c>
      <c r="Z179" s="63" t="str">
        <f t="shared" ref="Z179:Z194" si="301">IFERROR(AB179/X179,"0")</f>
        <v>0</v>
      </c>
      <c r="AA179" s="64">
        <f>IFERROR(Z179/Z179,0)</f>
        <v>0</v>
      </c>
      <c r="AB179" s="63">
        <f>CH102</f>
        <v>0</v>
      </c>
      <c r="AC179" s="65">
        <f>IFERROR(AB179/AB194,0)</f>
        <v>0</v>
      </c>
      <c r="AD179" s="66">
        <f>CI102</f>
        <v>0</v>
      </c>
      <c r="AE179" s="62">
        <f>IFERROR(AD179/AD194,0)</f>
        <v>0</v>
      </c>
      <c r="AF179" s="63" t="str">
        <f t="shared" ref="AF179:AF194" si="302">IFERROR(AH179/AD179,"0")</f>
        <v>0</v>
      </c>
      <c r="AG179" s="64">
        <f>IFERROR(AF179/AF179,0)</f>
        <v>0</v>
      </c>
      <c r="AH179" s="63">
        <f>CJ102</f>
        <v>0</v>
      </c>
      <c r="AI179" s="67">
        <f>IFERROR(AH179/AH194,0)</f>
        <v>0</v>
      </c>
      <c r="AJ179" s="66">
        <f>CK102</f>
        <v>0</v>
      </c>
      <c r="AK179" s="62">
        <f>IFERROR(AJ179/AJ194,0)</f>
        <v>0</v>
      </c>
      <c r="AL179" s="63" t="str">
        <f t="shared" ref="AL179:AL194" si="303">IFERROR(AN179/AJ179,"0")</f>
        <v>0</v>
      </c>
      <c r="AM179" s="64">
        <f>IFERROR(AL179/AL179,0)</f>
        <v>0</v>
      </c>
      <c r="AN179" s="63">
        <f>CL102</f>
        <v>0</v>
      </c>
      <c r="AO179" s="65">
        <f>IFERROR(AN179/AN194,0)</f>
        <v>0</v>
      </c>
      <c r="AP179" s="66">
        <f t="shared" ref="AP179:AP181" si="304">CM102</f>
        <v>0</v>
      </c>
      <c r="AQ179" s="62">
        <f>IFERROR(AP179/AP194,0)</f>
        <v>0</v>
      </c>
      <c r="AR179" s="63" t="str">
        <f t="shared" ref="AR179:AR194" si="305">IFERROR(AT179/AP179,"0")</f>
        <v>0</v>
      </c>
      <c r="AS179" s="64">
        <f>IFERROR(AR179/AR179,0)</f>
        <v>0</v>
      </c>
      <c r="AT179" s="63">
        <f t="shared" ref="AT179:AT181" si="306">CN102</f>
        <v>0</v>
      </c>
      <c r="AU179" s="69">
        <f>IFERROR(AT179/AT194,0)</f>
        <v>0</v>
      </c>
      <c r="AV179" s="70">
        <f t="shared" ref="AV179:AV195" si="307">IFERROR(L179-F179,0)</f>
        <v>-1487</v>
      </c>
      <c r="AW179" s="71">
        <f t="shared" ref="AW179:AW194" si="308">IFERROR(AV179/F179,0)</f>
        <v>-1</v>
      </c>
      <c r="AX179" s="72">
        <f t="shared" ref="AX179:AX194" si="309">IFERROR(N179-H179,0)</f>
        <v>-296.60390171098646</v>
      </c>
      <c r="AY179" s="71">
        <f t="shared" ref="AY179:AY194" si="310">IFERROR(AX179/H179,0)</f>
        <v>-1</v>
      </c>
      <c r="AZ179" s="72">
        <f t="shared" ref="AZ179:AZ194" si="311">IFERROR(P179-J179,0)</f>
        <v>-441050.00184423686</v>
      </c>
      <c r="BA179" s="73">
        <f t="shared" ref="BA179:BA194" si="312">IFERROR(AZ179/J179,0)</f>
        <v>-1</v>
      </c>
      <c r="BB179" s="70">
        <f t="shared" ref="BB179:BB195" si="313">IFERROR(L179-R179,0)</f>
        <v>0</v>
      </c>
      <c r="BC179" s="71">
        <f t="shared" ref="BC179:BC194" si="314">IFERROR(BB179/R179,0)</f>
        <v>0</v>
      </c>
      <c r="BD179" s="72">
        <f t="shared" ref="BD179:BD194" si="315">IFERROR(N179-T179,0)</f>
        <v>0</v>
      </c>
      <c r="BE179" s="71">
        <f t="shared" ref="BE179:BE194" si="316">IFERROR(BD179/T179,0)</f>
        <v>0</v>
      </c>
      <c r="BF179" s="72">
        <f t="shared" ref="BF179:BF194" si="317">IFERROR(P179-V179,0)</f>
        <v>0</v>
      </c>
      <c r="BG179" s="73">
        <f t="shared" ref="BG179:BG194" si="318">IFERROR(BF179/V179,0)</f>
        <v>0</v>
      </c>
      <c r="BH179" s="70">
        <f t="shared" ref="BH179:BH195" si="319">IFERROR(L179-X179,0)</f>
        <v>0</v>
      </c>
      <c r="BI179" s="71">
        <f t="shared" ref="BI179:BI194" si="320">IFERROR(BH179/X179,0)</f>
        <v>0</v>
      </c>
      <c r="BJ179" s="72">
        <f t="shared" ref="BJ179:BJ194" si="321">IFERROR(N179-Z179,0)</f>
        <v>0</v>
      </c>
      <c r="BK179" s="71">
        <f t="shared" ref="BK179:BK194" si="322">IFERROR(BJ179/Z179,0)</f>
        <v>0</v>
      </c>
      <c r="BL179" s="72">
        <f t="shared" ref="BL179:BL194" si="323">IFERROR(P179-AB179,0)</f>
        <v>0</v>
      </c>
      <c r="BM179" s="74">
        <f t="shared" ref="BM179:BM194" si="324">IFERROR(BL179/AB179,0)</f>
        <v>0</v>
      </c>
      <c r="BN179" s="75">
        <f t="shared" ref="BN179:BN194" si="325">IFERROR(L179-AP179,0)</f>
        <v>0</v>
      </c>
      <c r="BO179" s="71">
        <f t="shared" ref="BO179:BO194" si="326">IFERROR(BN179/AP179,0)</f>
        <v>0</v>
      </c>
      <c r="BP179" s="72">
        <f t="shared" ref="BP179:BP194" si="327">IFERROR(N179-AR179,0)</f>
        <v>0</v>
      </c>
      <c r="BQ179" s="71">
        <f t="shared" ref="BQ179:BQ194" si="328">IFERROR(BP179/AR179,0)</f>
        <v>0</v>
      </c>
      <c r="BR179" s="72">
        <f t="shared" si="297"/>
        <v>0</v>
      </c>
      <c r="BS179" s="74">
        <f t="shared" ref="BS179:BS194" si="329">IFERROR(BR179/AT179,0)</f>
        <v>0</v>
      </c>
      <c r="BX179" s="6"/>
      <c r="BY179" s="6" t="s">
        <v>23</v>
      </c>
      <c r="BZ179" s="227">
        <f t="shared" si="293"/>
        <v>0</v>
      </c>
      <c r="CA179" s="228">
        <f>($AB26)/1000</f>
        <v>0</v>
      </c>
      <c r="CB179" s="228">
        <f>($AB50)/1000</f>
        <v>0</v>
      </c>
      <c r="CC179" s="228">
        <f>($AB74)/1000</f>
        <v>0</v>
      </c>
      <c r="CD179" s="228">
        <f>($AB98)/1000</f>
        <v>0</v>
      </c>
      <c r="CE179" s="228">
        <f>($AB122)/1000</f>
        <v>0</v>
      </c>
      <c r="CF179" s="228">
        <f>($AB146)/1000</f>
        <v>0</v>
      </c>
      <c r="CG179" s="228">
        <f>($AB170)/1000</f>
        <v>0</v>
      </c>
      <c r="CH179" s="228">
        <f>($AB194)/1000</f>
        <v>0</v>
      </c>
      <c r="CI179" s="228">
        <f>($AB218)/1000</f>
        <v>0</v>
      </c>
      <c r="CJ179" s="228">
        <f>($AB242)/1000</f>
        <v>0</v>
      </c>
      <c r="CK179" s="228">
        <f>($AB266)/1000</f>
        <v>0</v>
      </c>
      <c r="CL179" s="228">
        <f>($AB290)/1000</f>
        <v>0</v>
      </c>
      <c r="CM179" s="228"/>
      <c r="CN179" s="228"/>
    </row>
    <row r="180" spans="3:92" ht="18" customHeight="1" x14ac:dyDescent="0.3">
      <c r="C180" s="315"/>
      <c r="D180" s="318"/>
      <c r="E180" s="60" t="s">
        <v>37</v>
      </c>
      <c r="F180" s="61">
        <f>CA103</f>
        <v>81</v>
      </c>
      <c r="G180" s="62">
        <f>IFERROR(F180/F194,0)</f>
        <v>1.4542190305206463E-2</v>
      </c>
      <c r="H180" s="63">
        <f t="shared" si="298"/>
        <v>309.62207567961997</v>
      </c>
      <c r="I180" s="64">
        <f>IFERROR(H180/H179,0)</f>
        <v>1.0438907711379959</v>
      </c>
      <c r="J180" s="63">
        <f>CB103</f>
        <v>25079.388130049218</v>
      </c>
      <c r="K180" s="65">
        <f>IFERROR(J180/J194,0)</f>
        <v>1.478980489199676E-2</v>
      </c>
      <c r="L180" s="66">
        <f t="shared" si="295"/>
        <v>0</v>
      </c>
      <c r="M180" s="62">
        <f>IFERROR(L180/L194,0)</f>
        <v>0</v>
      </c>
      <c r="N180" s="63" t="str">
        <f t="shared" si="299"/>
        <v>0</v>
      </c>
      <c r="O180" s="64">
        <f>IFERROR(N180/N179,0)</f>
        <v>0</v>
      </c>
      <c r="P180" s="63">
        <f t="shared" si="296"/>
        <v>0</v>
      </c>
      <c r="Q180" s="67">
        <f>IFERROR(P180/P194,0)</f>
        <v>0</v>
      </c>
      <c r="R180" s="66">
        <f>CE103</f>
        <v>0</v>
      </c>
      <c r="S180" s="62">
        <f>IFERROR(R180/R194,0)</f>
        <v>0</v>
      </c>
      <c r="T180" s="63" t="str">
        <f t="shared" si="300"/>
        <v>0</v>
      </c>
      <c r="U180" s="64">
        <f>IFERROR(T180/T179,0)</f>
        <v>0</v>
      </c>
      <c r="V180" s="63">
        <f>CF103</f>
        <v>0</v>
      </c>
      <c r="W180" s="67">
        <f>IFERROR(V180/V194,0)</f>
        <v>0</v>
      </c>
      <c r="X180" s="68">
        <f>CG103</f>
        <v>0</v>
      </c>
      <c r="Y180" s="62">
        <f>IFERROR(X180/X194,0)</f>
        <v>0</v>
      </c>
      <c r="Z180" s="63" t="str">
        <f t="shared" si="301"/>
        <v>0</v>
      </c>
      <c r="AA180" s="64">
        <f>IFERROR(Z180/Z179,0)</f>
        <v>0</v>
      </c>
      <c r="AB180" s="63">
        <f>CH103</f>
        <v>0</v>
      </c>
      <c r="AC180" s="65">
        <f>IFERROR(AB180/AB194,0)</f>
        <v>0</v>
      </c>
      <c r="AD180" s="66">
        <f>CI103</f>
        <v>0</v>
      </c>
      <c r="AE180" s="62">
        <f>IFERROR(AD180/AD194,0)</f>
        <v>0</v>
      </c>
      <c r="AF180" s="63" t="str">
        <f t="shared" si="302"/>
        <v>0</v>
      </c>
      <c r="AG180" s="64">
        <f>IFERROR(AF180/AF179,0)</f>
        <v>0</v>
      </c>
      <c r="AH180" s="63">
        <f>CJ103</f>
        <v>0</v>
      </c>
      <c r="AI180" s="67">
        <f>IFERROR(AH180/AH194,0)</f>
        <v>0</v>
      </c>
      <c r="AJ180" s="66">
        <f>CK103</f>
        <v>0</v>
      </c>
      <c r="AK180" s="62">
        <f>IFERROR(AJ180/AJ194,0)</f>
        <v>0</v>
      </c>
      <c r="AL180" s="63" t="str">
        <f t="shared" si="303"/>
        <v>0</v>
      </c>
      <c r="AM180" s="64">
        <f>IFERROR(AL180/AL179,0)</f>
        <v>0</v>
      </c>
      <c r="AN180" s="63">
        <f>CL103</f>
        <v>0</v>
      </c>
      <c r="AO180" s="65">
        <f>IFERROR(AN180/AN194,0)</f>
        <v>0</v>
      </c>
      <c r="AP180" s="66">
        <f t="shared" si="304"/>
        <v>0</v>
      </c>
      <c r="AQ180" s="62">
        <f>IFERROR(AP180/AP194,0)</f>
        <v>0</v>
      </c>
      <c r="AR180" s="63" t="str">
        <f t="shared" si="305"/>
        <v>0</v>
      </c>
      <c r="AS180" s="64">
        <f>IFERROR(AR180/AR179,0)</f>
        <v>0</v>
      </c>
      <c r="AT180" s="63">
        <f t="shared" si="306"/>
        <v>0</v>
      </c>
      <c r="AU180" s="69">
        <f>IFERROR(AT180/AT194,0)</f>
        <v>0</v>
      </c>
      <c r="AV180" s="70">
        <f t="shared" si="307"/>
        <v>-81</v>
      </c>
      <c r="AW180" s="71">
        <f t="shared" si="308"/>
        <v>-1</v>
      </c>
      <c r="AX180" s="72">
        <f t="shared" si="309"/>
        <v>-309.62207567961997</v>
      </c>
      <c r="AY180" s="71">
        <f t="shared" si="310"/>
        <v>-1</v>
      </c>
      <c r="AZ180" s="72">
        <f t="shared" si="311"/>
        <v>-25079.388130049218</v>
      </c>
      <c r="BA180" s="73">
        <f t="shared" si="312"/>
        <v>-1</v>
      </c>
      <c r="BB180" s="70">
        <f t="shared" si="313"/>
        <v>0</v>
      </c>
      <c r="BC180" s="71">
        <f t="shared" si="314"/>
        <v>0</v>
      </c>
      <c r="BD180" s="72">
        <f t="shared" si="315"/>
        <v>0</v>
      </c>
      <c r="BE180" s="71">
        <f t="shared" si="316"/>
        <v>0</v>
      </c>
      <c r="BF180" s="72">
        <f t="shared" si="317"/>
        <v>0</v>
      </c>
      <c r="BG180" s="73">
        <f t="shared" si="318"/>
        <v>0</v>
      </c>
      <c r="BH180" s="70">
        <f t="shared" si="319"/>
        <v>0</v>
      </c>
      <c r="BI180" s="71">
        <f t="shared" si="320"/>
        <v>0</v>
      </c>
      <c r="BJ180" s="72">
        <f t="shared" si="321"/>
        <v>0</v>
      </c>
      <c r="BK180" s="71">
        <f t="shared" si="322"/>
        <v>0</v>
      </c>
      <c r="BL180" s="72">
        <f t="shared" si="323"/>
        <v>0</v>
      </c>
      <c r="BM180" s="74">
        <f t="shared" si="324"/>
        <v>0</v>
      </c>
      <c r="BN180" s="75">
        <f t="shared" si="325"/>
        <v>0</v>
      </c>
      <c r="BO180" s="71">
        <f t="shared" si="326"/>
        <v>0</v>
      </c>
      <c r="BP180" s="72">
        <f t="shared" si="327"/>
        <v>0</v>
      </c>
      <c r="BQ180" s="71">
        <f t="shared" si="328"/>
        <v>0</v>
      </c>
      <c r="BR180" s="72">
        <f t="shared" si="297"/>
        <v>0</v>
      </c>
      <c r="BS180" s="74">
        <f t="shared" si="329"/>
        <v>0</v>
      </c>
      <c r="BX180" s="6"/>
      <c r="BY180" s="6" t="s">
        <v>24</v>
      </c>
      <c r="BZ180" s="227">
        <f t="shared" si="293"/>
        <v>0</v>
      </c>
      <c r="CA180" s="228">
        <f>($AH26)/1000</f>
        <v>0</v>
      </c>
      <c r="CB180" s="228">
        <f>($AH50)/1000</f>
        <v>0</v>
      </c>
      <c r="CC180" s="228">
        <f>($AH74)/1000</f>
        <v>0</v>
      </c>
      <c r="CD180" s="228">
        <f>($AH98)/1000</f>
        <v>0</v>
      </c>
      <c r="CE180" s="228">
        <f>($AH122)/1000</f>
        <v>0</v>
      </c>
      <c r="CF180" s="228">
        <f>($AH146)/1000</f>
        <v>0</v>
      </c>
      <c r="CG180" s="228">
        <f>($AH170)/1000</f>
        <v>0</v>
      </c>
      <c r="CH180" s="228">
        <f>($AH194)/1000</f>
        <v>0</v>
      </c>
      <c r="CI180" s="228">
        <f>($AH218)/1000</f>
        <v>0</v>
      </c>
      <c r="CJ180" s="228">
        <f>($AH242)/1000</f>
        <v>0</v>
      </c>
      <c r="CK180" s="228">
        <f>($AH266)/1000</f>
        <v>0</v>
      </c>
      <c r="CL180" s="228">
        <f>($AH290)/1000</f>
        <v>0</v>
      </c>
      <c r="CM180" s="228"/>
      <c r="CN180" s="228"/>
    </row>
    <row r="181" spans="3:92" ht="18" customHeight="1" x14ac:dyDescent="0.3">
      <c r="C181" s="315"/>
      <c r="D181" s="318"/>
      <c r="E181" s="60" t="s">
        <v>39</v>
      </c>
      <c r="F181" s="61">
        <f>CA104</f>
        <v>61</v>
      </c>
      <c r="G181" s="62">
        <f>IFERROR(F181/F194,0)</f>
        <v>1.0951526032315978E-2</v>
      </c>
      <c r="H181" s="63">
        <f t="shared" si="298"/>
        <v>297.2763966672743</v>
      </c>
      <c r="I181" s="64">
        <f>IFERROR(H181/H179,0)</f>
        <v>1.0022673166212868</v>
      </c>
      <c r="J181" s="63">
        <f>CB104</f>
        <v>18133.860196703732</v>
      </c>
      <c r="K181" s="65">
        <f>IFERROR(J181/J194,0)</f>
        <v>1.0693891448119146E-2</v>
      </c>
      <c r="L181" s="66">
        <f t="shared" si="295"/>
        <v>0</v>
      </c>
      <c r="M181" s="62">
        <f>IFERROR(L181/L194,0)</f>
        <v>0</v>
      </c>
      <c r="N181" s="63" t="str">
        <f t="shared" si="299"/>
        <v>0</v>
      </c>
      <c r="O181" s="64">
        <f>IFERROR(N181/N179,0)</f>
        <v>0</v>
      </c>
      <c r="P181" s="63">
        <f t="shared" si="296"/>
        <v>0</v>
      </c>
      <c r="Q181" s="67">
        <f>IFERROR(P181/P194,0)</f>
        <v>0</v>
      </c>
      <c r="R181" s="66">
        <f>CE104</f>
        <v>0</v>
      </c>
      <c r="S181" s="62">
        <f>IFERROR(R181/R194,0)</f>
        <v>0</v>
      </c>
      <c r="T181" s="63" t="str">
        <f t="shared" si="300"/>
        <v>0</v>
      </c>
      <c r="U181" s="64">
        <f>IFERROR(T181/T179,0)</f>
        <v>0</v>
      </c>
      <c r="V181" s="63">
        <f>CF104</f>
        <v>0</v>
      </c>
      <c r="W181" s="67">
        <f>IFERROR(V181/V194,0)</f>
        <v>0</v>
      </c>
      <c r="X181" s="68">
        <f>CG104</f>
        <v>0</v>
      </c>
      <c r="Y181" s="62">
        <f>IFERROR(X181/X194,0)</f>
        <v>0</v>
      </c>
      <c r="Z181" s="63" t="str">
        <f t="shared" si="301"/>
        <v>0</v>
      </c>
      <c r="AA181" s="64">
        <f>IFERROR(Z181/Z179,0)</f>
        <v>0</v>
      </c>
      <c r="AB181" s="63">
        <f>CH104</f>
        <v>0</v>
      </c>
      <c r="AC181" s="65">
        <f>IFERROR(AB181/AB194,0)</f>
        <v>0</v>
      </c>
      <c r="AD181" s="66">
        <f>CI104</f>
        <v>0</v>
      </c>
      <c r="AE181" s="62">
        <f>IFERROR(AD181/AD194,0)</f>
        <v>0</v>
      </c>
      <c r="AF181" s="63" t="str">
        <f t="shared" si="302"/>
        <v>0</v>
      </c>
      <c r="AG181" s="64">
        <f>IFERROR(AF181/AF179,0)</f>
        <v>0</v>
      </c>
      <c r="AH181" s="63">
        <f>CJ104</f>
        <v>0</v>
      </c>
      <c r="AI181" s="67">
        <f>IFERROR(AH181/AH194,0)</f>
        <v>0</v>
      </c>
      <c r="AJ181" s="66">
        <f>CK104</f>
        <v>0</v>
      </c>
      <c r="AK181" s="62">
        <f>IFERROR(AJ181/AJ194,0)</f>
        <v>0</v>
      </c>
      <c r="AL181" s="63" t="str">
        <f t="shared" si="303"/>
        <v>0</v>
      </c>
      <c r="AM181" s="64">
        <f>IFERROR(AL181/AL179,0)</f>
        <v>0</v>
      </c>
      <c r="AN181" s="63">
        <f>CL104</f>
        <v>0</v>
      </c>
      <c r="AO181" s="65">
        <f>IFERROR(AN181/AN194,0)</f>
        <v>0</v>
      </c>
      <c r="AP181" s="66">
        <f t="shared" si="304"/>
        <v>0</v>
      </c>
      <c r="AQ181" s="62">
        <f>IFERROR(AP181/AP194,0)</f>
        <v>0</v>
      </c>
      <c r="AR181" s="63" t="str">
        <f t="shared" si="305"/>
        <v>0</v>
      </c>
      <c r="AS181" s="64">
        <f>IFERROR(AR181/AR179,0)</f>
        <v>0</v>
      </c>
      <c r="AT181" s="63">
        <f t="shared" si="306"/>
        <v>0</v>
      </c>
      <c r="AU181" s="69">
        <f>IFERROR(AT181/AT194,0)</f>
        <v>0</v>
      </c>
      <c r="AV181" s="70">
        <f t="shared" si="307"/>
        <v>-61</v>
      </c>
      <c r="AW181" s="71">
        <f t="shared" si="308"/>
        <v>-1</v>
      </c>
      <c r="AX181" s="72">
        <f t="shared" si="309"/>
        <v>-297.2763966672743</v>
      </c>
      <c r="AY181" s="71">
        <f t="shared" si="310"/>
        <v>-1</v>
      </c>
      <c r="AZ181" s="72">
        <f t="shared" si="311"/>
        <v>-18133.860196703732</v>
      </c>
      <c r="BA181" s="73">
        <f t="shared" si="312"/>
        <v>-1</v>
      </c>
      <c r="BB181" s="70">
        <f t="shared" si="313"/>
        <v>0</v>
      </c>
      <c r="BC181" s="71">
        <f t="shared" si="314"/>
        <v>0</v>
      </c>
      <c r="BD181" s="72">
        <f t="shared" si="315"/>
        <v>0</v>
      </c>
      <c r="BE181" s="71">
        <f t="shared" si="316"/>
        <v>0</v>
      </c>
      <c r="BF181" s="72">
        <f t="shared" si="317"/>
        <v>0</v>
      </c>
      <c r="BG181" s="73">
        <f t="shared" si="318"/>
        <v>0</v>
      </c>
      <c r="BH181" s="70">
        <f t="shared" si="319"/>
        <v>0</v>
      </c>
      <c r="BI181" s="71">
        <f t="shared" si="320"/>
        <v>0</v>
      </c>
      <c r="BJ181" s="72">
        <f t="shared" si="321"/>
        <v>0</v>
      </c>
      <c r="BK181" s="71">
        <f t="shared" si="322"/>
        <v>0</v>
      </c>
      <c r="BL181" s="72">
        <f t="shared" si="323"/>
        <v>0</v>
      </c>
      <c r="BM181" s="74">
        <f t="shared" si="324"/>
        <v>0</v>
      </c>
      <c r="BN181" s="75">
        <f t="shared" si="325"/>
        <v>0</v>
      </c>
      <c r="BO181" s="71">
        <f t="shared" si="326"/>
        <v>0</v>
      </c>
      <c r="BP181" s="72">
        <f t="shared" si="327"/>
        <v>0</v>
      </c>
      <c r="BQ181" s="71">
        <f t="shared" si="328"/>
        <v>0</v>
      </c>
      <c r="BR181" s="72">
        <f t="shared" si="297"/>
        <v>0</v>
      </c>
      <c r="BS181" s="74">
        <f t="shared" si="329"/>
        <v>0</v>
      </c>
      <c r="BX181" s="6"/>
      <c r="BY181" s="6" t="s">
        <v>25</v>
      </c>
      <c r="BZ181" s="227">
        <f t="shared" si="293"/>
        <v>0</v>
      </c>
      <c r="CA181" s="228">
        <f>($AN26)/1000</f>
        <v>0</v>
      </c>
      <c r="CB181" s="228">
        <f>($AN50)/1000</f>
        <v>0</v>
      </c>
      <c r="CC181" s="228">
        <f>($AN74)/1000</f>
        <v>0</v>
      </c>
      <c r="CD181" s="228">
        <f>($AN98)/1000</f>
        <v>0</v>
      </c>
      <c r="CE181" s="228">
        <f>($AN122)/1000</f>
        <v>0</v>
      </c>
      <c r="CF181" s="228">
        <f>($AN146)/1000</f>
        <v>0</v>
      </c>
      <c r="CG181" s="228">
        <f>($AN170)/1000</f>
        <v>0</v>
      </c>
      <c r="CH181" s="228">
        <f>($AN194)/1000</f>
        <v>0</v>
      </c>
      <c r="CI181" s="228">
        <f>($AN218)/1000</f>
        <v>0</v>
      </c>
      <c r="CJ181" s="228">
        <f>($AN242)/1000</f>
        <v>0</v>
      </c>
      <c r="CK181" s="228">
        <f>($AN266)/1000</f>
        <v>0</v>
      </c>
      <c r="CL181" s="228">
        <f>($AN290)/1000</f>
        <v>0</v>
      </c>
      <c r="CM181" s="228"/>
      <c r="CN181" s="228"/>
    </row>
    <row r="182" spans="3:92" ht="18" customHeight="1" x14ac:dyDescent="0.3">
      <c r="C182" s="315"/>
      <c r="D182" s="319"/>
      <c r="E182" s="86" t="s">
        <v>41</v>
      </c>
      <c r="F182" s="87">
        <f>SUM(F178:F181)</f>
        <v>2032</v>
      </c>
      <c r="G182" s="88">
        <f>IFERROR(F182/F194,0)</f>
        <v>0.36481149012567327</v>
      </c>
      <c r="H182" s="89">
        <f t="shared" si="298"/>
        <v>238.31852862745563</v>
      </c>
      <c r="I182" s="90">
        <f>IFERROR(H182/H179,0)</f>
        <v>0.80349087538192732</v>
      </c>
      <c r="J182" s="89">
        <f>SUM(J178:J181)</f>
        <v>484263.25017098984</v>
      </c>
      <c r="K182" s="91">
        <f>IFERROR(J182/J194,0)</f>
        <v>0.28557949457354248</v>
      </c>
      <c r="L182" s="92">
        <f>SUM(L178:L181)</f>
        <v>0</v>
      </c>
      <c r="M182" s="88">
        <f>IFERROR(L182/L194,0)</f>
        <v>0</v>
      </c>
      <c r="N182" s="89" t="str">
        <f t="shared" si="299"/>
        <v>0</v>
      </c>
      <c r="O182" s="90">
        <f>IFERROR(N182/N179,0)</f>
        <v>0</v>
      </c>
      <c r="P182" s="89">
        <f>SUM(P178:P181)</f>
        <v>0</v>
      </c>
      <c r="Q182" s="93">
        <f>IFERROR(P182/P194,0)</f>
        <v>0</v>
      </c>
      <c r="R182" s="92">
        <f>SUM(R178:R181)</f>
        <v>0</v>
      </c>
      <c r="S182" s="88">
        <f>IFERROR(R182/R194,0)</f>
        <v>0</v>
      </c>
      <c r="T182" s="89" t="str">
        <f t="shared" si="300"/>
        <v>0</v>
      </c>
      <c r="U182" s="90">
        <f>IFERROR(T182/T179,0)</f>
        <v>0</v>
      </c>
      <c r="V182" s="89">
        <f>SUM(V178:V181)</f>
        <v>0</v>
      </c>
      <c r="W182" s="93">
        <f>IFERROR(V182/V194,0)</f>
        <v>0</v>
      </c>
      <c r="X182" s="94">
        <f>SUM(X178:X181)</f>
        <v>0</v>
      </c>
      <c r="Y182" s="88">
        <f>IFERROR(X182/X194,0)</f>
        <v>0</v>
      </c>
      <c r="Z182" s="89" t="str">
        <f t="shared" si="301"/>
        <v>0</v>
      </c>
      <c r="AA182" s="90">
        <f>IFERROR(Z182/Z179,0)</f>
        <v>0</v>
      </c>
      <c r="AB182" s="89">
        <f>SUM(AB178:AB181)</f>
        <v>0</v>
      </c>
      <c r="AC182" s="91">
        <f>IFERROR(AB182/AB194,0)</f>
        <v>0</v>
      </c>
      <c r="AD182" s="92">
        <f>SUM(AD178:AD181)</f>
        <v>0</v>
      </c>
      <c r="AE182" s="88">
        <f>IFERROR(AD182/AD194,0)</f>
        <v>0</v>
      </c>
      <c r="AF182" s="89" t="str">
        <f t="shared" si="302"/>
        <v>0</v>
      </c>
      <c r="AG182" s="90">
        <f>IFERROR(AF182/AF179,0)</f>
        <v>0</v>
      </c>
      <c r="AH182" s="89">
        <f>SUM(AH178:AH181)</f>
        <v>0</v>
      </c>
      <c r="AI182" s="93">
        <f>IFERROR(AH182/AH194,0)</f>
        <v>0</v>
      </c>
      <c r="AJ182" s="92">
        <f>SUM(AJ178:AJ181)</f>
        <v>0</v>
      </c>
      <c r="AK182" s="88">
        <f>IFERROR(AJ182/AJ194,0)</f>
        <v>0</v>
      </c>
      <c r="AL182" s="89" t="str">
        <f t="shared" si="303"/>
        <v>0</v>
      </c>
      <c r="AM182" s="90">
        <f>IFERROR(AL182/AL179,0)</f>
        <v>0</v>
      </c>
      <c r="AN182" s="89">
        <f>SUM(AN178:AN181)</f>
        <v>0</v>
      </c>
      <c r="AO182" s="91">
        <f>IFERROR(AN182/AN194,0)</f>
        <v>0</v>
      </c>
      <c r="AP182" s="92">
        <f>SUM(AP178:AP181)</f>
        <v>0</v>
      </c>
      <c r="AQ182" s="88">
        <f>IFERROR(AP182/AP194,0)</f>
        <v>0</v>
      </c>
      <c r="AR182" s="89" t="str">
        <f t="shared" si="305"/>
        <v>0</v>
      </c>
      <c r="AS182" s="90">
        <f>IFERROR(AR182/AR179,0)</f>
        <v>0</v>
      </c>
      <c r="AT182" s="89">
        <f>SUM(AT178:AT181)</f>
        <v>0</v>
      </c>
      <c r="AU182" s="95">
        <f>IFERROR(AT182/AT194,0)</f>
        <v>0</v>
      </c>
      <c r="AV182" s="96">
        <f t="shared" si="307"/>
        <v>-2032</v>
      </c>
      <c r="AW182" s="97">
        <f t="shared" si="308"/>
        <v>-1</v>
      </c>
      <c r="AX182" s="98">
        <f t="shared" si="309"/>
        <v>-238.31852862745563</v>
      </c>
      <c r="AY182" s="97">
        <f t="shared" si="310"/>
        <v>-1</v>
      </c>
      <c r="AZ182" s="98">
        <f t="shared" si="311"/>
        <v>-484263.25017098984</v>
      </c>
      <c r="BA182" s="99">
        <f t="shared" si="312"/>
        <v>-1</v>
      </c>
      <c r="BB182" s="96">
        <f t="shared" si="313"/>
        <v>0</v>
      </c>
      <c r="BC182" s="97">
        <f t="shared" si="314"/>
        <v>0</v>
      </c>
      <c r="BD182" s="98">
        <f t="shared" si="315"/>
        <v>0</v>
      </c>
      <c r="BE182" s="97">
        <f t="shared" si="316"/>
        <v>0</v>
      </c>
      <c r="BF182" s="98">
        <f t="shared" si="317"/>
        <v>0</v>
      </c>
      <c r="BG182" s="99">
        <f t="shared" si="318"/>
        <v>0</v>
      </c>
      <c r="BH182" s="96">
        <f t="shared" si="319"/>
        <v>0</v>
      </c>
      <c r="BI182" s="97">
        <f t="shared" si="320"/>
        <v>0</v>
      </c>
      <c r="BJ182" s="98">
        <f t="shared" si="321"/>
        <v>0</v>
      </c>
      <c r="BK182" s="97">
        <f t="shared" si="322"/>
        <v>0</v>
      </c>
      <c r="BL182" s="98">
        <f t="shared" si="323"/>
        <v>0</v>
      </c>
      <c r="BM182" s="100">
        <f t="shared" si="324"/>
        <v>0</v>
      </c>
      <c r="BN182" s="101">
        <f t="shared" si="325"/>
        <v>0</v>
      </c>
      <c r="BO182" s="97">
        <f t="shared" si="326"/>
        <v>0</v>
      </c>
      <c r="BP182" s="98">
        <f t="shared" si="327"/>
        <v>0</v>
      </c>
      <c r="BQ182" s="97">
        <f t="shared" si="328"/>
        <v>0</v>
      </c>
      <c r="BR182" s="98">
        <f t="shared" si="297"/>
        <v>0</v>
      </c>
      <c r="BS182" s="100">
        <f t="shared" si="329"/>
        <v>0</v>
      </c>
      <c r="BX182" s="6"/>
      <c r="BY182" s="6" t="s">
        <v>26</v>
      </c>
      <c r="BZ182" s="227">
        <f t="shared" si="293"/>
        <v>0</v>
      </c>
      <c r="CA182" s="228">
        <f>($AT26)/1000</f>
        <v>0</v>
      </c>
      <c r="CB182" s="228">
        <f>($AT50)/1000</f>
        <v>0</v>
      </c>
      <c r="CC182" s="228">
        <f>($AT74)/1000</f>
        <v>0</v>
      </c>
      <c r="CD182" s="228">
        <f>($AT98)/1000</f>
        <v>0</v>
      </c>
      <c r="CE182" s="228">
        <f>($AT122)/1000</f>
        <v>0</v>
      </c>
      <c r="CF182" s="228">
        <f>($AT146)/1000</f>
        <v>0</v>
      </c>
      <c r="CG182" s="228">
        <f>($AT170)/1000</f>
        <v>0</v>
      </c>
      <c r="CH182" s="228">
        <f>($AT194)/1000</f>
        <v>0</v>
      </c>
      <c r="CI182" s="228">
        <f>($AT218)/1000</f>
        <v>0</v>
      </c>
      <c r="CJ182" s="228">
        <f>($AT242)/1000</f>
        <v>0</v>
      </c>
      <c r="CK182" s="228">
        <f>($AT266)/1000</f>
        <v>0</v>
      </c>
      <c r="CL182" s="228">
        <f>($AT290)/1000</f>
        <v>0</v>
      </c>
      <c r="CM182" s="228"/>
      <c r="CN182" s="228"/>
    </row>
    <row r="183" spans="3:92" ht="18" customHeight="1" x14ac:dyDescent="0.3">
      <c r="C183" s="315"/>
      <c r="D183" s="320" t="s">
        <v>44</v>
      </c>
      <c r="E183" s="102" t="s">
        <v>45</v>
      </c>
      <c r="F183" s="103">
        <f>CA105</f>
        <v>181</v>
      </c>
      <c r="G183" s="104">
        <f>IFERROR(F183/F194,0)</f>
        <v>3.2495511669658889E-2</v>
      </c>
      <c r="H183" s="105">
        <f t="shared" si="298"/>
        <v>259.54044530874336</v>
      </c>
      <c r="I183" s="106">
        <f>IFERROR(H183/H179,0)</f>
        <v>0.87504056356494575</v>
      </c>
      <c r="J183" s="105">
        <f>CB105</f>
        <v>46976.820600882551</v>
      </c>
      <c r="K183" s="107">
        <f>IFERROR(J183/J194,0)</f>
        <v>2.7703148399419241E-2</v>
      </c>
      <c r="L183" s="108">
        <f t="shared" ref="L183:L185" si="330">CC105</f>
        <v>0</v>
      </c>
      <c r="M183" s="104">
        <f>IFERROR(L183/L194,0)</f>
        <v>0</v>
      </c>
      <c r="N183" s="105" t="str">
        <f t="shared" si="299"/>
        <v>0</v>
      </c>
      <c r="O183" s="106">
        <f>IFERROR(N183/N179,0)</f>
        <v>0</v>
      </c>
      <c r="P183" s="105">
        <f t="shared" ref="P183:P185" si="331">CD105</f>
        <v>0</v>
      </c>
      <c r="Q183" s="109">
        <f>IFERROR(P183/P194,0)</f>
        <v>0</v>
      </c>
      <c r="R183" s="108">
        <f>CE105</f>
        <v>0</v>
      </c>
      <c r="S183" s="104">
        <f>IFERROR(R183/R194,0)</f>
        <v>0</v>
      </c>
      <c r="T183" s="105" t="str">
        <f t="shared" si="300"/>
        <v>0</v>
      </c>
      <c r="U183" s="106">
        <f>IFERROR(T183/T179,0)</f>
        <v>0</v>
      </c>
      <c r="V183" s="105">
        <f>CF105</f>
        <v>0</v>
      </c>
      <c r="W183" s="109">
        <f>IFERROR(V183/V194,0)</f>
        <v>0</v>
      </c>
      <c r="X183" s="110">
        <f>CG105</f>
        <v>0</v>
      </c>
      <c r="Y183" s="104">
        <f>IFERROR(X183/X194,0)</f>
        <v>0</v>
      </c>
      <c r="Z183" s="105" t="str">
        <f t="shared" si="301"/>
        <v>0</v>
      </c>
      <c r="AA183" s="106">
        <f>IFERROR(Z183/Z179,0)</f>
        <v>0</v>
      </c>
      <c r="AB183" s="105">
        <f>CH105</f>
        <v>0</v>
      </c>
      <c r="AC183" s="107">
        <f>IFERROR(AB183/AB194,0)</f>
        <v>0</v>
      </c>
      <c r="AD183" s="108">
        <f>CI105</f>
        <v>0</v>
      </c>
      <c r="AE183" s="104">
        <f>IFERROR(AD183/AD194,0)</f>
        <v>0</v>
      </c>
      <c r="AF183" s="105" t="str">
        <f t="shared" si="302"/>
        <v>0</v>
      </c>
      <c r="AG183" s="106">
        <f>IFERROR(AF183/AF179,0)</f>
        <v>0</v>
      </c>
      <c r="AH183" s="105">
        <f>CJ105</f>
        <v>0</v>
      </c>
      <c r="AI183" s="109">
        <f>IFERROR(AH183/AH194,0)</f>
        <v>0</v>
      </c>
      <c r="AJ183" s="108">
        <f>CK105</f>
        <v>0</v>
      </c>
      <c r="AK183" s="104">
        <f>IFERROR(AJ183/AJ194,0)</f>
        <v>0</v>
      </c>
      <c r="AL183" s="105" t="str">
        <f t="shared" si="303"/>
        <v>0</v>
      </c>
      <c r="AM183" s="106">
        <f>IFERROR(AL183/AL179,0)</f>
        <v>0</v>
      </c>
      <c r="AN183" s="105">
        <f>CL105</f>
        <v>0</v>
      </c>
      <c r="AO183" s="107">
        <f>IFERROR(AN183/AN194,0)</f>
        <v>0</v>
      </c>
      <c r="AP183" s="108">
        <f>CM105</f>
        <v>0</v>
      </c>
      <c r="AQ183" s="104">
        <f>IFERROR(AP183/AP194,0)</f>
        <v>0</v>
      </c>
      <c r="AR183" s="105" t="str">
        <f t="shared" si="305"/>
        <v>0</v>
      </c>
      <c r="AS183" s="106">
        <f>IFERROR(AR183/AR179,0)</f>
        <v>0</v>
      </c>
      <c r="AT183" s="105">
        <f>CN105</f>
        <v>0</v>
      </c>
      <c r="AU183" s="111">
        <f>IFERROR(AT183/AT194,0)</f>
        <v>0</v>
      </c>
      <c r="AV183" s="112">
        <f t="shared" si="307"/>
        <v>-181</v>
      </c>
      <c r="AW183" s="113">
        <f t="shared" si="308"/>
        <v>-1</v>
      </c>
      <c r="AX183" s="114">
        <f t="shared" si="309"/>
        <v>-259.54044530874336</v>
      </c>
      <c r="AY183" s="113">
        <f t="shared" si="310"/>
        <v>-1</v>
      </c>
      <c r="AZ183" s="114">
        <f t="shared" si="311"/>
        <v>-46976.820600882551</v>
      </c>
      <c r="BA183" s="115">
        <f t="shared" si="312"/>
        <v>-1</v>
      </c>
      <c r="BB183" s="112">
        <f t="shared" si="313"/>
        <v>0</v>
      </c>
      <c r="BC183" s="113">
        <f t="shared" si="314"/>
        <v>0</v>
      </c>
      <c r="BD183" s="114">
        <f t="shared" si="315"/>
        <v>0</v>
      </c>
      <c r="BE183" s="113">
        <f t="shared" si="316"/>
        <v>0</v>
      </c>
      <c r="BF183" s="114">
        <f t="shared" si="317"/>
        <v>0</v>
      </c>
      <c r="BG183" s="115">
        <f t="shared" si="318"/>
        <v>0</v>
      </c>
      <c r="BH183" s="112">
        <f t="shared" si="319"/>
        <v>0</v>
      </c>
      <c r="BI183" s="113">
        <f t="shared" si="320"/>
        <v>0</v>
      </c>
      <c r="BJ183" s="114">
        <f t="shared" si="321"/>
        <v>0</v>
      </c>
      <c r="BK183" s="113">
        <f t="shared" si="322"/>
        <v>0</v>
      </c>
      <c r="BL183" s="114">
        <f t="shared" si="323"/>
        <v>0</v>
      </c>
      <c r="BM183" s="116">
        <f t="shared" si="324"/>
        <v>0</v>
      </c>
      <c r="BN183" s="117">
        <f t="shared" si="325"/>
        <v>0</v>
      </c>
      <c r="BO183" s="113">
        <f t="shared" si="326"/>
        <v>0</v>
      </c>
      <c r="BP183" s="114">
        <f t="shared" si="327"/>
        <v>0</v>
      </c>
      <c r="BQ183" s="113">
        <f t="shared" si="328"/>
        <v>0</v>
      </c>
      <c r="BR183" s="114">
        <f t="shared" si="297"/>
        <v>0</v>
      </c>
      <c r="BS183" s="116">
        <f t="shared" si="329"/>
        <v>0</v>
      </c>
      <c r="BX183" s="6"/>
      <c r="BY183" s="6" t="s">
        <v>99</v>
      </c>
      <c r="BZ183" s="227">
        <f t="shared" si="293"/>
        <v>45056</v>
      </c>
      <c r="CA183" s="228">
        <f>F26</f>
        <v>3887</v>
      </c>
      <c r="CB183" s="229">
        <f>F50</f>
        <v>1968</v>
      </c>
      <c r="CC183" s="229">
        <f>F74</f>
        <v>2203</v>
      </c>
      <c r="CD183" s="229">
        <f>F98</f>
        <v>2433</v>
      </c>
      <c r="CE183" s="229">
        <f>F122</f>
        <v>2812</v>
      </c>
      <c r="CF183" s="229">
        <f>F146</f>
        <v>2814</v>
      </c>
      <c r="CG183" s="229">
        <f>F170</f>
        <v>5207</v>
      </c>
      <c r="CH183" s="228">
        <f>F194</f>
        <v>5570</v>
      </c>
      <c r="CI183" s="228">
        <f>F218</f>
        <v>5022</v>
      </c>
      <c r="CJ183" s="229">
        <f>F242</f>
        <v>4761</v>
      </c>
      <c r="CK183" s="229">
        <f>F266</f>
        <v>4257</v>
      </c>
      <c r="CL183" s="229">
        <f>F290</f>
        <v>4122</v>
      </c>
      <c r="CM183" s="228"/>
      <c r="CN183" s="228"/>
    </row>
    <row r="184" spans="3:92" ht="18" customHeight="1" x14ac:dyDescent="0.3">
      <c r="C184" s="315"/>
      <c r="D184" s="321"/>
      <c r="E184" s="60" t="s">
        <v>47</v>
      </c>
      <c r="F184" s="61">
        <f>CA106</f>
        <v>0</v>
      </c>
      <c r="G184" s="62">
        <f>IFERROR(F184/F194,0)</f>
        <v>0</v>
      </c>
      <c r="H184" s="63" t="str">
        <f t="shared" si="298"/>
        <v>0</v>
      </c>
      <c r="I184" s="64">
        <f>IFERROR(H184/H179,0)</f>
        <v>0</v>
      </c>
      <c r="J184" s="63">
        <f>CB106</f>
        <v>0</v>
      </c>
      <c r="K184" s="65">
        <f>IFERROR(J184/J194,0)</f>
        <v>0</v>
      </c>
      <c r="L184" s="66">
        <f t="shared" si="330"/>
        <v>0</v>
      </c>
      <c r="M184" s="62">
        <f>IFERROR(L184/L194,0)</f>
        <v>0</v>
      </c>
      <c r="N184" s="63" t="str">
        <f t="shared" si="299"/>
        <v>0</v>
      </c>
      <c r="O184" s="64">
        <f>IFERROR(N184/N179,0)</f>
        <v>0</v>
      </c>
      <c r="P184" s="63">
        <f t="shared" si="331"/>
        <v>0</v>
      </c>
      <c r="Q184" s="67">
        <f>IFERROR(P184/P194,0)</f>
        <v>0</v>
      </c>
      <c r="R184" s="66">
        <f>CE106</f>
        <v>0</v>
      </c>
      <c r="S184" s="62">
        <f>IFERROR(R184/R194,0)</f>
        <v>0</v>
      </c>
      <c r="T184" s="63" t="str">
        <f t="shared" si="300"/>
        <v>0</v>
      </c>
      <c r="U184" s="64">
        <f>IFERROR(T184/T179,0)</f>
        <v>0</v>
      </c>
      <c r="V184" s="63">
        <f>CF106</f>
        <v>0</v>
      </c>
      <c r="W184" s="67">
        <f>IFERROR(V184/V194,0)</f>
        <v>0</v>
      </c>
      <c r="X184" s="68">
        <f>CG106</f>
        <v>0</v>
      </c>
      <c r="Y184" s="62">
        <f>IFERROR(X184/X194,0)</f>
        <v>0</v>
      </c>
      <c r="Z184" s="63" t="str">
        <f t="shared" si="301"/>
        <v>0</v>
      </c>
      <c r="AA184" s="64">
        <f>IFERROR(Z184/Z179,0)</f>
        <v>0</v>
      </c>
      <c r="AB184" s="63">
        <f>CH106</f>
        <v>0</v>
      </c>
      <c r="AC184" s="65">
        <f>IFERROR(AB184/AB194,0)</f>
        <v>0</v>
      </c>
      <c r="AD184" s="66">
        <f>CI106</f>
        <v>0</v>
      </c>
      <c r="AE184" s="62">
        <f>IFERROR(AD184/AD194,0)</f>
        <v>0</v>
      </c>
      <c r="AF184" s="63" t="str">
        <f t="shared" si="302"/>
        <v>0</v>
      </c>
      <c r="AG184" s="64">
        <f>IFERROR(AF184/AF179,0)</f>
        <v>0</v>
      </c>
      <c r="AH184" s="63">
        <f>CJ106</f>
        <v>0</v>
      </c>
      <c r="AI184" s="67">
        <f>IFERROR(AH184/AH194,0)</f>
        <v>0</v>
      </c>
      <c r="AJ184" s="66">
        <f>CK106</f>
        <v>0</v>
      </c>
      <c r="AK184" s="62">
        <f>IFERROR(AJ184/AJ194,0)</f>
        <v>0</v>
      </c>
      <c r="AL184" s="63" t="str">
        <f t="shared" si="303"/>
        <v>0</v>
      </c>
      <c r="AM184" s="64">
        <f>IFERROR(AL184/AL179,0)</f>
        <v>0</v>
      </c>
      <c r="AN184" s="63">
        <f>CL106</f>
        <v>0</v>
      </c>
      <c r="AO184" s="65">
        <f>IFERROR(AN184/AN194,0)</f>
        <v>0</v>
      </c>
      <c r="AP184" s="66">
        <f t="shared" ref="AP184:AP185" si="332">CM106</f>
        <v>0</v>
      </c>
      <c r="AQ184" s="62">
        <f>IFERROR(AP184/AP194,0)</f>
        <v>0</v>
      </c>
      <c r="AR184" s="63" t="str">
        <f t="shared" si="305"/>
        <v>0</v>
      </c>
      <c r="AS184" s="64">
        <f>IFERROR(AR184/AR179,0)</f>
        <v>0</v>
      </c>
      <c r="AT184" s="63">
        <f t="shared" ref="AT184:AT185" si="333">CN106</f>
        <v>0</v>
      </c>
      <c r="AU184" s="69">
        <f>IFERROR(AT184/AT194,0)</f>
        <v>0</v>
      </c>
      <c r="AV184" s="70">
        <f t="shared" si="307"/>
        <v>0</v>
      </c>
      <c r="AW184" s="71">
        <f t="shared" si="308"/>
        <v>0</v>
      </c>
      <c r="AX184" s="72">
        <f t="shared" si="309"/>
        <v>0</v>
      </c>
      <c r="AY184" s="71">
        <f t="shared" si="310"/>
        <v>0</v>
      </c>
      <c r="AZ184" s="72">
        <f t="shared" si="311"/>
        <v>0</v>
      </c>
      <c r="BA184" s="73">
        <f t="shared" si="312"/>
        <v>0</v>
      </c>
      <c r="BB184" s="70">
        <f t="shared" si="313"/>
        <v>0</v>
      </c>
      <c r="BC184" s="71">
        <f t="shared" si="314"/>
        <v>0</v>
      </c>
      <c r="BD184" s="72">
        <f t="shared" si="315"/>
        <v>0</v>
      </c>
      <c r="BE184" s="71">
        <f t="shared" si="316"/>
        <v>0</v>
      </c>
      <c r="BF184" s="72">
        <f t="shared" si="317"/>
        <v>0</v>
      </c>
      <c r="BG184" s="73">
        <f t="shared" si="318"/>
        <v>0</v>
      </c>
      <c r="BH184" s="70">
        <f t="shared" si="319"/>
        <v>0</v>
      </c>
      <c r="BI184" s="71">
        <f t="shared" si="320"/>
        <v>0</v>
      </c>
      <c r="BJ184" s="72">
        <f t="shared" si="321"/>
        <v>0</v>
      </c>
      <c r="BK184" s="71">
        <f t="shared" si="322"/>
        <v>0</v>
      </c>
      <c r="BL184" s="72">
        <f t="shared" si="323"/>
        <v>0</v>
      </c>
      <c r="BM184" s="74">
        <f t="shared" si="324"/>
        <v>0</v>
      </c>
      <c r="BN184" s="75">
        <f t="shared" si="325"/>
        <v>0</v>
      </c>
      <c r="BO184" s="71">
        <f t="shared" si="326"/>
        <v>0</v>
      </c>
      <c r="BP184" s="72">
        <f t="shared" si="327"/>
        <v>0</v>
      </c>
      <c r="BQ184" s="71">
        <f t="shared" si="328"/>
        <v>0</v>
      </c>
      <c r="BR184" s="72">
        <f t="shared" si="297"/>
        <v>0</v>
      </c>
      <c r="BS184" s="74">
        <f t="shared" si="329"/>
        <v>0</v>
      </c>
      <c r="BX184" s="6" t="s">
        <v>92</v>
      </c>
      <c r="BY184" s="6" t="s">
        <v>100</v>
      </c>
      <c r="BZ184" s="230">
        <f t="shared" si="293"/>
        <v>0</v>
      </c>
      <c r="CA184" s="220">
        <f>L26</f>
        <v>0</v>
      </c>
      <c r="CB184" s="220">
        <f>L50</f>
        <v>0</v>
      </c>
      <c r="CC184" s="220">
        <f>L74</f>
        <v>0</v>
      </c>
      <c r="CD184" s="220">
        <f>L98</f>
        <v>0</v>
      </c>
      <c r="CE184" s="220">
        <f>L122</f>
        <v>0</v>
      </c>
      <c r="CF184" s="220">
        <f>L146</f>
        <v>0</v>
      </c>
      <c r="CG184" s="220">
        <f>$L170</f>
        <v>0</v>
      </c>
      <c r="CH184" s="220">
        <f>$L194</f>
        <v>0</v>
      </c>
      <c r="CI184" s="235">
        <f>$L218</f>
        <v>0</v>
      </c>
      <c r="CJ184" s="220">
        <f>$L242</f>
        <v>0</v>
      </c>
      <c r="CK184" s="220">
        <f>$L266</f>
        <v>0</v>
      </c>
      <c r="CL184" s="220">
        <f>$L290</f>
        <v>0</v>
      </c>
      <c r="CM184" s="220"/>
      <c r="CN184" s="220"/>
    </row>
    <row r="185" spans="3:92" ht="18" customHeight="1" x14ac:dyDescent="0.3">
      <c r="C185" s="315"/>
      <c r="D185" s="321"/>
      <c r="E185" s="60" t="s">
        <v>49</v>
      </c>
      <c r="F185" s="61">
        <f>CA107</f>
        <v>288</v>
      </c>
      <c r="G185" s="62">
        <f>IFERROR(F185/F194,0)</f>
        <v>5.1705565529622979E-2</v>
      </c>
      <c r="H185" s="63">
        <f t="shared" si="298"/>
        <v>255.60781792998341</v>
      </c>
      <c r="I185" s="64">
        <f>IFERROR(H185/H179,0)</f>
        <v>0.86178171108163637</v>
      </c>
      <c r="J185" s="63">
        <f>CB107</f>
        <v>73615.051563835223</v>
      </c>
      <c r="K185" s="65">
        <f>IFERROR(J185/J194,0)</f>
        <v>4.3412233348663724E-2</v>
      </c>
      <c r="L185" s="66">
        <f t="shared" si="330"/>
        <v>0</v>
      </c>
      <c r="M185" s="62">
        <f>IFERROR(L185/L194,0)</f>
        <v>0</v>
      </c>
      <c r="N185" s="63" t="str">
        <f t="shared" si="299"/>
        <v>0</v>
      </c>
      <c r="O185" s="64">
        <f>IFERROR(N185/N179,0)</f>
        <v>0</v>
      </c>
      <c r="P185" s="63">
        <f t="shared" si="331"/>
        <v>0</v>
      </c>
      <c r="Q185" s="67">
        <f>IFERROR(P185/P194,0)</f>
        <v>0</v>
      </c>
      <c r="R185" s="66">
        <f>CE107</f>
        <v>0</v>
      </c>
      <c r="S185" s="62">
        <f>IFERROR(R185/R194,0)</f>
        <v>0</v>
      </c>
      <c r="T185" s="63" t="str">
        <f t="shared" si="300"/>
        <v>0</v>
      </c>
      <c r="U185" s="64">
        <f>IFERROR(T185/T179,0)</f>
        <v>0</v>
      </c>
      <c r="V185" s="63">
        <f>CF107</f>
        <v>0</v>
      </c>
      <c r="W185" s="67">
        <f>IFERROR(V185/V194,0)</f>
        <v>0</v>
      </c>
      <c r="X185" s="68">
        <f>CG107</f>
        <v>0</v>
      </c>
      <c r="Y185" s="62">
        <f>IFERROR(X185/X194,0)</f>
        <v>0</v>
      </c>
      <c r="Z185" s="63" t="str">
        <f t="shared" si="301"/>
        <v>0</v>
      </c>
      <c r="AA185" s="64">
        <f>IFERROR(Z185/Z179,0)</f>
        <v>0</v>
      </c>
      <c r="AB185" s="63">
        <f>CH107</f>
        <v>0</v>
      </c>
      <c r="AC185" s="65">
        <f>IFERROR(AB185/AB194,0)</f>
        <v>0</v>
      </c>
      <c r="AD185" s="66">
        <f>CI107</f>
        <v>0</v>
      </c>
      <c r="AE185" s="62">
        <f>IFERROR(AD185/AD194,0)</f>
        <v>0</v>
      </c>
      <c r="AF185" s="63" t="str">
        <f t="shared" si="302"/>
        <v>0</v>
      </c>
      <c r="AG185" s="64">
        <f>IFERROR(AF185/AF179,0)</f>
        <v>0</v>
      </c>
      <c r="AH185" s="63">
        <f>CJ107</f>
        <v>0</v>
      </c>
      <c r="AI185" s="67">
        <f>IFERROR(AH185/AH194,0)</f>
        <v>0</v>
      </c>
      <c r="AJ185" s="66">
        <f>CK107</f>
        <v>0</v>
      </c>
      <c r="AK185" s="62">
        <f>IFERROR(AJ185/AJ194,0)</f>
        <v>0</v>
      </c>
      <c r="AL185" s="63" t="str">
        <f t="shared" si="303"/>
        <v>0</v>
      </c>
      <c r="AM185" s="64">
        <f>IFERROR(AL185/AL179,0)</f>
        <v>0</v>
      </c>
      <c r="AN185" s="63">
        <f>CL107</f>
        <v>0</v>
      </c>
      <c r="AO185" s="65">
        <f>IFERROR(AN185/AN194,0)</f>
        <v>0</v>
      </c>
      <c r="AP185" s="66">
        <f t="shared" si="332"/>
        <v>0</v>
      </c>
      <c r="AQ185" s="62">
        <f>IFERROR(AP185/AP194,0)</f>
        <v>0</v>
      </c>
      <c r="AR185" s="63" t="str">
        <f t="shared" si="305"/>
        <v>0</v>
      </c>
      <c r="AS185" s="64">
        <f>IFERROR(AR185/AR179,0)</f>
        <v>0</v>
      </c>
      <c r="AT185" s="63">
        <f t="shared" si="333"/>
        <v>0</v>
      </c>
      <c r="AU185" s="69">
        <f>IFERROR(AT185/AT194,0)</f>
        <v>0</v>
      </c>
      <c r="AV185" s="70">
        <f t="shared" si="307"/>
        <v>-288</v>
      </c>
      <c r="AW185" s="71">
        <f t="shared" si="308"/>
        <v>-1</v>
      </c>
      <c r="AX185" s="72">
        <f t="shared" si="309"/>
        <v>-255.60781792998341</v>
      </c>
      <c r="AY185" s="71">
        <f t="shared" si="310"/>
        <v>-1</v>
      </c>
      <c r="AZ185" s="72">
        <f t="shared" si="311"/>
        <v>-73615.051563835223</v>
      </c>
      <c r="BA185" s="73">
        <f t="shared" si="312"/>
        <v>-1</v>
      </c>
      <c r="BB185" s="70">
        <f t="shared" si="313"/>
        <v>0</v>
      </c>
      <c r="BC185" s="71">
        <f t="shared" si="314"/>
        <v>0</v>
      </c>
      <c r="BD185" s="72">
        <f t="shared" si="315"/>
        <v>0</v>
      </c>
      <c r="BE185" s="71">
        <f t="shared" si="316"/>
        <v>0</v>
      </c>
      <c r="BF185" s="72">
        <f t="shared" si="317"/>
        <v>0</v>
      </c>
      <c r="BG185" s="73">
        <f t="shared" si="318"/>
        <v>0</v>
      </c>
      <c r="BH185" s="70">
        <f t="shared" si="319"/>
        <v>0</v>
      </c>
      <c r="BI185" s="71">
        <f t="shared" si="320"/>
        <v>0</v>
      </c>
      <c r="BJ185" s="72">
        <f t="shared" si="321"/>
        <v>0</v>
      </c>
      <c r="BK185" s="71">
        <f t="shared" si="322"/>
        <v>0</v>
      </c>
      <c r="BL185" s="72">
        <f t="shared" si="323"/>
        <v>0</v>
      </c>
      <c r="BM185" s="74">
        <f t="shared" si="324"/>
        <v>0</v>
      </c>
      <c r="BN185" s="75">
        <f t="shared" si="325"/>
        <v>0</v>
      </c>
      <c r="BO185" s="71">
        <f t="shared" si="326"/>
        <v>0</v>
      </c>
      <c r="BP185" s="72">
        <f t="shared" si="327"/>
        <v>0</v>
      </c>
      <c r="BQ185" s="71">
        <f t="shared" si="328"/>
        <v>0</v>
      </c>
      <c r="BR185" s="72">
        <f t="shared" si="297"/>
        <v>0</v>
      </c>
      <c r="BS185" s="74">
        <f t="shared" si="329"/>
        <v>0</v>
      </c>
      <c r="BX185" s="6"/>
      <c r="BY185" s="6" t="s">
        <v>22</v>
      </c>
      <c r="BZ185" s="227">
        <f t="shared" si="293"/>
        <v>0</v>
      </c>
      <c r="CA185" s="228">
        <f>$R26</f>
        <v>0</v>
      </c>
      <c r="CB185" s="228">
        <f>$R50</f>
        <v>0</v>
      </c>
      <c r="CC185" s="228">
        <f>$R74</f>
        <v>0</v>
      </c>
      <c r="CD185" s="228">
        <f>$R98</f>
        <v>0</v>
      </c>
      <c r="CE185" s="228">
        <f>$R122</f>
        <v>0</v>
      </c>
      <c r="CF185" s="228">
        <f>$R146</f>
        <v>0</v>
      </c>
      <c r="CG185" s="228">
        <f>$R170</f>
        <v>0</v>
      </c>
      <c r="CH185" s="228">
        <f>$R194</f>
        <v>0</v>
      </c>
      <c r="CI185" s="228">
        <f>$R218</f>
        <v>0</v>
      </c>
      <c r="CJ185" s="228">
        <f>$R242</f>
        <v>0</v>
      </c>
      <c r="CK185" s="228">
        <f>$R266</f>
        <v>0</v>
      </c>
      <c r="CL185" s="228">
        <f>$R290</f>
        <v>0</v>
      </c>
      <c r="CM185" s="228"/>
      <c r="CN185" s="228"/>
    </row>
    <row r="186" spans="3:92" ht="18" customHeight="1" x14ac:dyDescent="0.3">
      <c r="C186" s="315"/>
      <c r="D186" s="322"/>
      <c r="E186" s="118" t="s">
        <v>41</v>
      </c>
      <c r="F186" s="119">
        <f>SUM(F183:F185)</f>
        <v>469</v>
      </c>
      <c r="G186" s="120">
        <f>IFERROR(F186/F194,0)</f>
        <v>8.4201077199281868E-2</v>
      </c>
      <c r="H186" s="121">
        <f t="shared" si="298"/>
        <v>257.12552700366263</v>
      </c>
      <c r="I186" s="122">
        <f>IFERROR(H186/H179,0)</f>
        <v>0.86689866694406492</v>
      </c>
      <c r="J186" s="121">
        <f>SUM(J183:J185)</f>
        <v>120591.87216471777</v>
      </c>
      <c r="K186" s="123">
        <f>IFERROR(J186/J194,0)</f>
        <v>7.1115381748082962E-2</v>
      </c>
      <c r="L186" s="124">
        <f>SUM(L183:L185)</f>
        <v>0</v>
      </c>
      <c r="M186" s="120">
        <f>IFERROR(L186/L194,0)</f>
        <v>0</v>
      </c>
      <c r="N186" s="121" t="str">
        <f t="shared" si="299"/>
        <v>0</v>
      </c>
      <c r="O186" s="122">
        <f>IFERROR(N186/N179,0)</f>
        <v>0</v>
      </c>
      <c r="P186" s="121">
        <f>SUM(P183:P185)</f>
        <v>0</v>
      </c>
      <c r="Q186" s="125">
        <f>IFERROR(P186/P194,0)</f>
        <v>0</v>
      </c>
      <c r="R186" s="124">
        <f>SUM(R183:R185)</f>
        <v>0</v>
      </c>
      <c r="S186" s="120">
        <f>IFERROR(R186/R194,0)</f>
        <v>0</v>
      </c>
      <c r="T186" s="121" t="str">
        <f t="shared" si="300"/>
        <v>0</v>
      </c>
      <c r="U186" s="122">
        <f>IFERROR(T186/T179,0)</f>
        <v>0</v>
      </c>
      <c r="V186" s="121">
        <f>SUM(V183:V185)</f>
        <v>0</v>
      </c>
      <c r="W186" s="125">
        <f>IFERROR(V186/V194,0)</f>
        <v>0</v>
      </c>
      <c r="X186" s="126">
        <f>SUM(X183:X185)</f>
        <v>0</v>
      </c>
      <c r="Y186" s="120">
        <f>IFERROR(X186/X194,0)</f>
        <v>0</v>
      </c>
      <c r="Z186" s="121" t="str">
        <f t="shared" si="301"/>
        <v>0</v>
      </c>
      <c r="AA186" s="122">
        <f>IFERROR(Z186/Z179,0)</f>
        <v>0</v>
      </c>
      <c r="AB186" s="121">
        <f>SUM(AB183:AB185)</f>
        <v>0</v>
      </c>
      <c r="AC186" s="123">
        <f>IFERROR(AB186/AB194,0)</f>
        <v>0</v>
      </c>
      <c r="AD186" s="124">
        <f>SUM(AD183:AD185)</f>
        <v>0</v>
      </c>
      <c r="AE186" s="120">
        <f>IFERROR(AD186/AD194,0)</f>
        <v>0</v>
      </c>
      <c r="AF186" s="121" t="str">
        <f t="shared" si="302"/>
        <v>0</v>
      </c>
      <c r="AG186" s="122">
        <f>IFERROR(AF186/AF179,0)</f>
        <v>0</v>
      </c>
      <c r="AH186" s="121">
        <f>SUM(AH183:AH185)</f>
        <v>0</v>
      </c>
      <c r="AI186" s="125">
        <f>IFERROR(AH186/AH194,0)</f>
        <v>0</v>
      </c>
      <c r="AJ186" s="124">
        <f>SUM(AJ183:AJ185)</f>
        <v>0</v>
      </c>
      <c r="AK186" s="120">
        <f>IFERROR(AJ186/AJ194,0)</f>
        <v>0</v>
      </c>
      <c r="AL186" s="121" t="str">
        <f t="shared" si="303"/>
        <v>0</v>
      </c>
      <c r="AM186" s="122">
        <f>IFERROR(AL186/AL179,0)</f>
        <v>0</v>
      </c>
      <c r="AN186" s="121">
        <f>SUM(AN183:AN185)</f>
        <v>0</v>
      </c>
      <c r="AO186" s="123">
        <f>IFERROR(AN186/AN194,0)</f>
        <v>0</v>
      </c>
      <c r="AP186" s="124">
        <f>SUM(AP183:AP185)</f>
        <v>0</v>
      </c>
      <c r="AQ186" s="120">
        <f>IFERROR(AP186/AP194,0)</f>
        <v>0</v>
      </c>
      <c r="AR186" s="121" t="str">
        <f t="shared" si="305"/>
        <v>0</v>
      </c>
      <c r="AS186" s="122">
        <f>IFERROR(AR186/AR179,0)</f>
        <v>0</v>
      </c>
      <c r="AT186" s="121">
        <f>SUM(AT183:AT185)</f>
        <v>0</v>
      </c>
      <c r="AU186" s="127">
        <f>IFERROR(AT186/AT194,0)</f>
        <v>0</v>
      </c>
      <c r="AV186" s="128">
        <f t="shared" si="307"/>
        <v>-469</v>
      </c>
      <c r="AW186" s="129">
        <f t="shared" si="308"/>
        <v>-1</v>
      </c>
      <c r="AX186" s="130">
        <f t="shared" si="309"/>
        <v>-257.12552700366263</v>
      </c>
      <c r="AY186" s="129">
        <f t="shared" si="310"/>
        <v>-1</v>
      </c>
      <c r="AZ186" s="130">
        <f t="shared" si="311"/>
        <v>-120591.87216471777</v>
      </c>
      <c r="BA186" s="131">
        <f t="shared" si="312"/>
        <v>-1</v>
      </c>
      <c r="BB186" s="128">
        <f t="shared" si="313"/>
        <v>0</v>
      </c>
      <c r="BC186" s="129">
        <f t="shared" si="314"/>
        <v>0</v>
      </c>
      <c r="BD186" s="130">
        <f t="shared" si="315"/>
        <v>0</v>
      </c>
      <c r="BE186" s="129">
        <f t="shared" si="316"/>
        <v>0</v>
      </c>
      <c r="BF186" s="130">
        <f t="shared" si="317"/>
        <v>0</v>
      </c>
      <c r="BG186" s="131">
        <f t="shared" si="318"/>
        <v>0</v>
      </c>
      <c r="BH186" s="128">
        <f t="shared" si="319"/>
        <v>0</v>
      </c>
      <c r="BI186" s="129">
        <f t="shared" si="320"/>
        <v>0</v>
      </c>
      <c r="BJ186" s="130">
        <f t="shared" si="321"/>
        <v>0</v>
      </c>
      <c r="BK186" s="129">
        <f t="shared" si="322"/>
        <v>0</v>
      </c>
      <c r="BL186" s="130">
        <f t="shared" si="323"/>
        <v>0</v>
      </c>
      <c r="BM186" s="132">
        <f t="shared" si="324"/>
        <v>0</v>
      </c>
      <c r="BN186" s="133">
        <f t="shared" si="325"/>
        <v>0</v>
      </c>
      <c r="BO186" s="129">
        <f t="shared" si="326"/>
        <v>0</v>
      </c>
      <c r="BP186" s="130">
        <f t="shared" si="327"/>
        <v>0</v>
      </c>
      <c r="BQ186" s="129">
        <f t="shared" si="328"/>
        <v>0</v>
      </c>
      <c r="BR186" s="130">
        <f t="shared" si="297"/>
        <v>0</v>
      </c>
      <c r="BS186" s="132">
        <f t="shared" si="329"/>
        <v>0</v>
      </c>
      <c r="BX186" s="6"/>
      <c r="BY186" s="6" t="s">
        <v>23</v>
      </c>
      <c r="BZ186" s="227">
        <f t="shared" si="293"/>
        <v>0</v>
      </c>
      <c r="CA186" s="228">
        <f>$X26</f>
        <v>0</v>
      </c>
      <c r="CB186" s="228">
        <f>$X50</f>
        <v>0</v>
      </c>
      <c r="CC186" s="228">
        <f>$X74</f>
        <v>0</v>
      </c>
      <c r="CD186" s="228">
        <f>$X98</f>
        <v>0</v>
      </c>
      <c r="CE186" s="228">
        <f>$X122</f>
        <v>0</v>
      </c>
      <c r="CF186" s="228">
        <f>$X146</f>
        <v>0</v>
      </c>
      <c r="CG186" s="228">
        <f>$X170</f>
        <v>0</v>
      </c>
      <c r="CH186" s="228">
        <f>$X194</f>
        <v>0</v>
      </c>
      <c r="CI186" s="228">
        <f>$X218</f>
        <v>0</v>
      </c>
      <c r="CJ186" s="228">
        <f>$X242</f>
        <v>0</v>
      </c>
      <c r="CK186" s="228">
        <f>$X266</f>
        <v>0</v>
      </c>
      <c r="CL186" s="228">
        <f>$X290</f>
        <v>0</v>
      </c>
      <c r="CM186" s="228"/>
      <c r="CN186" s="228"/>
    </row>
    <row r="187" spans="3:92" ht="18" customHeight="1" x14ac:dyDescent="0.3">
      <c r="C187" s="315"/>
      <c r="D187" s="323" t="s">
        <v>52</v>
      </c>
      <c r="E187" s="134" t="s">
        <v>53</v>
      </c>
      <c r="F187" s="35">
        <f>CA108</f>
        <v>372</v>
      </c>
      <c r="G187" s="36">
        <f>IFERROR(F187/F194,0)</f>
        <v>6.6786355475763018E-2</v>
      </c>
      <c r="H187" s="37">
        <f t="shared" si="298"/>
        <v>369.29509391564648</v>
      </c>
      <c r="I187" s="38">
        <f>IFERROR(H187/H179,0)</f>
        <v>1.2450783411321775</v>
      </c>
      <c r="J187" s="37">
        <f>CB108</f>
        <v>137377.7749366205</v>
      </c>
      <c r="K187" s="39">
        <f>IFERROR(J187/J194,0)</f>
        <v>8.1014356381958197E-2</v>
      </c>
      <c r="L187" s="40">
        <f t="shared" ref="L187:L191" si="334">CC108</f>
        <v>0</v>
      </c>
      <c r="M187" s="36">
        <f>IFERROR(L187/L194,0)</f>
        <v>0</v>
      </c>
      <c r="N187" s="37" t="str">
        <f t="shared" si="299"/>
        <v>0</v>
      </c>
      <c r="O187" s="38">
        <f>IFERROR(N187/N179,0)</f>
        <v>0</v>
      </c>
      <c r="P187" s="37">
        <f t="shared" ref="P187:P191" si="335">CD108</f>
        <v>0</v>
      </c>
      <c r="Q187" s="41">
        <f>IFERROR(P187/P194,0)</f>
        <v>0</v>
      </c>
      <c r="R187" s="40">
        <f>CE108</f>
        <v>0</v>
      </c>
      <c r="S187" s="36">
        <f>IFERROR(R187/R194,0)</f>
        <v>0</v>
      </c>
      <c r="T187" s="37" t="str">
        <f t="shared" si="300"/>
        <v>0</v>
      </c>
      <c r="U187" s="38">
        <f>IFERROR(T187/T179,0)</f>
        <v>0</v>
      </c>
      <c r="V187" s="37">
        <f>CF108</f>
        <v>0</v>
      </c>
      <c r="W187" s="41">
        <f>IFERROR(V187/V194,0)</f>
        <v>0</v>
      </c>
      <c r="X187" s="42">
        <f>CG108</f>
        <v>0</v>
      </c>
      <c r="Y187" s="36">
        <f>IFERROR(X187/X194,0)</f>
        <v>0</v>
      </c>
      <c r="Z187" s="37" t="str">
        <f t="shared" si="301"/>
        <v>0</v>
      </c>
      <c r="AA187" s="38">
        <f>IFERROR(Z187/Z179,0)</f>
        <v>0</v>
      </c>
      <c r="AB187" s="37">
        <f>CH108</f>
        <v>0</v>
      </c>
      <c r="AC187" s="39">
        <f>IFERROR(AB187/AB194,0)</f>
        <v>0</v>
      </c>
      <c r="AD187" s="40">
        <f>CI108</f>
        <v>0</v>
      </c>
      <c r="AE187" s="36">
        <f>IFERROR(AD187/AD194,0)</f>
        <v>0</v>
      </c>
      <c r="AF187" s="37" t="str">
        <f t="shared" si="302"/>
        <v>0</v>
      </c>
      <c r="AG187" s="38">
        <f>IFERROR(AF187/AF179,0)</f>
        <v>0</v>
      </c>
      <c r="AH187" s="37">
        <f>CJ108</f>
        <v>0</v>
      </c>
      <c r="AI187" s="41">
        <f>IFERROR(AH187/AH194,0)</f>
        <v>0</v>
      </c>
      <c r="AJ187" s="40">
        <f>CK108</f>
        <v>0</v>
      </c>
      <c r="AK187" s="36">
        <f>IFERROR(AJ187/AJ194,0)</f>
        <v>0</v>
      </c>
      <c r="AL187" s="37" t="str">
        <f t="shared" si="303"/>
        <v>0</v>
      </c>
      <c r="AM187" s="38">
        <f>IFERROR(AL187/AL179,0)</f>
        <v>0</v>
      </c>
      <c r="AN187" s="37">
        <f>CL108</f>
        <v>0</v>
      </c>
      <c r="AO187" s="39">
        <f>IFERROR(AN187/AN194,0)</f>
        <v>0</v>
      </c>
      <c r="AP187" s="40">
        <f>CM108</f>
        <v>0</v>
      </c>
      <c r="AQ187" s="36">
        <f>IFERROR(AP187/AP194,0)</f>
        <v>0</v>
      </c>
      <c r="AR187" s="37" t="str">
        <f t="shared" si="305"/>
        <v>0</v>
      </c>
      <c r="AS187" s="38">
        <f>IFERROR(AR187/AR179,0)</f>
        <v>0</v>
      </c>
      <c r="AT187" s="37">
        <f>CN108</f>
        <v>0</v>
      </c>
      <c r="AU187" s="43">
        <f>IFERROR(AT187/AT194,0)</f>
        <v>0</v>
      </c>
      <c r="AV187" s="44">
        <f t="shared" si="307"/>
        <v>-372</v>
      </c>
      <c r="AW187" s="45">
        <f t="shared" si="308"/>
        <v>-1</v>
      </c>
      <c r="AX187" s="46">
        <f t="shared" si="309"/>
        <v>-369.29509391564648</v>
      </c>
      <c r="AY187" s="45">
        <f t="shared" si="310"/>
        <v>-1</v>
      </c>
      <c r="AZ187" s="46">
        <f t="shared" si="311"/>
        <v>-137377.7749366205</v>
      </c>
      <c r="BA187" s="47">
        <f t="shared" si="312"/>
        <v>-1</v>
      </c>
      <c r="BB187" s="44">
        <f t="shared" si="313"/>
        <v>0</v>
      </c>
      <c r="BC187" s="45">
        <f t="shared" si="314"/>
        <v>0</v>
      </c>
      <c r="BD187" s="46">
        <f t="shared" si="315"/>
        <v>0</v>
      </c>
      <c r="BE187" s="45">
        <f t="shared" si="316"/>
        <v>0</v>
      </c>
      <c r="BF187" s="46">
        <f t="shared" si="317"/>
        <v>0</v>
      </c>
      <c r="BG187" s="47">
        <f t="shared" si="318"/>
        <v>0</v>
      </c>
      <c r="BH187" s="44">
        <f t="shared" si="319"/>
        <v>0</v>
      </c>
      <c r="BI187" s="45">
        <f t="shared" si="320"/>
        <v>0</v>
      </c>
      <c r="BJ187" s="46">
        <f t="shared" si="321"/>
        <v>0</v>
      </c>
      <c r="BK187" s="45">
        <f t="shared" si="322"/>
        <v>0</v>
      </c>
      <c r="BL187" s="46">
        <f t="shared" si="323"/>
        <v>0</v>
      </c>
      <c r="BM187" s="48">
        <f t="shared" si="324"/>
        <v>0</v>
      </c>
      <c r="BN187" s="49">
        <f t="shared" si="325"/>
        <v>0</v>
      </c>
      <c r="BO187" s="45">
        <f t="shared" si="326"/>
        <v>0</v>
      </c>
      <c r="BP187" s="46">
        <f t="shared" si="327"/>
        <v>0</v>
      </c>
      <c r="BQ187" s="45">
        <f t="shared" si="328"/>
        <v>0</v>
      </c>
      <c r="BR187" s="46">
        <f t="shared" si="297"/>
        <v>0</v>
      </c>
      <c r="BS187" s="48">
        <f t="shared" si="329"/>
        <v>0</v>
      </c>
      <c r="BX187" s="6"/>
      <c r="BY187" s="6" t="s">
        <v>24</v>
      </c>
      <c r="BZ187" s="227">
        <f t="shared" si="293"/>
        <v>0</v>
      </c>
      <c r="CA187" s="228">
        <f>$AD26</f>
        <v>0</v>
      </c>
      <c r="CB187" s="228">
        <f>$AD50</f>
        <v>0</v>
      </c>
      <c r="CC187" s="228">
        <f>$AD74</f>
        <v>0</v>
      </c>
      <c r="CD187" s="228">
        <f>$AD98</f>
        <v>0</v>
      </c>
      <c r="CE187" s="228">
        <f>$AD122</f>
        <v>0</v>
      </c>
      <c r="CF187" s="228">
        <f>$AD146</f>
        <v>0</v>
      </c>
      <c r="CG187" s="228">
        <f>$AD170</f>
        <v>0</v>
      </c>
      <c r="CH187" s="228">
        <f>$AD194</f>
        <v>0</v>
      </c>
      <c r="CI187" s="228">
        <f>$AD218</f>
        <v>0</v>
      </c>
      <c r="CJ187" s="228">
        <f>$AD242</f>
        <v>0</v>
      </c>
      <c r="CK187" s="228">
        <f>$AD266</f>
        <v>0</v>
      </c>
      <c r="CL187" s="228">
        <f>$AD290</f>
        <v>0</v>
      </c>
      <c r="CM187" s="228"/>
      <c r="CN187" s="228"/>
    </row>
    <row r="188" spans="3:92" ht="18" customHeight="1" x14ac:dyDescent="0.3">
      <c r="C188" s="315"/>
      <c r="D188" s="324"/>
      <c r="E188" s="60" t="s">
        <v>51</v>
      </c>
      <c r="F188" s="61">
        <f>CA109</f>
        <v>1505</v>
      </c>
      <c r="G188" s="62">
        <f>IFERROR(F188/F194,0)</f>
        <v>0.27019748653500897</v>
      </c>
      <c r="H188" s="63">
        <f t="shared" si="298"/>
        <v>357.03131368487448</v>
      </c>
      <c r="I188" s="64">
        <f>IFERROR(H188/H179,0)</f>
        <v>1.2037310083424628</v>
      </c>
      <c r="J188" s="63">
        <f>CB109</f>
        <v>537332.1270957361</v>
      </c>
      <c r="K188" s="65">
        <f>IFERROR(J188/J194,0)</f>
        <v>0.31687524754344742</v>
      </c>
      <c r="L188" s="66">
        <f t="shared" si="334"/>
        <v>0</v>
      </c>
      <c r="M188" s="62">
        <f>IFERROR(L188/L194,0)</f>
        <v>0</v>
      </c>
      <c r="N188" s="63" t="str">
        <f t="shared" si="299"/>
        <v>0</v>
      </c>
      <c r="O188" s="64">
        <f>IFERROR(N188/N179,0)</f>
        <v>0</v>
      </c>
      <c r="P188" s="63">
        <f t="shared" si="335"/>
        <v>0</v>
      </c>
      <c r="Q188" s="67">
        <f>IFERROR(P188/P194,0)</f>
        <v>0</v>
      </c>
      <c r="R188" s="66">
        <f>CE109</f>
        <v>0</v>
      </c>
      <c r="S188" s="62">
        <f>IFERROR(R188/R194,0)</f>
        <v>0</v>
      </c>
      <c r="T188" s="63" t="str">
        <f t="shared" si="300"/>
        <v>0</v>
      </c>
      <c r="U188" s="64">
        <f>IFERROR(T188/T179,0)</f>
        <v>0</v>
      </c>
      <c r="V188" s="63">
        <f>CF109</f>
        <v>0</v>
      </c>
      <c r="W188" s="67">
        <f>IFERROR(V188/V194,0)</f>
        <v>0</v>
      </c>
      <c r="X188" s="68">
        <f>CG109</f>
        <v>0</v>
      </c>
      <c r="Y188" s="62">
        <f>IFERROR(X188/X194,0)</f>
        <v>0</v>
      </c>
      <c r="Z188" s="63" t="str">
        <f t="shared" si="301"/>
        <v>0</v>
      </c>
      <c r="AA188" s="64">
        <f>IFERROR(Z188/Z179,0)</f>
        <v>0</v>
      </c>
      <c r="AB188" s="63">
        <f>CH109</f>
        <v>0</v>
      </c>
      <c r="AC188" s="65">
        <f>IFERROR(AB188/AB194,0)</f>
        <v>0</v>
      </c>
      <c r="AD188" s="66">
        <f>CI109</f>
        <v>0</v>
      </c>
      <c r="AE188" s="62">
        <f>IFERROR(AD188/AD194,0)</f>
        <v>0</v>
      </c>
      <c r="AF188" s="63" t="str">
        <f t="shared" si="302"/>
        <v>0</v>
      </c>
      <c r="AG188" s="64">
        <f>IFERROR(AF188/AF179,0)</f>
        <v>0</v>
      </c>
      <c r="AH188" s="63">
        <f>CJ109</f>
        <v>0</v>
      </c>
      <c r="AI188" s="67">
        <f>IFERROR(AH188/AH194,0)</f>
        <v>0</v>
      </c>
      <c r="AJ188" s="66">
        <f>CK109</f>
        <v>0</v>
      </c>
      <c r="AK188" s="62">
        <f>IFERROR(AJ188/AJ194,0)</f>
        <v>0</v>
      </c>
      <c r="AL188" s="63" t="str">
        <f t="shared" si="303"/>
        <v>0</v>
      </c>
      <c r="AM188" s="64">
        <f>IFERROR(AL188/AL179,0)</f>
        <v>0</v>
      </c>
      <c r="AN188" s="63">
        <f>CL109</f>
        <v>0</v>
      </c>
      <c r="AO188" s="65">
        <f>IFERROR(AN188/AN194,0)</f>
        <v>0</v>
      </c>
      <c r="AP188" s="66">
        <f t="shared" ref="AP188:AP191" si="336">CM109</f>
        <v>0</v>
      </c>
      <c r="AQ188" s="62">
        <f>IFERROR(AP188/AP194,0)</f>
        <v>0</v>
      </c>
      <c r="AR188" s="63" t="str">
        <f t="shared" si="305"/>
        <v>0</v>
      </c>
      <c r="AS188" s="64">
        <f>IFERROR(AR188/AR179,0)</f>
        <v>0</v>
      </c>
      <c r="AT188" s="63">
        <f t="shared" ref="AT188:AT191" si="337">CN109</f>
        <v>0</v>
      </c>
      <c r="AU188" s="69">
        <f>IFERROR(AT188/AT194,0)</f>
        <v>0</v>
      </c>
      <c r="AV188" s="70">
        <f t="shared" si="307"/>
        <v>-1505</v>
      </c>
      <c r="AW188" s="71">
        <f t="shared" si="308"/>
        <v>-1</v>
      </c>
      <c r="AX188" s="72">
        <f t="shared" si="309"/>
        <v>-357.03131368487448</v>
      </c>
      <c r="AY188" s="71">
        <f t="shared" si="310"/>
        <v>-1</v>
      </c>
      <c r="AZ188" s="72">
        <f t="shared" si="311"/>
        <v>-537332.1270957361</v>
      </c>
      <c r="BA188" s="73">
        <f t="shared" si="312"/>
        <v>-1</v>
      </c>
      <c r="BB188" s="70">
        <f t="shared" si="313"/>
        <v>0</v>
      </c>
      <c r="BC188" s="71">
        <f t="shared" si="314"/>
        <v>0</v>
      </c>
      <c r="BD188" s="72">
        <f t="shared" si="315"/>
        <v>0</v>
      </c>
      <c r="BE188" s="71">
        <f t="shared" si="316"/>
        <v>0</v>
      </c>
      <c r="BF188" s="72">
        <f t="shared" si="317"/>
        <v>0</v>
      </c>
      <c r="BG188" s="73">
        <f t="shared" si="318"/>
        <v>0</v>
      </c>
      <c r="BH188" s="70">
        <f t="shared" si="319"/>
        <v>0</v>
      </c>
      <c r="BI188" s="71">
        <f t="shared" si="320"/>
        <v>0</v>
      </c>
      <c r="BJ188" s="72">
        <f t="shared" si="321"/>
        <v>0</v>
      </c>
      <c r="BK188" s="71">
        <f t="shared" si="322"/>
        <v>0</v>
      </c>
      <c r="BL188" s="72">
        <f t="shared" si="323"/>
        <v>0</v>
      </c>
      <c r="BM188" s="74">
        <f t="shared" si="324"/>
        <v>0</v>
      </c>
      <c r="BN188" s="75">
        <f t="shared" si="325"/>
        <v>0</v>
      </c>
      <c r="BO188" s="71">
        <f t="shared" si="326"/>
        <v>0</v>
      </c>
      <c r="BP188" s="72">
        <f t="shared" si="327"/>
        <v>0</v>
      </c>
      <c r="BQ188" s="71">
        <f t="shared" si="328"/>
        <v>0</v>
      </c>
      <c r="BR188" s="72">
        <f t="shared" si="297"/>
        <v>0</v>
      </c>
      <c r="BS188" s="74">
        <f t="shared" si="329"/>
        <v>0</v>
      </c>
      <c r="BX188" s="6"/>
      <c r="BY188" s="6" t="s">
        <v>25</v>
      </c>
      <c r="BZ188" s="227">
        <f t="shared" si="293"/>
        <v>0</v>
      </c>
      <c r="CA188" s="228">
        <f>$AJ26</f>
        <v>0</v>
      </c>
      <c r="CB188" s="228">
        <f>$AJ50</f>
        <v>0</v>
      </c>
      <c r="CC188" s="228">
        <f>$AJ74</f>
        <v>0</v>
      </c>
      <c r="CD188" s="228">
        <f>$AJ98</f>
        <v>0</v>
      </c>
      <c r="CE188" s="228">
        <f>$AJ122</f>
        <v>0</v>
      </c>
      <c r="CF188" s="228">
        <f>$AJ146</f>
        <v>0</v>
      </c>
      <c r="CG188" s="228">
        <f>$AJ170</f>
        <v>0</v>
      </c>
      <c r="CH188" s="228">
        <f>$AJ194</f>
        <v>0</v>
      </c>
      <c r="CI188" s="228">
        <f>$AJ218</f>
        <v>0</v>
      </c>
      <c r="CJ188" s="228">
        <f>$AJ242</f>
        <v>0</v>
      </c>
      <c r="CK188" s="228">
        <f>$AJ266</f>
        <v>0</v>
      </c>
      <c r="CL188" s="228">
        <f>$AJ290</f>
        <v>0</v>
      </c>
      <c r="CM188" s="228"/>
      <c r="CN188" s="228"/>
    </row>
    <row r="189" spans="3:92" ht="18" customHeight="1" x14ac:dyDescent="0.3">
      <c r="C189" s="315"/>
      <c r="D189" s="324"/>
      <c r="E189" s="60" t="s">
        <v>54</v>
      </c>
      <c r="F189" s="61">
        <f>CA110</f>
        <v>1070</v>
      </c>
      <c r="G189" s="62">
        <f>IFERROR(F189/F194,0)</f>
        <v>0.19210053859964094</v>
      </c>
      <c r="H189" s="63">
        <f t="shared" si="298"/>
        <v>358.52739217712775</v>
      </c>
      <c r="I189" s="64">
        <f>IFERROR(H189/H179,0)</f>
        <v>1.208775036703597</v>
      </c>
      <c r="J189" s="63">
        <f>CB110</f>
        <v>383624.30962952669</v>
      </c>
      <c r="K189" s="65">
        <f>IFERROR(J189/J194,0)</f>
        <v>0.2262307462138439</v>
      </c>
      <c r="L189" s="66">
        <f t="shared" si="334"/>
        <v>0</v>
      </c>
      <c r="M189" s="62">
        <f>IFERROR(L189/L194,0)</f>
        <v>0</v>
      </c>
      <c r="N189" s="63" t="str">
        <f t="shared" si="299"/>
        <v>0</v>
      </c>
      <c r="O189" s="64">
        <f>IFERROR(N189/N179,0)</f>
        <v>0</v>
      </c>
      <c r="P189" s="63">
        <f t="shared" si="335"/>
        <v>0</v>
      </c>
      <c r="Q189" s="67">
        <f>IFERROR(P189/P194,0)</f>
        <v>0</v>
      </c>
      <c r="R189" s="66">
        <f>CE110</f>
        <v>0</v>
      </c>
      <c r="S189" s="62">
        <f>IFERROR(R189/R194,0)</f>
        <v>0</v>
      </c>
      <c r="T189" s="63" t="str">
        <f t="shared" si="300"/>
        <v>0</v>
      </c>
      <c r="U189" s="64">
        <f>IFERROR(T189/T179,0)</f>
        <v>0</v>
      </c>
      <c r="V189" s="63">
        <f>CF110</f>
        <v>0</v>
      </c>
      <c r="W189" s="67">
        <f>IFERROR(V189/V194,0)</f>
        <v>0</v>
      </c>
      <c r="X189" s="68">
        <f>CG110</f>
        <v>0</v>
      </c>
      <c r="Y189" s="62">
        <f>IFERROR(X189/X194,0)</f>
        <v>0</v>
      </c>
      <c r="Z189" s="63" t="str">
        <f t="shared" si="301"/>
        <v>0</v>
      </c>
      <c r="AA189" s="64">
        <f>IFERROR(Z189/Z179,0)</f>
        <v>0</v>
      </c>
      <c r="AB189" s="63">
        <f>CH110</f>
        <v>0</v>
      </c>
      <c r="AC189" s="65">
        <f>IFERROR(AB189/AB194,0)</f>
        <v>0</v>
      </c>
      <c r="AD189" s="66">
        <f>CI110</f>
        <v>0</v>
      </c>
      <c r="AE189" s="62">
        <f>IFERROR(AD189/AD194,0)</f>
        <v>0</v>
      </c>
      <c r="AF189" s="63" t="str">
        <f t="shared" si="302"/>
        <v>0</v>
      </c>
      <c r="AG189" s="64">
        <f>IFERROR(AF189/AF179,0)</f>
        <v>0</v>
      </c>
      <c r="AH189" s="63">
        <f>CJ110</f>
        <v>0</v>
      </c>
      <c r="AI189" s="67">
        <f>IFERROR(AH189/AH194,0)</f>
        <v>0</v>
      </c>
      <c r="AJ189" s="66">
        <f>CK110</f>
        <v>0</v>
      </c>
      <c r="AK189" s="62">
        <f>IFERROR(AJ189/AJ194,0)</f>
        <v>0</v>
      </c>
      <c r="AL189" s="63" t="str">
        <f t="shared" si="303"/>
        <v>0</v>
      </c>
      <c r="AM189" s="64">
        <f>IFERROR(AL189/AL179,0)</f>
        <v>0</v>
      </c>
      <c r="AN189" s="63">
        <f>CL110</f>
        <v>0</v>
      </c>
      <c r="AO189" s="65">
        <f>IFERROR(AN189/AN194,0)</f>
        <v>0</v>
      </c>
      <c r="AP189" s="66">
        <f t="shared" si="336"/>
        <v>0</v>
      </c>
      <c r="AQ189" s="62">
        <f>IFERROR(AP189/AP194,0)</f>
        <v>0</v>
      </c>
      <c r="AR189" s="63" t="str">
        <f t="shared" si="305"/>
        <v>0</v>
      </c>
      <c r="AS189" s="64">
        <f>IFERROR(AR189/AR179,0)</f>
        <v>0</v>
      </c>
      <c r="AT189" s="63">
        <f t="shared" si="337"/>
        <v>0</v>
      </c>
      <c r="AU189" s="69">
        <f>IFERROR(AT189/AT194,0)</f>
        <v>0</v>
      </c>
      <c r="AV189" s="70">
        <f t="shared" si="307"/>
        <v>-1070</v>
      </c>
      <c r="AW189" s="71">
        <f t="shared" si="308"/>
        <v>-1</v>
      </c>
      <c r="AX189" s="72">
        <f t="shared" si="309"/>
        <v>-358.52739217712775</v>
      </c>
      <c r="AY189" s="71">
        <f t="shared" si="310"/>
        <v>-1</v>
      </c>
      <c r="AZ189" s="72">
        <f t="shared" si="311"/>
        <v>-383624.30962952669</v>
      </c>
      <c r="BA189" s="73">
        <f t="shared" si="312"/>
        <v>-1</v>
      </c>
      <c r="BB189" s="70">
        <f t="shared" si="313"/>
        <v>0</v>
      </c>
      <c r="BC189" s="71">
        <f t="shared" si="314"/>
        <v>0</v>
      </c>
      <c r="BD189" s="72">
        <f t="shared" si="315"/>
        <v>0</v>
      </c>
      <c r="BE189" s="71">
        <f t="shared" si="316"/>
        <v>0</v>
      </c>
      <c r="BF189" s="72">
        <f t="shared" si="317"/>
        <v>0</v>
      </c>
      <c r="BG189" s="73">
        <f t="shared" si="318"/>
        <v>0</v>
      </c>
      <c r="BH189" s="70">
        <f t="shared" si="319"/>
        <v>0</v>
      </c>
      <c r="BI189" s="71">
        <f t="shared" si="320"/>
        <v>0</v>
      </c>
      <c r="BJ189" s="72">
        <f t="shared" si="321"/>
        <v>0</v>
      </c>
      <c r="BK189" s="71">
        <f t="shared" si="322"/>
        <v>0</v>
      </c>
      <c r="BL189" s="72">
        <f t="shared" si="323"/>
        <v>0</v>
      </c>
      <c r="BM189" s="74">
        <f t="shared" si="324"/>
        <v>0</v>
      </c>
      <c r="BN189" s="75">
        <f t="shared" si="325"/>
        <v>0</v>
      </c>
      <c r="BO189" s="71">
        <f t="shared" si="326"/>
        <v>0</v>
      </c>
      <c r="BP189" s="72">
        <f t="shared" si="327"/>
        <v>0</v>
      </c>
      <c r="BQ189" s="71">
        <f t="shared" si="328"/>
        <v>0</v>
      </c>
      <c r="BR189" s="72">
        <f t="shared" si="297"/>
        <v>0</v>
      </c>
      <c r="BS189" s="74">
        <f t="shared" si="329"/>
        <v>0</v>
      </c>
      <c r="BX189" s="6"/>
      <c r="BY189" s="6" t="s">
        <v>26</v>
      </c>
      <c r="BZ189" s="227">
        <f t="shared" si="293"/>
        <v>0</v>
      </c>
      <c r="CA189" s="228">
        <f>$AP26</f>
        <v>0</v>
      </c>
      <c r="CB189" s="228">
        <f>$AP50</f>
        <v>0</v>
      </c>
      <c r="CC189" s="228">
        <f>$AP74</f>
        <v>0</v>
      </c>
      <c r="CD189" s="228">
        <f>$AP98</f>
        <v>0</v>
      </c>
      <c r="CE189" s="228">
        <f>$AP122</f>
        <v>0</v>
      </c>
      <c r="CF189" s="228">
        <f>$AP146</f>
        <v>0</v>
      </c>
      <c r="CG189" s="228">
        <f>$AP170</f>
        <v>0</v>
      </c>
      <c r="CH189" s="228">
        <f>$AP194</f>
        <v>0</v>
      </c>
      <c r="CI189" s="228">
        <f>$AP218</f>
        <v>0</v>
      </c>
      <c r="CJ189" s="228">
        <f>$AP242</f>
        <v>0</v>
      </c>
      <c r="CK189" s="228">
        <f>$AP266</f>
        <v>0</v>
      </c>
      <c r="CL189" s="228">
        <f>$AP290</f>
        <v>0</v>
      </c>
      <c r="CM189" s="6"/>
      <c r="CN189" s="6"/>
    </row>
    <row r="190" spans="3:92" ht="18" customHeight="1" x14ac:dyDescent="0.3">
      <c r="C190" s="315"/>
      <c r="D190" s="324"/>
      <c r="E190" s="60" t="s">
        <v>56</v>
      </c>
      <c r="F190" s="61">
        <f>CA111</f>
        <v>1</v>
      </c>
      <c r="G190" s="62">
        <f>IFERROR(F190/F194,0)</f>
        <v>1.7953321364452425E-4</v>
      </c>
      <c r="H190" s="63">
        <f t="shared" si="298"/>
        <v>372.41337348553895</v>
      </c>
      <c r="I190" s="64">
        <f>IFERROR(H190/H179,0)</f>
        <v>1.2555916201278496</v>
      </c>
      <c r="J190" s="63">
        <f>CB111</f>
        <v>372.41337348553895</v>
      </c>
      <c r="K190" s="65">
        <f>IFERROR(J190/J194,0)</f>
        <v>2.1961943825982134E-4</v>
      </c>
      <c r="L190" s="66">
        <f t="shared" si="334"/>
        <v>0</v>
      </c>
      <c r="M190" s="62">
        <f>IFERROR(L190/L194,0)</f>
        <v>0</v>
      </c>
      <c r="N190" s="63" t="str">
        <f t="shared" si="299"/>
        <v>0</v>
      </c>
      <c r="O190" s="64">
        <f>IFERROR(N190/N179,0)</f>
        <v>0</v>
      </c>
      <c r="P190" s="63">
        <f t="shared" si="335"/>
        <v>0</v>
      </c>
      <c r="Q190" s="67">
        <f>IFERROR(P190/P194,0)</f>
        <v>0</v>
      </c>
      <c r="R190" s="66">
        <f>CE111</f>
        <v>0</v>
      </c>
      <c r="S190" s="62">
        <f>IFERROR(R190/R194,0)</f>
        <v>0</v>
      </c>
      <c r="T190" s="63" t="str">
        <f t="shared" si="300"/>
        <v>0</v>
      </c>
      <c r="U190" s="64">
        <f>IFERROR(T190/T179,0)</f>
        <v>0</v>
      </c>
      <c r="V190" s="63">
        <f>CF111</f>
        <v>0</v>
      </c>
      <c r="W190" s="67">
        <f>IFERROR(V190/V194,0)</f>
        <v>0</v>
      </c>
      <c r="X190" s="68">
        <f>CG111</f>
        <v>0</v>
      </c>
      <c r="Y190" s="62">
        <f>IFERROR(X190/X194,0)</f>
        <v>0</v>
      </c>
      <c r="Z190" s="63" t="str">
        <f t="shared" si="301"/>
        <v>0</v>
      </c>
      <c r="AA190" s="64">
        <f>IFERROR(Z190/Z179,0)</f>
        <v>0</v>
      </c>
      <c r="AB190" s="63">
        <f>CH111</f>
        <v>0</v>
      </c>
      <c r="AC190" s="65">
        <f>IFERROR(AB190/AB194,0)</f>
        <v>0</v>
      </c>
      <c r="AD190" s="66">
        <f>CI111</f>
        <v>0</v>
      </c>
      <c r="AE190" s="62">
        <f>IFERROR(AD190/AD194,0)</f>
        <v>0</v>
      </c>
      <c r="AF190" s="63" t="str">
        <f t="shared" si="302"/>
        <v>0</v>
      </c>
      <c r="AG190" s="64">
        <f>IFERROR(AF190/AF179,0)</f>
        <v>0</v>
      </c>
      <c r="AH190" s="63">
        <f>CJ111</f>
        <v>0</v>
      </c>
      <c r="AI190" s="67">
        <f>IFERROR(AH190/AH194,0)</f>
        <v>0</v>
      </c>
      <c r="AJ190" s="66">
        <f>CK111</f>
        <v>0</v>
      </c>
      <c r="AK190" s="62">
        <f>IFERROR(AJ190/AJ194,0)</f>
        <v>0</v>
      </c>
      <c r="AL190" s="63" t="str">
        <f t="shared" si="303"/>
        <v>0</v>
      </c>
      <c r="AM190" s="64">
        <f>IFERROR(AL190/AL179,0)</f>
        <v>0</v>
      </c>
      <c r="AN190" s="63">
        <f>CL111</f>
        <v>0</v>
      </c>
      <c r="AO190" s="65">
        <f>IFERROR(AN190/AN194,0)</f>
        <v>0</v>
      </c>
      <c r="AP190" s="66">
        <f t="shared" si="336"/>
        <v>0</v>
      </c>
      <c r="AQ190" s="62">
        <f>IFERROR(AP190/AP194,0)</f>
        <v>0</v>
      </c>
      <c r="AR190" s="63" t="str">
        <f t="shared" si="305"/>
        <v>0</v>
      </c>
      <c r="AS190" s="64">
        <f>IFERROR(AR190/AR179,0)</f>
        <v>0</v>
      </c>
      <c r="AT190" s="63">
        <f t="shared" si="337"/>
        <v>0</v>
      </c>
      <c r="AU190" s="69">
        <f>IFERROR(AT190/AT194,0)</f>
        <v>0</v>
      </c>
      <c r="AV190" s="70">
        <f t="shared" si="307"/>
        <v>-1</v>
      </c>
      <c r="AW190" s="71">
        <f t="shared" si="308"/>
        <v>-1</v>
      </c>
      <c r="AX190" s="72">
        <f t="shared" si="309"/>
        <v>-372.41337348553895</v>
      </c>
      <c r="AY190" s="71">
        <f t="shared" si="310"/>
        <v>-1</v>
      </c>
      <c r="AZ190" s="72">
        <f t="shared" si="311"/>
        <v>-372.41337348553895</v>
      </c>
      <c r="BA190" s="73">
        <f t="shared" si="312"/>
        <v>-1</v>
      </c>
      <c r="BB190" s="70">
        <f t="shared" si="313"/>
        <v>0</v>
      </c>
      <c r="BC190" s="71">
        <f t="shared" si="314"/>
        <v>0</v>
      </c>
      <c r="BD190" s="72">
        <f t="shared" si="315"/>
        <v>0</v>
      </c>
      <c r="BE190" s="71">
        <f t="shared" si="316"/>
        <v>0</v>
      </c>
      <c r="BF190" s="72">
        <f t="shared" si="317"/>
        <v>0</v>
      </c>
      <c r="BG190" s="73">
        <f t="shared" si="318"/>
        <v>0</v>
      </c>
      <c r="BH190" s="70">
        <f t="shared" si="319"/>
        <v>0</v>
      </c>
      <c r="BI190" s="71">
        <f t="shared" si="320"/>
        <v>0</v>
      </c>
      <c r="BJ190" s="72">
        <f t="shared" si="321"/>
        <v>0</v>
      </c>
      <c r="BK190" s="71">
        <f t="shared" si="322"/>
        <v>0</v>
      </c>
      <c r="BL190" s="72">
        <f t="shared" si="323"/>
        <v>0</v>
      </c>
      <c r="BM190" s="74">
        <f t="shared" si="324"/>
        <v>0</v>
      </c>
      <c r="BN190" s="75">
        <f t="shared" si="325"/>
        <v>0</v>
      </c>
      <c r="BO190" s="71">
        <f t="shared" si="326"/>
        <v>0</v>
      </c>
      <c r="BP190" s="72">
        <f t="shared" si="327"/>
        <v>0</v>
      </c>
      <c r="BQ190" s="71">
        <f t="shared" si="328"/>
        <v>0</v>
      </c>
      <c r="BR190" s="72">
        <f t="shared" si="297"/>
        <v>0</v>
      </c>
      <c r="BS190" s="74">
        <f t="shared" si="329"/>
        <v>0</v>
      </c>
      <c r="BX190" s="6"/>
      <c r="BY190" s="6"/>
      <c r="BZ190" s="6"/>
      <c r="CA190" s="6"/>
      <c r="CD190" s="2"/>
      <c r="CE190" s="2"/>
      <c r="CH190" s="6"/>
      <c r="CI190" s="6"/>
      <c r="CM190" s="6"/>
      <c r="CN190" s="6"/>
    </row>
    <row r="191" spans="3:92" ht="18" customHeight="1" x14ac:dyDescent="0.3">
      <c r="C191" s="315"/>
      <c r="D191" s="324"/>
      <c r="E191" s="60" t="s">
        <v>39</v>
      </c>
      <c r="F191" s="61">
        <f>CA112</f>
        <v>91</v>
      </c>
      <c r="G191" s="62">
        <f>IFERROR(F191/F194,0)</f>
        <v>1.6337522441651705E-2</v>
      </c>
      <c r="H191" s="63">
        <f t="shared" si="298"/>
        <v>353.40238447454999</v>
      </c>
      <c r="I191" s="64">
        <f>IFERROR(H191/H179,0)</f>
        <v>1.1914960741781087</v>
      </c>
      <c r="J191" s="63">
        <f>CB112</f>
        <v>32159.616987184047</v>
      </c>
      <c r="K191" s="65">
        <f>IFERROR(J191/J194,0)</f>
        <v>1.8965154100865349E-2</v>
      </c>
      <c r="L191" s="66">
        <f t="shared" si="334"/>
        <v>0</v>
      </c>
      <c r="M191" s="62">
        <f>IFERROR(L191/L194,0)</f>
        <v>0</v>
      </c>
      <c r="N191" s="63" t="str">
        <f t="shared" si="299"/>
        <v>0</v>
      </c>
      <c r="O191" s="64">
        <f>IFERROR(N191/N179,0)</f>
        <v>0</v>
      </c>
      <c r="P191" s="63">
        <f t="shared" si="335"/>
        <v>0</v>
      </c>
      <c r="Q191" s="67">
        <f>IFERROR(P191/P194,0)</f>
        <v>0</v>
      </c>
      <c r="R191" s="66">
        <f>CE112</f>
        <v>0</v>
      </c>
      <c r="S191" s="62">
        <f>IFERROR(R191/R194,0)</f>
        <v>0</v>
      </c>
      <c r="T191" s="63" t="str">
        <f t="shared" si="300"/>
        <v>0</v>
      </c>
      <c r="U191" s="64">
        <f>IFERROR(T191/T179,0)</f>
        <v>0</v>
      </c>
      <c r="V191" s="63">
        <f>CF112</f>
        <v>0</v>
      </c>
      <c r="W191" s="67">
        <f>IFERROR(V191/V194,0)</f>
        <v>0</v>
      </c>
      <c r="X191" s="68">
        <f>CG112</f>
        <v>0</v>
      </c>
      <c r="Y191" s="62">
        <f>IFERROR(X191/X194,0)</f>
        <v>0</v>
      </c>
      <c r="Z191" s="63" t="str">
        <f t="shared" si="301"/>
        <v>0</v>
      </c>
      <c r="AA191" s="64">
        <f>IFERROR(Z191/Z179,0)</f>
        <v>0</v>
      </c>
      <c r="AB191" s="63">
        <f>CH112</f>
        <v>0</v>
      </c>
      <c r="AC191" s="65">
        <f>IFERROR(AB191/AB194,0)</f>
        <v>0</v>
      </c>
      <c r="AD191" s="66">
        <f>CI112</f>
        <v>0</v>
      </c>
      <c r="AE191" s="62">
        <f>IFERROR(AD191/AD194,0)</f>
        <v>0</v>
      </c>
      <c r="AF191" s="63" t="str">
        <f t="shared" si="302"/>
        <v>0</v>
      </c>
      <c r="AG191" s="64">
        <f>IFERROR(AF191/AF179,0)</f>
        <v>0</v>
      </c>
      <c r="AH191" s="63">
        <f>CJ112</f>
        <v>0</v>
      </c>
      <c r="AI191" s="67">
        <f>IFERROR(AH191/AH194,0)</f>
        <v>0</v>
      </c>
      <c r="AJ191" s="66">
        <f>CK112</f>
        <v>0</v>
      </c>
      <c r="AK191" s="62">
        <f>IFERROR(AJ191/AJ194,0)</f>
        <v>0</v>
      </c>
      <c r="AL191" s="63" t="str">
        <f t="shared" si="303"/>
        <v>0</v>
      </c>
      <c r="AM191" s="64">
        <f>IFERROR(AL191/AL179,0)</f>
        <v>0</v>
      </c>
      <c r="AN191" s="63">
        <f>CL112</f>
        <v>0</v>
      </c>
      <c r="AO191" s="65">
        <f>IFERROR(AN191/AN194,0)</f>
        <v>0</v>
      </c>
      <c r="AP191" s="66">
        <f t="shared" si="336"/>
        <v>0</v>
      </c>
      <c r="AQ191" s="62">
        <f>IFERROR(AP191/AP194,0)</f>
        <v>0</v>
      </c>
      <c r="AR191" s="63" t="str">
        <f t="shared" si="305"/>
        <v>0</v>
      </c>
      <c r="AS191" s="64">
        <f>IFERROR(AR191/AR179,0)</f>
        <v>0</v>
      </c>
      <c r="AT191" s="63">
        <f t="shared" si="337"/>
        <v>0</v>
      </c>
      <c r="AU191" s="69">
        <f>IFERROR(AT191/AT194,0)</f>
        <v>0</v>
      </c>
      <c r="AV191" s="70">
        <f t="shared" si="307"/>
        <v>-91</v>
      </c>
      <c r="AW191" s="71">
        <f t="shared" si="308"/>
        <v>-1</v>
      </c>
      <c r="AX191" s="72">
        <f t="shared" si="309"/>
        <v>-353.40238447454999</v>
      </c>
      <c r="AY191" s="71">
        <f t="shared" si="310"/>
        <v>-1</v>
      </c>
      <c r="AZ191" s="72">
        <f t="shared" si="311"/>
        <v>-32159.616987184047</v>
      </c>
      <c r="BA191" s="73">
        <f t="shared" si="312"/>
        <v>-1</v>
      </c>
      <c r="BB191" s="70">
        <f t="shared" si="313"/>
        <v>0</v>
      </c>
      <c r="BC191" s="71">
        <f t="shared" si="314"/>
        <v>0</v>
      </c>
      <c r="BD191" s="72">
        <f t="shared" si="315"/>
        <v>0</v>
      </c>
      <c r="BE191" s="71">
        <f t="shared" si="316"/>
        <v>0</v>
      </c>
      <c r="BF191" s="72">
        <f t="shared" si="317"/>
        <v>0</v>
      </c>
      <c r="BG191" s="73">
        <f t="shared" si="318"/>
        <v>0</v>
      </c>
      <c r="BH191" s="70">
        <f t="shared" si="319"/>
        <v>0</v>
      </c>
      <c r="BI191" s="71">
        <f t="shared" si="320"/>
        <v>0</v>
      </c>
      <c r="BJ191" s="72">
        <f t="shared" si="321"/>
        <v>0</v>
      </c>
      <c r="BK191" s="71">
        <f t="shared" si="322"/>
        <v>0</v>
      </c>
      <c r="BL191" s="72">
        <f t="shared" si="323"/>
        <v>0</v>
      </c>
      <c r="BM191" s="74">
        <f t="shared" si="324"/>
        <v>0</v>
      </c>
      <c r="BN191" s="75">
        <f t="shared" si="325"/>
        <v>0</v>
      </c>
      <c r="BO191" s="71">
        <f t="shared" si="326"/>
        <v>0</v>
      </c>
      <c r="BP191" s="72">
        <f t="shared" si="327"/>
        <v>0</v>
      </c>
      <c r="BQ191" s="71">
        <f t="shared" si="328"/>
        <v>0</v>
      </c>
      <c r="BR191" s="72">
        <f t="shared" si="297"/>
        <v>0</v>
      </c>
      <c r="BS191" s="74">
        <f t="shared" si="329"/>
        <v>0</v>
      </c>
      <c r="BX191" s="6"/>
      <c r="BY191" s="6"/>
      <c r="BZ191" s="6"/>
      <c r="CA191" s="6"/>
      <c r="CD191" s="2"/>
      <c r="CE191" s="2"/>
      <c r="CH191" s="6"/>
      <c r="CI191" s="6"/>
    </row>
    <row r="192" spans="3:92" ht="18" customHeight="1" x14ac:dyDescent="0.3">
      <c r="C192" s="315"/>
      <c r="D192" s="325"/>
      <c r="E192" s="86" t="s">
        <v>41</v>
      </c>
      <c r="F192" s="87">
        <f>SUM(F187:F191)</f>
        <v>3039</v>
      </c>
      <c r="G192" s="88">
        <f>IFERROR(F192/F194,0)</f>
        <v>0.54560143626570912</v>
      </c>
      <c r="H192" s="89">
        <f t="shared" si="298"/>
        <v>358.95565713147505</v>
      </c>
      <c r="I192" s="90">
        <f>IFERROR(H192/H179,0)</f>
        <v>1.2102189319183154</v>
      </c>
      <c r="J192" s="89">
        <f>SUM(J187:J191)</f>
        <v>1090866.2420225528</v>
      </c>
      <c r="K192" s="91">
        <f>IFERROR(J192/J194,0)</f>
        <v>0.64330512367837456</v>
      </c>
      <c r="L192" s="92">
        <f>SUM(L187:L191)</f>
        <v>0</v>
      </c>
      <c r="M192" s="88">
        <f>IFERROR(L192/L194,0)</f>
        <v>0</v>
      </c>
      <c r="N192" s="89" t="str">
        <f t="shared" si="299"/>
        <v>0</v>
      </c>
      <c r="O192" s="90">
        <f>IFERROR(N192/N179,0)</f>
        <v>0</v>
      </c>
      <c r="P192" s="89">
        <f>SUM(P187:P191)</f>
        <v>0</v>
      </c>
      <c r="Q192" s="93">
        <f>IFERROR(P192/P194,0)</f>
        <v>0</v>
      </c>
      <c r="R192" s="92">
        <f>SUM(R187:R191)</f>
        <v>0</v>
      </c>
      <c r="S192" s="88">
        <f>IFERROR(R192/R194,0)</f>
        <v>0</v>
      </c>
      <c r="T192" s="89" t="str">
        <f t="shared" si="300"/>
        <v>0</v>
      </c>
      <c r="U192" s="90">
        <f>IFERROR(T192/T179,0)</f>
        <v>0</v>
      </c>
      <c r="V192" s="89">
        <f>SUM(V187:V191)</f>
        <v>0</v>
      </c>
      <c r="W192" s="93">
        <f>IFERROR(V192/V194,0)</f>
        <v>0</v>
      </c>
      <c r="X192" s="94">
        <f>SUM(X187:X191)</f>
        <v>0</v>
      </c>
      <c r="Y192" s="88">
        <f>IFERROR(X192/X194,0)</f>
        <v>0</v>
      </c>
      <c r="Z192" s="89" t="str">
        <f t="shared" si="301"/>
        <v>0</v>
      </c>
      <c r="AA192" s="90">
        <f>IFERROR(Z192/Z179,0)</f>
        <v>0</v>
      </c>
      <c r="AB192" s="89">
        <f>SUM(AB187:AB191)</f>
        <v>0</v>
      </c>
      <c r="AC192" s="91">
        <f>IFERROR(AB192/AB194,0)</f>
        <v>0</v>
      </c>
      <c r="AD192" s="92">
        <f>SUM(AD187:AD191)</f>
        <v>0</v>
      </c>
      <c r="AE192" s="88">
        <f>IFERROR(AD192/AD194,0)</f>
        <v>0</v>
      </c>
      <c r="AF192" s="89" t="str">
        <f t="shared" si="302"/>
        <v>0</v>
      </c>
      <c r="AG192" s="90">
        <f>IFERROR(AF192/AF179,0)</f>
        <v>0</v>
      </c>
      <c r="AH192" s="89">
        <f>SUM(AH187:AH191)</f>
        <v>0</v>
      </c>
      <c r="AI192" s="93">
        <f>IFERROR(AH192/AH194,0)</f>
        <v>0</v>
      </c>
      <c r="AJ192" s="92">
        <f>SUM(AJ187:AJ191)</f>
        <v>0</v>
      </c>
      <c r="AK192" s="88">
        <f>IFERROR(AJ192/AJ194,0)</f>
        <v>0</v>
      </c>
      <c r="AL192" s="89" t="str">
        <f t="shared" si="303"/>
        <v>0</v>
      </c>
      <c r="AM192" s="90">
        <f>IFERROR(AL192/AL179,0)</f>
        <v>0</v>
      </c>
      <c r="AN192" s="89">
        <f>SUM(AN187:AN191)</f>
        <v>0</v>
      </c>
      <c r="AO192" s="91">
        <f>IFERROR(AN192/AN194,0)</f>
        <v>0</v>
      </c>
      <c r="AP192" s="92">
        <f>SUM(AP187:AP191)</f>
        <v>0</v>
      </c>
      <c r="AQ192" s="88">
        <f>IFERROR(AP192/AP194,0)</f>
        <v>0</v>
      </c>
      <c r="AR192" s="89" t="str">
        <f t="shared" si="305"/>
        <v>0</v>
      </c>
      <c r="AS192" s="90">
        <f>IFERROR(AR192/AR179,0)</f>
        <v>0</v>
      </c>
      <c r="AT192" s="89">
        <f>SUM(AT187:AT191)</f>
        <v>0</v>
      </c>
      <c r="AU192" s="95">
        <f>IFERROR(AT192/AT194,0)</f>
        <v>0</v>
      </c>
      <c r="AV192" s="96">
        <f t="shared" si="307"/>
        <v>-3039</v>
      </c>
      <c r="AW192" s="97">
        <f t="shared" si="308"/>
        <v>-1</v>
      </c>
      <c r="AX192" s="98">
        <f t="shared" si="309"/>
        <v>-358.95565713147505</v>
      </c>
      <c r="AY192" s="97">
        <f t="shared" si="310"/>
        <v>-1</v>
      </c>
      <c r="AZ192" s="98">
        <f t="shared" si="311"/>
        <v>-1090866.2420225528</v>
      </c>
      <c r="BA192" s="99">
        <f t="shared" si="312"/>
        <v>-1</v>
      </c>
      <c r="BB192" s="96">
        <f t="shared" si="313"/>
        <v>0</v>
      </c>
      <c r="BC192" s="97">
        <f t="shared" si="314"/>
        <v>0</v>
      </c>
      <c r="BD192" s="98">
        <f t="shared" si="315"/>
        <v>0</v>
      </c>
      <c r="BE192" s="97">
        <f t="shared" si="316"/>
        <v>0</v>
      </c>
      <c r="BF192" s="98">
        <f t="shared" si="317"/>
        <v>0</v>
      </c>
      <c r="BG192" s="99">
        <f t="shared" si="318"/>
        <v>0</v>
      </c>
      <c r="BH192" s="96">
        <f t="shared" si="319"/>
        <v>0</v>
      </c>
      <c r="BI192" s="97">
        <f t="shared" si="320"/>
        <v>0</v>
      </c>
      <c r="BJ192" s="98">
        <f t="shared" si="321"/>
        <v>0</v>
      </c>
      <c r="BK192" s="97">
        <f t="shared" si="322"/>
        <v>0</v>
      </c>
      <c r="BL192" s="98">
        <f t="shared" si="323"/>
        <v>0</v>
      </c>
      <c r="BM192" s="100">
        <f t="shared" si="324"/>
        <v>0</v>
      </c>
      <c r="BN192" s="101">
        <f t="shared" si="325"/>
        <v>0</v>
      </c>
      <c r="BO192" s="97">
        <f t="shared" si="326"/>
        <v>0</v>
      </c>
      <c r="BP192" s="98">
        <f t="shared" si="327"/>
        <v>0</v>
      </c>
      <c r="BQ192" s="97">
        <f t="shared" si="328"/>
        <v>0</v>
      </c>
      <c r="BR192" s="98">
        <f t="shared" si="297"/>
        <v>0</v>
      </c>
      <c r="BS192" s="100">
        <f t="shared" si="329"/>
        <v>0</v>
      </c>
      <c r="BX192" s="213"/>
      <c r="BY192" s="213"/>
      <c r="BZ192" s="213"/>
      <c r="CA192" s="14"/>
      <c r="CB192" s="8"/>
      <c r="CC192" s="8"/>
      <c r="CD192" s="8"/>
      <c r="CE192" s="8"/>
      <c r="CF192" s="8"/>
      <c r="CG192" s="8"/>
      <c r="CH192" s="14"/>
      <c r="CI192" s="6"/>
    </row>
    <row r="193" spans="3:92" ht="18" customHeight="1" x14ac:dyDescent="0.3">
      <c r="C193" s="315"/>
      <c r="D193" s="326" t="s">
        <v>57</v>
      </c>
      <c r="E193" s="327"/>
      <c r="F193" s="155">
        <f>CA113</f>
        <v>30</v>
      </c>
      <c r="G193" s="156">
        <f>IFERROR(F193/F194,0)</f>
        <v>5.3859964093357273E-3</v>
      </c>
      <c r="H193" s="157">
        <f t="shared" si="298"/>
        <v>0</v>
      </c>
      <c r="I193" s="158">
        <f>IFERROR(H193/H179,0)</f>
        <v>0</v>
      </c>
      <c r="J193" s="157">
        <f>CB113</f>
        <v>0</v>
      </c>
      <c r="K193" s="159">
        <f>IFERROR(J193/J194,0)</f>
        <v>0</v>
      </c>
      <c r="L193" s="160">
        <f>CC113</f>
        <v>0</v>
      </c>
      <c r="M193" s="156">
        <f>IFERROR(L193/L194,0)</f>
        <v>0</v>
      </c>
      <c r="N193" s="157" t="str">
        <f t="shared" si="299"/>
        <v>0</v>
      </c>
      <c r="O193" s="158">
        <f>IFERROR(N193/N179,0)</f>
        <v>0</v>
      </c>
      <c r="P193" s="157">
        <f>CD113</f>
        <v>0</v>
      </c>
      <c r="Q193" s="161">
        <f>IFERROR(P193/P194,0)</f>
        <v>0</v>
      </c>
      <c r="R193" s="160">
        <f>CE113</f>
        <v>0</v>
      </c>
      <c r="S193" s="156">
        <f>IFERROR(R193/R194,0)</f>
        <v>0</v>
      </c>
      <c r="T193" s="157" t="str">
        <f t="shared" si="300"/>
        <v>0</v>
      </c>
      <c r="U193" s="158">
        <f>IFERROR(T193/T179,0)</f>
        <v>0</v>
      </c>
      <c r="V193" s="157">
        <f>CF113</f>
        <v>0</v>
      </c>
      <c r="W193" s="161">
        <f>IFERROR(V193/V194,0)</f>
        <v>0</v>
      </c>
      <c r="X193" s="162">
        <f>CG113</f>
        <v>0</v>
      </c>
      <c r="Y193" s="156">
        <f>IFERROR(X193/X194,0)</f>
        <v>0</v>
      </c>
      <c r="Z193" s="157" t="str">
        <f t="shared" si="301"/>
        <v>0</v>
      </c>
      <c r="AA193" s="158">
        <f>IFERROR(Z193/Z179,0)</f>
        <v>0</v>
      </c>
      <c r="AB193" s="157">
        <f>CH113</f>
        <v>0</v>
      </c>
      <c r="AC193" s="159">
        <f>IFERROR(AB193/AB194,0)</f>
        <v>0</v>
      </c>
      <c r="AD193" s="160">
        <f>CI113</f>
        <v>0</v>
      </c>
      <c r="AE193" s="156">
        <f>IFERROR(AD193/AD194,0)</f>
        <v>0</v>
      </c>
      <c r="AF193" s="157" t="str">
        <f t="shared" si="302"/>
        <v>0</v>
      </c>
      <c r="AG193" s="158">
        <f>IFERROR(AF193/AF179,0)</f>
        <v>0</v>
      </c>
      <c r="AH193" s="157">
        <f>CJ113</f>
        <v>0</v>
      </c>
      <c r="AI193" s="161">
        <f>IFERROR(AH193/AH194,0)</f>
        <v>0</v>
      </c>
      <c r="AJ193" s="160">
        <f>CK113</f>
        <v>0</v>
      </c>
      <c r="AK193" s="156">
        <f>IFERROR(AJ193/AJ194,0)</f>
        <v>0</v>
      </c>
      <c r="AL193" s="157" t="str">
        <f t="shared" si="303"/>
        <v>0</v>
      </c>
      <c r="AM193" s="158">
        <f>IFERROR(AL193/AL179,0)</f>
        <v>0</v>
      </c>
      <c r="AN193" s="157">
        <f>CL113</f>
        <v>0</v>
      </c>
      <c r="AO193" s="159">
        <f>IFERROR(AN193/AN194,0)</f>
        <v>0</v>
      </c>
      <c r="AP193" s="160">
        <f>CM113</f>
        <v>0</v>
      </c>
      <c r="AQ193" s="156">
        <f>IFERROR(AP193/AP194,0)</f>
        <v>0</v>
      </c>
      <c r="AR193" s="157" t="str">
        <f t="shared" si="305"/>
        <v>0</v>
      </c>
      <c r="AS193" s="158">
        <f>IFERROR(AR193/AR179,0)</f>
        <v>0</v>
      </c>
      <c r="AT193" s="157">
        <f>CN113</f>
        <v>0</v>
      </c>
      <c r="AU193" s="163">
        <f>IFERROR(AT193/AT194,0)</f>
        <v>0</v>
      </c>
      <c r="AV193" s="164">
        <f t="shared" si="307"/>
        <v>-30</v>
      </c>
      <c r="AW193" s="165">
        <f t="shared" si="308"/>
        <v>-1</v>
      </c>
      <c r="AX193" s="166">
        <f t="shared" si="309"/>
        <v>0</v>
      </c>
      <c r="AY193" s="165">
        <f t="shared" si="310"/>
        <v>0</v>
      </c>
      <c r="AZ193" s="166">
        <f t="shared" si="311"/>
        <v>0</v>
      </c>
      <c r="BA193" s="167">
        <f t="shared" si="312"/>
        <v>0</v>
      </c>
      <c r="BB193" s="164">
        <f t="shared" si="313"/>
        <v>0</v>
      </c>
      <c r="BC193" s="165">
        <f t="shared" si="314"/>
        <v>0</v>
      </c>
      <c r="BD193" s="166">
        <f t="shared" si="315"/>
        <v>0</v>
      </c>
      <c r="BE193" s="165">
        <f t="shared" si="316"/>
        <v>0</v>
      </c>
      <c r="BF193" s="166">
        <f t="shared" si="317"/>
        <v>0</v>
      </c>
      <c r="BG193" s="167">
        <f t="shared" si="318"/>
        <v>0</v>
      </c>
      <c r="BH193" s="164">
        <f t="shared" si="319"/>
        <v>0</v>
      </c>
      <c r="BI193" s="165">
        <f t="shared" si="320"/>
        <v>0</v>
      </c>
      <c r="BJ193" s="166">
        <f t="shared" si="321"/>
        <v>0</v>
      </c>
      <c r="BK193" s="165">
        <f t="shared" si="322"/>
        <v>0</v>
      </c>
      <c r="BL193" s="166">
        <f t="shared" si="323"/>
        <v>0</v>
      </c>
      <c r="BM193" s="168">
        <f t="shared" si="324"/>
        <v>0</v>
      </c>
      <c r="BN193" s="169">
        <f t="shared" si="325"/>
        <v>0</v>
      </c>
      <c r="BO193" s="165">
        <f t="shared" si="326"/>
        <v>0</v>
      </c>
      <c r="BP193" s="166">
        <f t="shared" si="327"/>
        <v>0</v>
      </c>
      <c r="BQ193" s="165">
        <f t="shared" si="328"/>
        <v>0</v>
      </c>
      <c r="BR193" s="166">
        <f t="shared" si="297"/>
        <v>0</v>
      </c>
      <c r="BS193" s="168">
        <f t="shared" si="329"/>
        <v>0</v>
      </c>
      <c r="BX193" s="6"/>
      <c r="BY193" s="6"/>
      <c r="BZ193" s="6"/>
      <c r="CA193" s="6"/>
      <c r="CB193" s="6"/>
      <c r="CC193" s="6"/>
      <c r="CD193" s="2"/>
      <c r="CE193" s="2"/>
      <c r="CJ193" s="6"/>
      <c r="CK193" s="6"/>
      <c r="CM193" s="6"/>
    </row>
    <row r="194" spans="3:92" ht="18" customHeight="1" x14ac:dyDescent="0.3">
      <c r="C194" s="315"/>
      <c r="D194" s="328" t="s">
        <v>59</v>
      </c>
      <c r="E194" s="329"/>
      <c r="F194" s="170">
        <f>SUM(F182,F186,F192,F193)</f>
        <v>5570</v>
      </c>
      <c r="G194" s="171">
        <f>IFERROR(F194/F194,0)</f>
        <v>1</v>
      </c>
      <c r="H194" s="172">
        <f t="shared" si="298"/>
        <v>304.43830598891566</v>
      </c>
      <c r="I194" s="173">
        <f>IFERROR(H194/H179,0)</f>
        <v>1.0264136925803595</v>
      </c>
      <c r="J194" s="172">
        <f>SUM(J182,J186,J192,J193)</f>
        <v>1695721.3643582603</v>
      </c>
      <c r="K194" s="174">
        <f>IFERROR(J194/J194,0)</f>
        <v>1</v>
      </c>
      <c r="L194" s="175">
        <f>SUM(L182,L186,L192,L193)</f>
        <v>0</v>
      </c>
      <c r="M194" s="171">
        <f>IFERROR(L194/L194,0)</f>
        <v>0</v>
      </c>
      <c r="N194" s="172" t="str">
        <f t="shared" si="299"/>
        <v>0</v>
      </c>
      <c r="O194" s="173">
        <f>IFERROR(N194/N179,0)</f>
        <v>0</v>
      </c>
      <c r="P194" s="172">
        <f>SUM(P182,P186,P192,P193)</f>
        <v>0</v>
      </c>
      <c r="Q194" s="176">
        <f>IFERROR(P194/P194,0)</f>
        <v>0</v>
      </c>
      <c r="R194" s="175">
        <f>SUM(R182,R186,R192,R193)</f>
        <v>0</v>
      </c>
      <c r="S194" s="171">
        <f>IFERROR(R194/R194,0)</f>
        <v>0</v>
      </c>
      <c r="T194" s="172" t="str">
        <f t="shared" si="300"/>
        <v>0</v>
      </c>
      <c r="U194" s="173">
        <f>IFERROR(T194/T179,0)</f>
        <v>0</v>
      </c>
      <c r="V194" s="172">
        <f>SUM(V182,V186,V192,V193)</f>
        <v>0</v>
      </c>
      <c r="W194" s="176">
        <f>IFERROR(V194/V194,0)</f>
        <v>0</v>
      </c>
      <c r="X194" s="177">
        <f>SUM(X182,X186,X192,X193)</f>
        <v>0</v>
      </c>
      <c r="Y194" s="171">
        <f>IFERROR(X194/X194,0)</f>
        <v>0</v>
      </c>
      <c r="Z194" s="172" t="str">
        <f t="shared" si="301"/>
        <v>0</v>
      </c>
      <c r="AA194" s="173">
        <f>IFERROR(Z194/Z179,0)</f>
        <v>0</v>
      </c>
      <c r="AB194" s="172">
        <f>SUM(AB182,AB186,AB192,AB193)</f>
        <v>0</v>
      </c>
      <c r="AC194" s="174">
        <f>IFERROR(AB194/AB194,0)</f>
        <v>0</v>
      </c>
      <c r="AD194" s="175">
        <f>SUM(AD182,AD186,AD192,AD193)</f>
        <v>0</v>
      </c>
      <c r="AE194" s="171">
        <f>IFERROR(AD194/AD194,0)</f>
        <v>0</v>
      </c>
      <c r="AF194" s="172" t="str">
        <f t="shared" si="302"/>
        <v>0</v>
      </c>
      <c r="AG194" s="173">
        <f>IFERROR(AF194/AF179,0)</f>
        <v>0</v>
      </c>
      <c r="AH194" s="172">
        <f>SUM(AH182,AH186,AH192,AH193)</f>
        <v>0</v>
      </c>
      <c r="AI194" s="176">
        <f>IFERROR(AH194/AH194,0)</f>
        <v>0</v>
      </c>
      <c r="AJ194" s="175">
        <f>SUM(AJ182,AJ186,AJ192,AJ193)</f>
        <v>0</v>
      </c>
      <c r="AK194" s="171">
        <f>IFERROR(AJ194/AJ194,0)</f>
        <v>0</v>
      </c>
      <c r="AL194" s="172" t="str">
        <f t="shared" si="303"/>
        <v>0</v>
      </c>
      <c r="AM194" s="173">
        <f>IFERROR(AL194/AL179,0)</f>
        <v>0</v>
      </c>
      <c r="AN194" s="172">
        <f>SUM(AN182,AN186,AN192,AN193)</f>
        <v>0</v>
      </c>
      <c r="AO194" s="174">
        <f>IFERROR(AN194/AN194,0)</f>
        <v>0</v>
      </c>
      <c r="AP194" s="175">
        <f>SUM(AP182,AP186,AP192,AP193)</f>
        <v>0</v>
      </c>
      <c r="AQ194" s="171">
        <f>IFERROR(AP194/AP194,0)</f>
        <v>0</v>
      </c>
      <c r="AR194" s="172" t="str">
        <f t="shared" si="305"/>
        <v>0</v>
      </c>
      <c r="AS194" s="173">
        <f>IFERROR(AR194/AR179,0)</f>
        <v>0</v>
      </c>
      <c r="AT194" s="172">
        <f>SUM(AT182,AT186,AT192,AT193)</f>
        <v>0</v>
      </c>
      <c r="AU194" s="178">
        <f>IFERROR(AT194/AT194,0)</f>
        <v>0</v>
      </c>
      <c r="AV194" s="179">
        <f t="shared" si="307"/>
        <v>-5570</v>
      </c>
      <c r="AW194" s="180">
        <f t="shared" si="308"/>
        <v>-1</v>
      </c>
      <c r="AX194" s="181">
        <f t="shared" si="309"/>
        <v>-304.43830598891566</v>
      </c>
      <c r="AY194" s="180">
        <f t="shared" si="310"/>
        <v>-1</v>
      </c>
      <c r="AZ194" s="181">
        <f t="shared" si="311"/>
        <v>-1695721.3643582603</v>
      </c>
      <c r="BA194" s="182">
        <f t="shared" si="312"/>
        <v>-1</v>
      </c>
      <c r="BB194" s="179">
        <f t="shared" si="313"/>
        <v>0</v>
      </c>
      <c r="BC194" s="180">
        <f t="shared" si="314"/>
        <v>0</v>
      </c>
      <c r="BD194" s="181">
        <f t="shared" si="315"/>
        <v>0</v>
      </c>
      <c r="BE194" s="180">
        <f t="shared" si="316"/>
        <v>0</v>
      </c>
      <c r="BF194" s="181">
        <f t="shared" si="317"/>
        <v>0</v>
      </c>
      <c r="BG194" s="182">
        <f t="shared" si="318"/>
        <v>0</v>
      </c>
      <c r="BH194" s="179">
        <f t="shared" si="319"/>
        <v>0</v>
      </c>
      <c r="BI194" s="180">
        <f t="shared" si="320"/>
        <v>0</v>
      </c>
      <c r="BJ194" s="181">
        <f t="shared" si="321"/>
        <v>0</v>
      </c>
      <c r="BK194" s="180">
        <f t="shared" si="322"/>
        <v>0</v>
      </c>
      <c r="BL194" s="181">
        <f t="shared" si="323"/>
        <v>0</v>
      </c>
      <c r="BM194" s="183">
        <f t="shared" si="324"/>
        <v>0</v>
      </c>
      <c r="BN194" s="184">
        <f t="shared" si="325"/>
        <v>0</v>
      </c>
      <c r="BO194" s="180">
        <f t="shared" si="326"/>
        <v>0</v>
      </c>
      <c r="BP194" s="181">
        <f t="shared" si="327"/>
        <v>0</v>
      </c>
      <c r="BQ194" s="180">
        <f t="shared" si="328"/>
        <v>0</v>
      </c>
      <c r="BR194" s="181">
        <f t="shared" si="297"/>
        <v>0</v>
      </c>
      <c r="BS194" s="183">
        <f t="shared" si="329"/>
        <v>0</v>
      </c>
      <c r="BX194" s="6"/>
      <c r="BY194" s="6"/>
      <c r="BZ194" s="6"/>
      <c r="CA194" s="6"/>
      <c r="CB194" s="6"/>
      <c r="CC194" s="6"/>
      <c r="CD194" s="2"/>
      <c r="CE194" s="2"/>
      <c r="CJ194" s="6"/>
      <c r="CK194" s="6"/>
      <c r="CM194" s="6"/>
    </row>
    <row r="195" spans="3:92" ht="18" customHeight="1" thickBot="1" x14ac:dyDescent="0.35">
      <c r="C195" s="316"/>
      <c r="D195" s="330" t="s">
        <v>60</v>
      </c>
      <c r="E195" s="331"/>
      <c r="F195" s="185">
        <f>F194/F174</f>
        <v>0.75494714014638109</v>
      </c>
      <c r="G195" s="186"/>
      <c r="H195" s="187"/>
      <c r="I195" s="188"/>
      <c r="J195" s="187"/>
      <c r="K195" s="189"/>
      <c r="L195" s="190" t="e">
        <f>L194/L174</f>
        <v>#DIV/0!</v>
      </c>
      <c r="M195" s="186"/>
      <c r="N195" s="187"/>
      <c r="O195" s="188"/>
      <c r="P195" s="187"/>
      <c r="Q195" s="191"/>
      <c r="R195" s="190" t="e">
        <f>R194/R174</f>
        <v>#DIV/0!</v>
      </c>
      <c r="S195" s="186"/>
      <c r="T195" s="187"/>
      <c r="U195" s="188"/>
      <c r="V195" s="187"/>
      <c r="W195" s="191"/>
      <c r="X195" s="192" t="e">
        <f>X194/X174</f>
        <v>#DIV/0!</v>
      </c>
      <c r="Y195" s="186"/>
      <c r="Z195" s="187"/>
      <c r="AA195" s="188"/>
      <c r="AB195" s="187"/>
      <c r="AC195" s="189"/>
      <c r="AD195" s="190" t="e">
        <f>AD194/AD174</f>
        <v>#DIV/0!</v>
      </c>
      <c r="AE195" s="186"/>
      <c r="AF195" s="187"/>
      <c r="AG195" s="188"/>
      <c r="AH195" s="187"/>
      <c r="AI195" s="191"/>
      <c r="AJ195" s="190" t="e">
        <f>AJ194/AJ174</f>
        <v>#DIV/0!</v>
      </c>
      <c r="AK195" s="186"/>
      <c r="AL195" s="187"/>
      <c r="AM195" s="188"/>
      <c r="AN195" s="187"/>
      <c r="AO195" s="189"/>
      <c r="AP195" s="190" t="e">
        <f>AP194/AP174</f>
        <v>#DIV/0!</v>
      </c>
      <c r="AQ195" s="186"/>
      <c r="AR195" s="187"/>
      <c r="AS195" s="188"/>
      <c r="AT195" s="187"/>
      <c r="AU195" s="193"/>
      <c r="AV195" s="194">
        <f t="shared" si="307"/>
        <v>0</v>
      </c>
      <c r="AW195" s="195"/>
      <c r="AX195" s="196"/>
      <c r="AY195" s="197"/>
      <c r="AZ195" s="196"/>
      <c r="BA195" s="197"/>
      <c r="BB195" s="194">
        <f t="shared" si="313"/>
        <v>0</v>
      </c>
      <c r="BC195" s="195"/>
      <c r="BD195" s="196"/>
      <c r="BE195" s="197"/>
      <c r="BF195" s="196"/>
      <c r="BG195" s="197"/>
      <c r="BH195" s="194">
        <f t="shared" si="319"/>
        <v>0</v>
      </c>
      <c r="BI195" s="195"/>
      <c r="BJ195" s="196"/>
      <c r="BK195" s="197"/>
      <c r="BL195" s="196"/>
      <c r="BM195" s="198"/>
      <c r="BN195" s="199">
        <f>IFERROR(L195-AP195,0)</f>
        <v>0</v>
      </c>
      <c r="BO195" s="195"/>
      <c r="BP195" s="196"/>
      <c r="BQ195" s="197"/>
      <c r="BR195" s="196"/>
      <c r="BS195" s="198"/>
      <c r="BX195" s="6"/>
      <c r="BY195" s="6"/>
      <c r="BZ195" s="6"/>
      <c r="CA195" s="6"/>
      <c r="CB195" s="6"/>
      <c r="CC195" s="6"/>
      <c r="CD195" s="2"/>
      <c r="CE195" s="2"/>
      <c r="CJ195" s="6"/>
      <c r="CK195" s="6"/>
      <c r="CM195" s="6"/>
    </row>
    <row r="196" spans="3:92" ht="18" customHeight="1" x14ac:dyDescent="0.3">
      <c r="L196" s="8"/>
      <c r="P196" s="8"/>
      <c r="AM196" s="4"/>
      <c r="AS196" s="4"/>
      <c r="BI196" s="3"/>
      <c r="BK196" s="3"/>
      <c r="BM196" s="3"/>
      <c r="BO196" s="3"/>
      <c r="BQ196" s="3"/>
      <c r="BS196" s="3"/>
      <c r="BX196" s="6"/>
      <c r="BY196" s="6"/>
      <c r="BZ196" s="6"/>
      <c r="CA196" s="6"/>
      <c r="CB196" s="6"/>
      <c r="CC196" s="6"/>
      <c r="CD196" s="2"/>
      <c r="CE196" s="2"/>
      <c r="CJ196" s="6"/>
      <c r="CK196" s="6"/>
      <c r="CM196" s="6"/>
    </row>
    <row r="197" spans="3:92" ht="18" customHeight="1" x14ac:dyDescent="0.3">
      <c r="AH197" s="8"/>
      <c r="AM197" s="4"/>
      <c r="AN197" s="8"/>
      <c r="AS197" s="4"/>
      <c r="AT197" s="8"/>
      <c r="BI197" s="3"/>
      <c r="BK197" s="3"/>
      <c r="BM197" s="3"/>
      <c r="BO197" s="3"/>
      <c r="BQ197" s="3"/>
      <c r="BS197" s="3"/>
      <c r="BX197" s="6"/>
      <c r="BY197" s="6"/>
      <c r="BZ197" s="6"/>
      <c r="CA197" s="6"/>
      <c r="CB197" s="6"/>
      <c r="CC197" s="6"/>
      <c r="CD197" s="2"/>
      <c r="CE197" s="2"/>
      <c r="CJ197" s="6"/>
      <c r="CK197" s="6"/>
      <c r="CM197" s="6"/>
    </row>
    <row r="198" spans="3:92" s="8" customFormat="1" ht="18" customHeight="1" thickBot="1" x14ac:dyDescent="0.35">
      <c r="C198" s="7"/>
      <c r="D198" s="7"/>
      <c r="E198" s="7"/>
      <c r="F198" s="7">
        <f>CI169</f>
        <v>7140</v>
      </c>
      <c r="G198" s="3"/>
      <c r="I198" s="4"/>
      <c r="J198" s="9"/>
      <c r="K198" s="9"/>
      <c r="L198" s="7">
        <f>CI170</f>
        <v>0</v>
      </c>
      <c r="M198" s="3"/>
      <c r="O198" s="4"/>
      <c r="P198" s="9"/>
      <c r="Q198" s="9"/>
      <c r="R198" s="10">
        <f>CI171</f>
        <v>0</v>
      </c>
      <c r="S198" s="11"/>
      <c r="T198" s="10"/>
      <c r="U198" s="12"/>
      <c r="V198" s="9"/>
      <c r="W198" s="9"/>
      <c r="X198" s="10">
        <f>CI172</f>
        <v>0</v>
      </c>
      <c r="Y198" s="11"/>
      <c r="Z198" s="10"/>
      <c r="AA198" s="12"/>
      <c r="AB198" s="9"/>
      <c r="AC198" s="9"/>
      <c r="AD198" s="10">
        <f>CI173</f>
        <v>0</v>
      </c>
      <c r="AE198" s="11"/>
      <c r="AF198" s="10"/>
      <c r="AG198" s="12"/>
      <c r="AH198" s="9"/>
      <c r="AI198" s="9"/>
      <c r="AJ198" s="10">
        <f>CI174</f>
        <v>0</v>
      </c>
      <c r="AK198" s="3"/>
      <c r="AM198" s="4"/>
      <c r="AO198" s="3"/>
      <c r="AP198" s="10">
        <f>CI175</f>
        <v>0</v>
      </c>
      <c r="AQ198" s="3"/>
      <c r="AS198" s="4"/>
      <c r="AU198" s="3"/>
      <c r="AW198" s="3"/>
      <c r="AY198" s="3"/>
      <c r="BA198" s="3"/>
      <c r="BC198" s="3"/>
      <c r="BE198" s="3"/>
      <c r="BG198" s="3"/>
      <c r="BI198" s="3"/>
      <c r="BK198" s="3"/>
      <c r="BM198" s="11" t="s">
        <v>1</v>
      </c>
      <c r="BO198" s="3"/>
      <c r="BQ198" s="3"/>
      <c r="BS198" s="11" t="s">
        <v>1</v>
      </c>
      <c r="BX198" s="6"/>
      <c r="BY198" s="6"/>
      <c r="BZ198" s="6"/>
      <c r="CA198" s="6"/>
      <c r="CB198" s="6"/>
      <c r="CC198" s="6"/>
      <c r="CD198" s="2"/>
      <c r="CE198" s="2"/>
      <c r="CF198" s="2"/>
      <c r="CG198" s="2"/>
      <c r="CH198" s="2"/>
      <c r="CI198" s="2"/>
      <c r="CJ198" s="6"/>
      <c r="CK198" s="6"/>
      <c r="CL198" s="2"/>
      <c r="CM198" s="6"/>
      <c r="CN198" s="2"/>
    </row>
    <row r="199" spans="3:92" s="15" customFormat="1" ht="18" customHeight="1" x14ac:dyDescent="0.3">
      <c r="C199" s="347" t="s">
        <v>2</v>
      </c>
      <c r="D199" s="345"/>
      <c r="E199" s="352"/>
      <c r="F199" s="358" t="str">
        <f>$F$7</f>
        <v>2026 Budget</v>
      </c>
      <c r="G199" s="345"/>
      <c r="H199" s="345"/>
      <c r="I199" s="345"/>
      <c r="J199" s="345"/>
      <c r="K199" s="346"/>
      <c r="L199" s="359" t="str">
        <f>$L$7</f>
        <v>2026 Actual</v>
      </c>
      <c r="M199" s="345"/>
      <c r="N199" s="345"/>
      <c r="O199" s="345"/>
      <c r="P199" s="345"/>
      <c r="Q199" s="348"/>
      <c r="R199" s="347" t="str">
        <f>$R$7</f>
        <v>2025 Actual</v>
      </c>
      <c r="S199" s="345"/>
      <c r="T199" s="345"/>
      <c r="U199" s="345"/>
      <c r="V199" s="345"/>
      <c r="W199" s="348"/>
      <c r="X199" s="344" t="str">
        <f>$X$7</f>
        <v>2023 Actual</v>
      </c>
      <c r="Y199" s="345"/>
      <c r="Z199" s="345"/>
      <c r="AA199" s="345"/>
      <c r="AB199" s="345"/>
      <c r="AC199" s="346"/>
      <c r="AD199" s="347" t="str">
        <f>$AD$7</f>
        <v>2022 Actual</v>
      </c>
      <c r="AE199" s="345"/>
      <c r="AF199" s="345"/>
      <c r="AG199" s="345"/>
      <c r="AH199" s="345"/>
      <c r="AI199" s="348"/>
      <c r="AJ199" s="347" t="str">
        <f>$AJ$7</f>
        <v>2021 Actual</v>
      </c>
      <c r="AK199" s="345"/>
      <c r="AL199" s="345"/>
      <c r="AM199" s="345"/>
      <c r="AN199" s="345"/>
      <c r="AO199" s="346"/>
      <c r="AP199" s="347" t="str">
        <f>$AP$7</f>
        <v>2020 Actual</v>
      </c>
      <c r="AQ199" s="345"/>
      <c r="AR199" s="345"/>
      <c r="AS199" s="345"/>
      <c r="AT199" s="345"/>
      <c r="AU199" s="349"/>
      <c r="AV199" s="350" t="str">
        <f>$AV$7</f>
        <v>2026 Actual vs. 2026 Budget</v>
      </c>
      <c r="AW199" s="340"/>
      <c r="AX199" s="340"/>
      <c r="AY199" s="340"/>
      <c r="AZ199" s="340"/>
      <c r="BA199" s="351"/>
      <c r="BB199" s="350" t="str">
        <f>$BB$7</f>
        <v>2026 Actual vs. 2025 Actual</v>
      </c>
      <c r="BC199" s="340"/>
      <c r="BD199" s="340"/>
      <c r="BE199" s="340"/>
      <c r="BF199" s="340"/>
      <c r="BG199" s="351"/>
      <c r="BH199" s="350" t="str">
        <f>$BH$7</f>
        <v>2026 Actual vs. 2024 Actual</v>
      </c>
      <c r="BI199" s="340"/>
      <c r="BJ199" s="340"/>
      <c r="BK199" s="340"/>
      <c r="BL199" s="340"/>
      <c r="BM199" s="341"/>
      <c r="BN199" s="339" t="str">
        <f>$BN$7</f>
        <v>2025 Actual vs. 2020 Actual</v>
      </c>
      <c r="BO199" s="340"/>
      <c r="BP199" s="340"/>
      <c r="BQ199" s="340"/>
      <c r="BR199" s="340"/>
      <c r="BS199" s="341"/>
      <c r="BX199" s="6"/>
      <c r="BY199" s="6"/>
      <c r="BZ199" s="6"/>
      <c r="CA199" s="6"/>
      <c r="CB199" s="6"/>
      <c r="CC199" s="6"/>
      <c r="CD199" s="2"/>
      <c r="CE199" s="2"/>
      <c r="CF199" s="2"/>
      <c r="CG199" s="2"/>
      <c r="CH199" s="2"/>
      <c r="CI199" s="2"/>
      <c r="CJ199" s="6"/>
      <c r="CK199" s="14"/>
      <c r="CL199" s="8"/>
      <c r="CM199" s="14"/>
      <c r="CN199" s="8"/>
    </row>
    <row r="200" spans="3:92" s="15" customFormat="1" ht="18" customHeight="1" x14ac:dyDescent="0.3">
      <c r="C200" s="353"/>
      <c r="D200" s="333"/>
      <c r="E200" s="354"/>
      <c r="F200" s="342" t="s">
        <v>15</v>
      </c>
      <c r="G200" s="333"/>
      <c r="H200" s="334" t="s">
        <v>16</v>
      </c>
      <c r="I200" s="333"/>
      <c r="J200" s="334" t="s">
        <v>17</v>
      </c>
      <c r="K200" s="336"/>
      <c r="L200" s="335" t="s">
        <v>15</v>
      </c>
      <c r="M200" s="333"/>
      <c r="N200" s="334" t="s">
        <v>16</v>
      </c>
      <c r="O200" s="333"/>
      <c r="P200" s="334" t="s">
        <v>17</v>
      </c>
      <c r="Q200" s="343"/>
      <c r="R200" s="335" t="s">
        <v>15</v>
      </c>
      <c r="S200" s="333"/>
      <c r="T200" s="334" t="s">
        <v>16</v>
      </c>
      <c r="U200" s="333"/>
      <c r="V200" s="334" t="s">
        <v>18</v>
      </c>
      <c r="W200" s="343"/>
      <c r="X200" s="338" t="s">
        <v>15</v>
      </c>
      <c r="Y200" s="333"/>
      <c r="Z200" s="334" t="s">
        <v>16</v>
      </c>
      <c r="AA200" s="333"/>
      <c r="AB200" s="334" t="s">
        <v>18</v>
      </c>
      <c r="AC200" s="336"/>
      <c r="AD200" s="335" t="s">
        <v>15</v>
      </c>
      <c r="AE200" s="333"/>
      <c r="AF200" s="334" t="s">
        <v>16</v>
      </c>
      <c r="AG200" s="333"/>
      <c r="AH200" s="334" t="s">
        <v>19</v>
      </c>
      <c r="AI200" s="343"/>
      <c r="AJ200" s="335" t="s">
        <v>15</v>
      </c>
      <c r="AK200" s="333"/>
      <c r="AL200" s="334" t="s">
        <v>16</v>
      </c>
      <c r="AM200" s="333"/>
      <c r="AN200" s="334" t="s">
        <v>19</v>
      </c>
      <c r="AO200" s="336"/>
      <c r="AP200" s="335" t="s">
        <v>15</v>
      </c>
      <c r="AQ200" s="333"/>
      <c r="AR200" s="334" t="s">
        <v>16</v>
      </c>
      <c r="AS200" s="333"/>
      <c r="AT200" s="334" t="s">
        <v>19</v>
      </c>
      <c r="AU200" s="337"/>
      <c r="AV200" s="332" t="s">
        <v>15</v>
      </c>
      <c r="AW200" s="333"/>
      <c r="AX200" s="334" t="s">
        <v>16</v>
      </c>
      <c r="AY200" s="333"/>
      <c r="AZ200" s="334" t="s">
        <v>17</v>
      </c>
      <c r="BA200" s="336"/>
      <c r="BB200" s="332" t="s">
        <v>15</v>
      </c>
      <c r="BC200" s="333"/>
      <c r="BD200" s="334" t="s">
        <v>16</v>
      </c>
      <c r="BE200" s="333"/>
      <c r="BF200" s="334" t="s">
        <v>17</v>
      </c>
      <c r="BG200" s="336"/>
      <c r="BH200" s="332" t="s">
        <v>15</v>
      </c>
      <c r="BI200" s="333"/>
      <c r="BJ200" s="334" t="s">
        <v>16</v>
      </c>
      <c r="BK200" s="333"/>
      <c r="BL200" s="334" t="s">
        <v>17</v>
      </c>
      <c r="BM200" s="337"/>
      <c r="BN200" s="338" t="s">
        <v>15</v>
      </c>
      <c r="BO200" s="333"/>
      <c r="BP200" s="334" t="s">
        <v>16</v>
      </c>
      <c r="BQ200" s="333"/>
      <c r="BR200" s="334" t="s">
        <v>17</v>
      </c>
      <c r="BS200" s="337"/>
      <c r="BX200" s="6"/>
      <c r="BY200" s="6"/>
      <c r="BZ200" s="6"/>
      <c r="CA200" s="6"/>
      <c r="CB200" s="6"/>
      <c r="CC200" s="6"/>
      <c r="CD200" s="2"/>
      <c r="CE200" s="2"/>
      <c r="CF200" s="2"/>
      <c r="CG200" s="2"/>
      <c r="CH200" s="2"/>
      <c r="CI200" s="2"/>
      <c r="CJ200" s="6"/>
      <c r="CK200" s="236"/>
      <c r="CM200" s="236"/>
    </row>
    <row r="201" spans="3:92" s="15" customFormat="1" ht="18" customHeight="1" thickBot="1" x14ac:dyDescent="0.35">
      <c r="C201" s="355"/>
      <c r="D201" s="356"/>
      <c r="E201" s="357"/>
      <c r="F201" s="19"/>
      <c r="G201" s="20" t="s">
        <v>28</v>
      </c>
      <c r="H201" s="21"/>
      <c r="I201" s="22" t="s">
        <v>29</v>
      </c>
      <c r="J201" s="21"/>
      <c r="K201" s="23" t="s">
        <v>28</v>
      </c>
      <c r="L201" s="24"/>
      <c r="M201" s="20" t="s">
        <v>28</v>
      </c>
      <c r="N201" s="21"/>
      <c r="O201" s="22" t="s">
        <v>29</v>
      </c>
      <c r="P201" s="21"/>
      <c r="Q201" s="25" t="s">
        <v>28</v>
      </c>
      <c r="R201" s="24"/>
      <c r="S201" s="20" t="s">
        <v>28</v>
      </c>
      <c r="T201" s="21"/>
      <c r="U201" s="22" t="s">
        <v>29</v>
      </c>
      <c r="V201" s="21"/>
      <c r="W201" s="25" t="s">
        <v>28</v>
      </c>
      <c r="X201" s="26"/>
      <c r="Y201" s="20" t="s">
        <v>28</v>
      </c>
      <c r="Z201" s="21"/>
      <c r="AA201" s="22" t="s">
        <v>29</v>
      </c>
      <c r="AB201" s="21"/>
      <c r="AC201" s="23" t="s">
        <v>28</v>
      </c>
      <c r="AD201" s="24"/>
      <c r="AE201" s="20" t="s">
        <v>28</v>
      </c>
      <c r="AF201" s="21"/>
      <c r="AG201" s="22" t="s">
        <v>29</v>
      </c>
      <c r="AH201" s="21"/>
      <c r="AI201" s="25" t="s">
        <v>28</v>
      </c>
      <c r="AJ201" s="24"/>
      <c r="AK201" s="20" t="s">
        <v>28</v>
      </c>
      <c r="AL201" s="21"/>
      <c r="AM201" s="22" t="s">
        <v>29</v>
      </c>
      <c r="AN201" s="21"/>
      <c r="AO201" s="23" t="s">
        <v>28</v>
      </c>
      <c r="AP201" s="24"/>
      <c r="AQ201" s="20" t="s">
        <v>28</v>
      </c>
      <c r="AR201" s="21"/>
      <c r="AS201" s="22" t="s">
        <v>29</v>
      </c>
      <c r="AT201" s="21"/>
      <c r="AU201" s="27" t="s">
        <v>28</v>
      </c>
      <c r="AV201" s="28"/>
      <c r="AW201" s="20" t="s">
        <v>30</v>
      </c>
      <c r="AX201" s="21"/>
      <c r="AY201" s="20" t="s">
        <v>30</v>
      </c>
      <c r="AZ201" s="21"/>
      <c r="BA201" s="23" t="s">
        <v>30</v>
      </c>
      <c r="BB201" s="28"/>
      <c r="BC201" s="20" t="s">
        <v>30</v>
      </c>
      <c r="BD201" s="21"/>
      <c r="BE201" s="20" t="s">
        <v>30</v>
      </c>
      <c r="BF201" s="21"/>
      <c r="BG201" s="23" t="s">
        <v>30</v>
      </c>
      <c r="BH201" s="28"/>
      <c r="BI201" s="20" t="s">
        <v>30</v>
      </c>
      <c r="BJ201" s="21"/>
      <c r="BK201" s="20" t="s">
        <v>30</v>
      </c>
      <c r="BL201" s="21"/>
      <c r="BM201" s="27" t="s">
        <v>30</v>
      </c>
      <c r="BN201" s="26"/>
      <c r="BO201" s="20" t="s">
        <v>30</v>
      </c>
      <c r="BP201" s="21"/>
      <c r="BQ201" s="20" t="s">
        <v>30</v>
      </c>
      <c r="BR201" s="21"/>
      <c r="BS201" s="27" t="s">
        <v>30</v>
      </c>
      <c r="BX201" s="6"/>
      <c r="BY201" s="6"/>
      <c r="BZ201" s="6"/>
      <c r="CA201" s="6"/>
      <c r="CB201" s="6"/>
      <c r="CC201" s="6"/>
      <c r="CD201" s="2"/>
      <c r="CE201" s="2"/>
      <c r="CF201" s="2"/>
      <c r="CG201" s="2"/>
      <c r="CH201" s="2"/>
      <c r="CI201" s="2"/>
      <c r="CJ201" s="6"/>
      <c r="CK201" s="236"/>
      <c r="CM201" s="236"/>
    </row>
    <row r="202" spans="3:92" ht="18" customHeight="1" thickTop="1" x14ac:dyDescent="0.3">
      <c r="C202" s="360" t="s">
        <v>67</v>
      </c>
      <c r="D202" s="317" t="s">
        <v>33</v>
      </c>
      <c r="E202" s="34" t="s">
        <v>34</v>
      </c>
      <c r="F202" s="35">
        <f>CA114</f>
        <v>342</v>
      </c>
      <c r="G202" s="36">
        <f>IFERROR(F202/F218,0)</f>
        <v>6.8100358422939072E-2</v>
      </c>
      <c r="H202" s="37">
        <f>IFERROR(J202/F202,"0")</f>
        <v>0</v>
      </c>
      <c r="I202" s="38">
        <f>IFERROR(H202/H203,0)</f>
        <v>0</v>
      </c>
      <c r="J202" s="37">
        <f>CB114</f>
        <v>0</v>
      </c>
      <c r="K202" s="39">
        <f>IFERROR(J202/J218,0)</f>
        <v>0</v>
      </c>
      <c r="L202" s="40">
        <f t="shared" ref="L202:L205" si="338">CC114</f>
        <v>0</v>
      </c>
      <c r="M202" s="36">
        <f>IFERROR(L202/L218,0)</f>
        <v>0</v>
      </c>
      <c r="N202" s="37" t="str">
        <f>IFERROR(P202/L202,"0")</f>
        <v>0</v>
      </c>
      <c r="O202" s="38">
        <f>IFERROR(N202/N203,0)</f>
        <v>0</v>
      </c>
      <c r="P202" s="37">
        <f t="shared" ref="P202:P205" si="339">CD114</f>
        <v>0</v>
      </c>
      <c r="Q202" s="41">
        <f>IFERROR(P202/P218,0)</f>
        <v>0</v>
      </c>
      <c r="R202" s="40">
        <f>CE114</f>
        <v>0</v>
      </c>
      <c r="S202" s="36">
        <f>IFERROR(R202/R218,0)</f>
        <v>0</v>
      </c>
      <c r="T202" s="37" t="str">
        <f>IFERROR(V202/R202,"0")</f>
        <v>0</v>
      </c>
      <c r="U202" s="38">
        <f>IFERROR(T202/T203,0)</f>
        <v>0</v>
      </c>
      <c r="V202" s="37">
        <f>CF114</f>
        <v>0</v>
      </c>
      <c r="W202" s="41">
        <f>IFERROR(V202/V218,0)</f>
        <v>0</v>
      </c>
      <c r="X202" s="42">
        <f>CG114</f>
        <v>0</v>
      </c>
      <c r="Y202" s="36">
        <f>IFERROR(X202/X218,0)</f>
        <v>0</v>
      </c>
      <c r="Z202" s="37" t="str">
        <f>IFERROR(AB202/X202,"0")</f>
        <v>0</v>
      </c>
      <c r="AA202" s="38">
        <f>IFERROR(Z202/Z203,0)</f>
        <v>0</v>
      </c>
      <c r="AB202" s="37">
        <f>CH114</f>
        <v>0</v>
      </c>
      <c r="AC202" s="39">
        <f>IFERROR(AB202/AB218,0)</f>
        <v>0</v>
      </c>
      <c r="AD202" s="40">
        <f>CI114</f>
        <v>0</v>
      </c>
      <c r="AE202" s="36">
        <f>IFERROR(AD202/AD218,0)</f>
        <v>0</v>
      </c>
      <c r="AF202" s="37" t="str">
        <f>IFERROR(AH202/AD202,"0")</f>
        <v>0</v>
      </c>
      <c r="AG202" s="38">
        <f>IFERROR(AF202/AF203,0)</f>
        <v>0</v>
      </c>
      <c r="AH202" s="37">
        <f>CJ114</f>
        <v>0</v>
      </c>
      <c r="AI202" s="41">
        <f>IFERROR(AH202/AH218,0)</f>
        <v>0</v>
      </c>
      <c r="AJ202" s="40">
        <f>CK114</f>
        <v>0</v>
      </c>
      <c r="AK202" s="36">
        <f>IFERROR(AJ202/AJ218,0)</f>
        <v>0</v>
      </c>
      <c r="AL202" s="37" t="str">
        <f>IFERROR(AN202/AJ202,"0")</f>
        <v>0</v>
      </c>
      <c r="AM202" s="38">
        <f>IFERROR(AL202/AL203,0)</f>
        <v>0</v>
      </c>
      <c r="AN202" s="37">
        <f>CL114</f>
        <v>0</v>
      </c>
      <c r="AO202" s="39">
        <f>IFERROR(AN202/AN218,0)</f>
        <v>0</v>
      </c>
      <c r="AP202" s="40">
        <f>CM114</f>
        <v>0</v>
      </c>
      <c r="AQ202" s="36">
        <f>IFERROR(AP202/AP218,0)</f>
        <v>0</v>
      </c>
      <c r="AR202" s="37" t="str">
        <f>IFERROR(AT202/AP202,"0")</f>
        <v>0</v>
      </c>
      <c r="AS202" s="38">
        <f>IFERROR(AR202/AR203,0)</f>
        <v>0</v>
      </c>
      <c r="AT202" s="37">
        <f>CN114</f>
        <v>0</v>
      </c>
      <c r="AU202" s="43">
        <f>IFERROR(AT202/AT218,0)</f>
        <v>0</v>
      </c>
      <c r="AV202" s="44">
        <f>IFERROR(L202-F202,0)</f>
        <v>-342</v>
      </c>
      <c r="AW202" s="45">
        <f>IFERROR(AV202/F202,0)</f>
        <v>-1</v>
      </c>
      <c r="AX202" s="46">
        <f>IFERROR(N202-H202,0)</f>
        <v>0</v>
      </c>
      <c r="AY202" s="45">
        <f>IFERROR(AX202/H202,0)</f>
        <v>0</v>
      </c>
      <c r="AZ202" s="46">
        <f>IFERROR(P202-J202,0)</f>
        <v>0</v>
      </c>
      <c r="BA202" s="47">
        <f>IFERROR(AZ202/J202,0)</f>
        <v>0</v>
      </c>
      <c r="BB202" s="44">
        <f>IFERROR(L202-R202,0)</f>
        <v>0</v>
      </c>
      <c r="BC202" s="45">
        <f>IFERROR(BB202/R202,0)</f>
        <v>0</v>
      </c>
      <c r="BD202" s="46">
        <f>IFERROR(N202-T202,0)</f>
        <v>0</v>
      </c>
      <c r="BE202" s="45">
        <f>IFERROR(BD202/T202,0)</f>
        <v>0</v>
      </c>
      <c r="BF202" s="46">
        <f>IFERROR(P202-V202,0)</f>
        <v>0</v>
      </c>
      <c r="BG202" s="47">
        <f>IFERROR(BF202/V202,0)</f>
        <v>0</v>
      </c>
      <c r="BH202" s="44">
        <f>IFERROR(L202-X202,0)</f>
        <v>0</v>
      </c>
      <c r="BI202" s="45">
        <f>IFERROR(BH202/X202,0)</f>
        <v>0</v>
      </c>
      <c r="BJ202" s="46">
        <f>IFERROR(N202-Z202,0)</f>
        <v>0</v>
      </c>
      <c r="BK202" s="45">
        <f>IFERROR(BJ202/Z202,0)</f>
        <v>0</v>
      </c>
      <c r="BL202" s="46">
        <f>IFERROR(P202-AB202,0)</f>
        <v>0</v>
      </c>
      <c r="BM202" s="48">
        <f>IFERROR(BL202/AB202,0)</f>
        <v>0</v>
      </c>
      <c r="BN202" s="49">
        <f>IFERROR(L202-AP202,0)</f>
        <v>0</v>
      </c>
      <c r="BO202" s="45">
        <f>IFERROR(BN202/AP202,0)</f>
        <v>0</v>
      </c>
      <c r="BP202" s="46">
        <f>IFERROR(N202-AR202,0)</f>
        <v>0</v>
      </c>
      <c r="BQ202" s="45">
        <f>IFERROR(BP202/AR202,0)</f>
        <v>0</v>
      </c>
      <c r="BR202" s="46">
        <f t="shared" ref="BR202:BR218" si="340">IFERROR(P202-AT202,0)</f>
        <v>0</v>
      </c>
      <c r="BS202" s="48">
        <f>IFERROR(BR202/AT202,0)</f>
        <v>0</v>
      </c>
      <c r="BX202" s="6"/>
      <c r="BY202" s="6"/>
      <c r="BZ202" s="6"/>
      <c r="CA202" s="6"/>
      <c r="CB202" s="6"/>
      <c r="CC202" s="6"/>
      <c r="CD202" s="2"/>
      <c r="CE202" s="2"/>
      <c r="CJ202" s="6"/>
      <c r="CK202" s="236"/>
      <c r="CL202" s="15"/>
      <c r="CM202" s="236"/>
      <c r="CN202" s="15"/>
    </row>
    <row r="203" spans="3:92" ht="18" customHeight="1" x14ac:dyDescent="0.3">
      <c r="C203" s="315"/>
      <c r="D203" s="318"/>
      <c r="E203" s="60" t="s">
        <v>36</v>
      </c>
      <c r="F203" s="61">
        <f>CA115</f>
        <v>1139</v>
      </c>
      <c r="G203" s="62">
        <f>IFERROR(F203/F218,0)</f>
        <v>0.2268020708880924</v>
      </c>
      <c r="H203" s="63">
        <f t="shared" ref="H203:H218" si="341">IFERROR(J203/F203,"0")</f>
        <v>296.39843354172558</v>
      </c>
      <c r="I203" s="64">
        <f>IFERROR(H203/H203,0)</f>
        <v>1</v>
      </c>
      <c r="J203" s="63">
        <f>CB115</f>
        <v>337597.81580402545</v>
      </c>
      <c r="K203" s="65">
        <f>IFERROR(J203/J218,0)</f>
        <v>0.21920294380166064</v>
      </c>
      <c r="L203" s="66">
        <f t="shared" si="338"/>
        <v>0</v>
      </c>
      <c r="M203" s="62">
        <f>IFERROR(L203/L218,0)</f>
        <v>0</v>
      </c>
      <c r="N203" s="63" t="str">
        <f t="shared" ref="N203:N218" si="342">IFERROR(P203/L203,"0")</f>
        <v>0</v>
      </c>
      <c r="O203" s="64">
        <f>IFERROR(N203/N203,0)</f>
        <v>0</v>
      </c>
      <c r="P203" s="63">
        <f t="shared" si="339"/>
        <v>0</v>
      </c>
      <c r="Q203" s="67">
        <f>IFERROR(P203/P218,0)</f>
        <v>0</v>
      </c>
      <c r="R203" s="66">
        <f>CE115</f>
        <v>0</v>
      </c>
      <c r="S203" s="62">
        <f>IFERROR(R203/R218,0)</f>
        <v>0</v>
      </c>
      <c r="T203" s="63" t="str">
        <f t="shared" ref="T203:T218" si="343">IFERROR(V203/R203,"0")</f>
        <v>0</v>
      </c>
      <c r="U203" s="64">
        <f>IFERROR(T203/T203,0)</f>
        <v>0</v>
      </c>
      <c r="V203" s="63">
        <f>CF115</f>
        <v>0</v>
      </c>
      <c r="W203" s="67">
        <f>IFERROR(V203/V218,0)</f>
        <v>0</v>
      </c>
      <c r="X203" s="68">
        <f>CG115</f>
        <v>0</v>
      </c>
      <c r="Y203" s="62">
        <f>IFERROR(X203/X218,0)</f>
        <v>0</v>
      </c>
      <c r="Z203" s="63" t="str">
        <f t="shared" ref="Z203:Z218" si="344">IFERROR(AB203/X203,"0")</f>
        <v>0</v>
      </c>
      <c r="AA203" s="64">
        <f>IFERROR(Z203/Z203,0)</f>
        <v>0</v>
      </c>
      <c r="AB203" s="63">
        <f>CH115</f>
        <v>0</v>
      </c>
      <c r="AC203" s="65">
        <f>IFERROR(AB203/AB218,0)</f>
        <v>0</v>
      </c>
      <c r="AD203" s="66">
        <f>CI115</f>
        <v>0</v>
      </c>
      <c r="AE203" s="62">
        <f>IFERROR(AD203/AD218,0)</f>
        <v>0</v>
      </c>
      <c r="AF203" s="63" t="str">
        <f t="shared" ref="AF203:AF218" si="345">IFERROR(AH203/AD203,"0")</f>
        <v>0</v>
      </c>
      <c r="AG203" s="64">
        <f>IFERROR(AF203/AF203,0)</f>
        <v>0</v>
      </c>
      <c r="AH203" s="63">
        <f>CJ115</f>
        <v>0</v>
      </c>
      <c r="AI203" s="67">
        <f>IFERROR(AH203/AH218,0)</f>
        <v>0</v>
      </c>
      <c r="AJ203" s="66">
        <f>CK115</f>
        <v>0</v>
      </c>
      <c r="AK203" s="62">
        <f>IFERROR(AJ203/AJ218,0)</f>
        <v>0</v>
      </c>
      <c r="AL203" s="63" t="str">
        <f t="shared" ref="AL203:AL218" si="346">IFERROR(AN203/AJ203,"0")</f>
        <v>0</v>
      </c>
      <c r="AM203" s="64">
        <f>IFERROR(AL203/AL203,0)</f>
        <v>0</v>
      </c>
      <c r="AN203" s="63">
        <f>CL115</f>
        <v>0</v>
      </c>
      <c r="AO203" s="65">
        <f>IFERROR(AN203/AN218,0)</f>
        <v>0</v>
      </c>
      <c r="AP203" s="66">
        <f t="shared" ref="AP203:AP205" si="347">CM115</f>
        <v>0</v>
      </c>
      <c r="AQ203" s="62">
        <f>IFERROR(AP203/AP218,0)</f>
        <v>0</v>
      </c>
      <c r="AR203" s="63" t="str">
        <f t="shared" ref="AR203:AR218" si="348">IFERROR(AT203/AP203,"0")</f>
        <v>0</v>
      </c>
      <c r="AS203" s="64">
        <f>IFERROR(AR203/AR203,0)</f>
        <v>0</v>
      </c>
      <c r="AT203" s="63">
        <f t="shared" ref="AT203:AT205" si="349">CN115</f>
        <v>0</v>
      </c>
      <c r="AU203" s="69">
        <f>IFERROR(AT203/AT218,0)</f>
        <v>0</v>
      </c>
      <c r="AV203" s="70">
        <f t="shared" ref="AV203:AV219" si="350">IFERROR(L203-F203,0)</f>
        <v>-1139</v>
      </c>
      <c r="AW203" s="71">
        <f t="shared" ref="AW203:AW218" si="351">IFERROR(AV203/F203,0)</f>
        <v>-1</v>
      </c>
      <c r="AX203" s="72">
        <f t="shared" ref="AX203:AX218" si="352">IFERROR(N203-H203,0)</f>
        <v>-296.39843354172558</v>
      </c>
      <c r="AY203" s="71">
        <f t="shared" ref="AY203:AY218" si="353">IFERROR(AX203/H203,0)</f>
        <v>-1</v>
      </c>
      <c r="AZ203" s="72">
        <f t="shared" ref="AZ203:AZ218" si="354">IFERROR(P203-J203,0)</f>
        <v>-337597.81580402545</v>
      </c>
      <c r="BA203" s="73">
        <f t="shared" ref="BA203:BA218" si="355">IFERROR(AZ203/J203,0)</f>
        <v>-1</v>
      </c>
      <c r="BB203" s="70">
        <f t="shared" ref="BB203:BB219" si="356">IFERROR(L203-R203,0)</f>
        <v>0</v>
      </c>
      <c r="BC203" s="71">
        <f t="shared" ref="BC203:BC218" si="357">IFERROR(BB203/R203,0)</f>
        <v>0</v>
      </c>
      <c r="BD203" s="72">
        <f t="shared" ref="BD203:BD218" si="358">IFERROR(N203-T203,0)</f>
        <v>0</v>
      </c>
      <c r="BE203" s="71">
        <f t="shared" ref="BE203:BE218" si="359">IFERROR(BD203/T203,0)</f>
        <v>0</v>
      </c>
      <c r="BF203" s="72">
        <f t="shared" ref="BF203:BF218" si="360">IFERROR(P203-V203,0)</f>
        <v>0</v>
      </c>
      <c r="BG203" s="73">
        <f t="shared" ref="BG203:BG218" si="361">IFERROR(BF203/V203,0)</f>
        <v>0</v>
      </c>
      <c r="BH203" s="70">
        <f t="shared" ref="BH203:BH219" si="362">IFERROR(L203-X203,0)</f>
        <v>0</v>
      </c>
      <c r="BI203" s="71">
        <f t="shared" ref="BI203:BI218" si="363">IFERROR(BH203/X203,0)</f>
        <v>0</v>
      </c>
      <c r="BJ203" s="72">
        <f t="shared" ref="BJ203:BJ218" si="364">IFERROR(N203-Z203,0)</f>
        <v>0</v>
      </c>
      <c r="BK203" s="71">
        <f t="shared" ref="BK203:BK218" si="365">IFERROR(BJ203/Z203,0)</f>
        <v>0</v>
      </c>
      <c r="BL203" s="72">
        <f t="shared" ref="BL203:BL218" si="366">IFERROR(P203-AB203,0)</f>
        <v>0</v>
      </c>
      <c r="BM203" s="74">
        <f t="shared" ref="BM203:BM218" si="367">IFERROR(BL203/AB203,0)</f>
        <v>0</v>
      </c>
      <c r="BN203" s="75">
        <f t="shared" ref="BN203:BN218" si="368">IFERROR(L203-AP203,0)</f>
        <v>0</v>
      </c>
      <c r="BO203" s="71">
        <f t="shared" ref="BO203:BO218" si="369">IFERROR(BN203/AP203,0)</f>
        <v>0</v>
      </c>
      <c r="BP203" s="72">
        <f t="shared" ref="BP203:BP218" si="370">IFERROR(N203-AR203,0)</f>
        <v>0</v>
      </c>
      <c r="BQ203" s="71">
        <f t="shared" ref="BQ203:BQ218" si="371">IFERROR(BP203/AR203,0)</f>
        <v>0</v>
      </c>
      <c r="BR203" s="72">
        <f t="shared" si="340"/>
        <v>0</v>
      </c>
      <c r="BS203" s="74">
        <f t="shared" ref="BS203:BS218" si="372">IFERROR(BR203/AT203,0)</f>
        <v>0</v>
      </c>
      <c r="BX203" s="6"/>
      <c r="BY203" s="6"/>
      <c r="BZ203" s="6"/>
      <c r="CA203" s="6"/>
      <c r="CB203" s="6"/>
      <c r="CC203" s="6"/>
      <c r="CD203" s="2"/>
      <c r="CE203" s="2"/>
      <c r="CJ203" s="6"/>
      <c r="CK203" s="6"/>
      <c r="CM203" s="6"/>
    </row>
    <row r="204" spans="3:92" ht="18" customHeight="1" x14ac:dyDescent="0.3">
      <c r="C204" s="315"/>
      <c r="D204" s="318"/>
      <c r="E204" s="60" t="s">
        <v>37</v>
      </c>
      <c r="F204" s="61">
        <f>CA116</f>
        <v>106</v>
      </c>
      <c r="G204" s="62">
        <f>IFERROR(F204/F218,0)</f>
        <v>2.1107128634010354E-2</v>
      </c>
      <c r="H204" s="63">
        <f t="shared" si="341"/>
        <v>306.71035893142528</v>
      </c>
      <c r="I204" s="64">
        <f>IFERROR(H204/H203,0)</f>
        <v>1.0347907553575111</v>
      </c>
      <c r="J204" s="63">
        <f>CB116</f>
        <v>32511.298046731077</v>
      </c>
      <c r="K204" s="65">
        <f>IFERROR(J204/J218,0)</f>
        <v>2.1109651499622219E-2</v>
      </c>
      <c r="L204" s="66">
        <f t="shared" si="338"/>
        <v>0</v>
      </c>
      <c r="M204" s="62">
        <f>IFERROR(L204/L218,0)</f>
        <v>0</v>
      </c>
      <c r="N204" s="63" t="str">
        <f t="shared" si="342"/>
        <v>0</v>
      </c>
      <c r="O204" s="64">
        <f>IFERROR(N204/N203,0)</f>
        <v>0</v>
      </c>
      <c r="P204" s="63">
        <f t="shared" si="339"/>
        <v>0</v>
      </c>
      <c r="Q204" s="67">
        <f>IFERROR(P204/P218,0)</f>
        <v>0</v>
      </c>
      <c r="R204" s="66">
        <f>CE116</f>
        <v>0</v>
      </c>
      <c r="S204" s="62">
        <f>IFERROR(R204/R218,0)</f>
        <v>0</v>
      </c>
      <c r="T204" s="63" t="str">
        <f t="shared" si="343"/>
        <v>0</v>
      </c>
      <c r="U204" s="64">
        <f>IFERROR(T204/T203,0)</f>
        <v>0</v>
      </c>
      <c r="V204" s="63">
        <f>CF116</f>
        <v>0</v>
      </c>
      <c r="W204" s="67">
        <f>IFERROR(V204/V218,0)</f>
        <v>0</v>
      </c>
      <c r="X204" s="68">
        <f>CG116</f>
        <v>0</v>
      </c>
      <c r="Y204" s="62">
        <f>IFERROR(X204/X218,0)</f>
        <v>0</v>
      </c>
      <c r="Z204" s="63" t="str">
        <f t="shared" si="344"/>
        <v>0</v>
      </c>
      <c r="AA204" s="64">
        <f>IFERROR(Z204/Z203,0)</f>
        <v>0</v>
      </c>
      <c r="AB204" s="63">
        <f>CH116</f>
        <v>0</v>
      </c>
      <c r="AC204" s="65">
        <f>IFERROR(AB204/AB218,0)</f>
        <v>0</v>
      </c>
      <c r="AD204" s="66">
        <f>CI116</f>
        <v>0</v>
      </c>
      <c r="AE204" s="62">
        <f>IFERROR(AD204/AD218,0)</f>
        <v>0</v>
      </c>
      <c r="AF204" s="63" t="str">
        <f t="shared" si="345"/>
        <v>0</v>
      </c>
      <c r="AG204" s="64">
        <f>IFERROR(AF204/AF203,0)</f>
        <v>0</v>
      </c>
      <c r="AH204" s="63">
        <f>CJ116</f>
        <v>0</v>
      </c>
      <c r="AI204" s="67">
        <f>IFERROR(AH204/AH218,0)</f>
        <v>0</v>
      </c>
      <c r="AJ204" s="66">
        <f>CK116</f>
        <v>0</v>
      </c>
      <c r="AK204" s="62">
        <f>IFERROR(AJ204/AJ218,0)</f>
        <v>0</v>
      </c>
      <c r="AL204" s="63" t="str">
        <f t="shared" si="346"/>
        <v>0</v>
      </c>
      <c r="AM204" s="64">
        <f>IFERROR(AL204/AL203,0)</f>
        <v>0</v>
      </c>
      <c r="AN204" s="63">
        <f>CL116</f>
        <v>0</v>
      </c>
      <c r="AO204" s="65">
        <f>IFERROR(AN204/AN218,0)</f>
        <v>0</v>
      </c>
      <c r="AP204" s="66">
        <f t="shared" si="347"/>
        <v>0</v>
      </c>
      <c r="AQ204" s="62">
        <f>IFERROR(AP204/AP218,0)</f>
        <v>0</v>
      </c>
      <c r="AR204" s="63" t="str">
        <f t="shared" si="348"/>
        <v>0</v>
      </c>
      <c r="AS204" s="64">
        <f>IFERROR(AR204/AR203,0)</f>
        <v>0</v>
      </c>
      <c r="AT204" s="63">
        <f t="shared" si="349"/>
        <v>0</v>
      </c>
      <c r="AU204" s="69">
        <f>IFERROR(AT204/AT218,0)</f>
        <v>0</v>
      </c>
      <c r="AV204" s="70">
        <f t="shared" si="350"/>
        <v>-106</v>
      </c>
      <c r="AW204" s="71">
        <f t="shared" si="351"/>
        <v>-1</v>
      </c>
      <c r="AX204" s="72">
        <f t="shared" si="352"/>
        <v>-306.71035893142528</v>
      </c>
      <c r="AY204" s="71">
        <f t="shared" si="353"/>
        <v>-1</v>
      </c>
      <c r="AZ204" s="72">
        <f t="shared" si="354"/>
        <v>-32511.298046731077</v>
      </c>
      <c r="BA204" s="73">
        <f t="shared" si="355"/>
        <v>-1</v>
      </c>
      <c r="BB204" s="70">
        <f t="shared" si="356"/>
        <v>0</v>
      </c>
      <c r="BC204" s="71">
        <f t="shared" si="357"/>
        <v>0</v>
      </c>
      <c r="BD204" s="72">
        <f t="shared" si="358"/>
        <v>0</v>
      </c>
      <c r="BE204" s="71">
        <f t="shared" si="359"/>
        <v>0</v>
      </c>
      <c r="BF204" s="72">
        <f t="shared" si="360"/>
        <v>0</v>
      </c>
      <c r="BG204" s="73">
        <f t="shared" si="361"/>
        <v>0</v>
      </c>
      <c r="BH204" s="70">
        <f t="shared" si="362"/>
        <v>0</v>
      </c>
      <c r="BI204" s="71">
        <f t="shared" si="363"/>
        <v>0</v>
      </c>
      <c r="BJ204" s="72">
        <f t="shared" si="364"/>
        <v>0</v>
      </c>
      <c r="BK204" s="71">
        <f t="shared" si="365"/>
        <v>0</v>
      </c>
      <c r="BL204" s="72">
        <f t="shared" si="366"/>
        <v>0</v>
      </c>
      <c r="BM204" s="74">
        <f t="shared" si="367"/>
        <v>0</v>
      </c>
      <c r="BN204" s="75">
        <f t="shared" si="368"/>
        <v>0</v>
      </c>
      <c r="BO204" s="71">
        <f t="shared" si="369"/>
        <v>0</v>
      </c>
      <c r="BP204" s="72">
        <f t="shared" si="370"/>
        <v>0</v>
      </c>
      <c r="BQ204" s="71">
        <f t="shared" si="371"/>
        <v>0</v>
      </c>
      <c r="BR204" s="72">
        <f t="shared" si="340"/>
        <v>0</v>
      </c>
      <c r="BS204" s="74">
        <f t="shared" si="372"/>
        <v>0</v>
      </c>
      <c r="BX204" s="6"/>
      <c r="BY204" s="6"/>
      <c r="BZ204" s="6"/>
      <c r="CA204" s="6"/>
      <c r="CB204" s="6"/>
      <c r="CC204" s="6"/>
      <c r="CD204" s="2"/>
      <c r="CE204" s="2"/>
      <c r="CJ204" s="6"/>
      <c r="CK204" s="6"/>
      <c r="CM204" s="6"/>
    </row>
    <row r="205" spans="3:92" ht="18" customHeight="1" x14ac:dyDescent="0.3">
      <c r="C205" s="315"/>
      <c r="D205" s="318"/>
      <c r="E205" s="60" t="s">
        <v>39</v>
      </c>
      <c r="F205" s="61">
        <f>CA117</f>
        <v>137</v>
      </c>
      <c r="G205" s="62">
        <f>IFERROR(F205/F218,0)</f>
        <v>2.7279968140183193E-2</v>
      </c>
      <c r="H205" s="63">
        <f t="shared" si="341"/>
        <v>297.2763966672743</v>
      </c>
      <c r="I205" s="64">
        <f>IFERROR(H205/H203,0)</f>
        <v>1.0029621044722057</v>
      </c>
      <c r="J205" s="63">
        <f>CB117</f>
        <v>40726.866343416579</v>
      </c>
      <c r="K205" s="65">
        <f>IFERROR(J205/J218,0)</f>
        <v>2.6444036591386142E-2</v>
      </c>
      <c r="L205" s="66">
        <f t="shared" si="338"/>
        <v>0</v>
      </c>
      <c r="M205" s="62">
        <f>IFERROR(L205/L218,0)</f>
        <v>0</v>
      </c>
      <c r="N205" s="63" t="str">
        <f t="shared" si="342"/>
        <v>0</v>
      </c>
      <c r="O205" s="64">
        <f>IFERROR(N205/N203,0)</f>
        <v>0</v>
      </c>
      <c r="P205" s="63">
        <f t="shared" si="339"/>
        <v>0</v>
      </c>
      <c r="Q205" s="67">
        <f>IFERROR(P205/P218,0)</f>
        <v>0</v>
      </c>
      <c r="R205" s="66">
        <f>CE117</f>
        <v>0</v>
      </c>
      <c r="S205" s="62">
        <f>IFERROR(R205/R218,0)</f>
        <v>0</v>
      </c>
      <c r="T205" s="63" t="str">
        <f t="shared" si="343"/>
        <v>0</v>
      </c>
      <c r="U205" s="64">
        <f>IFERROR(T205/T203,0)</f>
        <v>0</v>
      </c>
      <c r="V205" s="63">
        <f>CF117</f>
        <v>0</v>
      </c>
      <c r="W205" s="67">
        <f>IFERROR(V205/V218,0)</f>
        <v>0</v>
      </c>
      <c r="X205" s="68">
        <f>CG117</f>
        <v>0</v>
      </c>
      <c r="Y205" s="62">
        <f>IFERROR(X205/X218,0)</f>
        <v>0</v>
      </c>
      <c r="Z205" s="63" t="str">
        <f t="shared" si="344"/>
        <v>0</v>
      </c>
      <c r="AA205" s="64">
        <f>IFERROR(Z205/Z203,0)</f>
        <v>0</v>
      </c>
      <c r="AB205" s="63">
        <f>CH117</f>
        <v>0</v>
      </c>
      <c r="AC205" s="65">
        <f>IFERROR(AB205/AB218,0)</f>
        <v>0</v>
      </c>
      <c r="AD205" s="66">
        <f>CI117</f>
        <v>0</v>
      </c>
      <c r="AE205" s="62">
        <f>IFERROR(AD205/AD218,0)</f>
        <v>0</v>
      </c>
      <c r="AF205" s="63" t="str">
        <f t="shared" si="345"/>
        <v>0</v>
      </c>
      <c r="AG205" s="64">
        <f>IFERROR(AF205/AF203,0)</f>
        <v>0</v>
      </c>
      <c r="AH205" s="63">
        <f>CJ117</f>
        <v>0</v>
      </c>
      <c r="AI205" s="67">
        <f>IFERROR(AH205/AH218,0)</f>
        <v>0</v>
      </c>
      <c r="AJ205" s="66">
        <f>CK117</f>
        <v>0</v>
      </c>
      <c r="AK205" s="62">
        <f>IFERROR(AJ205/AJ218,0)</f>
        <v>0</v>
      </c>
      <c r="AL205" s="63" t="str">
        <f t="shared" si="346"/>
        <v>0</v>
      </c>
      <c r="AM205" s="64">
        <f>IFERROR(AL205/AL203,0)</f>
        <v>0</v>
      </c>
      <c r="AN205" s="63">
        <f>CL117</f>
        <v>0</v>
      </c>
      <c r="AO205" s="65">
        <f>IFERROR(AN205/AN218,0)</f>
        <v>0</v>
      </c>
      <c r="AP205" s="66">
        <f t="shared" si="347"/>
        <v>0</v>
      </c>
      <c r="AQ205" s="62">
        <f>IFERROR(AP205/AP218,0)</f>
        <v>0</v>
      </c>
      <c r="AR205" s="63" t="str">
        <f t="shared" si="348"/>
        <v>0</v>
      </c>
      <c r="AS205" s="64">
        <f>IFERROR(AR205/AR203,0)</f>
        <v>0</v>
      </c>
      <c r="AT205" s="63">
        <f t="shared" si="349"/>
        <v>0</v>
      </c>
      <c r="AU205" s="69">
        <f>IFERROR(AT205/AT218,0)</f>
        <v>0</v>
      </c>
      <c r="AV205" s="70">
        <f t="shared" si="350"/>
        <v>-137</v>
      </c>
      <c r="AW205" s="71">
        <f t="shared" si="351"/>
        <v>-1</v>
      </c>
      <c r="AX205" s="72">
        <f t="shared" si="352"/>
        <v>-297.2763966672743</v>
      </c>
      <c r="AY205" s="71">
        <f t="shared" si="353"/>
        <v>-1</v>
      </c>
      <c r="AZ205" s="72">
        <f t="shared" si="354"/>
        <v>-40726.866343416579</v>
      </c>
      <c r="BA205" s="73">
        <f t="shared" si="355"/>
        <v>-1</v>
      </c>
      <c r="BB205" s="70">
        <f t="shared" si="356"/>
        <v>0</v>
      </c>
      <c r="BC205" s="71">
        <f t="shared" si="357"/>
        <v>0</v>
      </c>
      <c r="BD205" s="72">
        <f t="shared" si="358"/>
        <v>0</v>
      </c>
      <c r="BE205" s="71">
        <f t="shared" si="359"/>
        <v>0</v>
      </c>
      <c r="BF205" s="72">
        <f t="shared" si="360"/>
        <v>0</v>
      </c>
      <c r="BG205" s="73">
        <f t="shared" si="361"/>
        <v>0</v>
      </c>
      <c r="BH205" s="70">
        <f t="shared" si="362"/>
        <v>0</v>
      </c>
      <c r="BI205" s="71">
        <f t="shared" si="363"/>
        <v>0</v>
      </c>
      <c r="BJ205" s="72">
        <f t="shared" si="364"/>
        <v>0</v>
      </c>
      <c r="BK205" s="71">
        <f t="shared" si="365"/>
        <v>0</v>
      </c>
      <c r="BL205" s="72">
        <f t="shared" si="366"/>
        <v>0</v>
      </c>
      <c r="BM205" s="74">
        <f t="shared" si="367"/>
        <v>0</v>
      </c>
      <c r="BN205" s="75">
        <f t="shared" si="368"/>
        <v>0</v>
      </c>
      <c r="BO205" s="71">
        <f t="shared" si="369"/>
        <v>0</v>
      </c>
      <c r="BP205" s="72">
        <f t="shared" si="370"/>
        <v>0</v>
      </c>
      <c r="BQ205" s="71">
        <f t="shared" si="371"/>
        <v>0</v>
      </c>
      <c r="BR205" s="72">
        <f t="shared" si="340"/>
        <v>0</v>
      </c>
      <c r="BS205" s="74">
        <f t="shared" si="372"/>
        <v>0</v>
      </c>
      <c r="BX205" s="6"/>
      <c r="BY205" s="6"/>
      <c r="BZ205" s="6"/>
      <c r="CA205" s="6"/>
      <c r="CB205" s="6"/>
      <c r="CC205" s="6"/>
      <c r="CD205" s="2"/>
      <c r="CE205" s="2"/>
      <c r="CJ205" s="6"/>
      <c r="CK205" s="6"/>
      <c r="CM205" s="6"/>
    </row>
    <row r="206" spans="3:92" ht="18" customHeight="1" x14ac:dyDescent="0.3">
      <c r="C206" s="315"/>
      <c r="D206" s="319"/>
      <c r="E206" s="86" t="s">
        <v>41</v>
      </c>
      <c r="F206" s="87">
        <f>SUM(F202:F205)</f>
        <v>1724</v>
      </c>
      <c r="G206" s="88">
        <f>IFERROR(F206/F218,0)</f>
        <v>0.34328952608522501</v>
      </c>
      <c r="H206" s="89">
        <f t="shared" si="341"/>
        <v>238.3039328272466</v>
      </c>
      <c r="I206" s="90">
        <f>IFERROR(H206/H203,0)</f>
        <v>0.80399862435068936</v>
      </c>
      <c r="J206" s="89">
        <f>SUM(J202:J205)</f>
        <v>410835.98019417311</v>
      </c>
      <c r="K206" s="91">
        <f>IFERROR(J206/J218,0)</f>
        <v>0.26675663189266902</v>
      </c>
      <c r="L206" s="92">
        <f>SUM(L202:L205)</f>
        <v>0</v>
      </c>
      <c r="M206" s="88">
        <f>IFERROR(L206/L218,0)</f>
        <v>0</v>
      </c>
      <c r="N206" s="89" t="str">
        <f t="shared" si="342"/>
        <v>0</v>
      </c>
      <c r="O206" s="90">
        <f>IFERROR(N206/N203,0)</f>
        <v>0</v>
      </c>
      <c r="P206" s="89">
        <f>SUM(P202:P205)</f>
        <v>0</v>
      </c>
      <c r="Q206" s="93">
        <f>IFERROR(P206/P218,0)</f>
        <v>0</v>
      </c>
      <c r="R206" s="92">
        <f>SUM(R202:R205)</f>
        <v>0</v>
      </c>
      <c r="S206" s="88">
        <f>IFERROR(R206/R218,0)</f>
        <v>0</v>
      </c>
      <c r="T206" s="89" t="str">
        <f t="shared" si="343"/>
        <v>0</v>
      </c>
      <c r="U206" s="90">
        <f>IFERROR(T206/T203,0)</f>
        <v>0</v>
      </c>
      <c r="V206" s="89">
        <f>SUM(V202:V205)</f>
        <v>0</v>
      </c>
      <c r="W206" s="93">
        <f>IFERROR(V206/V218,0)</f>
        <v>0</v>
      </c>
      <c r="X206" s="94">
        <f>SUM(X202:X205)</f>
        <v>0</v>
      </c>
      <c r="Y206" s="88">
        <f>IFERROR(X206/X218,0)</f>
        <v>0</v>
      </c>
      <c r="Z206" s="89" t="str">
        <f t="shared" si="344"/>
        <v>0</v>
      </c>
      <c r="AA206" s="90">
        <f>IFERROR(Z206/Z203,0)</f>
        <v>0</v>
      </c>
      <c r="AB206" s="89">
        <f>SUM(AB202:AB205)</f>
        <v>0</v>
      </c>
      <c r="AC206" s="91">
        <f>IFERROR(AB206/AB218,0)</f>
        <v>0</v>
      </c>
      <c r="AD206" s="92">
        <f>SUM(AD202:AD205)</f>
        <v>0</v>
      </c>
      <c r="AE206" s="88">
        <f>IFERROR(AD206/AD218,0)</f>
        <v>0</v>
      </c>
      <c r="AF206" s="89" t="str">
        <f t="shared" si="345"/>
        <v>0</v>
      </c>
      <c r="AG206" s="90">
        <f>IFERROR(AF206/AF203,0)</f>
        <v>0</v>
      </c>
      <c r="AH206" s="89">
        <f>SUM(AH202:AH205)</f>
        <v>0</v>
      </c>
      <c r="AI206" s="93">
        <f>IFERROR(AH206/AH218,0)</f>
        <v>0</v>
      </c>
      <c r="AJ206" s="92">
        <f>SUM(AJ202:AJ205)</f>
        <v>0</v>
      </c>
      <c r="AK206" s="88">
        <f>IFERROR(AJ206/AJ218,0)</f>
        <v>0</v>
      </c>
      <c r="AL206" s="89" t="str">
        <f t="shared" si="346"/>
        <v>0</v>
      </c>
      <c r="AM206" s="90">
        <f>IFERROR(AL206/AL203,0)</f>
        <v>0</v>
      </c>
      <c r="AN206" s="89">
        <f>SUM(AN202:AN205)</f>
        <v>0</v>
      </c>
      <c r="AO206" s="91">
        <f>IFERROR(AN206/AN218,0)</f>
        <v>0</v>
      </c>
      <c r="AP206" s="92">
        <f>SUM(AP202:AP205)</f>
        <v>0</v>
      </c>
      <c r="AQ206" s="88">
        <f>IFERROR(AP206/AP218,0)</f>
        <v>0</v>
      </c>
      <c r="AR206" s="89" t="str">
        <f t="shared" si="348"/>
        <v>0</v>
      </c>
      <c r="AS206" s="90">
        <f>IFERROR(AR206/AR203,0)</f>
        <v>0</v>
      </c>
      <c r="AT206" s="89">
        <f>SUM(AT202:AT205)</f>
        <v>0</v>
      </c>
      <c r="AU206" s="95">
        <f>IFERROR(AT206/AT218,0)</f>
        <v>0</v>
      </c>
      <c r="AV206" s="96">
        <f t="shared" si="350"/>
        <v>-1724</v>
      </c>
      <c r="AW206" s="97">
        <f t="shared" si="351"/>
        <v>-1</v>
      </c>
      <c r="AX206" s="98">
        <f t="shared" si="352"/>
        <v>-238.3039328272466</v>
      </c>
      <c r="AY206" s="97">
        <f t="shared" si="353"/>
        <v>-1</v>
      </c>
      <c r="AZ206" s="98">
        <f t="shared" si="354"/>
        <v>-410835.98019417311</v>
      </c>
      <c r="BA206" s="99">
        <f t="shared" si="355"/>
        <v>-1</v>
      </c>
      <c r="BB206" s="96">
        <f t="shared" si="356"/>
        <v>0</v>
      </c>
      <c r="BC206" s="97">
        <f t="shared" si="357"/>
        <v>0</v>
      </c>
      <c r="BD206" s="98">
        <f t="shared" si="358"/>
        <v>0</v>
      </c>
      <c r="BE206" s="97">
        <f t="shared" si="359"/>
        <v>0</v>
      </c>
      <c r="BF206" s="98">
        <f t="shared" si="360"/>
        <v>0</v>
      </c>
      <c r="BG206" s="99">
        <f t="shared" si="361"/>
        <v>0</v>
      </c>
      <c r="BH206" s="96">
        <f t="shared" si="362"/>
        <v>0</v>
      </c>
      <c r="BI206" s="97">
        <f t="shared" si="363"/>
        <v>0</v>
      </c>
      <c r="BJ206" s="98">
        <f t="shared" si="364"/>
        <v>0</v>
      </c>
      <c r="BK206" s="97">
        <f t="shared" si="365"/>
        <v>0</v>
      </c>
      <c r="BL206" s="98">
        <f t="shared" si="366"/>
        <v>0</v>
      </c>
      <c r="BM206" s="100">
        <f t="shared" si="367"/>
        <v>0</v>
      </c>
      <c r="BN206" s="101">
        <f t="shared" si="368"/>
        <v>0</v>
      </c>
      <c r="BO206" s="97">
        <f t="shared" si="369"/>
        <v>0</v>
      </c>
      <c r="BP206" s="98">
        <f t="shared" si="370"/>
        <v>0</v>
      </c>
      <c r="BQ206" s="97">
        <f t="shared" si="371"/>
        <v>0</v>
      </c>
      <c r="BR206" s="98">
        <f t="shared" si="340"/>
        <v>0</v>
      </c>
      <c r="BS206" s="100">
        <f t="shared" si="372"/>
        <v>0</v>
      </c>
      <c r="BX206" s="6"/>
      <c r="BY206" s="6"/>
      <c r="BZ206" s="6"/>
      <c r="CA206" s="6"/>
      <c r="CB206" s="6"/>
      <c r="CC206" s="6"/>
      <c r="CD206" s="2"/>
      <c r="CE206" s="2"/>
      <c r="CJ206" s="6"/>
      <c r="CK206" s="6"/>
      <c r="CM206" s="6"/>
    </row>
    <row r="207" spans="3:92" ht="18" customHeight="1" x14ac:dyDescent="0.3">
      <c r="C207" s="315"/>
      <c r="D207" s="320" t="s">
        <v>44</v>
      </c>
      <c r="E207" s="102" t="s">
        <v>45</v>
      </c>
      <c r="F207" s="103">
        <f>CA118</f>
        <v>823</v>
      </c>
      <c r="G207" s="104">
        <f>IFERROR(F207/F218,0)</f>
        <v>0.16387893269613699</v>
      </c>
      <c r="H207" s="105">
        <f t="shared" si="341"/>
        <v>281.66003205176014</v>
      </c>
      <c r="I207" s="106">
        <f>IFERROR(H207/H203,0)</f>
        <v>0.95027503582305328</v>
      </c>
      <c r="J207" s="105">
        <f>CB118</f>
        <v>231806.20637859858</v>
      </c>
      <c r="K207" s="107">
        <f>IFERROR(J207/J218,0)</f>
        <v>0.15051223808622227</v>
      </c>
      <c r="L207" s="108">
        <f t="shared" ref="L207:L209" si="373">CC118</f>
        <v>0</v>
      </c>
      <c r="M207" s="104">
        <f>IFERROR(L207/L218,0)</f>
        <v>0</v>
      </c>
      <c r="N207" s="105" t="str">
        <f t="shared" si="342"/>
        <v>0</v>
      </c>
      <c r="O207" s="106">
        <f>IFERROR(N207/N203,0)</f>
        <v>0</v>
      </c>
      <c r="P207" s="105">
        <f t="shared" ref="P207:P209" si="374">CD118</f>
        <v>0</v>
      </c>
      <c r="Q207" s="109">
        <f>IFERROR(P207/P218,0)</f>
        <v>0</v>
      </c>
      <c r="R207" s="108">
        <f>CE118</f>
        <v>0</v>
      </c>
      <c r="S207" s="104">
        <f>IFERROR(R207/R218,0)</f>
        <v>0</v>
      </c>
      <c r="T207" s="105" t="str">
        <f t="shared" si="343"/>
        <v>0</v>
      </c>
      <c r="U207" s="106">
        <f>IFERROR(T207/T203,0)</f>
        <v>0</v>
      </c>
      <c r="V207" s="105">
        <f>CF118</f>
        <v>0</v>
      </c>
      <c r="W207" s="109">
        <f>IFERROR(V207/V218,0)</f>
        <v>0</v>
      </c>
      <c r="X207" s="110">
        <f>CG118</f>
        <v>0</v>
      </c>
      <c r="Y207" s="104">
        <f>IFERROR(X207/X218,0)</f>
        <v>0</v>
      </c>
      <c r="Z207" s="105" t="str">
        <f t="shared" si="344"/>
        <v>0</v>
      </c>
      <c r="AA207" s="106">
        <f>IFERROR(Z207/Z203,0)</f>
        <v>0</v>
      </c>
      <c r="AB207" s="105">
        <f>CH118</f>
        <v>0</v>
      </c>
      <c r="AC207" s="107">
        <f>IFERROR(AB207/AB218,0)</f>
        <v>0</v>
      </c>
      <c r="AD207" s="108">
        <f>CI118</f>
        <v>0</v>
      </c>
      <c r="AE207" s="104">
        <f>IFERROR(AD207/AD218,0)</f>
        <v>0</v>
      </c>
      <c r="AF207" s="105" t="str">
        <f t="shared" si="345"/>
        <v>0</v>
      </c>
      <c r="AG207" s="106">
        <f>IFERROR(AF207/AF203,0)</f>
        <v>0</v>
      </c>
      <c r="AH207" s="105">
        <f>CJ118</f>
        <v>0</v>
      </c>
      <c r="AI207" s="109">
        <f>IFERROR(AH207/AH218,0)</f>
        <v>0</v>
      </c>
      <c r="AJ207" s="108">
        <f>CK118</f>
        <v>0</v>
      </c>
      <c r="AK207" s="104">
        <f>IFERROR(AJ207/AJ218,0)</f>
        <v>0</v>
      </c>
      <c r="AL207" s="105" t="str">
        <f t="shared" si="346"/>
        <v>0</v>
      </c>
      <c r="AM207" s="106">
        <f>IFERROR(AL207/AL203,0)</f>
        <v>0</v>
      </c>
      <c r="AN207" s="105">
        <f>CL118</f>
        <v>0</v>
      </c>
      <c r="AO207" s="107">
        <f>IFERROR(AN207/AN218,0)</f>
        <v>0</v>
      </c>
      <c r="AP207" s="108">
        <f>CM118</f>
        <v>0</v>
      </c>
      <c r="AQ207" s="104">
        <f>IFERROR(AP207/AP218,0)</f>
        <v>0</v>
      </c>
      <c r="AR207" s="105" t="str">
        <f t="shared" si="348"/>
        <v>0</v>
      </c>
      <c r="AS207" s="106">
        <f>IFERROR(AR207/AR203,0)</f>
        <v>0</v>
      </c>
      <c r="AT207" s="105">
        <f>CN118</f>
        <v>0</v>
      </c>
      <c r="AU207" s="111">
        <f>IFERROR(AT207/AT218,0)</f>
        <v>0</v>
      </c>
      <c r="AV207" s="112">
        <f t="shared" si="350"/>
        <v>-823</v>
      </c>
      <c r="AW207" s="113">
        <f t="shared" si="351"/>
        <v>-1</v>
      </c>
      <c r="AX207" s="114">
        <f t="shared" si="352"/>
        <v>-281.66003205176014</v>
      </c>
      <c r="AY207" s="113">
        <f t="shared" si="353"/>
        <v>-1</v>
      </c>
      <c r="AZ207" s="114">
        <f t="shared" si="354"/>
        <v>-231806.20637859858</v>
      </c>
      <c r="BA207" s="115">
        <f t="shared" si="355"/>
        <v>-1</v>
      </c>
      <c r="BB207" s="112">
        <f t="shared" si="356"/>
        <v>0</v>
      </c>
      <c r="BC207" s="113">
        <f t="shared" si="357"/>
        <v>0</v>
      </c>
      <c r="BD207" s="114">
        <f t="shared" si="358"/>
        <v>0</v>
      </c>
      <c r="BE207" s="113">
        <f t="shared" si="359"/>
        <v>0</v>
      </c>
      <c r="BF207" s="114">
        <f t="shared" si="360"/>
        <v>0</v>
      </c>
      <c r="BG207" s="115">
        <f t="shared" si="361"/>
        <v>0</v>
      </c>
      <c r="BH207" s="112">
        <f t="shared" si="362"/>
        <v>0</v>
      </c>
      <c r="BI207" s="113">
        <f t="shared" si="363"/>
        <v>0</v>
      </c>
      <c r="BJ207" s="114">
        <f t="shared" si="364"/>
        <v>0</v>
      </c>
      <c r="BK207" s="113">
        <f t="shared" si="365"/>
        <v>0</v>
      </c>
      <c r="BL207" s="114">
        <f t="shared" si="366"/>
        <v>0</v>
      </c>
      <c r="BM207" s="116">
        <f t="shared" si="367"/>
        <v>0</v>
      </c>
      <c r="BN207" s="117">
        <f t="shared" si="368"/>
        <v>0</v>
      </c>
      <c r="BO207" s="113">
        <f t="shared" si="369"/>
        <v>0</v>
      </c>
      <c r="BP207" s="114">
        <f t="shared" si="370"/>
        <v>0</v>
      </c>
      <c r="BQ207" s="113">
        <f t="shared" si="371"/>
        <v>0</v>
      </c>
      <c r="BR207" s="114">
        <f t="shared" si="340"/>
        <v>0</v>
      </c>
      <c r="BS207" s="116">
        <f t="shared" si="372"/>
        <v>0</v>
      </c>
      <c r="BX207" s="6"/>
      <c r="BY207" s="6"/>
      <c r="BZ207" s="6"/>
      <c r="CA207" s="6"/>
      <c r="CB207" s="6"/>
      <c r="CC207" s="6"/>
      <c r="CD207" s="2"/>
      <c r="CE207" s="2"/>
      <c r="CJ207" s="6"/>
      <c r="CK207" s="6"/>
      <c r="CM207" s="6"/>
    </row>
    <row r="208" spans="3:92" ht="18" customHeight="1" x14ac:dyDescent="0.3">
      <c r="C208" s="315"/>
      <c r="D208" s="321"/>
      <c r="E208" s="60" t="s">
        <v>47</v>
      </c>
      <c r="F208" s="61">
        <f>CA119</f>
        <v>0</v>
      </c>
      <c r="G208" s="62">
        <f>IFERROR(F208/F218,0)</f>
        <v>0</v>
      </c>
      <c r="H208" s="63" t="str">
        <f t="shared" si="341"/>
        <v>0</v>
      </c>
      <c r="I208" s="64">
        <f>IFERROR(H208/H203,0)</f>
        <v>0</v>
      </c>
      <c r="J208" s="63">
        <f>CB119</f>
        <v>0</v>
      </c>
      <c r="K208" s="65">
        <f>IFERROR(J208/J218,0)</f>
        <v>0</v>
      </c>
      <c r="L208" s="66">
        <f t="shared" si="373"/>
        <v>0</v>
      </c>
      <c r="M208" s="62">
        <f>IFERROR(L208/L218,0)</f>
        <v>0</v>
      </c>
      <c r="N208" s="63" t="str">
        <f t="shared" si="342"/>
        <v>0</v>
      </c>
      <c r="O208" s="64">
        <f>IFERROR(N208/N203,0)</f>
        <v>0</v>
      </c>
      <c r="P208" s="63">
        <f t="shared" si="374"/>
        <v>0</v>
      </c>
      <c r="Q208" s="67">
        <f>IFERROR(P208/P218,0)</f>
        <v>0</v>
      </c>
      <c r="R208" s="66">
        <f>CE119</f>
        <v>0</v>
      </c>
      <c r="S208" s="62">
        <f>IFERROR(R208/R218,0)</f>
        <v>0</v>
      </c>
      <c r="T208" s="63" t="str">
        <f t="shared" si="343"/>
        <v>0</v>
      </c>
      <c r="U208" s="64">
        <f>IFERROR(T208/T203,0)</f>
        <v>0</v>
      </c>
      <c r="V208" s="63">
        <f>CF119</f>
        <v>0</v>
      </c>
      <c r="W208" s="67">
        <f>IFERROR(V208/V218,0)</f>
        <v>0</v>
      </c>
      <c r="X208" s="68">
        <f>CG119</f>
        <v>0</v>
      </c>
      <c r="Y208" s="62">
        <f>IFERROR(X208/X218,0)</f>
        <v>0</v>
      </c>
      <c r="Z208" s="63" t="str">
        <f t="shared" si="344"/>
        <v>0</v>
      </c>
      <c r="AA208" s="64">
        <f>IFERROR(Z208/Z203,0)</f>
        <v>0</v>
      </c>
      <c r="AB208" s="63">
        <f>CH119</f>
        <v>0</v>
      </c>
      <c r="AC208" s="65">
        <f>IFERROR(AB208/AB218,0)</f>
        <v>0</v>
      </c>
      <c r="AD208" s="66">
        <f>CI119</f>
        <v>0</v>
      </c>
      <c r="AE208" s="62">
        <f>IFERROR(AD208/AD218,0)</f>
        <v>0</v>
      </c>
      <c r="AF208" s="63" t="str">
        <f t="shared" si="345"/>
        <v>0</v>
      </c>
      <c r="AG208" s="64">
        <f>IFERROR(AF208/AF203,0)</f>
        <v>0</v>
      </c>
      <c r="AH208" s="63">
        <f>CJ119</f>
        <v>0</v>
      </c>
      <c r="AI208" s="67">
        <f>IFERROR(AH208/AH218,0)</f>
        <v>0</v>
      </c>
      <c r="AJ208" s="66">
        <f>CK119</f>
        <v>0</v>
      </c>
      <c r="AK208" s="62">
        <f>IFERROR(AJ208/AJ218,0)</f>
        <v>0</v>
      </c>
      <c r="AL208" s="63" t="str">
        <f t="shared" si="346"/>
        <v>0</v>
      </c>
      <c r="AM208" s="64">
        <f>IFERROR(AL208/AL203,0)</f>
        <v>0</v>
      </c>
      <c r="AN208" s="63">
        <f>CL119</f>
        <v>0</v>
      </c>
      <c r="AO208" s="65">
        <f>IFERROR(AN208/AN218,0)</f>
        <v>0</v>
      </c>
      <c r="AP208" s="66">
        <f t="shared" ref="AP208:AP209" si="375">CM119</f>
        <v>0</v>
      </c>
      <c r="AQ208" s="62">
        <f>IFERROR(AP208/AP218,0)</f>
        <v>0</v>
      </c>
      <c r="AR208" s="63" t="str">
        <f t="shared" si="348"/>
        <v>0</v>
      </c>
      <c r="AS208" s="64">
        <f>IFERROR(AR208/AR203,0)</f>
        <v>0</v>
      </c>
      <c r="AT208" s="63">
        <f t="shared" ref="AT208:AT209" si="376">CN119</f>
        <v>0</v>
      </c>
      <c r="AU208" s="69">
        <f>IFERROR(AT208/AT218,0)</f>
        <v>0</v>
      </c>
      <c r="AV208" s="70">
        <f t="shared" si="350"/>
        <v>0</v>
      </c>
      <c r="AW208" s="71">
        <f t="shared" si="351"/>
        <v>0</v>
      </c>
      <c r="AX208" s="72">
        <f t="shared" si="352"/>
        <v>0</v>
      </c>
      <c r="AY208" s="71">
        <f t="shared" si="353"/>
        <v>0</v>
      </c>
      <c r="AZ208" s="72">
        <f t="shared" si="354"/>
        <v>0</v>
      </c>
      <c r="BA208" s="73">
        <f t="shared" si="355"/>
        <v>0</v>
      </c>
      <c r="BB208" s="70">
        <f t="shared" si="356"/>
        <v>0</v>
      </c>
      <c r="BC208" s="71">
        <f t="shared" si="357"/>
        <v>0</v>
      </c>
      <c r="BD208" s="72">
        <f t="shared" si="358"/>
        <v>0</v>
      </c>
      <c r="BE208" s="71">
        <f t="shared" si="359"/>
        <v>0</v>
      </c>
      <c r="BF208" s="72">
        <f t="shared" si="360"/>
        <v>0</v>
      </c>
      <c r="BG208" s="73">
        <f t="shared" si="361"/>
        <v>0</v>
      </c>
      <c r="BH208" s="70">
        <f t="shared" si="362"/>
        <v>0</v>
      </c>
      <c r="BI208" s="71">
        <f t="shared" si="363"/>
        <v>0</v>
      </c>
      <c r="BJ208" s="72">
        <f t="shared" si="364"/>
        <v>0</v>
      </c>
      <c r="BK208" s="71">
        <f t="shared" si="365"/>
        <v>0</v>
      </c>
      <c r="BL208" s="72">
        <f t="shared" si="366"/>
        <v>0</v>
      </c>
      <c r="BM208" s="74">
        <f t="shared" si="367"/>
        <v>0</v>
      </c>
      <c r="BN208" s="75">
        <f t="shared" si="368"/>
        <v>0</v>
      </c>
      <c r="BO208" s="71">
        <f t="shared" si="369"/>
        <v>0</v>
      </c>
      <c r="BP208" s="72">
        <f t="shared" si="370"/>
        <v>0</v>
      </c>
      <c r="BQ208" s="71">
        <f t="shared" si="371"/>
        <v>0</v>
      </c>
      <c r="BR208" s="72">
        <f t="shared" si="340"/>
        <v>0</v>
      </c>
      <c r="BS208" s="74">
        <f t="shared" si="372"/>
        <v>0</v>
      </c>
      <c r="BX208" s="6"/>
      <c r="BY208" s="6"/>
      <c r="BZ208" s="6"/>
      <c r="CA208" s="6"/>
      <c r="CB208" s="6"/>
      <c r="CC208" s="6"/>
      <c r="CD208" s="2"/>
      <c r="CE208" s="2"/>
      <c r="CJ208" s="6"/>
      <c r="CK208" s="6"/>
      <c r="CM208" s="6"/>
    </row>
    <row r="209" spans="3:92" ht="18" customHeight="1" x14ac:dyDescent="0.3">
      <c r="C209" s="315"/>
      <c r="D209" s="321"/>
      <c r="E209" s="60" t="s">
        <v>49</v>
      </c>
      <c r="F209" s="61">
        <f>CA120</f>
        <v>503</v>
      </c>
      <c r="G209" s="62">
        <f>IFERROR(F209/F218,0)</f>
        <v>0.10015929908403026</v>
      </c>
      <c r="H209" s="63">
        <f t="shared" si="341"/>
        <v>272.83086851536007</v>
      </c>
      <c r="I209" s="64">
        <f>IFERROR(H209/H203,0)</f>
        <v>0.92048687725926259</v>
      </c>
      <c r="J209" s="63">
        <f>CB120</f>
        <v>137233.92686322611</v>
      </c>
      <c r="K209" s="65">
        <f>IFERROR(J209/J218,0)</f>
        <v>8.9106265946174004E-2</v>
      </c>
      <c r="L209" s="66">
        <f t="shared" si="373"/>
        <v>0</v>
      </c>
      <c r="M209" s="62">
        <f>IFERROR(L209/L218,0)</f>
        <v>0</v>
      </c>
      <c r="N209" s="63" t="str">
        <f t="shared" si="342"/>
        <v>0</v>
      </c>
      <c r="O209" s="64">
        <f>IFERROR(N209/N203,0)</f>
        <v>0</v>
      </c>
      <c r="P209" s="63">
        <f t="shared" si="374"/>
        <v>0</v>
      </c>
      <c r="Q209" s="67">
        <f>IFERROR(P209/P218,0)</f>
        <v>0</v>
      </c>
      <c r="R209" s="66">
        <f>CE120</f>
        <v>0</v>
      </c>
      <c r="S209" s="62">
        <f>IFERROR(R209/R218,0)</f>
        <v>0</v>
      </c>
      <c r="T209" s="63" t="str">
        <f t="shared" si="343"/>
        <v>0</v>
      </c>
      <c r="U209" s="64">
        <f>IFERROR(T209/T203,0)</f>
        <v>0</v>
      </c>
      <c r="V209" s="63">
        <f>CF120</f>
        <v>0</v>
      </c>
      <c r="W209" s="67">
        <f>IFERROR(V209/V218,0)</f>
        <v>0</v>
      </c>
      <c r="X209" s="68">
        <f>CG120</f>
        <v>0</v>
      </c>
      <c r="Y209" s="62">
        <f>IFERROR(X209/X218,0)</f>
        <v>0</v>
      </c>
      <c r="Z209" s="63" t="str">
        <f t="shared" si="344"/>
        <v>0</v>
      </c>
      <c r="AA209" s="64">
        <f>IFERROR(Z209/Z203,0)</f>
        <v>0</v>
      </c>
      <c r="AB209" s="63">
        <f>CH120</f>
        <v>0</v>
      </c>
      <c r="AC209" s="65">
        <f>IFERROR(AB209/AB218,0)</f>
        <v>0</v>
      </c>
      <c r="AD209" s="66">
        <f>CI120</f>
        <v>0</v>
      </c>
      <c r="AE209" s="62">
        <f>IFERROR(AD209/AD218,0)</f>
        <v>0</v>
      </c>
      <c r="AF209" s="63" t="str">
        <f t="shared" si="345"/>
        <v>0</v>
      </c>
      <c r="AG209" s="64">
        <f>IFERROR(AF209/AF203,0)</f>
        <v>0</v>
      </c>
      <c r="AH209" s="63">
        <f>CJ120</f>
        <v>0</v>
      </c>
      <c r="AI209" s="67">
        <f>IFERROR(AH209/AH218,0)</f>
        <v>0</v>
      </c>
      <c r="AJ209" s="66">
        <f>CK120</f>
        <v>0</v>
      </c>
      <c r="AK209" s="62">
        <f>IFERROR(AJ209/AJ218,0)</f>
        <v>0</v>
      </c>
      <c r="AL209" s="63" t="str">
        <f t="shared" si="346"/>
        <v>0</v>
      </c>
      <c r="AM209" s="64">
        <f>IFERROR(AL209/AL203,0)</f>
        <v>0</v>
      </c>
      <c r="AN209" s="63">
        <f>CL120</f>
        <v>0</v>
      </c>
      <c r="AO209" s="65">
        <f>IFERROR(AN209/AN218,0)</f>
        <v>0</v>
      </c>
      <c r="AP209" s="66">
        <f t="shared" si="375"/>
        <v>0</v>
      </c>
      <c r="AQ209" s="62">
        <f>IFERROR(AP209/AP218,0)</f>
        <v>0</v>
      </c>
      <c r="AR209" s="63" t="str">
        <f t="shared" si="348"/>
        <v>0</v>
      </c>
      <c r="AS209" s="64">
        <f>IFERROR(AR209/AR203,0)</f>
        <v>0</v>
      </c>
      <c r="AT209" s="63">
        <f t="shared" si="376"/>
        <v>0</v>
      </c>
      <c r="AU209" s="69">
        <f>IFERROR(AT209/AT218,0)</f>
        <v>0</v>
      </c>
      <c r="AV209" s="70">
        <f t="shared" si="350"/>
        <v>-503</v>
      </c>
      <c r="AW209" s="71">
        <f t="shared" si="351"/>
        <v>-1</v>
      </c>
      <c r="AX209" s="72">
        <f t="shared" si="352"/>
        <v>-272.83086851536007</v>
      </c>
      <c r="AY209" s="71">
        <f t="shared" si="353"/>
        <v>-1</v>
      </c>
      <c r="AZ209" s="72">
        <f t="shared" si="354"/>
        <v>-137233.92686322611</v>
      </c>
      <c r="BA209" s="73">
        <f t="shared" si="355"/>
        <v>-1</v>
      </c>
      <c r="BB209" s="70">
        <f t="shared" si="356"/>
        <v>0</v>
      </c>
      <c r="BC209" s="71">
        <f t="shared" si="357"/>
        <v>0</v>
      </c>
      <c r="BD209" s="72">
        <f t="shared" si="358"/>
        <v>0</v>
      </c>
      <c r="BE209" s="71">
        <f t="shared" si="359"/>
        <v>0</v>
      </c>
      <c r="BF209" s="72">
        <f t="shared" si="360"/>
        <v>0</v>
      </c>
      <c r="BG209" s="73">
        <f t="shared" si="361"/>
        <v>0</v>
      </c>
      <c r="BH209" s="70">
        <f t="shared" si="362"/>
        <v>0</v>
      </c>
      <c r="BI209" s="71">
        <f t="shared" si="363"/>
        <v>0</v>
      </c>
      <c r="BJ209" s="72">
        <f t="shared" si="364"/>
        <v>0</v>
      </c>
      <c r="BK209" s="71">
        <f t="shared" si="365"/>
        <v>0</v>
      </c>
      <c r="BL209" s="72">
        <f t="shared" si="366"/>
        <v>0</v>
      </c>
      <c r="BM209" s="74">
        <f t="shared" si="367"/>
        <v>0</v>
      </c>
      <c r="BN209" s="75">
        <f t="shared" si="368"/>
        <v>0</v>
      </c>
      <c r="BO209" s="71">
        <f t="shared" si="369"/>
        <v>0</v>
      </c>
      <c r="BP209" s="72">
        <f t="shared" si="370"/>
        <v>0</v>
      </c>
      <c r="BQ209" s="71">
        <f t="shared" si="371"/>
        <v>0</v>
      </c>
      <c r="BR209" s="72">
        <f t="shared" si="340"/>
        <v>0</v>
      </c>
      <c r="BS209" s="74">
        <f t="shared" si="372"/>
        <v>0</v>
      </c>
      <c r="BX209" s="6"/>
      <c r="BY209" s="6"/>
      <c r="BZ209" s="6"/>
      <c r="CA209" s="6"/>
      <c r="CB209" s="6"/>
      <c r="CC209" s="6"/>
      <c r="CD209" s="2"/>
      <c r="CE209" s="2"/>
      <c r="CJ209" s="6"/>
      <c r="CK209" s="6"/>
      <c r="CM209" s="6"/>
    </row>
    <row r="210" spans="3:92" ht="18" customHeight="1" x14ac:dyDescent="0.3">
      <c r="C210" s="315"/>
      <c r="D210" s="322"/>
      <c r="E210" s="118" t="s">
        <v>41</v>
      </c>
      <c r="F210" s="119">
        <f>SUM(F207:F209)</f>
        <v>1326</v>
      </c>
      <c r="G210" s="120">
        <f>IFERROR(F210/F218,0)</f>
        <v>0.26403823178016728</v>
      </c>
      <c r="H210" s="121">
        <f t="shared" si="341"/>
        <v>278.31080938297487</v>
      </c>
      <c r="I210" s="122">
        <f>IFERROR(H210/H203,0)</f>
        <v>0.93897530448249</v>
      </c>
      <c r="J210" s="121">
        <f>SUM(J207:J209)</f>
        <v>369040.13324182469</v>
      </c>
      <c r="K210" s="123">
        <f>IFERROR(J210/J218,0)</f>
        <v>0.23961850403239629</v>
      </c>
      <c r="L210" s="124">
        <f>SUM(L207:L209)</f>
        <v>0</v>
      </c>
      <c r="M210" s="120">
        <f>IFERROR(L210/L218,0)</f>
        <v>0</v>
      </c>
      <c r="N210" s="121" t="str">
        <f t="shared" si="342"/>
        <v>0</v>
      </c>
      <c r="O210" s="122">
        <f>IFERROR(N210/N203,0)</f>
        <v>0</v>
      </c>
      <c r="P210" s="121">
        <f>SUM(P207:P209)</f>
        <v>0</v>
      </c>
      <c r="Q210" s="125">
        <f>IFERROR(P210/P218,0)</f>
        <v>0</v>
      </c>
      <c r="R210" s="124">
        <f>SUM(R207:R209)</f>
        <v>0</v>
      </c>
      <c r="S210" s="120">
        <f>IFERROR(R210/R218,0)</f>
        <v>0</v>
      </c>
      <c r="T210" s="121" t="str">
        <f t="shared" si="343"/>
        <v>0</v>
      </c>
      <c r="U210" s="122">
        <f>IFERROR(T210/T203,0)</f>
        <v>0</v>
      </c>
      <c r="V210" s="121">
        <f>SUM(V207:V209)</f>
        <v>0</v>
      </c>
      <c r="W210" s="125">
        <f>IFERROR(V210/V218,0)</f>
        <v>0</v>
      </c>
      <c r="X210" s="126">
        <f>SUM(X207:X209)</f>
        <v>0</v>
      </c>
      <c r="Y210" s="120">
        <f>IFERROR(X210/X218,0)</f>
        <v>0</v>
      </c>
      <c r="Z210" s="121" t="str">
        <f t="shared" si="344"/>
        <v>0</v>
      </c>
      <c r="AA210" s="122">
        <f>IFERROR(Z210/Z203,0)</f>
        <v>0</v>
      </c>
      <c r="AB210" s="121">
        <f>SUM(AB207:AB209)</f>
        <v>0</v>
      </c>
      <c r="AC210" s="123">
        <f>IFERROR(AB210/AB218,0)</f>
        <v>0</v>
      </c>
      <c r="AD210" s="124">
        <f>SUM(AD207:AD209)</f>
        <v>0</v>
      </c>
      <c r="AE210" s="120">
        <f>IFERROR(AD210/AD218,0)</f>
        <v>0</v>
      </c>
      <c r="AF210" s="121" t="str">
        <f t="shared" si="345"/>
        <v>0</v>
      </c>
      <c r="AG210" s="122">
        <f>IFERROR(AF210/AF203,0)</f>
        <v>0</v>
      </c>
      <c r="AH210" s="121">
        <f>SUM(AH207:AH209)</f>
        <v>0</v>
      </c>
      <c r="AI210" s="125">
        <f>IFERROR(AH210/AH218,0)</f>
        <v>0</v>
      </c>
      <c r="AJ210" s="124">
        <f>SUM(AJ207:AJ209)</f>
        <v>0</v>
      </c>
      <c r="AK210" s="120">
        <f>IFERROR(AJ210/AJ218,0)</f>
        <v>0</v>
      </c>
      <c r="AL210" s="121" t="str">
        <f t="shared" si="346"/>
        <v>0</v>
      </c>
      <c r="AM210" s="122">
        <f>IFERROR(AL210/AL203,0)</f>
        <v>0</v>
      </c>
      <c r="AN210" s="121">
        <f>SUM(AN207:AN209)</f>
        <v>0</v>
      </c>
      <c r="AO210" s="123">
        <f>IFERROR(AN210/AN218,0)</f>
        <v>0</v>
      </c>
      <c r="AP210" s="124">
        <f>SUM(AP207:AP209)</f>
        <v>0</v>
      </c>
      <c r="AQ210" s="120">
        <f>IFERROR(AP210/AP218,0)</f>
        <v>0</v>
      </c>
      <c r="AR210" s="121" t="str">
        <f t="shared" si="348"/>
        <v>0</v>
      </c>
      <c r="AS210" s="122">
        <f>IFERROR(AR210/AR203,0)</f>
        <v>0</v>
      </c>
      <c r="AT210" s="121">
        <f>SUM(AT207:AT209)</f>
        <v>0</v>
      </c>
      <c r="AU210" s="127">
        <f>IFERROR(AT210/AT218,0)</f>
        <v>0</v>
      </c>
      <c r="AV210" s="128">
        <f t="shared" si="350"/>
        <v>-1326</v>
      </c>
      <c r="AW210" s="129">
        <f t="shared" si="351"/>
        <v>-1</v>
      </c>
      <c r="AX210" s="130">
        <f t="shared" si="352"/>
        <v>-278.31080938297487</v>
      </c>
      <c r="AY210" s="129">
        <f t="shared" si="353"/>
        <v>-1</v>
      </c>
      <c r="AZ210" s="130">
        <f t="shared" si="354"/>
        <v>-369040.13324182469</v>
      </c>
      <c r="BA210" s="131">
        <f t="shared" si="355"/>
        <v>-1</v>
      </c>
      <c r="BB210" s="128">
        <f t="shared" si="356"/>
        <v>0</v>
      </c>
      <c r="BC210" s="129">
        <f t="shared" si="357"/>
        <v>0</v>
      </c>
      <c r="BD210" s="130">
        <f t="shared" si="358"/>
        <v>0</v>
      </c>
      <c r="BE210" s="129">
        <f t="shared" si="359"/>
        <v>0</v>
      </c>
      <c r="BF210" s="130">
        <f t="shared" si="360"/>
        <v>0</v>
      </c>
      <c r="BG210" s="131">
        <f t="shared" si="361"/>
        <v>0</v>
      </c>
      <c r="BH210" s="128">
        <f t="shared" si="362"/>
        <v>0</v>
      </c>
      <c r="BI210" s="129">
        <f t="shared" si="363"/>
        <v>0</v>
      </c>
      <c r="BJ210" s="130">
        <f t="shared" si="364"/>
        <v>0</v>
      </c>
      <c r="BK210" s="129">
        <f t="shared" si="365"/>
        <v>0</v>
      </c>
      <c r="BL210" s="130">
        <f t="shared" si="366"/>
        <v>0</v>
      </c>
      <c r="BM210" s="132">
        <f t="shared" si="367"/>
        <v>0</v>
      </c>
      <c r="BN210" s="133">
        <f t="shared" si="368"/>
        <v>0</v>
      </c>
      <c r="BO210" s="129">
        <f t="shared" si="369"/>
        <v>0</v>
      </c>
      <c r="BP210" s="130">
        <f t="shared" si="370"/>
        <v>0</v>
      </c>
      <c r="BQ210" s="129">
        <f t="shared" si="371"/>
        <v>0</v>
      </c>
      <c r="BR210" s="130">
        <f t="shared" si="340"/>
        <v>0</v>
      </c>
      <c r="BS210" s="132">
        <f t="shared" si="372"/>
        <v>0</v>
      </c>
      <c r="BX210" s="6"/>
      <c r="BY210" s="6"/>
      <c r="BZ210" s="6"/>
      <c r="CA210" s="6"/>
      <c r="CB210" s="6"/>
      <c r="CC210" s="6"/>
      <c r="CD210" s="2"/>
      <c r="CE210" s="2"/>
      <c r="CJ210" s="6"/>
      <c r="CK210" s="6"/>
      <c r="CM210" s="6"/>
    </row>
    <row r="211" spans="3:92" ht="18" customHeight="1" x14ac:dyDescent="0.3">
      <c r="C211" s="315"/>
      <c r="D211" s="323" t="s">
        <v>52</v>
      </c>
      <c r="E211" s="134" t="s">
        <v>53</v>
      </c>
      <c r="F211" s="35">
        <f>CA121</f>
        <v>137</v>
      </c>
      <c r="G211" s="36">
        <f>IFERROR(F211/F218,0)</f>
        <v>2.7279968140183193E-2</v>
      </c>
      <c r="H211" s="37">
        <f t="shared" si="341"/>
        <v>400.80753406948054</v>
      </c>
      <c r="I211" s="38">
        <f>IFERROR(H211/H203,0)</f>
        <v>1.3522592858543456</v>
      </c>
      <c r="J211" s="37">
        <f>CB121</f>
        <v>54910.632167518837</v>
      </c>
      <c r="K211" s="39">
        <f>IFERROR(J211/J218,0)</f>
        <v>3.5653584394389225E-2</v>
      </c>
      <c r="L211" s="40">
        <f t="shared" ref="L211:L215" si="377">CC121</f>
        <v>0</v>
      </c>
      <c r="M211" s="36">
        <f>IFERROR(L211/L218,0)</f>
        <v>0</v>
      </c>
      <c r="N211" s="37" t="str">
        <f t="shared" si="342"/>
        <v>0</v>
      </c>
      <c r="O211" s="38">
        <f>IFERROR(N211/N203,0)</f>
        <v>0</v>
      </c>
      <c r="P211" s="37">
        <f t="shared" ref="P211:P215" si="378">CD121</f>
        <v>0</v>
      </c>
      <c r="Q211" s="41">
        <f>IFERROR(P211/P218,0)</f>
        <v>0</v>
      </c>
      <c r="R211" s="40">
        <f>CE121</f>
        <v>0</v>
      </c>
      <c r="S211" s="36">
        <f>IFERROR(R211/R218,0)</f>
        <v>0</v>
      </c>
      <c r="T211" s="37" t="str">
        <f t="shared" si="343"/>
        <v>0</v>
      </c>
      <c r="U211" s="38">
        <f>IFERROR(T211/T203,0)</f>
        <v>0</v>
      </c>
      <c r="V211" s="37">
        <f>CF121</f>
        <v>0</v>
      </c>
      <c r="W211" s="41">
        <f>IFERROR(V211/V218,0)</f>
        <v>0</v>
      </c>
      <c r="X211" s="42">
        <f>CG121</f>
        <v>0</v>
      </c>
      <c r="Y211" s="36">
        <f>IFERROR(X211/X218,0)</f>
        <v>0</v>
      </c>
      <c r="Z211" s="37" t="str">
        <f t="shared" si="344"/>
        <v>0</v>
      </c>
      <c r="AA211" s="38">
        <f>IFERROR(Z211/Z203,0)</f>
        <v>0</v>
      </c>
      <c r="AB211" s="37">
        <f>CH121</f>
        <v>0</v>
      </c>
      <c r="AC211" s="39">
        <f>IFERROR(AB211/AB218,0)</f>
        <v>0</v>
      </c>
      <c r="AD211" s="40">
        <f>CI121</f>
        <v>0</v>
      </c>
      <c r="AE211" s="36">
        <f>IFERROR(AD211/AD218,0)</f>
        <v>0</v>
      </c>
      <c r="AF211" s="37" t="str">
        <f t="shared" si="345"/>
        <v>0</v>
      </c>
      <c r="AG211" s="38">
        <f>IFERROR(AF211/AF203,0)</f>
        <v>0</v>
      </c>
      <c r="AH211" s="37">
        <f>CJ121</f>
        <v>0</v>
      </c>
      <c r="AI211" s="41">
        <f>IFERROR(AH211/AH218,0)</f>
        <v>0</v>
      </c>
      <c r="AJ211" s="40">
        <f>CK121</f>
        <v>0</v>
      </c>
      <c r="AK211" s="36">
        <f>IFERROR(AJ211/AJ218,0)</f>
        <v>0</v>
      </c>
      <c r="AL211" s="37" t="str">
        <f t="shared" si="346"/>
        <v>0</v>
      </c>
      <c r="AM211" s="38">
        <f>IFERROR(AL211/AL203,0)</f>
        <v>0</v>
      </c>
      <c r="AN211" s="37">
        <f>CL121</f>
        <v>0</v>
      </c>
      <c r="AO211" s="39">
        <f>IFERROR(AN211/AN218,0)</f>
        <v>0</v>
      </c>
      <c r="AP211" s="40">
        <f>CM121</f>
        <v>0</v>
      </c>
      <c r="AQ211" s="36">
        <f>IFERROR(AP211/AP218,0)</f>
        <v>0</v>
      </c>
      <c r="AR211" s="37" t="str">
        <f t="shared" si="348"/>
        <v>0</v>
      </c>
      <c r="AS211" s="38">
        <f>IFERROR(AR211/AR203,0)</f>
        <v>0</v>
      </c>
      <c r="AT211" s="37">
        <f>CN121</f>
        <v>0</v>
      </c>
      <c r="AU211" s="43">
        <f>IFERROR(AT211/AT218,0)</f>
        <v>0</v>
      </c>
      <c r="AV211" s="44">
        <f t="shared" si="350"/>
        <v>-137</v>
      </c>
      <c r="AW211" s="45">
        <f t="shared" si="351"/>
        <v>-1</v>
      </c>
      <c r="AX211" s="46">
        <f t="shared" si="352"/>
        <v>-400.80753406948054</v>
      </c>
      <c r="AY211" s="45">
        <f t="shared" si="353"/>
        <v>-1</v>
      </c>
      <c r="AZ211" s="46">
        <f t="shared" si="354"/>
        <v>-54910.632167518837</v>
      </c>
      <c r="BA211" s="47">
        <f t="shared" si="355"/>
        <v>-1</v>
      </c>
      <c r="BB211" s="44">
        <f t="shared" si="356"/>
        <v>0</v>
      </c>
      <c r="BC211" s="45">
        <f t="shared" si="357"/>
        <v>0</v>
      </c>
      <c r="BD211" s="46">
        <f t="shared" si="358"/>
        <v>0</v>
      </c>
      <c r="BE211" s="45">
        <f t="shared" si="359"/>
        <v>0</v>
      </c>
      <c r="BF211" s="46">
        <f t="shared" si="360"/>
        <v>0</v>
      </c>
      <c r="BG211" s="47">
        <f t="shared" si="361"/>
        <v>0</v>
      </c>
      <c r="BH211" s="44">
        <f t="shared" si="362"/>
        <v>0</v>
      </c>
      <c r="BI211" s="45">
        <f t="shared" si="363"/>
        <v>0</v>
      </c>
      <c r="BJ211" s="46">
        <f t="shared" si="364"/>
        <v>0</v>
      </c>
      <c r="BK211" s="45">
        <f t="shared" si="365"/>
        <v>0</v>
      </c>
      <c r="BL211" s="46">
        <f t="shared" si="366"/>
        <v>0</v>
      </c>
      <c r="BM211" s="48">
        <f t="shared" si="367"/>
        <v>0</v>
      </c>
      <c r="BN211" s="49">
        <f t="shared" si="368"/>
        <v>0</v>
      </c>
      <c r="BO211" s="45">
        <f t="shared" si="369"/>
        <v>0</v>
      </c>
      <c r="BP211" s="46">
        <f t="shared" si="370"/>
        <v>0</v>
      </c>
      <c r="BQ211" s="45">
        <f t="shared" si="371"/>
        <v>0</v>
      </c>
      <c r="BR211" s="46">
        <f t="shared" si="340"/>
        <v>0</v>
      </c>
      <c r="BS211" s="48">
        <f t="shared" si="372"/>
        <v>0</v>
      </c>
      <c r="BX211" s="6"/>
      <c r="BY211" s="6"/>
      <c r="BZ211" s="6"/>
      <c r="CA211" s="6"/>
      <c r="CB211" s="6"/>
      <c r="CC211" s="6"/>
      <c r="CD211" s="2"/>
      <c r="CE211" s="2"/>
      <c r="CJ211" s="6"/>
      <c r="CK211" s="6"/>
      <c r="CM211" s="6"/>
    </row>
    <row r="212" spans="3:92" ht="18" customHeight="1" x14ac:dyDescent="0.3">
      <c r="C212" s="315"/>
      <c r="D212" s="324"/>
      <c r="E212" s="60" t="s">
        <v>51</v>
      </c>
      <c r="F212" s="61">
        <f>CA122</f>
        <v>1008</v>
      </c>
      <c r="G212" s="62">
        <f>IFERROR(F212/F218,0)</f>
        <v>0.20071684587813621</v>
      </c>
      <c r="H212" s="63">
        <f t="shared" si="341"/>
        <v>395.98480205696751</v>
      </c>
      <c r="I212" s="64">
        <f>IFERROR(H212/H203,0)</f>
        <v>1.3359881741791413</v>
      </c>
      <c r="J212" s="63">
        <f>CB122</f>
        <v>399152.68047342327</v>
      </c>
      <c r="K212" s="65">
        <f>IFERROR(J212/J218,0)</f>
        <v>0.25917064178190313</v>
      </c>
      <c r="L212" s="66">
        <f t="shared" si="377"/>
        <v>0</v>
      </c>
      <c r="M212" s="62">
        <f>IFERROR(L212/L218,0)</f>
        <v>0</v>
      </c>
      <c r="N212" s="63" t="str">
        <f t="shared" si="342"/>
        <v>0</v>
      </c>
      <c r="O212" s="64">
        <f>IFERROR(N212/N203,0)</f>
        <v>0</v>
      </c>
      <c r="P212" s="63">
        <f t="shared" si="378"/>
        <v>0</v>
      </c>
      <c r="Q212" s="67">
        <f>IFERROR(P212/P218,0)</f>
        <v>0</v>
      </c>
      <c r="R212" s="66">
        <f>CE122</f>
        <v>0</v>
      </c>
      <c r="S212" s="62">
        <f>IFERROR(R212/R218,0)</f>
        <v>0</v>
      </c>
      <c r="T212" s="63" t="str">
        <f t="shared" si="343"/>
        <v>0</v>
      </c>
      <c r="U212" s="64">
        <f>IFERROR(T212/T203,0)</f>
        <v>0</v>
      </c>
      <c r="V212" s="63">
        <f>CF122</f>
        <v>0</v>
      </c>
      <c r="W212" s="67">
        <f>IFERROR(V212/V218,0)</f>
        <v>0</v>
      </c>
      <c r="X212" s="68">
        <f>CG122</f>
        <v>0</v>
      </c>
      <c r="Y212" s="62">
        <f>IFERROR(X212/X218,0)</f>
        <v>0</v>
      </c>
      <c r="Z212" s="63" t="str">
        <f t="shared" si="344"/>
        <v>0</v>
      </c>
      <c r="AA212" s="64">
        <f>IFERROR(Z212/Z203,0)</f>
        <v>0</v>
      </c>
      <c r="AB212" s="63">
        <f>CH122</f>
        <v>0</v>
      </c>
      <c r="AC212" s="65">
        <f>IFERROR(AB212/AB218,0)</f>
        <v>0</v>
      </c>
      <c r="AD212" s="66">
        <f>CI122</f>
        <v>0</v>
      </c>
      <c r="AE212" s="62">
        <f>IFERROR(AD212/AD218,0)</f>
        <v>0</v>
      </c>
      <c r="AF212" s="63" t="str">
        <f t="shared" si="345"/>
        <v>0</v>
      </c>
      <c r="AG212" s="64">
        <f>IFERROR(AF212/AF203,0)</f>
        <v>0</v>
      </c>
      <c r="AH212" s="63">
        <f>CJ122</f>
        <v>0</v>
      </c>
      <c r="AI212" s="67">
        <f>IFERROR(AH212/AH218,0)</f>
        <v>0</v>
      </c>
      <c r="AJ212" s="66">
        <f>CK122</f>
        <v>0</v>
      </c>
      <c r="AK212" s="62">
        <f>IFERROR(AJ212/AJ218,0)</f>
        <v>0</v>
      </c>
      <c r="AL212" s="63" t="str">
        <f t="shared" si="346"/>
        <v>0</v>
      </c>
      <c r="AM212" s="64">
        <f>IFERROR(AL212/AL203,0)</f>
        <v>0</v>
      </c>
      <c r="AN212" s="63">
        <f>CL122</f>
        <v>0</v>
      </c>
      <c r="AO212" s="65">
        <f>IFERROR(AN212/AN218,0)</f>
        <v>0</v>
      </c>
      <c r="AP212" s="66">
        <f t="shared" ref="AP212:AP215" si="379">CM122</f>
        <v>0</v>
      </c>
      <c r="AQ212" s="62">
        <f>IFERROR(AP212/AP218,0)</f>
        <v>0</v>
      </c>
      <c r="AR212" s="63" t="str">
        <f t="shared" si="348"/>
        <v>0</v>
      </c>
      <c r="AS212" s="64">
        <f>IFERROR(AR212/AR203,0)</f>
        <v>0</v>
      </c>
      <c r="AT212" s="63">
        <f t="shared" ref="AT212:AT215" si="380">CN122</f>
        <v>0</v>
      </c>
      <c r="AU212" s="69">
        <f>IFERROR(AT212/AT218,0)</f>
        <v>0</v>
      </c>
      <c r="AV212" s="70">
        <f t="shared" si="350"/>
        <v>-1008</v>
      </c>
      <c r="AW212" s="71">
        <f t="shared" si="351"/>
        <v>-1</v>
      </c>
      <c r="AX212" s="72">
        <f t="shared" si="352"/>
        <v>-395.98480205696751</v>
      </c>
      <c r="AY212" s="71">
        <f t="shared" si="353"/>
        <v>-1</v>
      </c>
      <c r="AZ212" s="72">
        <f t="shared" si="354"/>
        <v>-399152.68047342327</v>
      </c>
      <c r="BA212" s="73">
        <f t="shared" si="355"/>
        <v>-1</v>
      </c>
      <c r="BB212" s="70">
        <f t="shared" si="356"/>
        <v>0</v>
      </c>
      <c r="BC212" s="71">
        <f t="shared" si="357"/>
        <v>0</v>
      </c>
      <c r="BD212" s="72">
        <f t="shared" si="358"/>
        <v>0</v>
      </c>
      <c r="BE212" s="71">
        <f t="shared" si="359"/>
        <v>0</v>
      </c>
      <c r="BF212" s="72">
        <f t="shared" si="360"/>
        <v>0</v>
      </c>
      <c r="BG212" s="73">
        <f t="shared" si="361"/>
        <v>0</v>
      </c>
      <c r="BH212" s="70">
        <f t="shared" si="362"/>
        <v>0</v>
      </c>
      <c r="BI212" s="71">
        <f t="shared" si="363"/>
        <v>0</v>
      </c>
      <c r="BJ212" s="72">
        <f t="shared" si="364"/>
        <v>0</v>
      </c>
      <c r="BK212" s="71">
        <f t="shared" si="365"/>
        <v>0</v>
      </c>
      <c r="BL212" s="72">
        <f t="shared" si="366"/>
        <v>0</v>
      </c>
      <c r="BM212" s="74">
        <f t="shared" si="367"/>
        <v>0</v>
      </c>
      <c r="BN212" s="75">
        <f t="shared" si="368"/>
        <v>0</v>
      </c>
      <c r="BO212" s="71">
        <f t="shared" si="369"/>
        <v>0</v>
      </c>
      <c r="BP212" s="72">
        <f t="shared" si="370"/>
        <v>0</v>
      </c>
      <c r="BQ212" s="71">
        <f t="shared" si="371"/>
        <v>0</v>
      </c>
      <c r="BR212" s="72">
        <f t="shared" si="340"/>
        <v>0</v>
      </c>
      <c r="BS212" s="74">
        <f t="shared" si="372"/>
        <v>0</v>
      </c>
      <c r="BX212" s="6"/>
      <c r="BY212" s="6"/>
      <c r="BZ212" s="6"/>
      <c r="CA212" s="6"/>
      <c r="CB212" s="6"/>
      <c r="CC212" s="6"/>
      <c r="CD212" s="2"/>
      <c r="CE212" s="2"/>
      <c r="CJ212" s="6"/>
      <c r="CK212" s="6"/>
      <c r="CM212" s="6"/>
    </row>
    <row r="213" spans="3:92" ht="18" customHeight="1" x14ac:dyDescent="0.3">
      <c r="C213" s="315"/>
      <c r="D213" s="324"/>
      <c r="E213" s="60" t="s">
        <v>54</v>
      </c>
      <c r="F213" s="61">
        <f>CA123</f>
        <v>695</v>
      </c>
      <c r="G213" s="62">
        <f>IFERROR(F213/F218,0)</f>
        <v>0.13839107925129432</v>
      </c>
      <c r="H213" s="63">
        <f t="shared" si="341"/>
        <v>392.7730857157548</v>
      </c>
      <c r="I213" s="64">
        <f>IFERROR(H213/H203,0)</f>
        <v>1.3251523667734297</v>
      </c>
      <c r="J213" s="63">
        <f>CB123</f>
        <v>272977.29457244958</v>
      </c>
      <c r="K213" s="65">
        <f>IFERROR(J213/J218,0)</f>
        <v>0.17724470882249271</v>
      </c>
      <c r="L213" s="66">
        <f t="shared" si="377"/>
        <v>0</v>
      </c>
      <c r="M213" s="62">
        <f>IFERROR(L213/L218,0)</f>
        <v>0</v>
      </c>
      <c r="N213" s="63" t="str">
        <f t="shared" si="342"/>
        <v>0</v>
      </c>
      <c r="O213" s="64">
        <f>IFERROR(N213/N203,0)</f>
        <v>0</v>
      </c>
      <c r="P213" s="63">
        <f t="shared" si="378"/>
        <v>0</v>
      </c>
      <c r="Q213" s="67">
        <f>IFERROR(P213/P218,0)</f>
        <v>0</v>
      </c>
      <c r="R213" s="66">
        <f>CE123</f>
        <v>0</v>
      </c>
      <c r="S213" s="62">
        <f>IFERROR(R213/R218,0)</f>
        <v>0</v>
      </c>
      <c r="T213" s="63" t="str">
        <f t="shared" si="343"/>
        <v>0</v>
      </c>
      <c r="U213" s="64">
        <f>IFERROR(T213/T203,0)</f>
        <v>0</v>
      </c>
      <c r="V213" s="63">
        <f>CF123</f>
        <v>0</v>
      </c>
      <c r="W213" s="67">
        <f>IFERROR(V213/V218,0)</f>
        <v>0</v>
      </c>
      <c r="X213" s="68">
        <f>CG123</f>
        <v>0</v>
      </c>
      <c r="Y213" s="62">
        <f>IFERROR(X213/X218,0)</f>
        <v>0</v>
      </c>
      <c r="Z213" s="63" t="str">
        <f t="shared" si="344"/>
        <v>0</v>
      </c>
      <c r="AA213" s="64">
        <f>IFERROR(Z213/Z203,0)</f>
        <v>0</v>
      </c>
      <c r="AB213" s="63">
        <f>CH123</f>
        <v>0</v>
      </c>
      <c r="AC213" s="65">
        <f>IFERROR(AB213/AB218,0)</f>
        <v>0</v>
      </c>
      <c r="AD213" s="66">
        <f>CI123</f>
        <v>0</v>
      </c>
      <c r="AE213" s="62">
        <f>IFERROR(AD213/AD218,0)</f>
        <v>0</v>
      </c>
      <c r="AF213" s="63" t="str">
        <f t="shared" si="345"/>
        <v>0</v>
      </c>
      <c r="AG213" s="64">
        <f>IFERROR(AF213/AF203,0)</f>
        <v>0</v>
      </c>
      <c r="AH213" s="63">
        <f>CJ123</f>
        <v>0</v>
      </c>
      <c r="AI213" s="67">
        <f>IFERROR(AH213/AH218,0)</f>
        <v>0</v>
      </c>
      <c r="AJ213" s="66">
        <f>CK123</f>
        <v>0</v>
      </c>
      <c r="AK213" s="62">
        <f>IFERROR(AJ213/AJ218,0)</f>
        <v>0</v>
      </c>
      <c r="AL213" s="63" t="str">
        <f t="shared" si="346"/>
        <v>0</v>
      </c>
      <c r="AM213" s="64">
        <f>IFERROR(AL213/AL203,0)</f>
        <v>0</v>
      </c>
      <c r="AN213" s="63">
        <f>CL123</f>
        <v>0</v>
      </c>
      <c r="AO213" s="65">
        <f>IFERROR(AN213/AN218,0)</f>
        <v>0</v>
      </c>
      <c r="AP213" s="66">
        <f t="shared" si="379"/>
        <v>0</v>
      </c>
      <c r="AQ213" s="62">
        <f>IFERROR(AP213/AP218,0)</f>
        <v>0</v>
      </c>
      <c r="AR213" s="63" t="str">
        <f t="shared" si="348"/>
        <v>0</v>
      </c>
      <c r="AS213" s="64">
        <f>IFERROR(AR213/AR203,0)</f>
        <v>0</v>
      </c>
      <c r="AT213" s="63">
        <f t="shared" si="380"/>
        <v>0</v>
      </c>
      <c r="AU213" s="69">
        <f>IFERROR(AT213/AT218,0)</f>
        <v>0</v>
      </c>
      <c r="AV213" s="70">
        <f t="shared" si="350"/>
        <v>-695</v>
      </c>
      <c r="AW213" s="71">
        <f t="shared" si="351"/>
        <v>-1</v>
      </c>
      <c r="AX213" s="72">
        <f t="shared" si="352"/>
        <v>-392.7730857157548</v>
      </c>
      <c r="AY213" s="71">
        <f t="shared" si="353"/>
        <v>-1</v>
      </c>
      <c r="AZ213" s="72">
        <f t="shared" si="354"/>
        <v>-272977.29457244958</v>
      </c>
      <c r="BA213" s="73">
        <f t="shared" si="355"/>
        <v>-1</v>
      </c>
      <c r="BB213" s="70">
        <f t="shared" si="356"/>
        <v>0</v>
      </c>
      <c r="BC213" s="71">
        <f t="shared" si="357"/>
        <v>0</v>
      </c>
      <c r="BD213" s="72">
        <f t="shared" si="358"/>
        <v>0</v>
      </c>
      <c r="BE213" s="71">
        <f t="shared" si="359"/>
        <v>0</v>
      </c>
      <c r="BF213" s="72">
        <f t="shared" si="360"/>
        <v>0</v>
      </c>
      <c r="BG213" s="73">
        <f t="shared" si="361"/>
        <v>0</v>
      </c>
      <c r="BH213" s="70">
        <f t="shared" si="362"/>
        <v>0</v>
      </c>
      <c r="BI213" s="71">
        <f t="shared" si="363"/>
        <v>0</v>
      </c>
      <c r="BJ213" s="72">
        <f t="shared" si="364"/>
        <v>0</v>
      </c>
      <c r="BK213" s="71">
        <f t="shared" si="365"/>
        <v>0</v>
      </c>
      <c r="BL213" s="72">
        <f t="shared" si="366"/>
        <v>0</v>
      </c>
      <c r="BM213" s="74">
        <f t="shared" si="367"/>
        <v>0</v>
      </c>
      <c r="BN213" s="75">
        <f t="shared" si="368"/>
        <v>0</v>
      </c>
      <c r="BO213" s="71">
        <f t="shared" si="369"/>
        <v>0</v>
      </c>
      <c r="BP213" s="72">
        <f t="shared" si="370"/>
        <v>0</v>
      </c>
      <c r="BQ213" s="71">
        <f t="shared" si="371"/>
        <v>0</v>
      </c>
      <c r="BR213" s="72">
        <f t="shared" si="340"/>
        <v>0</v>
      </c>
      <c r="BS213" s="74">
        <f t="shared" si="372"/>
        <v>0</v>
      </c>
      <c r="BX213" s="6"/>
      <c r="BY213" s="6"/>
      <c r="BZ213" s="6"/>
      <c r="CA213" s="6"/>
      <c r="CB213" s="6"/>
      <c r="CC213" s="6"/>
      <c r="CD213" s="2"/>
      <c r="CE213" s="2"/>
      <c r="CJ213" s="6"/>
      <c r="CK213" s="6"/>
      <c r="CM213" s="6"/>
    </row>
    <row r="214" spans="3:92" ht="18" customHeight="1" x14ac:dyDescent="0.3">
      <c r="C214" s="315"/>
      <c r="D214" s="324"/>
      <c r="E214" s="60" t="s">
        <v>56</v>
      </c>
      <c r="F214" s="61">
        <f>CA124</f>
        <v>0</v>
      </c>
      <c r="G214" s="62">
        <f>IFERROR(F214/F218,0)</f>
        <v>0</v>
      </c>
      <c r="H214" s="63" t="str">
        <f t="shared" si="341"/>
        <v>0</v>
      </c>
      <c r="I214" s="64">
        <f>IFERROR(H214/H203,0)</f>
        <v>0</v>
      </c>
      <c r="J214" s="63">
        <f>CB124</f>
        <v>0</v>
      </c>
      <c r="K214" s="65">
        <f>IFERROR(J214/J218,0)</f>
        <v>0</v>
      </c>
      <c r="L214" s="66">
        <f t="shared" si="377"/>
        <v>0</v>
      </c>
      <c r="M214" s="62">
        <f>IFERROR(L214/L218,0)</f>
        <v>0</v>
      </c>
      <c r="N214" s="63" t="str">
        <f t="shared" si="342"/>
        <v>0</v>
      </c>
      <c r="O214" s="64">
        <f>IFERROR(N214/N203,0)</f>
        <v>0</v>
      </c>
      <c r="P214" s="63">
        <f t="shared" si="378"/>
        <v>0</v>
      </c>
      <c r="Q214" s="67">
        <f>IFERROR(P214/P218,0)</f>
        <v>0</v>
      </c>
      <c r="R214" s="66">
        <f>CE124</f>
        <v>0</v>
      </c>
      <c r="S214" s="62">
        <f>IFERROR(R214/R218,0)</f>
        <v>0</v>
      </c>
      <c r="T214" s="63" t="str">
        <f t="shared" si="343"/>
        <v>0</v>
      </c>
      <c r="U214" s="64">
        <f>IFERROR(T214/T203,0)</f>
        <v>0</v>
      </c>
      <c r="V214" s="63">
        <f>CF124</f>
        <v>0</v>
      </c>
      <c r="W214" s="67">
        <f>IFERROR(V214/V218,0)</f>
        <v>0</v>
      </c>
      <c r="X214" s="68">
        <f>CG124</f>
        <v>0</v>
      </c>
      <c r="Y214" s="62">
        <f>IFERROR(X214/X218,0)</f>
        <v>0</v>
      </c>
      <c r="Z214" s="63" t="str">
        <f t="shared" si="344"/>
        <v>0</v>
      </c>
      <c r="AA214" s="64">
        <f>IFERROR(Z214/Z203,0)</f>
        <v>0</v>
      </c>
      <c r="AB214" s="63">
        <f>CH124</f>
        <v>0</v>
      </c>
      <c r="AC214" s="65">
        <f>IFERROR(AB214/AB218,0)</f>
        <v>0</v>
      </c>
      <c r="AD214" s="66">
        <f>CI124</f>
        <v>0</v>
      </c>
      <c r="AE214" s="62">
        <f>IFERROR(AD214/AD218,0)</f>
        <v>0</v>
      </c>
      <c r="AF214" s="63" t="str">
        <f t="shared" si="345"/>
        <v>0</v>
      </c>
      <c r="AG214" s="64">
        <f>IFERROR(AF214/AF203,0)</f>
        <v>0</v>
      </c>
      <c r="AH214" s="63">
        <f>CJ124</f>
        <v>0</v>
      </c>
      <c r="AI214" s="67">
        <f>IFERROR(AH214/AH218,0)</f>
        <v>0</v>
      </c>
      <c r="AJ214" s="66">
        <f>CK124</f>
        <v>0</v>
      </c>
      <c r="AK214" s="62">
        <f>IFERROR(AJ214/AJ218,0)</f>
        <v>0</v>
      </c>
      <c r="AL214" s="63" t="str">
        <f t="shared" si="346"/>
        <v>0</v>
      </c>
      <c r="AM214" s="64">
        <f>IFERROR(AL214/AL203,0)</f>
        <v>0</v>
      </c>
      <c r="AN214" s="63">
        <f>CL124</f>
        <v>0</v>
      </c>
      <c r="AO214" s="65">
        <f>IFERROR(AN214/AN218,0)</f>
        <v>0</v>
      </c>
      <c r="AP214" s="66">
        <f t="shared" si="379"/>
        <v>0</v>
      </c>
      <c r="AQ214" s="62">
        <f>IFERROR(AP214/AP218,0)</f>
        <v>0</v>
      </c>
      <c r="AR214" s="63" t="str">
        <f t="shared" si="348"/>
        <v>0</v>
      </c>
      <c r="AS214" s="64">
        <f>IFERROR(AR214/AR203,0)</f>
        <v>0</v>
      </c>
      <c r="AT214" s="63">
        <f t="shared" si="380"/>
        <v>0</v>
      </c>
      <c r="AU214" s="69">
        <f>IFERROR(AT214/AT218,0)</f>
        <v>0</v>
      </c>
      <c r="AV214" s="70">
        <f t="shared" si="350"/>
        <v>0</v>
      </c>
      <c r="AW214" s="71">
        <f t="shared" si="351"/>
        <v>0</v>
      </c>
      <c r="AX214" s="72">
        <f t="shared" si="352"/>
        <v>0</v>
      </c>
      <c r="AY214" s="71">
        <f t="shared" si="353"/>
        <v>0</v>
      </c>
      <c r="AZ214" s="72">
        <f t="shared" si="354"/>
        <v>0</v>
      </c>
      <c r="BA214" s="73">
        <f t="shared" si="355"/>
        <v>0</v>
      </c>
      <c r="BB214" s="70">
        <f t="shared" si="356"/>
        <v>0</v>
      </c>
      <c r="BC214" s="71">
        <f t="shared" si="357"/>
        <v>0</v>
      </c>
      <c r="BD214" s="72">
        <f t="shared" si="358"/>
        <v>0</v>
      </c>
      <c r="BE214" s="71">
        <f t="shared" si="359"/>
        <v>0</v>
      </c>
      <c r="BF214" s="72">
        <f t="shared" si="360"/>
        <v>0</v>
      </c>
      <c r="BG214" s="73">
        <f t="shared" si="361"/>
        <v>0</v>
      </c>
      <c r="BH214" s="70">
        <f t="shared" si="362"/>
        <v>0</v>
      </c>
      <c r="BI214" s="71">
        <f t="shared" si="363"/>
        <v>0</v>
      </c>
      <c r="BJ214" s="72">
        <f t="shared" si="364"/>
        <v>0</v>
      </c>
      <c r="BK214" s="71">
        <f t="shared" si="365"/>
        <v>0</v>
      </c>
      <c r="BL214" s="72">
        <f t="shared" si="366"/>
        <v>0</v>
      </c>
      <c r="BM214" s="74">
        <f t="shared" si="367"/>
        <v>0</v>
      </c>
      <c r="BN214" s="75">
        <f t="shared" si="368"/>
        <v>0</v>
      </c>
      <c r="BO214" s="71">
        <f t="shared" si="369"/>
        <v>0</v>
      </c>
      <c r="BP214" s="72">
        <f t="shared" si="370"/>
        <v>0</v>
      </c>
      <c r="BQ214" s="71">
        <f t="shared" si="371"/>
        <v>0</v>
      </c>
      <c r="BR214" s="72">
        <f t="shared" si="340"/>
        <v>0</v>
      </c>
      <c r="BS214" s="74">
        <f t="shared" si="372"/>
        <v>0</v>
      </c>
      <c r="BX214" s="6"/>
      <c r="BY214" s="6"/>
      <c r="BZ214" s="6"/>
      <c r="CA214" s="6"/>
      <c r="CB214" s="6"/>
      <c r="CC214" s="6"/>
      <c r="CD214" s="2"/>
      <c r="CE214" s="2"/>
      <c r="CJ214" s="6"/>
      <c r="CK214" s="6"/>
      <c r="CM214" s="6"/>
    </row>
    <row r="215" spans="3:92" ht="18" customHeight="1" x14ac:dyDescent="0.3">
      <c r="C215" s="315"/>
      <c r="D215" s="324"/>
      <c r="E215" s="60" t="s">
        <v>39</v>
      </c>
      <c r="F215" s="61">
        <f>CA125</f>
        <v>91</v>
      </c>
      <c r="G215" s="62">
        <f>IFERROR(F215/F218,0)</f>
        <v>1.8120270808442852E-2</v>
      </c>
      <c r="H215" s="63">
        <f t="shared" si="341"/>
        <v>364.81996689213236</v>
      </c>
      <c r="I215" s="64">
        <f>IFERROR(H215/H203,0)</f>
        <v>1.2308431003930211</v>
      </c>
      <c r="J215" s="63">
        <f>CB125</f>
        <v>33198.616987184047</v>
      </c>
      <c r="K215" s="65">
        <f>IFERROR(J215/J218,0)</f>
        <v>2.1555929076149515E-2</v>
      </c>
      <c r="L215" s="66">
        <f t="shared" si="377"/>
        <v>0</v>
      </c>
      <c r="M215" s="62">
        <f>IFERROR(L215/L218,0)</f>
        <v>0</v>
      </c>
      <c r="N215" s="63" t="str">
        <f t="shared" si="342"/>
        <v>0</v>
      </c>
      <c r="O215" s="64">
        <f>IFERROR(N215/N203,0)</f>
        <v>0</v>
      </c>
      <c r="P215" s="63">
        <f t="shared" si="378"/>
        <v>0</v>
      </c>
      <c r="Q215" s="67">
        <f>IFERROR(P215/P218,0)</f>
        <v>0</v>
      </c>
      <c r="R215" s="66">
        <f>CE125</f>
        <v>0</v>
      </c>
      <c r="S215" s="62">
        <f>IFERROR(R215/R218,0)</f>
        <v>0</v>
      </c>
      <c r="T215" s="63" t="str">
        <f t="shared" si="343"/>
        <v>0</v>
      </c>
      <c r="U215" s="64">
        <f>IFERROR(T215/T203,0)</f>
        <v>0</v>
      </c>
      <c r="V215" s="63">
        <f>CF125</f>
        <v>0</v>
      </c>
      <c r="W215" s="67">
        <f>IFERROR(V215/V218,0)</f>
        <v>0</v>
      </c>
      <c r="X215" s="68">
        <f>CG125</f>
        <v>0</v>
      </c>
      <c r="Y215" s="62">
        <f>IFERROR(X215/X218,0)</f>
        <v>0</v>
      </c>
      <c r="Z215" s="63" t="str">
        <f t="shared" si="344"/>
        <v>0</v>
      </c>
      <c r="AA215" s="64">
        <f>IFERROR(Z215/Z203,0)</f>
        <v>0</v>
      </c>
      <c r="AB215" s="63">
        <f>CH125</f>
        <v>0</v>
      </c>
      <c r="AC215" s="65">
        <f>IFERROR(AB215/AB218,0)</f>
        <v>0</v>
      </c>
      <c r="AD215" s="66">
        <f>CI125</f>
        <v>0</v>
      </c>
      <c r="AE215" s="62">
        <f>IFERROR(AD215/AD218,0)</f>
        <v>0</v>
      </c>
      <c r="AF215" s="63" t="str">
        <f t="shared" si="345"/>
        <v>0</v>
      </c>
      <c r="AG215" s="64">
        <f>IFERROR(AF215/AF203,0)</f>
        <v>0</v>
      </c>
      <c r="AH215" s="63">
        <f>CJ125</f>
        <v>0</v>
      </c>
      <c r="AI215" s="67">
        <f>IFERROR(AH215/AH218,0)</f>
        <v>0</v>
      </c>
      <c r="AJ215" s="66">
        <f>CK125</f>
        <v>0</v>
      </c>
      <c r="AK215" s="62">
        <f>IFERROR(AJ215/AJ218,0)</f>
        <v>0</v>
      </c>
      <c r="AL215" s="63" t="str">
        <f t="shared" si="346"/>
        <v>0</v>
      </c>
      <c r="AM215" s="64">
        <f>IFERROR(AL215/AL203,0)</f>
        <v>0</v>
      </c>
      <c r="AN215" s="63">
        <f>CL125</f>
        <v>0</v>
      </c>
      <c r="AO215" s="65">
        <f>IFERROR(AN215/AN218,0)</f>
        <v>0</v>
      </c>
      <c r="AP215" s="66">
        <f t="shared" si="379"/>
        <v>0</v>
      </c>
      <c r="AQ215" s="62">
        <f>IFERROR(AP215/AP218,0)</f>
        <v>0</v>
      </c>
      <c r="AR215" s="63" t="str">
        <f t="shared" si="348"/>
        <v>0</v>
      </c>
      <c r="AS215" s="64">
        <f>IFERROR(AR215/AR203,0)</f>
        <v>0</v>
      </c>
      <c r="AT215" s="63">
        <f t="shared" si="380"/>
        <v>0</v>
      </c>
      <c r="AU215" s="69">
        <f>IFERROR(AT215/AT218,0)</f>
        <v>0</v>
      </c>
      <c r="AV215" s="70">
        <f t="shared" si="350"/>
        <v>-91</v>
      </c>
      <c r="AW215" s="71">
        <f t="shared" si="351"/>
        <v>-1</v>
      </c>
      <c r="AX215" s="72">
        <f t="shared" si="352"/>
        <v>-364.81996689213236</v>
      </c>
      <c r="AY215" s="71">
        <f t="shared" si="353"/>
        <v>-1</v>
      </c>
      <c r="AZ215" s="72">
        <f t="shared" si="354"/>
        <v>-33198.616987184047</v>
      </c>
      <c r="BA215" s="73">
        <f t="shared" si="355"/>
        <v>-1</v>
      </c>
      <c r="BB215" s="70">
        <f t="shared" si="356"/>
        <v>0</v>
      </c>
      <c r="BC215" s="71">
        <f t="shared" si="357"/>
        <v>0</v>
      </c>
      <c r="BD215" s="72">
        <f t="shared" si="358"/>
        <v>0</v>
      </c>
      <c r="BE215" s="71">
        <f t="shared" si="359"/>
        <v>0</v>
      </c>
      <c r="BF215" s="72">
        <f t="shared" si="360"/>
        <v>0</v>
      </c>
      <c r="BG215" s="73">
        <f t="shared" si="361"/>
        <v>0</v>
      </c>
      <c r="BH215" s="70">
        <f t="shared" si="362"/>
        <v>0</v>
      </c>
      <c r="BI215" s="71">
        <f t="shared" si="363"/>
        <v>0</v>
      </c>
      <c r="BJ215" s="72">
        <f t="shared" si="364"/>
        <v>0</v>
      </c>
      <c r="BK215" s="71">
        <f t="shared" si="365"/>
        <v>0</v>
      </c>
      <c r="BL215" s="72">
        <f t="shared" si="366"/>
        <v>0</v>
      </c>
      <c r="BM215" s="74">
        <f t="shared" si="367"/>
        <v>0</v>
      </c>
      <c r="BN215" s="75">
        <f t="shared" si="368"/>
        <v>0</v>
      </c>
      <c r="BO215" s="71">
        <f t="shared" si="369"/>
        <v>0</v>
      </c>
      <c r="BP215" s="72">
        <f t="shared" si="370"/>
        <v>0</v>
      </c>
      <c r="BQ215" s="71">
        <f t="shared" si="371"/>
        <v>0</v>
      </c>
      <c r="BR215" s="72">
        <f t="shared" si="340"/>
        <v>0</v>
      </c>
      <c r="BS215" s="74">
        <f t="shared" si="372"/>
        <v>0</v>
      </c>
      <c r="BX215" s="6"/>
      <c r="BY215" s="6"/>
      <c r="BZ215" s="6"/>
      <c r="CA215" s="6"/>
      <c r="CB215" s="6"/>
      <c r="CC215" s="6"/>
      <c r="CD215" s="2"/>
      <c r="CE215" s="2"/>
      <c r="CJ215" s="6"/>
      <c r="CK215" s="6"/>
      <c r="CM215" s="6"/>
    </row>
    <row r="216" spans="3:92" ht="18" customHeight="1" x14ac:dyDescent="0.3">
      <c r="C216" s="315"/>
      <c r="D216" s="325"/>
      <c r="E216" s="86" t="s">
        <v>41</v>
      </c>
      <c r="F216" s="87">
        <f>SUM(F211:F215)</f>
        <v>1931</v>
      </c>
      <c r="G216" s="88">
        <f>IFERROR(F216/F218,0)</f>
        <v>0.38450816407805655</v>
      </c>
      <c r="H216" s="89">
        <f t="shared" si="341"/>
        <v>393.70234293142192</v>
      </c>
      <c r="I216" s="90">
        <f>IFERROR(H216/H203,0)</f>
        <v>1.3282875291444425</v>
      </c>
      <c r="J216" s="89">
        <f>SUM(J211:J215)</f>
        <v>760239.22420057573</v>
      </c>
      <c r="K216" s="91">
        <f>IFERROR(J216/J218,0)</f>
        <v>0.49362486407493461</v>
      </c>
      <c r="L216" s="92">
        <f>SUM(L211:L215)</f>
        <v>0</v>
      </c>
      <c r="M216" s="88">
        <f>IFERROR(L216/L218,0)</f>
        <v>0</v>
      </c>
      <c r="N216" s="89" t="str">
        <f t="shared" si="342"/>
        <v>0</v>
      </c>
      <c r="O216" s="90">
        <f>IFERROR(N216/N203,0)</f>
        <v>0</v>
      </c>
      <c r="P216" s="89">
        <f>SUM(P211:P215)</f>
        <v>0</v>
      </c>
      <c r="Q216" s="93">
        <f>IFERROR(P216/P218,0)</f>
        <v>0</v>
      </c>
      <c r="R216" s="92">
        <f>SUM(R211:R215)</f>
        <v>0</v>
      </c>
      <c r="S216" s="88">
        <f>IFERROR(R216/R218,0)</f>
        <v>0</v>
      </c>
      <c r="T216" s="89" t="str">
        <f t="shared" si="343"/>
        <v>0</v>
      </c>
      <c r="U216" s="90">
        <f>IFERROR(T216/T203,0)</f>
        <v>0</v>
      </c>
      <c r="V216" s="89">
        <f>SUM(V211:V215)</f>
        <v>0</v>
      </c>
      <c r="W216" s="93">
        <f>IFERROR(V216/V218,0)</f>
        <v>0</v>
      </c>
      <c r="X216" s="94">
        <f>SUM(X211:X215)</f>
        <v>0</v>
      </c>
      <c r="Y216" s="88">
        <f>IFERROR(X216/X218,0)</f>
        <v>0</v>
      </c>
      <c r="Z216" s="89" t="str">
        <f t="shared" si="344"/>
        <v>0</v>
      </c>
      <c r="AA216" s="90">
        <f>IFERROR(Z216/Z203,0)</f>
        <v>0</v>
      </c>
      <c r="AB216" s="89">
        <f>SUM(AB211:AB215)</f>
        <v>0</v>
      </c>
      <c r="AC216" s="91">
        <f>IFERROR(AB216/AB218,0)</f>
        <v>0</v>
      </c>
      <c r="AD216" s="92">
        <f>SUM(AD211:AD215)</f>
        <v>0</v>
      </c>
      <c r="AE216" s="88">
        <f>IFERROR(AD216/AD218,0)</f>
        <v>0</v>
      </c>
      <c r="AF216" s="89" t="str">
        <f t="shared" si="345"/>
        <v>0</v>
      </c>
      <c r="AG216" s="90">
        <f>IFERROR(AF216/AF203,0)</f>
        <v>0</v>
      </c>
      <c r="AH216" s="89">
        <f>SUM(AH211:AH215)</f>
        <v>0</v>
      </c>
      <c r="AI216" s="93">
        <f>IFERROR(AH216/AH218,0)</f>
        <v>0</v>
      </c>
      <c r="AJ216" s="92">
        <f>SUM(AJ211:AJ215)</f>
        <v>0</v>
      </c>
      <c r="AK216" s="88">
        <f>IFERROR(AJ216/AJ218,0)</f>
        <v>0</v>
      </c>
      <c r="AL216" s="89" t="str">
        <f t="shared" si="346"/>
        <v>0</v>
      </c>
      <c r="AM216" s="90">
        <f>IFERROR(AL216/AL203,0)</f>
        <v>0</v>
      </c>
      <c r="AN216" s="89">
        <f>SUM(AN211:AN215)</f>
        <v>0</v>
      </c>
      <c r="AO216" s="91">
        <f>IFERROR(AN216/AN218,0)</f>
        <v>0</v>
      </c>
      <c r="AP216" s="92">
        <f>SUM(AP211:AP215)</f>
        <v>0</v>
      </c>
      <c r="AQ216" s="88">
        <f>IFERROR(AP216/AP218,0)</f>
        <v>0</v>
      </c>
      <c r="AR216" s="89" t="str">
        <f t="shared" si="348"/>
        <v>0</v>
      </c>
      <c r="AS216" s="90">
        <f>IFERROR(AR216/AR203,0)</f>
        <v>0</v>
      </c>
      <c r="AT216" s="89">
        <f>SUM(AT211:AT215)</f>
        <v>0</v>
      </c>
      <c r="AU216" s="95">
        <f>IFERROR(AT216/AT218,0)</f>
        <v>0</v>
      </c>
      <c r="AV216" s="96">
        <f t="shared" si="350"/>
        <v>-1931</v>
      </c>
      <c r="AW216" s="97">
        <f t="shared" si="351"/>
        <v>-1</v>
      </c>
      <c r="AX216" s="98">
        <f t="shared" si="352"/>
        <v>-393.70234293142192</v>
      </c>
      <c r="AY216" s="97">
        <f t="shared" si="353"/>
        <v>-1</v>
      </c>
      <c r="AZ216" s="98">
        <f t="shared" si="354"/>
        <v>-760239.22420057573</v>
      </c>
      <c r="BA216" s="99">
        <f t="shared" si="355"/>
        <v>-1</v>
      </c>
      <c r="BB216" s="96">
        <f t="shared" si="356"/>
        <v>0</v>
      </c>
      <c r="BC216" s="97">
        <f t="shared" si="357"/>
        <v>0</v>
      </c>
      <c r="BD216" s="98">
        <f t="shared" si="358"/>
        <v>0</v>
      </c>
      <c r="BE216" s="97">
        <f t="shared" si="359"/>
        <v>0</v>
      </c>
      <c r="BF216" s="98">
        <f t="shared" si="360"/>
        <v>0</v>
      </c>
      <c r="BG216" s="99">
        <f t="shared" si="361"/>
        <v>0</v>
      </c>
      <c r="BH216" s="96">
        <f t="shared" si="362"/>
        <v>0</v>
      </c>
      <c r="BI216" s="97">
        <f t="shared" si="363"/>
        <v>0</v>
      </c>
      <c r="BJ216" s="98">
        <f t="shared" si="364"/>
        <v>0</v>
      </c>
      <c r="BK216" s="97">
        <f t="shared" si="365"/>
        <v>0</v>
      </c>
      <c r="BL216" s="98">
        <f t="shared" si="366"/>
        <v>0</v>
      </c>
      <c r="BM216" s="100">
        <f t="shared" si="367"/>
        <v>0</v>
      </c>
      <c r="BN216" s="101">
        <f t="shared" si="368"/>
        <v>0</v>
      </c>
      <c r="BO216" s="97">
        <f t="shared" si="369"/>
        <v>0</v>
      </c>
      <c r="BP216" s="98">
        <f t="shared" si="370"/>
        <v>0</v>
      </c>
      <c r="BQ216" s="97">
        <f t="shared" si="371"/>
        <v>0</v>
      </c>
      <c r="BR216" s="98">
        <f t="shared" si="340"/>
        <v>0</v>
      </c>
      <c r="BS216" s="100">
        <f t="shared" si="372"/>
        <v>0</v>
      </c>
      <c r="BX216" s="213"/>
      <c r="BY216" s="213"/>
      <c r="BZ216" s="213"/>
      <c r="CA216" s="213"/>
      <c r="CB216" s="213"/>
      <c r="CC216" s="14"/>
      <c r="CD216" s="8"/>
      <c r="CE216" s="8"/>
      <c r="CF216" s="8"/>
      <c r="CG216" s="8"/>
      <c r="CH216" s="8"/>
      <c r="CI216" s="8"/>
      <c r="CJ216" s="14"/>
      <c r="CK216" s="6"/>
      <c r="CM216" s="6"/>
    </row>
    <row r="217" spans="3:92" ht="18" customHeight="1" x14ac:dyDescent="0.3">
      <c r="C217" s="315"/>
      <c r="D217" s="326" t="s">
        <v>57</v>
      </c>
      <c r="E217" s="327"/>
      <c r="F217" s="155">
        <f>CA126</f>
        <v>41</v>
      </c>
      <c r="G217" s="156">
        <f>IFERROR(F217/F218,0)</f>
        <v>8.1640780565511752E-3</v>
      </c>
      <c r="H217" s="157">
        <f t="shared" si="341"/>
        <v>0</v>
      </c>
      <c r="I217" s="158">
        <f>IFERROR(H217/H203,0)</f>
        <v>0</v>
      </c>
      <c r="J217" s="157">
        <f>CB126</f>
        <v>0</v>
      </c>
      <c r="K217" s="159">
        <f>IFERROR(J217/J218,0)</f>
        <v>0</v>
      </c>
      <c r="L217" s="160">
        <f>CC126</f>
        <v>0</v>
      </c>
      <c r="M217" s="156">
        <f>IFERROR(L217/L218,0)</f>
        <v>0</v>
      </c>
      <c r="N217" s="157" t="str">
        <f t="shared" si="342"/>
        <v>0</v>
      </c>
      <c r="O217" s="158">
        <f>IFERROR(N217/N203,0)</f>
        <v>0</v>
      </c>
      <c r="P217" s="157">
        <f>CD126</f>
        <v>0</v>
      </c>
      <c r="Q217" s="161">
        <f>IFERROR(P217/P218,0)</f>
        <v>0</v>
      </c>
      <c r="R217" s="160">
        <f>CE126</f>
        <v>0</v>
      </c>
      <c r="S217" s="156">
        <f>IFERROR(R217/R218,0)</f>
        <v>0</v>
      </c>
      <c r="T217" s="157" t="str">
        <f t="shared" si="343"/>
        <v>0</v>
      </c>
      <c r="U217" s="158">
        <f>IFERROR(T217/T203,0)</f>
        <v>0</v>
      </c>
      <c r="V217" s="157">
        <f>CF126</f>
        <v>0</v>
      </c>
      <c r="W217" s="161">
        <f>IFERROR(V217/V218,0)</f>
        <v>0</v>
      </c>
      <c r="X217" s="162">
        <f>CG126</f>
        <v>0</v>
      </c>
      <c r="Y217" s="156">
        <f>IFERROR(X217/X218,0)</f>
        <v>0</v>
      </c>
      <c r="Z217" s="157" t="str">
        <f t="shared" si="344"/>
        <v>0</v>
      </c>
      <c r="AA217" s="158">
        <f>IFERROR(Z217/Z203,0)</f>
        <v>0</v>
      </c>
      <c r="AB217" s="157">
        <f>CH126</f>
        <v>0</v>
      </c>
      <c r="AC217" s="159">
        <f>IFERROR(AB217/AB218,0)</f>
        <v>0</v>
      </c>
      <c r="AD217" s="160">
        <f>CI126</f>
        <v>0</v>
      </c>
      <c r="AE217" s="156">
        <f>IFERROR(AD217/AD218,0)</f>
        <v>0</v>
      </c>
      <c r="AF217" s="157" t="str">
        <f t="shared" si="345"/>
        <v>0</v>
      </c>
      <c r="AG217" s="158">
        <f>IFERROR(AF217/AF203,0)</f>
        <v>0</v>
      </c>
      <c r="AH217" s="157">
        <f>CJ126</f>
        <v>0</v>
      </c>
      <c r="AI217" s="161">
        <f>IFERROR(AH217/AH218,0)</f>
        <v>0</v>
      </c>
      <c r="AJ217" s="160">
        <f>CK126</f>
        <v>0</v>
      </c>
      <c r="AK217" s="156">
        <f>IFERROR(AJ217/AJ218,0)</f>
        <v>0</v>
      </c>
      <c r="AL217" s="157" t="str">
        <f t="shared" si="346"/>
        <v>0</v>
      </c>
      <c r="AM217" s="158">
        <f>IFERROR(AL217/AL203,0)</f>
        <v>0</v>
      </c>
      <c r="AN217" s="157">
        <f>CL126</f>
        <v>0</v>
      </c>
      <c r="AO217" s="159">
        <f>IFERROR(AN217/AN218,0)</f>
        <v>0</v>
      </c>
      <c r="AP217" s="160">
        <f>CM126</f>
        <v>0</v>
      </c>
      <c r="AQ217" s="156">
        <f>IFERROR(AP217/AP218,0)</f>
        <v>0</v>
      </c>
      <c r="AR217" s="157" t="str">
        <f t="shared" si="348"/>
        <v>0</v>
      </c>
      <c r="AS217" s="158">
        <f>IFERROR(AR217/AR203,0)</f>
        <v>0</v>
      </c>
      <c r="AT217" s="157">
        <f>CN126</f>
        <v>0</v>
      </c>
      <c r="AU217" s="163">
        <f>IFERROR(AT217/AT218,0)</f>
        <v>0</v>
      </c>
      <c r="AV217" s="164">
        <f t="shared" si="350"/>
        <v>-41</v>
      </c>
      <c r="AW217" s="165">
        <f t="shared" si="351"/>
        <v>-1</v>
      </c>
      <c r="AX217" s="166">
        <f t="shared" si="352"/>
        <v>0</v>
      </c>
      <c r="AY217" s="165">
        <f t="shared" si="353"/>
        <v>0</v>
      </c>
      <c r="AZ217" s="166">
        <f t="shared" si="354"/>
        <v>0</v>
      </c>
      <c r="BA217" s="167">
        <f t="shared" si="355"/>
        <v>0</v>
      </c>
      <c r="BB217" s="164">
        <f t="shared" si="356"/>
        <v>0</v>
      </c>
      <c r="BC217" s="165">
        <f t="shared" si="357"/>
        <v>0</v>
      </c>
      <c r="BD217" s="166">
        <f t="shared" si="358"/>
        <v>0</v>
      </c>
      <c r="BE217" s="165">
        <f t="shared" si="359"/>
        <v>0</v>
      </c>
      <c r="BF217" s="166">
        <f t="shared" si="360"/>
        <v>0</v>
      </c>
      <c r="BG217" s="167">
        <f t="shared" si="361"/>
        <v>0</v>
      </c>
      <c r="BH217" s="164">
        <f t="shared" si="362"/>
        <v>0</v>
      </c>
      <c r="BI217" s="165">
        <f t="shared" si="363"/>
        <v>0</v>
      </c>
      <c r="BJ217" s="166">
        <f t="shared" si="364"/>
        <v>0</v>
      </c>
      <c r="BK217" s="165">
        <f t="shared" si="365"/>
        <v>0</v>
      </c>
      <c r="BL217" s="166">
        <f t="shared" si="366"/>
        <v>0</v>
      </c>
      <c r="BM217" s="168">
        <f t="shared" si="367"/>
        <v>0</v>
      </c>
      <c r="BN217" s="169">
        <f t="shared" si="368"/>
        <v>0</v>
      </c>
      <c r="BO217" s="165">
        <f t="shared" si="369"/>
        <v>0</v>
      </c>
      <c r="BP217" s="166">
        <f t="shared" si="370"/>
        <v>0</v>
      </c>
      <c r="BQ217" s="165">
        <f t="shared" si="371"/>
        <v>0</v>
      </c>
      <c r="BR217" s="166">
        <f t="shared" si="340"/>
        <v>0</v>
      </c>
      <c r="BS217" s="168">
        <f t="shared" si="372"/>
        <v>0</v>
      </c>
      <c r="BX217" s="6"/>
      <c r="BY217" s="6"/>
      <c r="BZ217" s="6"/>
      <c r="CA217" s="6"/>
      <c r="CB217" s="6"/>
      <c r="CC217" s="6"/>
      <c r="CD217" s="2"/>
      <c r="CE217" s="2"/>
      <c r="CJ217" s="6"/>
      <c r="CK217" s="6"/>
      <c r="CM217" s="6"/>
    </row>
    <row r="218" spans="3:92" ht="18" customHeight="1" x14ac:dyDescent="0.3">
      <c r="C218" s="315"/>
      <c r="D218" s="328" t="s">
        <v>59</v>
      </c>
      <c r="E218" s="329"/>
      <c r="F218" s="170">
        <f>SUM(F206,F210,F216,F217)</f>
        <v>5022</v>
      </c>
      <c r="G218" s="171">
        <f>IFERROR(F218/F218,0)</f>
        <v>1</v>
      </c>
      <c r="H218" s="172">
        <f t="shared" si="341"/>
        <v>306.67370323308916</v>
      </c>
      <c r="I218" s="173">
        <f>IFERROR(H218/H203,0)</f>
        <v>1.0346670850064297</v>
      </c>
      <c r="J218" s="172">
        <f>SUM(J206,J210,J216,J217)</f>
        <v>1540115.3376365737</v>
      </c>
      <c r="K218" s="174">
        <f>IFERROR(J218/J218,0)</f>
        <v>1</v>
      </c>
      <c r="L218" s="175">
        <f>SUM(L206,L210,L216,L217)</f>
        <v>0</v>
      </c>
      <c r="M218" s="171">
        <f>IFERROR(L218/L218,0)</f>
        <v>0</v>
      </c>
      <c r="N218" s="172" t="str">
        <f t="shared" si="342"/>
        <v>0</v>
      </c>
      <c r="O218" s="173">
        <f>IFERROR(N218/N203,0)</f>
        <v>0</v>
      </c>
      <c r="P218" s="172">
        <f>SUM(P206,P210,P216,P217)</f>
        <v>0</v>
      </c>
      <c r="Q218" s="176">
        <f>IFERROR(P218/P218,0)</f>
        <v>0</v>
      </c>
      <c r="R218" s="175">
        <f>SUM(R206,R210,R216,R217)</f>
        <v>0</v>
      </c>
      <c r="S218" s="171">
        <f>IFERROR(R218/R218,0)</f>
        <v>0</v>
      </c>
      <c r="T218" s="172" t="str">
        <f t="shared" si="343"/>
        <v>0</v>
      </c>
      <c r="U218" s="173">
        <f>IFERROR(T218/T203,0)</f>
        <v>0</v>
      </c>
      <c r="V218" s="172">
        <f>SUM(V206,V210,V216,V217)</f>
        <v>0</v>
      </c>
      <c r="W218" s="176">
        <f>IFERROR(V218/V218,0)</f>
        <v>0</v>
      </c>
      <c r="X218" s="177">
        <f>SUM(X206,X210,X216,X217)</f>
        <v>0</v>
      </c>
      <c r="Y218" s="171">
        <f>IFERROR(X218/X218,0)</f>
        <v>0</v>
      </c>
      <c r="Z218" s="172" t="str">
        <f t="shared" si="344"/>
        <v>0</v>
      </c>
      <c r="AA218" s="173">
        <f>IFERROR(Z218/Z203,0)</f>
        <v>0</v>
      </c>
      <c r="AB218" s="172">
        <f>SUM(AB206,AB210,AB216,AB217)</f>
        <v>0</v>
      </c>
      <c r="AC218" s="174">
        <f>IFERROR(AB218/AB218,0)</f>
        <v>0</v>
      </c>
      <c r="AD218" s="175">
        <f>SUM(AD206,AD210,AD216,AD217)</f>
        <v>0</v>
      </c>
      <c r="AE218" s="171">
        <f>IFERROR(AD218/AD218,0)</f>
        <v>0</v>
      </c>
      <c r="AF218" s="172" t="str">
        <f t="shared" si="345"/>
        <v>0</v>
      </c>
      <c r="AG218" s="173">
        <f>IFERROR(AF218/AF203,0)</f>
        <v>0</v>
      </c>
      <c r="AH218" s="172">
        <f>SUM(AH206,AH210,AH216,AH217)</f>
        <v>0</v>
      </c>
      <c r="AI218" s="176">
        <f>IFERROR(AH218/AH218,0)</f>
        <v>0</v>
      </c>
      <c r="AJ218" s="175">
        <f>SUM(AJ206,AJ210,AJ216,AJ217)</f>
        <v>0</v>
      </c>
      <c r="AK218" s="171">
        <f>IFERROR(AJ218/AJ218,0)</f>
        <v>0</v>
      </c>
      <c r="AL218" s="172" t="str">
        <f t="shared" si="346"/>
        <v>0</v>
      </c>
      <c r="AM218" s="173">
        <f>IFERROR(AL218/AL203,0)</f>
        <v>0</v>
      </c>
      <c r="AN218" s="172">
        <f>SUM(AN206,AN210,AN216,AN217)</f>
        <v>0</v>
      </c>
      <c r="AO218" s="174">
        <f>IFERROR(AN218/AN218,0)</f>
        <v>0</v>
      </c>
      <c r="AP218" s="175">
        <f>SUM(AP206,AP210,AP216,AP217)</f>
        <v>0</v>
      </c>
      <c r="AQ218" s="171">
        <f>IFERROR(AP218/AP218,0)</f>
        <v>0</v>
      </c>
      <c r="AR218" s="172" t="str">
        <f t="shared" si="348"/>
        <v>0</v>
      </c>
      <c r="AS218" s="173">
        <f>IFERROR(AR218/AR203,0)</f>
        <v>0</v>
      </c>
      <c r="AT218" s="172">
        <f>SUM(AT206,AT210,AT216,AT217)</f>
        <v>0</v>
      </c>
      <c r="AU218" s="178">
        <f>IFERROR(AT218/AT218,0)</f>
        <v>0</v>
      </c>
      <c r="AV218" s="179">
        <f t="shared" si="350"/>
        <v>-5022</v>
      </c>
      <c r="AW218" s="180">
        <f t="shared" si="351"/>
        <v>-1</v>
      </c>
      <c r="AX218" s="181">
        <f t="shared" si="352"/>
        <v>-306.67370323308916</v>
      </c>
      <c r="AY218" s="180">
        <f t="shared" si="353"/>
        <v>-1</v>
      </c>
      <c r="AZ218" s="181">
        <f t="shared" si="354"/>
        <v>-1540115.3376365737</v>
      </c>
      <c r="BA218" s="182">
        <f t="shared" si="355"/>
        <v>-1</v>
      </c>
      <c r="BB218" s="179">
        <f t="shared" si="356"/>
        <v>0</v>
      </c>
      <c r="BC218" s="180">
        <f t="shared" si="357"/>
        <v>0</v>
      </c>
      <c r="BD218" s="181">
        <f t="shared" si="358"/>
        <v>0</v>
      </c>
      <c r="BE218" s="180">
        <f t="shared" si="359"/>
        <v>0</v>
      </c>
      <c r="BF218" s="181">
        <f t="shared" si="360"/>
        <v>0</v>
      </c>
      <c r="BG218" s="182">
        <f t="shared" si="361"/>
        <v>0</v>
      </c>
      <c r="BH218" s="179">
        <f t="shared" si="362"/>
        <v>0</v>
      </c>
      <c r="BI218" s="180">
        <f t="shared" si="363"/>
        <v>0</v>
      </c>
      <c r="BJ218" s="181">
        <f t="shared" si="364"/>
        <v>0</v>
      </c>
      <c r="BK218" s="180">
        <f t="shared" si="365"/>
        <v>0</v>
      </c>
      <c r="BL218" s="181">
        <f t="shared" si="366"/>
        <v>0</v>
      </c>
      <c r="BM218" s="183">
        <f t="shared" si="367"/>
        <v>0</v>
      </c>
      <c r="BN218" s="184">
        <f t="shared" si="368"/>
        <v>0</v>
      </c>
      <c r="BO218" s="180">
        <f t="shared" si="369"/>
        <v>0</v>
      </c>
      <c r="BP218" s="181">
        <f t="shared" si="370"/>
        <v>0</v>
      </c>
      <c r="BQ218" s="180">
        <f t="shared" si="371"/>
        <v>0</v>
      </c>
      <c r="BR218" s="181">
        <f t="shared" si="340"/>
        <v>0</v>
      </c>
      <c r="BS218" s="183">
        <f t="shared" si="372"/>
        <v>0</v>
      </c>
      <c r="BX218" s="6"/>
      <c r="BY218" s="6"/>
      <c r="BZ218" s="6"/>
      <c r="CA218" s="6"/>
      <c r="CB218" s="6"/>
      <c r="CC218" s="6"/>
      <c r="CD218" s="2"/>
      <c r="CE218" s="2"/>
      <c r="CJ218" s="6"/>
      <c r="CK218" s="6"/>
      <c r="CM218" s="6"/>
    </row>
    <row r="219" spans="3:92" ht="18" customHeight="1" thickBot="1" x14ac:dyDescent="0.35">
      <c r="C219" s="316"/>
      <c r="D219" s="330" t="s">
        <v>60</v>
      </c>
      <c r="E219" s="331"/>
      <c r="F219" s="185">
        <f>F218/F198</f>
        <v>0.70336134453781518</v>
      </c>
      <c r="G219" s="186"/>
      <c r="H219" s="187"/>
      <c r="I219" s="188"/>
      <c r="J219" s="187"/>
      <c r="K219" s="189"/>
      <c r="L219" s="190" t="e">
        <f>L218/L198</f>
        <v>#DIV/0!</v>
      </c>
      <c r="M219" s="186"/>
      <c r="N219" s="187"/>
      <c r="O219" s="188"/>
      <c r="P219" s="187"/>
      <c r="Q219" s="191"/>
      <c r="R219" s="190" t="e">
        <f>R218/R198</f>
        <v>#DIV/0!</v>
      </c>
      <c r="S219" s="186"/>
      <c r="T219" s="187"/>
      <c r="U219" s="188"/>
      <c r="V219" s="187"/>
      <c r="W219" s="191"/>
      <c r="X219" s="192" t="e">
        <f>X218/X198</f>
        <v>#DIV/0!</v>
      </c>
      <c r="Y219" s="186"/>
      <c r="Z219" s="187"/>
      <c r="AA219" s="188"/>
      <c r="AB219" s="187"/>
      <c r="AC219" s="189"/>
      <c r="AD219" s="190" t="e">
        <f>AD218/AD198</f>
        <v>#DIV/0!</v>
      </c>
      <c r="AE219" s="186"/>
      <c r="AF219" s="187"/>
      <c r="AG219" s="188"/>
      <c r="AH219" s="187"/>
      <c r="AI219" s="191"/>
      <c r="AJ219" s="190" t="e">
        <f>AJ218/AJ198</f>
        <v>#DIV/0!</v>
      </c>
      <c r="AK219" s="186"/>
      <c r="AL219" s="187"/>
      <c r="AM219" s="188"/>
      <c r="AN219" s="187"/>
      <c r="AO219" s="189"/>
      <c r="AP219" s="190" t="e">
        <f>AP218/AP198</f>
        <v>#DIV/0!</v>
      </c>
      <c r="AQ219" s="186"/>
      <c r="AR219" s="187"/>
      <c r="AS219" s="188"/>
      <c r="AT219" s="187"/>
      <c r="AU219" s="193"/>
      <c r="AV219" s="194">
        <f t="shared" si="350"/>
        <v>0</v>
      </c>
      <c r="AW219" s="195"/>
      <c r="AX219" s="196"/>
      <c r="AY219" s="197"/>
      <c r="AZ219" s="196"/>
      <c r="BA219" s="197"/>
      <c r="BB219" s="194">
        <f t="shared" si="356"/>
        <v>0</v>
      </c>
      <c r="BC219" s="195"/>
      <c r="BD219" s="196"/>
      <c r="BE219" s="197"/>
      <c r="BF219" s="196"/>
      <c r="BG219" s="197"/>
      <c r="BH219" s="194">
        <f t="shared" si="362"/>
        <v>0</v>
      </c>
      <c r="BI219" s="195"/>
      <c r="BJ219" s="196"/>
      <c r="BK219" s="197"/>
      <c r="BL219" s="196"/>
      <c r="BM219" s="198"/>
      <c r="BN219" s="199">
        <f>IFERROR(L219-AP219,0)</f>
        <v>0</v>
      </c>
      <c r="BO219" s="195"/>
      <c r="BP219" s="196"/>
      <c r="BQ219" s="197"/>
      <c r="BR219" s="196"/>
      <c r="BS219" s="198"/>
      <c r="BX219" s="6"/>
      <c r="BY219" s="6"/>
      <c r="BZ219" s="6"/>
      <c r="CA219" s="6"/>
      <c r="CB219" s="6"/>
      <c r="CC219" s="6"/>
      <c r="CD219" s="2"/>
      <c r="CE219" s="2"/>
      <c r="CJ219" s="6"/>
      <c r="CK219" s="6"/>
      <c r="CM219" s="6"/>
    </row>
    <row r="220" spans="3:92" ht="18" customHeight="1" x14ac:dyDescent="0.3">
      <c r="L220" s="8"/>
      <c r="P220" s="8"/>
      <c r="AM220" s="4"/>
      <c r="AS220" s="4"/>
      <c r="BI220" s="3"/>
      <c r="BK220" s="3"/>
      <c r="BM220" s="3"/>
      <c r="BO220" s="3"/>
      <c r="BQ220" s="3"/>
      <c r="BS220" s="3"/>
      <c r="BX220" s="6"/>
      <c r="BY220" s="6"/>
      <c r="BZ220" s="6"/>
      <c r="CA220" s="6"/>
      <c r="CB220" s="6"/>
      <c r="CC220" s="6"/>
      <c r="CD220" s="2"/>
      <c r="CE220" s="2"/>
      <c r="CJ220" s="6"/>
      <c r="CK220" s="6"/>
      <c r="CM220" s="6"/>
    </row>
    <row r="221" spans="3:92" ht="18" customHeight="1" x14ac:dyDescent="0.3">
      <c r="AM221" s="4"/>
      <c r="AN221" s="8"/>
      <c r="AS221" s="4"/>
      <c r="AT221" s="8"/>
      <c r="BI221" s="3"/>
      <c r="BK221" s="3"/>
      <c r="BM221" s="3"/>
      <c r="BO221" s="3"/>
      <c r="BQ221" s="3"/>
      <c r="BS221" s="3"/>
      <c r="BX221" s="6"/>
      <c r="BY221" s="6"/>
      <c r="BZ221" s="6"/>
      <c r="CA221" s="6"/>
      <c r="CB221" s="6"/>
      <c r="CC221" s="6"/>
      <c r="CD221" s="2"/>
      <c r="CE221" s="2"/>
      <c r="CJ221" s="6"/>
      <c r="CK221" s="6"/>
      <c r="CM221" s="6"/>
    </row>
    <row r="222" spans="3:92" s="8" customFormat="1" ht="18" customHeight="1" thickBot="1" x14ac:dyDescent="0.35">
      <c r="C222" s="7"/>
      <c r="D222" s="7"/>
      <c r="E222" s="7"/>
      <c r="F222" s="7">
        <f>CJ169</f>
        <v>7378</v>
      </c>
      <c r="G222" s="3"/>
      <c r="I222" s="4"/>
      <c r="J222" s="9"/>
      <c r="K222" s="9"/>
      <c r="L222" s="7">
        <f>CJ170</f>
        <v>0</v>
      </c>
      <c r="M222" s="3"/>
      <c r="O222" s="4"/>
      <c r="P222" s="9"/>
      <c r="Q222" s="9"/>
      <c r="R222" s="10">
        <f>CJ171</f>
        <v>0</v>
      </c>
      <c r="S222" s="11"/>
      <c r="T222" s="10"/>
      <c r="U222" s="12"/>
      <c r="V222" s="9"/>
      <c r="W222" s="9"/>
      <c r="X222" s="10">
        <f>CJ172</f>
        <v>0</v>
      </c>
      <c r="Y222" s="11"/>
      <c r="Z222" s="10"/>
      <c r="AA222" s="12"/>
      <c r="AB222" s="9"/>
      <c r="AC222" s="9"/>
      <c r="AD222" s="10">
        <f>CJ173</f>
        <v>0</v>
      </c>
      <c r="AE222" s="11"/>
      <c r="AF222" s="10"/>
      <c r="AG222" s="12"/>
      <c r="AH222" s="9"/>
      <c r="AI222" s="9"/>
      <c r="AJ222" s="10">
        <f>CJ174</f>
        <v>0</v>
      </c>
      <c r="AK222" s="3"/>
      <c r="AM222" s="4"/>
      <c r="AO222" s="3"/>
      <c r="AP222" s="10">
        <f>CJ175</f>
        <v>0</v>
      </c>
      <c r="AQ222" s="3"/>
      <c r="AS222" s="4"/>
      <c r="AU222" s="3"/>
      <c r="AW222" s="3"/>
      <c r="AY222" s="3"/>
      <c r="BA222" s="3"/>
      <c r="BC222" s="3"/>
      <c r="BE222" s="3"/>
      <c r="BG222" s="3"/>
      <c r="BI222" s="3"/>
      <c r="BK222" s="3"/>
      <c r="BM222" s="11" t="s">
        <v>1</v>
      </c>
      <c r="BO222" s="3"/>
      <c r="BQ222" s="3"/>
      <c r="BS222" s="11" t="s">
        <v>1</v>
      </c>
      <c r="BX222" s="6"/>
      <c r="BY222" s="6"/>
      <c r="BZ222" s="6"/>
      <c r="CA222" s="6"/>
      <c r="CB222" s="6"/>
      <c r="CC222" s="6"/>
      <c r="CD222" s="2"/>
      <c r="CE222" s="2"/>
      <c r="CF222" s="2"/>
      <c r="CG222" s="2"/>
      <c r="CH222" s="2"/>
      <c r="CI222" s="2"/>
      <c r="CJ222" s="6"/>
      <c r="CK222" s="6"/>
      <c r="CL222" s="2"/>
      <c r="CM222" s="6"/>
      <c r="CN222" s="2"/>
    </row>
    <row r="223" spans="3:92" s="15" customFormat="1" ht="18" customHeight="1" x14ac:dyDescent="0.3">
      <c r="C223" s="347" t="s">
        <v>2</v>
      </c>
      <c r="D223" s="345"/>
      <c r="E223" s="352"/>
      <c r="F223" s="358" t="str">
        <f>$F$7</f>
        <v>2026 Budget</v>
      </c>
      <c r="G223" s="345"/>
      <c r="H223" s="345"/>
      <c r="I223" s="345"/>
      <c r="J223" s="345"/>
      <c r="K223" s="346"/>
      <c r="L223" s="359" t="str">
        <f>$L$7</f>
        <v>2026 Actual</v>
      </c>
      <c r="M223" s="345"/>
      <c r="N223" s="345"/>
      <c r="O223" s="345"/>
      <c r="P223" s="345"/>
      <c r="Q223" s="348"/>
      <c r="R223" s="347" t="str">
        <f>$R$7</f>
        <v>2025 Actual</v>
      </c>
      <c r="S223" s="345"/>
      <c r="T223" s="345"/>
      <c r="U223" s="345"/>
      <c r="V223" s="345"/>
      <c r="W223" s="348"/>
      <c r="X223" s="344" t="str">
        <f>$X$7</f>
        <v>2023 Actual</v>
      </c>
      <c r="Y223" s="345"/>
      <c r="Z223" s="345"/>
      <c r="AA223" s="345"/>
      <c r="AB223" s="345"/>
      <c r="AC223" s="346"/>
      <c r="AD223" s="347" t="str">
        <f>$AD$7</f>
        <v>2022 Actual</v>
      </c>
      <c r="AE223" s="345"/>
      <c r="AF223" s="345"/>
      <c r="AG223" s="345"/>
      <c r="AH223" s="345"/>
      <c r="AI223" s="348"/>
      <c r="AJ223" s="347" t="str">
        <f>$AJ$7</f>
        <v>2021 Actual</v>
      </c>
      <c r="AK223" s="345"/>
      <c r="AL223" s="345"/>
      <c r="AM223" s="345"/>
      <c r="AN223" s="345"/>
      <c r="AO223" s="346"/>
      <c r="AP223" s="347" t="str">
        <f>$AP$7</f>
        <v>2020 Actual</v>
      </c>
      <c r="AQ223" s="345"/>
      <c r="AR223" s="345"/>
      <c r="AS223" s="345"/>
      <c r="AT223" s="345"/>
      <c r="AU223" s="349"/>
      <c r="AV223" s="350" t="str">
        <f>$AV$7</f>
        <v>2026 Actual vs. 2026 Budget</v>
      </c>
      <c r="AW223" s="340"/>
      <c r="AX223" s="340"/>
      <c r="AY223" s="340"/>
      <c r="AZ223" s="340"/>
      <c r="BA223" s="351"/>
      <c r="BB223" s="350" t="str">
        <f>$BB$7</f>
        <v>2026 Actual vs. 2025 Actual</v>
      </c>
      <c r="BC223" s="340"/>
      <c r="BD223" s="340"/>
      <c r="BE223" s="340"/>
      <c r="BF223" s="340"/>
      <c r="BG223" s="351"/>
      <c r="BH223" s="350" t="str">
        <f>$BH$7</f>
        <v>2026 Actual vs. 2024 Actual</v>
      </c>
      <c r="BI223" s="340"/>
      <c r="BJ223" s="340"/>
      <c r="BK223" s="340"/>
      <c r="BL223" s="340"/>
      <c r="BM223" s="341"/>
      <c r="BN223" s="339" t="str">
        <f>$BN$7</f>
        <v>2025 Actual vs. 2020 Actual</v>
      </c>
      <c r="BO223" s="340"/>
      <c r="BP223" s="340"/>
      <c r="BQ223" s="340"/>
      <c r="BR223" s="340"/>
      <c r="BS223" s="341"/>
      <c r="BX223" s="6"/>
      <c r="BY223" s="6"/>
      <c r="BZ223" s="6"/>
      <c r="CA223" s="6"/>
      <c r="CB223" s="6"/>
      <c r="CC223" s="6"/>
      <c r="CD223" s="2"/>
      <c r="CE223" s="2"/>
      <c r="CF223" s="2"/>
      <c r="CG223" s="2"/>
      <c r="CH223" s="2"/>
      <c r="CI223" s="2"/>
      <c r="CJ223" s="6"/>
      <c r="CK223" s="14"/>
      <c r="CL223" s="8"/>
      <c r="CM223" s="14"/>
      <c r="CN223" s="8"/>
    </row>
    <row r="224" spans="3:92" s="15" customFormat="1" ht="18" customHeight="1" x14ac:dyDescent="0.3">
      <c r="C224" s="353"/>
      <c r="D224" s="333"/>
      <c r="E224" s="354"/>
      <c r="F224" s="342" t="s">
        <v>15</v>
      </c>
      <c r="G224" s="333"/>
      <c r="H224" s="334" t="s">
        <v>16</v>
      </c>
      <c r="I224" s="333"/>
      <c r="J224" s="334" t="s">
        <v>17</v>
      </c>
      <c r="K224" s="336"/>
      <c r="L224" s="335" t="s">
        <v>15</v>
      </c>
      <c r="M224" s="333"/>
      <c r="N224" s="334" t="s">
        <v>16</v>
      </c>
      <c r="O224" s="333"/>
      <c r="P224" s="334" t="s">
        <v>17</v>
      </c>
      <c r="Q224" s="343"/>
      <c r="R224" s="335" t="s">
        <v>15</v>
      </c>
      <c r="S224" s="333"/>
      <c r="T224" s="334" t="s">
        <v>16</v>
      </c>
      <c r="U224" s="333"/>
      <c r="V224" s="334" t="s">
        <v>18</v>
      </c>
      <c r="W224" s="343"/>
      <c r="X224" s="338" t="s">
        <v>15</v>
      </c>
      <c r="Y224" s="333"/>
      <c r="Z224" s="334" t="s">
        <v>16</v>
      </c>
      <c r="AA224" s="333"/>
      <c r="AB224" s="334" t="s">
        <v>18</v>
      </c>
      <c r="AC224" s="336"/>
      <c r="AD224" s="335" t="s">
        <v>15</v>
      </c>
      <c r="AE224" s="333"/>
      <c r="AF224" s="334" t="s">
        <v>16</v>
      </c>
      <c r="AG224" s="333"/>
      <c r="AH224" s="334" t="s">
        <v>19</v>
      </c>
      <c r="AI224" s="343"/>
      <c r="AJ224" s="335" t="s">
        <v>15</v>
      </c>
      <c r="AK224" s="333"/>
      <c r="AL224" s="334" t="s">
        <v>16</v>
      </c>
      <c r="AM224" s="333"/>
      <c r="AN224" s="334" t="s">
        <v>19</v>
      </c>
      <c r="AO224" s="336"/>
      <c r="AP224" s="335" t="s">
        <v>15</v>
      </c>
      <c r="AQ224" s="333"/>
      <c r="AR224" s="334" t="s">
        <v>16</v>
      </c>
      <c r="AS224" s="333"/>
      <c r="AT224" s="334" t="s">
        <v>19</v>
      </c>
      <c r="AU224" s="337"/>
      <c r="AV224" s="332" t="s">
        <v>15</v>
      </c>
      <c r="AW224" s="333"/>
      <c r="AX224" s="334" t="s">
        <v>16</v>
      </c>
      <c r="AY224" s="333"/>
      <c r="AZ224" s="334" t="s">
        <v>17</v>
      </c>
      <c r="BA224" s="336"/>
      <c r="BB224" s="332" t="s">
        <v>15</v>
      </c>
      <c r="BC224" s="333"/>
      <c r="BD224" s="334" t="s">
        <v>16</v>
      </c>
      <c r="BE224" s="333"/>
      <c r="BF224" s="334" t="s">
        <v>17</v>
      </c>
      <c r="BG224" s="336"/>
      <c r="BH224" s="332" t="s">
        <v>15</v>
      </c>
      <c r="BI224" s="333"/>
      <c r="BJ224" s="334" t="s">
        <v>16</v>
      </c>
      <c r="BK224" s="333"/>
      <c r="BL224" s="334" t="s">
        <v>17</v>
      </c>
      <c r="BM224" s="337"/>
      <c r="BN224" s="338" t="s">
        <v>15</v>
      </c>
      <c r="BO224" s="333"/>
      <c r="BP224" s="334" t="s">
        <v>16</v>
      </c>
      <c r="BQ224" s="333"/>
      <c r="BR224" s="334" t="s">
        <v>17</v>
      </c>
      <c r="BS224" s="337"/>
      <c r="BX224" s="6"/>
      <c r="BY224" s="6"/>
      <c r="BZ224" s="6"/>
      <c r="CA224" s="6"/>
      <c r="CB224" s="6"/>
      <c r="CC224" s="6"/>
      <c r="CD224" s="2"/>
      <c r="CE224" s="2"/>
      <c r="CF224" s="2"/>
      <c r="CG224" s="2"/>
      <c r="CH224" s="2"/>
      <c r="CI224" s="2"/>
      <c r="CJ224" s="6"/>
      <c r="CK224" s="236"/>
      <c r="CM224" s="236"/>
    </row>
    <row r="225" spans="3:92" s="15" customFormat="1" ht="18" customHeight="1" thickBot="1" x14ac:dyDescent="0.35">
      <c r="C225" s="355"/>
      <c r="D225" s="356"/>
      <c r="E225" s="357"/>
      <c r="F225" s="19"/>
      <c r="G225" s="20" t="s">
        <v>28</v>
      </c>
      <c r="H225" s="21"/>
      <c r="I225" s="22" t="s">
        <v>29</v>
      </c>
      <c r="J225" s="21"/>
      <c r="K225" s="23" t="s">
        <v>28</v>
      </c>
      <c r="L225" s="24"/>
      <c r="M225" s="20" t="s">
        <v>28</v>
      </c>
      <c r="N225" s="21"/>
      <c r="O225" s="22" t="s">
        <v>29</v>
      </c>
      <c r="P225" s="21"/>
      <c r="Q225" s="25" t="s">
        <v>28</v>
      </c>
      <c r="R225" s="24"/>
      <c r="S225" s="20" t="s">
        <v>28</v>
      </c>
      <c r="T225" s="21"/>
      <c r="U225" s="22" t="s">
        <v>29</v>
      </c>
      <c r="V225" s="21"/>
      <c r="W225" s="25" t="s">
        <v>28</v>
      </c>
      <c r="X225" s="26"/>
      <c r="Y225" s="20" t="s">
        <v>28</v>
      </c>
      <c r="Z225" s="21"/>
      <c r="AA225" s="22" t="s">
        <v>29</v>
      </c>
      <c r="AB225" s="21"/>
      <c r="AC225" s="23" t="s">
        <v>28</v>
      </c>
      <c r="AD225" s="24"/>
      <c r="AE225" s="20" t="s">
        <v>28</v>
      </c>
      <c r="AF225" s="21"/>
      <c r="AG225" s="22" t="s">
        <v>29</v>
      </c>
      <c r="AH225" s="21"/>
      <c r="AI225" s="25" t="s">
        <v>28</v>
      </c>
      <c r="AJ225" s="24"/>
      <c r="AK225" s="20" t="s">
        <v>28</v>
      </c>
      <c r="AL225" s="21"/>
      <c r="AM225" s="22" t="s">
        <v>29</v>
      </c>
      <c r="AN225" s="21"/>
      <c r="AO225" s="23" t="s">
        <v>28</v>
      </c>
      <c r="AP225" s="24"/>
      <c r="AQ225" s="20" t="s">
        <v>28</v>
      </c>
      <c r="AR225" s="21"/>
      <c r="AS225" s="22" t="s">
        <v>29</v>
      </c>
      <c r="AT225" s="21"/>
      <c r="AU225" s="27" t="s">
        <v>28</v>
      </c>
      <c r="AV225" s="28"/>
      <c r="AW225" s="20" t="s">
        <v>30</v>
      </c>
      <c r="AX225" s="21"/>
      <c r="AY225" s="20" t="s">
        <v>30</v>
      </c>
      <c r="AZ225" s="21"/>
      <c r="BA225" s="23" t="s">
        <v>30</v>
      </c>
      <c r="BB225" s="28"/>
      <c r="BC225" s="20" t="s">
        <v>30</v>
      </c>
      <c r="BD225" s="21"/>
      <c r="BE225" s="20" t="s">
        <v>30</v>
      </c>
      <c r="BF225" s="21"/>
      <c r="BG225" s="23" t="s">
        <v>30</v>
      </c>
      <c r="BH225" s="28"/>
      <c r="BI225" s="20" t="s">
        <v>30</v>
      </c>
      <c r="BJ225" s="21"/>
      <c r="BK225" s="20" t="s">
        <v>30</v>
      </c>
      <c r="BL225" s="21"/>
      <c r="BM225" s="27" t="s">
        <v>30</v>
      </c>
      <c r="BN225" s="26"/>
      <c r="BO225" s="20" t="s">
        <v>30</v>
      </c>
      <c r="BP225" s="21"/>
      <c r="BQ225" s="20" t="s">
        <v>30</v>
      </c>
      <c r="BR225" s="21"/>
      <c r="BS225" s="27" t="s">
        <v>30</v>
      </c>
      <c r="BX225" s="6"/>
      <c r="BY225" s="6"/>
      <c r="BZ225" s="6"/>
      <c r="CA225" s="6"/>
      <c r="CB225" s="6"/>
      <c r="CC225" s="6"/>
      <c r="CD225" s="2"/>
      <c r="CE225" s="2"/>
      <c r="CF225" s="2"/>
      <c r="CG225" s="2"/>
      <c r="CH225" s="2"/>
      <c r="CI225" s="2"/>
      <c r="CJ225" s="6"/>
      <c r="CK225" s="236"/>
      <c r="CM225" s="236"/>
    </row>
    <row r="226" spans="3:92" ht="18" customHeight="1" thickTop="1" x14ac:dyDescent="0.3">
      <c r="C226" s="360" t="s">
        <v>68</v>
      </c>
      <c r="D226" s="317" t="s">
        <v>33</v>
      </c>
      <c r="E226" s="34" t="s">
        <v>34</v>
      </c>
      <c r="F226" s="35">
        <f>CA127</f>
        <v>290</v>
      </c>
      <c r="G226" s="36">
        <f>IFERROR(F226/F242,0)</f>
        <v>6.091157319890779E-2</v>
      </c>
      <c r="H226" s="37">
        <f>IFERROR(J226/F226,"0")</f>
        <v>0</v>
      </c>
      <c r="I226" s="38">
        <f>IFERROR(H226/H227,0)</f>
        <v>0</v>
      </c>
      <c r="J226" s="37">
        <f>CB127</f>
        <v>0</v>
      </c>
      <c r="K226" s="39">
        <f>IFERROR(J226/J242,0)</f>
        <v>0</v>
      </c>
      <c r="L226" s="40">
        <f t="shared" ref="L226:L229" si="381">CC127</f>
        <v>0</v>
      </c>
      <c r="M226" s="36">
        <f>IFERROR(L226/L242,0)</f>
        <v>0</v>
      </c>
      <c r="N226" s="37" t="str">
        <f>IFERROR(P226/L226,"0")</f>
        <v>0</v>
      </c>
      <c r="O226" s="38">
        <f>IFERROR(N226/N227,0)</f>
        <v>0</v>
      </c>
      <c r="P226" s="37">
        <f t="shared" ref="P226:P229" si="382">CD127</f>
        <v>0</v>
      </c>
      <c r="Q226" s="41">
        <f>IFERROR(P226/P242,0)</f>
        <v>0</v>
      </c>
      <c r="R226" s="40">
        <f>CE127</f>
        <v>0</v>
      </c>
      <c r="S226" s="36">
        <f>IFERROR(R226/R242,0)</f>
        <v>0</v>
      </c>
      <c r="T226" s="37" t="str">
        <f>IFERROR(V226/R226,"0")</f>
        <v>0</v>
      </c>
      <c r="U226" s="38">
        <f>IFERROR(T226/T227,0)</f>
        <v>0</v>
      </c>
      <c r="V226" s="37">
        <f>CF127</f>
        <v>0</v>
      </c>
      <c r="W226" s="41">
        <f>IFERROR(V226/V242,0)</f>
        <v>0</v>
      </c>
      <c r="X226" s="42">
        <f>CG127</f>
        <v>0</v>
      </c>
      <c r="Y226" s="36">
        <f>IFERROR(X226/X242,0)</f>
        <v>0</v>
      </c>
      <c r="Z226" s="37" t="str">
        <f>IFERROR(AB226/X226,"0")</f>
        <v>0</v>
      </c>
      <c r="AA226" s="38">
        <f>IFERROR(Z226/Z227,0)</f>
        <v>0</v>
      </c>
      <c r="AB226" s="37">
        <f>CH127</f>
        <v>0</v>
      </c>
      <c r="AC226" s="39">
        <f>IFERROR(AB226/AB242,0)</f>
        <v>0</v>
      </c>
      <c r="AD226" s="40">
        <f>CI127</f>
        <v>0</v>
      </c>
      <c r="AE226" s="36">
        <f>IFERROR(AD226/AD242,0)</f>
        <v>0</v>
      </c>
      <c r="AF226" s="37" t="str">
        <f>IFERROR(AH226/AD226,"0")</f>
        <v>0</v>
      </c>
      <c r="AG226" s="38">
        <f>IFERROR(AF226/AF227,0)</f>
        <v>0</v>
      </c>
      <c r="AH226" s="37">
        <f>CJ127</f>
        <v>0</v>
      </c>
      <c r="AI226" s="41">
        <f>IFERROR(AH226/AH242,0)</f>
        <v>0</v>
      </c>
      <c r="AJ226" s="40">
        <f>CK127</f>
        <v>0</v>
      </c>
      <c r="AK226" s="36">
        <f>IFERROR(AJ226/AJ242,0)</f>
        <v>0</v>
      </c>
      <c r="AL226" s="37" t="str">
        <f>IFERROR(AN226/AJ226,"0")</f>
        <v>0</v>
      </c>
      <c r="AM226" s="38">
        <f>IFERROR(AL226/AL227,0)</f>
        <v>0</v>
      </c>
      <c r="AN226" s="37">
        <f>CL127</f>
        <v>0</v>
      </c>
      <c r="AO226" s="39">
        <f>IFERROR(AN226/AN242,0)</f>
        <v>0</v>
      </c>
      <c r="AP226" s="40">
        <f>CM127</f>
        <v>0</v>
      </c>
      <c r="AQ226" s="36">
        <f>IFERROR(AP226/AP242,0)</f>
        <v>0</v>
      </c>
      <c r="AR226" s="37" t="str">
        <f>IFERROR(AT226/AP226,"0")</f>
        <v>0</v>
      </c>
      <c r="AS226" s="38">
        <f>IFERROR(AR226/AR227,0)</f>
        <v>0</v>
      </c>
      <c r="AT226" s="37">
        <f>CN127</f>
        <v>0</v>
      </c>
      <c r="AU226" s="43">
        <f>IFERROR(AT226/AT242,0)</f>
        <v>0</v>
      </c>
      <c r="AV226" s="44">
        <f>IFERROR(L226-F226,0)</f>
        <v>-290</v>
      </c>
      <c r="AW226" s="45">
        <f>IFERROR(AV226/F226,0)</f>
        <v>-1</v>
      </c>
      <c r="AX226" s="46">
        <f>IFERROR(N226-H226,0)</f>
        <v>0</v>
      </c>
      <c r="AY226" s="45">
        <f>IFERROR(AX226/H226,0)</f>
        <v>0</v>
      </c>
      <c r="AZ226" s="46">
        <f>IFERROR(P226-J226,0)</f>
        <v>0</v>
      </c>
      <c r="BA226" s="47">
        <f>IFERROR(AZ226/J226,0)</f>
        <v>0</v>
      </c>
      <c r="BB226" s="44">
        <f>IFERROR(L226-R226,0)</f>
        <v>0</v>
      </c>
      <c r="BC226" s="45">
        <f>IFERROR(BB226/R226,0)</f>
        <v>0</v>
      </c>
      <c r="BD226" s="46">
        <f>IFERROR(N226-T226,0)</f>
        <v>0</v>
      </c>
      <c r="BE226" s="45">
        <f>IFERROR(BD226/T226,0)</f>
        <v>0</v>
      </c>
      <c r="BF226" s="46">
        <f>IFERROR(P226-V226,0)</f>
        <v>0</v>
      </c>
      <c r="BG226" s="47">
        <f>IFERROR(BF226/V226,0)</f>
        <v>0</v>
      </c>
      <c r="BH226" s="44">
        <f>IFERROR(L226-X226,0)</f>
        <v>0</v>
      </c>
      <c r="BI226" s="45">
        <f>IFERROR(BH226/X226,0)</f>
        <v>0</v>
      </c>
      <c r="BJ226" s="46">
        <f>IFERROR(N226-Z226,0)</f>
        <v>0</v>
      </c>
      <c r="BK226" s="45">
        <f>IFERROR(BJ226/Z226,0)</f>
        <v>0</v>
      </c>
      <c r="BL226" s="46">
        <f>IFERROR(P226-AB226,0)</f>
        <v>0</v>
      </c>
      <c r="BM226" s="48">
        <f>IFERROR(BL226/AB226,0)</f>
        <v>0</v>
      </c>
      <c r="BN226" s="49">
        <f>IFERROR(L226-AP226,0)</f>
        <v>0</v>
      </c>
      <c r="BO226" s="45">
        <f>IFERROR(BN226/AP226,0)</f>
        <v>0</v>
      </c>
      <c r="BP226" s="46">
        <f>IFERROR(N226-AR226,0)</f>
        <v>0</v>
      </c>
      <c r="BQ226" s="45">
        <f>IFERROR(BP226/AR226,0)</f>
        <v>0</v>
      </c>
      <c r="BR226" s="46">
        <f t="shared" ref="BR226:BR242" si="383">IFERROR(P226-AT226,0)</f>
        <v>0</v>
      </c>
      <c r="BS226" s="48">
        <f>IFERROR(BR226/AT226,0)</f>
        <v>0</v>
      </c>
      <c r="BX226" s="6"/>
      <c r="BY226" s="6"/>
      <c r="BZ226" s="6"/>
      <c r="CA226" s="6"/>
      <c r="CB226" s="6"/>
      <c r="CC226" s="6"/>
      <c r="CD226" s="2"/>
      <c r="CE226" s="2"/>
      <c r="CJ226" s="6"/>
      <c r="CK226" s="236"/>
      <c r="CL226" s="15"/>
      <c r="CM226" s="236"/>
      <c r="CN226" s="15"/>
    </row>
    <row r="227" spans="3:92" ht="18" customHeight="1" x14ac:dyDescent="0.3">
      <c r="C227" s="315"/>
      <c r="D227" s="318"/>
      <c r="E227" s="60" t="s">
        <v>36</v>
      </c>
      <c r="F227" s="61">
        <f>CA128</f>
        <v>1081</v>
      </c>
      <c r="G227" s="62">
        <f>IFERROR(F227/F242,0)</f>
        <v>0.22705314009661837</v>
      </c>
      <c r="H227" s="63">
        <f t="shared" ref="H227:H242" si="384">IFERROR(J227/F227,"0")</f>
        <v>282.19530839815292</v>
      </c>
      <c r="I227" s="64">
        <f>IFERROR(H227/H227,0)</f>
        <v>1</v>
      </c>
      <c r="J227" s="63">
        <f>CB128</f>
        <v>305053.12837840331</v>
      </c>
      <c r="K227" s="65">
        <f>IFERROR(J227/J242,0)</f>
        <v>0.21671802664400172</v>
      </c>
      <c r="L227" s="66">
        <f t="shared" si="381"/>
        <v>0</v>
      </c>
      <c r="M227" s="62">
        <f>IFERROR(L227/L242,0)</f>
        <v>0</v>
      </c>
      <c r="N227" s="63" t="str">
        <f t="shared" ref="N227:N242" si="385">IFERROR(P227/L227,"0")</f>
        <v>0</v>
      </c>
      <c r="O227" s="64">
        <f>IFERROR(N227/N227,0)</f>
        <v>0</v>
      </c>
      <c r="P227" s="63">
        <f t="shared" si="382"/>
        <v>0</v>
      </c>
      <c r="Q227" s="67">
        <f>IFERROR(P227/P242,0)</f>
        <v>0</v>
      </c>
      <c r="R227" s="66">
        <f>CE128</f>
        <v>0</v>
      </c>
      <c r="S227" s="62">
        <f>IFERROR(R227/R242,0)</f>
        <v>0</v>
      </c>
      <c r="T227" s="63" t="str">
        <f t="shared" ref="T227:T242" si="386">IFERROR(V227/R227,"0")</f>
        <v>0</v>
      </c>
      <c r="U227" s="64">
        <f>IFERROR(T227/T227,0)</f>
        <v>0</v>
      </c>
      <c r="V227" s="63">
        <f>CF128</f>
        <v>0</v>
      </c>
      <c r="W227" s="67">
        <f>IFERROR(V227/V242,0)</f>
        <v>0</v>
      </c>
      <c r="X227" s="68">
        <f>CG128</f>
        <v>0</v>
      </c>
      <c r="Y227" s="62">
        <f>IFERROR(X227/X242,0)</f>
        <v>0</v>
      </c>
      <c r="Z227" s="63" t="str">
        <f t="shared" ref="Z227:Z242" si="387">IFERROR(AB227/X227,"0")</f>
        <v>0</v>
      </c>
      <c r="AA227" s="64">
        <f>IFERROR(Z227/Z227,0)</f>
        <v>0</v>
      </c>
      <c r="AB227" s="63">
        <f>CH128</f>
        <v>0</v>
      </c>
      <c r="AC227" s="65">
        <f>IFERROR(AB227/AB242,0)</f>
        <v>0</v>
      </c>
      <c r="AD227" s="66">
        <f>CI128</f>
        <v>0</v>
      </c>
      <c r="AE227" s="62">
        <f>IFERROR(AD227/AD242,0)</f>
        <v>0</v>
      </c>
      <c r="AF227" s="63" t="str">
        <f t="shared" ref="AF227:AF242" si="388">IFERROR(AH227/AD227,"0")</f>
        <v>0</v>
      </c>
      <c r="AG227" s="64">
        <f>IFERROR(AF227/AF227,0)</f>
        <v>0</v>
      </c>
      <c r="AH227" s="63">
        <f>CJ128</f>
        <v>0</v>
      </c>
      <c r="AI227" s="67">
        <f>IFERROR(AH227/AH242,0)</f>
        <v>0</v>
      </c>
      <c r="AJ227" s="66">
        <f>CK128</f>
        <v>0</v>
      </c>
      <c r="AK227" s="62">
        <f>IFERROR(AJ227/AJ242,0)</f>
        <v>0</v>
      </c>
      <c r="AL227" s="63" t="str">
        <f t="shared" ref="AL227:AL242" si="389">IFERROR(AN227/AJ227,"0")</f>
        <v>0</v>
      </c>
      <c r="AM227" s="64">
        <f>IFERROR(AL227/AL227,0)</f>
        <v>0</v>
      </c>
      <c r="AN227" s="63">
        <f>CL128</f>
        <v>0</v>
      </c>
      <c r="AO227" s="65">
        <f>IFERROR(AN227/AN242,0)</f>
        <v>0</v>
      </c>
      <c r="AP227" s="66">
        <f t="shared" ref="AP227:AP229" si="390">CM128</f>
        <v>0</v>
      </c>
      <c r="AQ227" s="62">
        <f>IFERROR(AP227/AP242,0)</f>
        <v>0</v>
      </c>
      <c r="AR227" s="63" t="str">
        <f t="shared" ref="AR227:AR242" si="391">IFERROR(AT227/AP227,"0")</f>
        <v>0</v>
      </c>
      <c r="AS227" s="64">
        <f>IFERROR(AR227/AR227,0)</f>
        <v>0</v>
      </c>
      <c r="AT227" s="63">
        <f t="shared" ref="AT227:AT229" si="392">CN128</f>
        <v>0</v>
      </c>
      <c r="AU227" s="69">
        <f>IFERROR(AT227/AT242,0)</f>
        <v>0</v>
      </c>
      <c r="AV227" s="70">
        <f t="shared" ref="AV227:AV243" si="393">IFERROR(L227-F227,0)</f>
        <v>-1081</v>
      </c>
      <c r="AW227" s="71">
        <f t="shared" ref="AW227:AW242" si="394">IFERROR(AV227/F227,0)</f>
        <v>-1</v>
      </c>
      <c r="AX227" s="72">
        <f t="shared" ref="AX227:AX242" si="395">IFERROR(N227-H227,0)</f>
        <v>-282.19530839815292</v>
      </c>
      <c r="AY227" s="71">
        <f t="shared" ref="AY227:AY242" si="396">IFERROR(AX227/H227,0)</f>
        <v>-1</v>
      </c>
      <c r="AZ227" s="72">
        <f t="shared" ref="AZ227:AZ242" si="397">IFERROR(P227-J227,0)</f>
        <v>-305053.12837840331</v>
      </c>
      <c r="BA227" s="73">
        <f t="shared" ref="BA227:BA242" si="398">IFERROR(AZ227/J227,0)</f>
        <v>-1</v>
      </c>
      <c r="BB227" s="70">
        <f t="shared" ref="BB227:BB243" si="399">IFERROR(L227-R227,0)</f>
        <v>0</v>
      </c>
      <c r="BC227" s="71">
        <f t="shared" ref="BC227:BC242" si="400">IFERROR(BB227/R227,0)</f>
        <v>0</v>
      </c>
      <c r="BD227" s="72">
        <f t="shared" ref="BD227:BD242" si="401">IFERROR(N227-T227,0)</f>
        <v>0</v>
      </c>
      <c r="BE227" s="71">
        <f t="shared" ref="BE227:BE242" si="402">IFERROR(BD227/T227,0)</f>
        <v>0</v>
      </c>
      <c r="BF227" s="72">
        <f t="shared" ref="BF227:BF242" si="403">IFERROR(P227-V227,0)</f>
        <v>0</v>
      </c>
      <c r="BG227" s="73">
        <f t="shared" ref="BG227:BG242" si="404">IFERROR(BF227/V227,0)</f>
        <v>0</v>
      </c>
      <c r="BH227" s="70">
        <f t="shared" ref="BH227:BH243" si="405">IFERROR(L227-X227,0)</f>
        <v>0</v>
      </c>
      <c r="BI227" s="71">
        <f t="shared" ref="BI227:BI242" si="406">IFERROR(BH227/X227,0)</f>
        <v>0</v>
      </c>
      <c r="BJ227" s="72">
        <f t="shared" ref="BJ227:BJ242" si="407">IFERROR(N227-Z227,0)</f>
        <v>0</v>
      </c>
      <c r="BK227" s="71">
        <f t="shared" ref="BK227:BK242" si="408">IFERROR(BJ227/Z227,0)</f>
        <v>0</v>
      </c>
      <c r="BL227" s="72">
        <f t="shared" ref="BL227:BL242" si="409">IFERROR(P227-AB227,0)</f>
        <v>0</v>
      </c>
      <c r="BM227" s="74">
        <f t="shared" ref="BM227:BM242" si="410">IFERROR(BL227/AB227,0)</f>
        <v>0</v>
      </c>
      <c r="BN227" s="75">
        <f t="shared" ref="BN227:BN242" si="411">IFERROR(L227-AP227,0)</f>
        <v>0</v>
      </c>
      <c r="BO227" s="71">
        <f t="shared" ref="BO227:BO242" si="412">IFERROR(BN227/AP227,0)</f>
        <v>0</v>
      </c>
      <c r="BP227" s="72">
        <f t="shared" ref="BP227:BP242" si="413">IFERROR(N227-AR227,0)</f>
        <v>0</v>
      </c>
      <c r="BQ227" s="71">
        <f t="shared" ref="BQ227:BQ242" si="414">IFERROR(BP227/AR227,0)</f>
        <v>0</v>
      </c>
      <c r="BR227" s="72">
        <f t="shared" si="383"/>
        <v>0</v>
      </c>
      <c r="BS227" s="74">
        <f t="shared" ref="BS227:BS242" si="415">IFERROR(BR227/AT227,0)</f>
        <v>0</v>
      </c>
      <c r="BX227" s="6"/>
      <c r="BY227" s="6"/>
      <c r="BZ227" s="6"/>
      <c r="CA227" s="6"/>
      <c r="CB227" s="6"/>
      <c r="CC227" s="6"/>
      <c r="CD227" s="2"/>
      <c r="CE227" s="2"/>
      <c r="CJ227" s="6"/>
      <c r="CK227" s="6"/>
      <c r="CM227" s="6"/>
    </row>
    <row r="228" spans="3:92" ht="18" customHeight="1" x14ac:dyDescent="0.3">
      <c r="C228" s="315"/>
      <c r="D228" s="318"/>
      <c r="E228" s="60" t="s">
        <v>37</v>
      </c>
      <c r="F228" s="61">
        <f>CA129</f>
        <v>67</v>
      </c>
      <c r="G228" s="62">
        <f>IFERROR(F228/F242,0)</f>
        <v>1.4072673808023524E-2</v>
      </c>
      <c r="H228" s="63">
        <f t="shared" si="384"/>
        <v>298.04575091268481</v>
      </c>
      <c r="I228" s="64">
        <f>IFERROR(H228/H227,0)</f>
        <v>1.0561683417222809</v>
      </c>
      <c r="J228" s="63">
        <f>CB129</f>
        <v>19969.065311149883</v>
      </c>
      <c r="K228" s="65">
        <f>IFERROR(J228/J242,0)</f>
        <v>1.4186566291460376E-2</v>
      </c>
      <c r="L228" s="66">
        <f t="shared" si="381"/>
        <v>0</v>
      </c>
      <c r="M228" s="62">
        <f>IFERROR(L228/L242,0)</f>
        <v>0</v>
      </c>
      <c r="N228" s="63" t="str">
        <f t="shared" si="385"/>
        <v>0</v>
      </c>
      <c r="O228" s="64">
        <f>IFERROR(N228/N227,0)</f>
        <v>0</v>
      </c>
      <c r="P228" s="63">
        <f t="shared" si="382"/>
        <v>0</v>
      </c>
      <c r="Q228" s="67">
        <f>IFERROR(P228/P242,0)</f>
        <v>0</v>
      </c>
      <c r="R228" s="66">
        <f>CE129</f>
        <v>0</v>
      </c>
      <c r="S228" s="62">
        <f>IFERROR(R228/R242,0)</f>
        <v>0</v>
      </c>
      <c r="T228" s="63" t="str">
        <f t="shared" si="386"/>
        <v>0</v>
      </c>
      <c r="U228" s="64">
        <f>IFERROR(T228/T227,0)</f>
        <v>0</v>
      </c>
      <c r="V228" s="63">
        <f>CF129</f>
        <v>0</v>
      </c>
      <c r="W228" s="67">
        <f>IFERROR(V228/V242,0)</f>
        <v>0</v>
      </c>
      <c r="X228" s="68">
        <f>CG129</f>
        <v>0</v>
      </c>
      <c r="Y228" s="62">
        <f>IFERROR(X228/X242,0)</f>
        <v>0</v>
      </c>
      <c r="Z228" s="63" t="str">
        <f t="shared" si="387"/>
        <v>0</v>
      </c>
      <c r="AA228" s="64">
        <f>IFERROR(Z228/Z227,0)</f>
        <v>0</v>
      </c>
      <c r="AB228" s="63">
        <f>CH129</f>
        <v>0</v>
      </c>
      <c r="AC228" s="65">
        <f>IFERROR(AB228/AB242,0)</f>
        <v>0</v>
      </c>
      <c r="AD228" s="66">
        <f>CI129</f>
        <v>0</v>
      </c>
      <c r="AE228" s="62">
        <f>IFERROR(AD228/AD242,0)</f>
        <v>0</v>
      </c>
      <c r="AF228" s="63" t="str">
        <f t="shared" si="388"/>
        <v>0</v>
      </c>
      <c r="AG228" s="64">
        <f>IFERROR(AF228/AF227,0)</f>
        <v>0</v>
      </c>
      <c r="AH228" s="63">
        <f>CJ129</f>
        <v>0</v>
      </c>
      <c r="AI228" s="67">
        <f>IFERROR(AH228/AH242,0)</f>
        <v>0</v>
      </c>
      <c r="AJ228" s="66">
        <f>CK129</f>
        <v>0</v>
      </c>
      <c r="AK228" s="62">
        <f>IFERROR(AJ228/AJ242,0)</f>
        <v>0</v>
      </c>
      <c r="AL228" s="63" t="str">
        <f t="shared" si="389"/>
        <v>0</v>
      </c>
      <c r="AM228" s="64">
        <f>IFERROR(AL228/AL227,0)</f>
        <v>0</v>
      </c>
      <c r="AN228" s="63">
        <f>CL129</f>
        <v>0</v>
      </c>
      <c r="AO228" s="65">
        <f>IFERROR(AN228/AN242,0)</f>
        <v>0</v>
      </c>
      <c r="AP228" s="66">
        <f t="shared" si="390"/>
        <v>0</v>
      </c>
      <c r="AQ228" s="62">
        <f>IFERROR(AP228/AP242,0)</f>
        <v>0</v>
      </c>
      <c r="AR228" s="63" t="str">
        <f t="shared" si="391"/>
        <v>0</v>
      </c>
      <c r="AS228" s="64">
        <f>IFERROR(AR228/AR227,0)</f>
        <v>0</v>
      </c>
      <c r="AT228" s="63">
        <f t="shared" si="392"/>
        <v>0</v>
      </c>
      <c r="AU228" s="69">
        <f>IFERROR(AT228/AT242,0)</f>
        <v>0</v>
      </c>
      <c r="AV228" s="70">
        <f t="shared" si="393"/>
        <v>-67</v>
      </c>
      <c r="AW228" s="71">
        <f t="shared" si="394"/>
        <v>-1</v>
      </c>
      <c r="AX228" s="72">
        <f t="shared" si="395"/>
        <v>-298.04575091268481</v>
      </c>
      <c r="AY228" s="71">
        <f t="shared" si="396"/>
        <v>-1</v>
      </c>
      <c r="AZ228" s="72">
        <f t="shared" si="397"/>
        <v>-19969.065311149883</v>
      </c>
      <c r="BA228" s="73">
        <f t="shared" si="398"/>
        <v>-1</v>
      </c>
      <c r="BB228" s="70">
        <f t="shared" si="399"/>
        <v>0</v>
      </c>
      <c r="BC228" s="71">
        <f t="shared" si="400"/>
        <v>0</v>
      </c>
      <c r="BD228" s="72">
        <f t="shared" si="401"/>
        <v>0</v>
      </c>
      <c r="BE228" s="71">
        <f t="shared" si="402"/>
        <v>0</v>
      </c>
      <c r="BF228" s="72">
        <f t="shared" si="403"/>
        <v>0</v>
      </c>
      <c r="BG228" s="73">
        <f t="shared" si="404"/>
        <v>0</v>
      </c>
      <c r="BH228" s="70">
        <f t="shared" si="405"/>
        <v>0</v>
      </c>
      <c r="BI228" s="71">
        <f t="shared" si="406"/>
        <v>0</v>
      </c>
      <c r="BJ228" s="72">
        <f t="shared" si="407"/>
        <v>0</v>
      </c>
      <c r="BK228" s="71">
        <f t="shared" si="408"/>
        <v>0</v>
      </c>
      <c r="BL228" s="72">
        <f t="shared" si="409"/>
        <v>0</v>
      </c>
      <c r="BM228" s="74">
        <f t="shared" si="410"/>
        <v>0</v>
      </c>
      <c r="BN228" s="75">
        <f t="shared" si="411"/>
        <v>0</v>
      </c>
      <c r="BO228" s="71">
        <f t="shared" si="412"/>
        <v>0</v>
      </c>
      <c r="BP228" s="72">
        <f t="shared" si="413"/>
        <v>0</v>
      </c>
      <c r="BQ228" s="71">
        <f t="shared" si="414"/>
        <v>0</v>
      </c>
      <c r="BR228" s="72">
        <f t="shared" si="383"/>
        <v>0</v>
      </c>
      <c r="BS228" s="74">
        <f t="shared" si="415"/>
        <v>0</v>
      </c>
      <c r="BX228" s="6"/>
      <c r="BY228" s="6"/>
      <c r="BZ228" s="6"/>
      <c r="CA228" s="6"/>
      <c r="CB228" s="6"/>
      <c r="CC228" s="6"/>
      <c r="CD228" s="2"/>
      <c r="CE228" s="2"/>
      <c r="CJ228" s="6"/>
      <c r="CK228" s="6"/>
      <c r="CM228" s="6"/>
    </row>
    <row r="229" spans="3:92" ht="18" customHeight="1" x14ac:dyDescent="0.3">
      <c r="C229" s="315"/>
      <c r="D229" s="318"/>
      <c r="E229" s="60" t="s">
        <v>39</v>
      </c>
      <c r="F229" s="61">
        <f>CA130</f>
        <v>25</v>
      </c>
      <c r="G229" s="62">
        <f>IFERROR(F229/F242,0)</f>
        <v>5.2509976895610162E-3</v>
      </c>
      <c r="H229" s="63">
        <f t="shared" si="384"/>
        <v>283.12037777835644</v>
      </c>
      <c r="I229" s="64">
        <f>IFERROR(H229/H227,0)</f>
        <v>1.0032781175046976</v>
      </c>
      <c r="J229" s="63">
        <f>CB130</f>
        <v>7078.0094444589113</v>
      </c>
      <c r="K229" s="65">
        <f>IFERROR(J229/J242,0)</f>
        <v>5.0284101249011785E-3</v>
      </c>
      <c r="L229" s="66">
        <f t="shared" si="381"/>
        <v>0</v>
      </c>
      <c r="M229" s="62">
        <f>IFERROR(L229/L242,0)</f>
        <v>0</v>
      </c>
      <c r="N229" s="63" t="str">
        <f t="shared" si="385"/>
        <v>0</v>
      </c>
      <c r="O229" s="64">
        <f>IFERROR(N229/N227,0)</f>
        <v>0</v>
      </c>
      <c r="P229" s="63">
        <f t="shared" si="382"/>
        <v>0</v>
      </c>
      <c r="Q229" s="67">
        <f>IFERROR(P229/P242,0)</f>
        <v>0</v>
      </c>
      <c r="R229" s="66">
        <f>CE130</f>
        <v>0</v>
      </c>
      <c r="S229" s="62">
        <f>IFERROR(R229/R242,0)</f>
        <v>0</v>
      </c>
      <c r="T229" s="63" t="str">
        <f t="shared" si="386"/>
        <v>0</v>
      </c>
      <c r="U229" s="64">
        <f>IFERROR(T229/T227,0)</f>
        <v>0</v>
      </c>
      <c r="V229" s="63">
        <f>CF130</f>
        <v>0</v>
      </c>
      <c r="W229" s="67">
        <f>IFERROR(V229/V242,0)</f>
        <v>0</v>
      </c>
      <c r="X229" s="68">
        <f>CG130</f>
        <v>0</v>
      </c>
      <c r="Y229" s="62">
        <f>IFERROR(X229/X242,0)</f>
        <v>0</v>
      </c>
      <c r="Z229" s="63" t="str">
        <f t="shared" si="387"/>
        <v>0</v>
      </c>
      <c r="AA229" s="64">
        <f>IFERROR(Z229/Z227,0)</f>
        <v>0</v>
      </c>
      <c r="AB229" s="63">
        <f>CH130</f>
        <v>0</v>
      </c>
      <c r="AC229" s="65">
        <f>IFERROR(AB229/AB242,0)</f>
        <v>0</v>
      </c>
      <c r="AD229" s="66">
        <f>CI130</f>
        <v>0</v>
      </c>
      <c r="AE229" s="62">
        <f>IFERROR(AD229/AD242,0)</f>
        <v>0</v>
      </c>
      <c r="AF229" s="63" t="str">
        <f t="shared" si="388"/>
        <v>0</v>
      </c>
      <c r="AG229" s="64">
        <f>IFERROR(AF229/AF227,0)</f>
        <v>0</v>
      </c>
      <c r="AH229" s="63">
        <f>CJ130</f>
        <v>0</v>
      </c>
      <c r="AI229" s="67">
        <f>IFERROR(AH229/AH242,0)</f>
        <v>0</v>
      </c>
      <c r="AJ229" s="66">
        <f>CK130</f>
        <v>0</v>
      </c>
      <c r="AK229" s="62">
        <f>IFERROR(AJ229/AJ242,0)</f>
        <v>0</v>
      </c>
      <c r="AL229" s="63" t="str">
        <f t="shared" si="389"/>
        <v>0</v>
      </c>
      <c r="AM229" s="64">
        <f>IFERROR(AL229/AL227,0)</f>
        <v>0</v>
      </c>
      <c r="AN229" s="63">
        <f>CL130</f>
        <v>0</v>
      </c>
      <c r="AO229" s="65">
        <f>IFERROR(AN229/AN242,0)</f>
        <v>0</v>
      </c>
      <c r="AP229" s="66">
        <f t="shared" si="390"/>
        <v>0</v>
      </c>
      <c r="AQ229" s="62">
        <f>IFERROR(AP229/AP242,0)</f>
        <v>0</v>
      </c>
      <c r="AR229" s="63" t="str">
        <f t="shared" si="391"/>
        <v>0</v>
      </c>
      <c r="AS229" s="64">
        <f>IFERROR(AR229/AR227,0)</f>
        <v>0</v>
      </c>
      <c r="AT229" s="63">
        <f t="shared" si="392"/>
        <v>0</v>
      </c>
      <c r="AU229" s="69">
        <f>IFERROR(AT229/AT242,0)</f>
        <v>0</v>
      </c>
      <c r="AV229" s="70">
        <f t="shared" si="393"/>
        <v>-25</v>
      </c>
      <c r="AW229" s="71">
        <f t="shared" si="394"/>
        <v>-1</v>
      </c>
      <c r="AX229" s="72">
        <f t="shared" si="395"/>
        <v>-283.12037777835644</v>
      </c>
      <c r="AY229" s="71">
        <f t="shared" si="396"/>
        <v>-1</v>
      </c>
      <c r="AZ229" s="72">
        <f t="shared" si="397"/>
        <v>-7078.0094444589113</v>
      </c>
      <c r="BA229" s="73">
        <f t="shared" si="398"/>
        <v>-1</v>
      </c>
      <c r="BB229" s="70">
        <f t="shared" si="399"/>
        <v>0</v>
      </c>
      <c r="BC229" s="71">
        <f t="shared" si="400"/>
        <v>0</v>
      </c>
      <c r="BD229" s="72">
        <f t="shared" si="401"/>
        <v>0</v>
      </c>
      <c r="BE229" s="71">
        <f t="shared" si="402"/>
        <v>0</v>
      </c>
      <c r="BF229" s="72">
        <f t="shared" si="403"/>
        <v>0</v>
      </c>
      <c r="BG229" s="73">
        <f t="shared" si="404"/>
        <v>0</v>
      </c>
      <c r="BH229" s="70">
        <f t="shared" si="405"/>
        <v>0</v>
      </c>
      <c r="BI229" s="71">
        <f t="shared" si="406"/>
        <v>0</v>
      </c>
      <c r="BJ229" s="72">
        <f t="shared" si="407"/>
        <v>0</v>
      </c>
      <c r="BK229" s="71">
        <f t="shared" si="408"/>
        <v>0</v>
      </c>
      <c r="BL229" s="72">
        <f t="shared" si="409"/>
        <v>0</v>
      </c>
      <c r="BM229" s="74">
        <f t="shared" si="410"/>
        <v>0</v>
      </c>
      <c r="BN229" s="75">
        <f t="shared" si="411"/>
        <v>0</v>
      </c>
      <c r="BO229" s="71">
        <f t="shared" si="412"/>
        <v>0</v>
      </c>
      <c r="BP229" s="72">
        <f t="shared" si="413"/>
        <v>0</v>
      </c>
      <c r="BQ229" s="71">
        <f t="shared" si="414"/>
        <v>0</v>
      </c>
      <c r="BR229" s="72">
        <f t="shared" si="383"/>
        <v>0</v>
      </c>
      <c r="BS229" s="74">
        <f t="shared" si="415"/>
        <v>0</v>
      </c>
      <c r="BX229" s="6"/>
      <c r="BY229" s="6"/>
      <c r="BZ229" s="6"/>
      <c r="CA229" s="6"/>
      <c r="CB229" s="6"/>
      <c r="CC229" s="6"/>
      <c r="CD229" s="2"/>
      <c r="CE229" s="2"/>
      <c r="CJ229" s="6"/>
      <c r="CK229" s="6"/>
      <c r="CM229" s="6"/>
    </row>
    <row r="230" spans="3:92" ht="18" customHeight="1" x14ac:dyDescent="0.3">
      <c r="C230" s="315"/>
      <c r="D230" s="319"/>
      <c r="E230" s="86" t="s">
        <v>41</v>
      </c>
      <c r="F230" s="87">
        <f>SUM(F226:F229)</f>
        <v>1463</v>
      </c>
      <c r="G230" s="88">
        <f>IFERROR(F230/F242,0)</f>
        <v>0.30728838479311071</v>
      </c>
      <c r="H230" s="89">
        <f t="shared" si="384"/>
        <v>226.99945532058246</v>
      </c>
      <c r="I230" s="90">
        <f>IFERROR(H230/H227,0)</f>
        <v>0.80440548997471661</v>
      </c>
      <c r="J230" s="89">
        <f>SUM(J226:J229)</f>
        <v>332100.20313401212</v>
      </c>
      <c r="K230" s="91">
        <f>IFERROR(J230/J242,0)</f>
        <v>0.2359330030603633</v>
      </c>
      <c r="L230" s="92">
        <f>SUM(L226:L229)</f>
        <v>0</v>
      </c>
      <c r="M230" s="88">
        <f>IFERROR(L230/L242,0)</f>
        <v>0</v>
      </c>
      <c r="N230" s="89" t="str">
        <f t="shared" si="385"/>
        <v>0</v>
      </c>
      <c r="O230" s="90">
        <f>IFERROR(N230/N227,0)</f>
        <v>0</v>
      </c>
      <c r="P230" s="89">
        <f>SUM(P226:P229)</f>
        <v>0</v>
      </c>
      <c r="Q230" s="93">
        <f>IFERROR(P230/P242,0)</f>
        <v>0</v>
      </c>
      <c r="R230" s="92">
        <f>SUM(R226:R229)</f>
        <v>0</v>
      </c>
      <c r="S230" s="88">
        <f>IFERROR(R230/R242,0)</f>
        <v>0</v>
      </c>
      <c r="T230" s="89" t="str">
        <f t="shared" si="386"/>
        <v>0</v>
      </c>
      <c r="U230" s="90">
        <f>IFERROR(T230/T227,0)</f>
        <v>0</v>
      </c>
      <c r="V230" s="89">
        <f>SUM(V226:V229)</f>
        <v>0</v>
      </c>
      <c r="W230" s="93">
        <f>IFERROR(V230/V242,0)</f>
        <v>0</v>
      </c>
      <c r="X230" s="94">
        <f>SUM(X226:X229)</f>
        <v>0</v>
      </c>
      <c r="Y230" s="88">
        <f>IFERROR(X230/X242,0)</f>
        <v>0</v>
      </c>
      <c r="Z230" s="89" t="str">
        <f t="shared" si="387"/>
        <v>0</v>
      </c>
      <c r="AA230" s="90">
        <f>IFERROR(Z230/Z227,0)</f>
        <v>0</v>
      </c>
      <c r="AB230" s="89">
        <f>SUM(AB226:AB229)</f>
        <v>0</v>
      </c>
      <c r="AC230" s="91">
        <f>IFERROR(AB230/AB242,0)</f>
        <v>0</v>
      </c>
      <c r="AD230" s="92">
        <f>SUM(AD226:AD229)</f>
        <v>0</v>
      </c>
      <c r="AE230" s="88">
        <f>IFERROR(AD230/AD242,0)</f>
        <v>0</v>
      </c>
      <c r="AF230" s="89" t="str">
        <f t="shared" si="388"/>
        <v>0</v>
      </c>
      <c r="AG230" s="90">
        <f>IFERROR(AF230/AF227,0)</f>
        <v>0</v>
      </c>
      <c r="AH230" s="89">
        <f>SUM(AH226:AH229)</f>
        <v>0</v>
      </c>
      <c r="AI230" s="93">
        <f>IFERROR(AH230/AH242,0)</f>
        <v>0</v>
      </c>
      <c r="AJ230" s="92">
        <f>SUM(AJ226:AJ229)</f>
        <v>0</v>
      </c>
      <c r="AK230" s="88">
        <f>IFERROR(AJ230/AJ242,0)</f>
        <v>0</v>
      </c>
      <c r="AL230" s="89" t="str">
        <f t="shared" si="389"/>
        <v>0</v>
      </c>
      <c r="AM230" s="90">
        <f>IFERROR(AL230/AL227,0)</f>
        <v>0</v>
      </c>
      <c r="AN230" s="89">
        <f>SUM(AN226:AN229)</f>
        <v>0</v>
      </c>
      <c r="AO230" s="91">
        <f>IFERROR(AN230/AN242,0)</f>
        <v>0</v>
      </c>
      <c r="AP230" s="92">
        <f>SUM(AP226:AP229)</f>
        <v>0</v>
      </c>
      <c r="AQ230" s="88">
        <f>IFERROR(AP230/AP242,0)</f>
        <v>0</v>
      </c>
      <c r="AR230" s="89" t="str">
        <f t="shared" si="391"/>
        <v>0</v>
      </c>
      <c r="AS230" s="90">
        <f>IFERROR(AR230/AR227,0)</f>
        <v>0</v>
      </c>
      <c r="AT230" s="89">
        <f>SUM(AT226:AT229)</f>
        <v>0</v>
      </c>
      <c r="AU230" s="95">
        <f>IFERROR(AT230/AT242,0)</f>
        <v>0</v>
      </c>
      <c r="AV230" s="96">
        <f t="shared" si="393"/>
        <v>-1463</v>
      </c>
      <c r="AW230" s="97">
        <f t="shared" si="394"/>
        <v>-1</v>
      </c>
      <c r="AX230" s="98">
        <f t="shared" si="395"/>
        <v>-226.99945532058246</v>
      </c>
      <c r="AY230" s="97">
        <f t="shared" si="396"/>
        <v>-1</v>
      </c>
      <c r="AZ230" s="98">
        <f t="shared" si="397"/>
        <v>-332100.20313401212</v>
      </c>
      <c r="BA230" s="99">
        <f t="shared" si="398"/>
        <v>-1</v>
      </c>
      <c r="BB230" s="96">
        <f t="shared" si="399"/>
        <v>0</v>
      </c>
      <c r="BC230" s="97">
        <f t="shared" si="400"/>
        <v>0</v>
      </c>
      <c r="BD230" s="98">
        <f t="shared" si="401"/>
        <v>0</v>
      </c>
      <c r="BE230" s="97">
        <f t="shared" si="402"/>
        <v>0</v>
      </c>
      <c r="BF230" s="98">
        <f t="shared" si="403"/>
        <v>0</v>
      </c>
      <c r="BG230" s="99">
        <f t="shared" si="404"/>
        <v>0</v>
      </c>
      <c r="BH230" s="96">
        <f t="shared" si="405"/>
        <v>0</v>
      </c>
      <c r="BI230" s="97">
        <f t="shared" si="406"/>
        <v>0</v>
      </c>
      <c r="BJ230" s="98">
        <f t="shared" si="407"/>
        <v>0</v>
      </c>
      <c r="BK230" s="97">
        <f t="shared" si="408"/>
        <v>0</v>
      </c>
      <c r="BL230" s="98">
        <f t="shared" si="409"/>
        <v>0</v>
      </c>
      <c r="BM230" s="100">
        <f t="shared" si="410"/>
        <v>0</v>
      </c>
      <c r="BN230" s="101">
        <f t="shared" si="411"/>
        <v>0</v>
      </c>
      <c r="BO230" s="97">
        <f t="shared" si="412"/>
        <v>0</v>
      </c>
      <c r="BP230" s="98">
        <f t="shared" si="413"/>
        <v>0</v>
      </c>
      <c r="BQ230" s="97">
        <f t="shared" si="414"/>
        <v>0</v>
      </c>
      <c r="BR230" s="98">
        <f t="shared" si="383"/>
        <v>0</v>
      </c>
      <c r="BS230" s="100">
        <f t="shared" si="415"/>
        <v>0</v>
      </c>
      <c r="BX230" s="6"/>
      <c r="BY230" s="6"/>
      <c r="BZ230" s="6"/>
      <c r="CA230" s="6"/>
      <c r="CB230" s="6"/>
      <c r="CC230" s="6"/>
      <c r="CD230" s="2"/>
      <c r="CE230" s="2"/>
      <c r="CJ230" s="6"/>
      <c r="CK230" s="6"/>
      <c r="CM230" s="6"/>
    </row>
    <row r="231" spans="3:92" ht="18" customHeight="1" x14ac:dyDescent="0.3">
      <c r="C231" s="315"/>
      <c r="D231" s="320" t="s">
        <v>44</v>
      </c>
      <c r="E231" s="102" t="s">
        <v>45</v>
      </c>
      <c r="F231" s="103">
        <f>CA131</f>
        <v>372</v>
      </c>
      <c r="G231" s="104">
        <f>IFERROR(F231/F242,0)</f>
        <v>7.8134845620667928E-2</v>
      </c>
      <c r="H231" s="105">
        <f t="shared" si="384"/>
        <v>272.34453388791729</v>
      </c>
      <c r="I231" s="106">
        <f>IFERROR(H231/H227,0)</f>
        <v>0.96509235193826459</v>
      </c>
      <c r="J231" s="105">
        <f>CB131</f>
        <v>101312.16660630523</v>
      </c>
      <c r="K231" s="107">
        <f>IFERROR(J231/J242,0)</f>
        <v>7.1974914463788911E-2</v>
      </c>
      <c r="L231" s="108">
        <f t="shared" ref="L231:L233" si="416">CC131</f>
        <v>0</v>
      </c>
      <c r="M231" s="104">
        <f>IFERROR(L231/L242,0)</f>
        <v>0</v>
      </c>
      <c r="N231" s="105" t="str">
        <f t="shared" si="385"/>
        <v>0</v>
      </c>
      <c r="O231" s="106">
        <f>IFERROR(N231/N227,0)</f>
        <v>0</v>
      </c>
      <c r="P231" s="105">
        <f t="shared" ref="P231:P233" si="417">CD131</f>
        <v>0</v>
      </c>
      <c r="Q231" s="109">
        <f>IFERROR(P231/P242,0)</f>
        <v>0</v>
      </c>
      <c r="R231" s="108">
        <f>CE131</f>
        <v>0</v>
      </c>
      <c r="S231" s="104">
        <f>IFERROR(R231/R242,0)</f>
        <v>0</v>
      </c>
      <c r="T231" s="105" t="str">
        <f t="shared" si="386"/>
        <v>0</v>
      </c>
      <c r="U231" s="106">
        <f>IFERROR(T231/T227,0)</f>
        <v>0</v>
      </c>
      <c r="V231" s="105">
        <f>CF131</f>
        <v>0</v>
      </c>
      <c r="W231" s="109">
        <f>IFERROR(V231/V242,0)</f>
        <v>0</v>
      </c>
      <c r="X231" s="110">
        <f>CG131</f>
        <v>0</v>
      </c>
      <c r="Y231" s="104">
        <f>IFERROR(X231/X242,0)</f>
        <v>0</v>
      </c>
      <c r="Z231" s="105" t="str">
        <f t="shared" si="387"/>
        <v>0</v>
      </c>
      <c r="AA231" s="106">
        <f>IFERROR(Z231/Z227,0)</f>
        <v>0</v>
      </c>
      <c r="AB231" s="105">
        <f>CH131</f>
        <v>0</v>
      </c>
      <c r="AC231" s="107">
        <f>IFERROR(AB231/AB242,0)</f>
        <v>0</v>
      </c>
      <c r="AD231" s="108">
        <f>CI131</f>
        <v>0</v>
      </c>
      <c r="AE231" s="104">
        <f>IFERROR(AD231/AD242,0)</f>
        <v>0</v>
      </c>
      <c r="AF231" s="105" t="str">
        <f t="shared" si="388"/>
        <v>0</v>
      </c>
      <c r="AG231" s="106">
        <f>IFERROR(AF231/AF227,0)</f>
        <v>0</v>
      </c>
      <c r="AH231" s="105">
        <f>CJ131</f>
        <v>0</v>
      </c>
      <c r="AI231" s="109">
        <f>IFERROR(AH231/AH242,0)</f>
        <v>0</v>
      </c>
      <c r="AJ231" s="108">
        <f>CK131</f>
        <v>0</v>
      </c>
      <c r="AK231" s="104">
        <f>IFERROR(AJ231/AJ242,0)</f>
        <v>0</v>
      </c>
      <c r="AL231" s="105" t="str">
        <f t="shared" si="389"/>
        <v>0</v>
      </c>
      <c r="AM231" s="106">
        <f>IFERROR(AL231/AL227,0)</f>
        <v>0</v>
      </c>
      <c r="AN231" s="105">
        <f>CL131</f>
        <v>0</v>
      </c>
      <c r="AO231" s="107">
        <f>IFERROR(AN231/AN242,0)</f>
        <v>0</v>
      </c>
      <c r="AP231" s="108">
        <f>CM131</f>
        <v>0</v>
      </c>
      <c r="AQ231" s="104">
        <f>IFERROR(AP231/AP242,0)</f>
        <v>0</v>
      </c>
      <c r="AR231" s="105" t="str">
        <f t="shared" si="391"/>
        <v>0</v>
      </c>
      <c r="AS231" s="106">
        <f>IFERROR(AR231/AR227,0)</f>
        <v>0</v>
      </c>
      <c r="AT231" s="105">
        <f>CN131</f>
        <v>0</v>
      </c>
      <c r="AU231" s="111">
        <f>IFERROR(AT231/AT242,0)</f>
        <v>0</v>
      </c>
      <c r="AV231" s="112">
        <f t="shared" si="393"/>
        <v>-372</v>
      </c>
      <c r="AW231" s="113">
        <f t="shared" si="394"/>
        <v>-1</v>
      </c>
      <c r="AX231" s="114">
        <f t="shared" si="395"/>
        <v>-272.34453388791729</v>
      </c>
      <c r="AY231" s="113">
        <f t="shared" si="396"/>
        <v>-1</v>
      </c>
      <c r="AZ231" s="114">
        <f t="shared" si="397"/>
        <v>-101312.16660630523</v>
      </c>
      <c r="BA231" s="115">
        <f t="shared" si="398"/>
        <v>-1</v>
      </c>
      <c r="BB231" s="112">
        <f t="shared" si="399"/>
        <v>0</v>
      </c>
      <c r="BC231" s="113">
        <f t="shared" si="400"/>
        <v>0</v>
      </c>
      <c r="BD231" s="114">
        <f t="shared" si="401"/>
        <v>0</v>
      </c>
      <c r="BE231" s="113">
        <f t="shared" si="402"/>
        <v>0</v>
      </c>
      <c r="BF231" s="114">
        <f t="shared" si="403"/>
        <v>0</v>
      </c>
      <c r="BG231" s="115">
        <f t="shared" si="404"/>
        <v>0</v>
      </c>
      <c r="BH231" s="112">
        <f t="shared" si="405"/>
        <v>0</v>
      </c>
      <c r="BI231" s="113">
        <f t="shared" si="406"/>
        <v>0</v>
      </c>
      <c r="BJ231" s="114">
        <f t="shared" si="407"/>
        <v>0</v>
      </c>
      <c r="BK231" s="113">
        <f t="shared" si="408"/>
        <v>0</v>
      </c>
      <c r="BL231" s="114">
        <f t="shared" si="409"/>
        <v>0</v>
      </c>
      <c r="BM231" s="116">
        <f t="shared" si="410"/>
        <v>0</v>
      </c>
      <c r="BN231" s="117">
        <f t="shared" si="411"/>
        <v>0</v>
      </c>
      <c r="BO231" s="113">
        <f t="shared" si="412"/>
        <v>0</v>
      </c>
      <c r="BP231" s="114">
        <f t="shared" si="413"/>
        <v>0</v>
      </c>
      <c r="BQ231" s="113">
        <f t="shared" si="414"/>
        <v>0</v>
      </c>
      <c r="BR231" s="114">
        <f t="shared" si="383"/>
        <v>0</v>
      </c>
      <c r="BS231" s="116">
        <f t="shared" si="415"/>
        <v>0</v>
      </c>
      <c r="BX231" s="6"/>
      <c r="BY231" s="6"/>
      <c r="BZ231" s="6"/>
      <c r="CA231" s="6"/>
      <c r="CB231" s="6"/>
      <c r="CC231" s="6"/>
      <c r="CD231" s="2"/>
      <c r="CE231" s="2"/>
      <c r="CJ231" s="6"/>
      <c r="CK231" s="6"/>
      <c r="CM231" s="6"/>
    </row>
    <row r="232" spans="3:92" ht="18" customHeight="1" x14ac:dyDescent="0.3">
      <c r="C232" s="315"/>
      <c r="D232" s="321"/>
      <c r="E232" s="60" t="s">
        <v>47</v>
      </c>
      <c r="F232" s="61">
        <f>CA132</f>
        <v>188</v>
      </c>
      <c r="G232" s="62">
        <f>IFERROR(F232/F242,0)</f>
        <v>3.9487502625498848E-2</v>
      </c>
      <c r="H232" s="63">
        <f t="shared" si="384"/>
        <v>272.91648538643022</v>
      </c>
      <c r="I232" s="64">
        <f>IFERROR(H232/H227,0)</f>
        <v>0.96711914501912599</v>
      </c>
      <c r="J232" s="63">
        <f>CB132</f>
        <v>51308.299252648882</v>
      </c>
      <c r="K232" s="65">
        <f>IFERROR(J232/J242,0)</f>
        <v>3.6450809154465927E-2</v>
      </c>
      <c r="L232" s="66">
        <f t="shared" si="416"/>
        <v>0</v>
      </c>
      <c r="M232" s="62">
        <f>IFERROR(L232/L242,0)</f>
        <v>0</v>
      </c>
      <c r="N232" s="63" t="str">
        <f t="shared" si="385"/>
        <v>0</v>
      </c>
      <c r="O232" s="64">
        <f>IFERROR(N232/N227,0)</f>
        <v>0</v>
      </c>
      <c r="P232" s="63">
        <f t="shared" si="417"/>
        <v>0</v>
      </c>
      <c r="Q232" s="67">
        <f>IFERROR(P232/P242,0)</f>
        <v>0</v>
      </c>
      <c r="R232" s="66">
        <f>CE132</f>
        <v>0</v>
      </c>
      <c r="S232" s="62">
        <f>IFERROR(R232/R242,0)</f>
        <v>0</v>
      </c>
      <c r="T232" s="63" t="str">
        <f t="shared" si="386"/>
        <v>0</v>
      </c>
      <c r="U232" s="64">
        <f>IFERROR(T232/T227,0)</f>
        <v>0</v>
      </c>
      <c r="V232" s="63">
        <f>CF132</f>
        <v>0</v>
      </c>
      <c r="W232" s="67">
        <f>IFERROR(V232/V242,0)</f>
        <v>0</v>
      </c>
      <c r="X232" s="68">
        <f>CG132</f>
        <v>0</v>
      </c>
      <c r="Y232" s="62">
        <f>IFERROR(X232/X242,0)</f>
        <v>0</v>
      </c>
      <c r="Z232" s="63" t="str">
        <f t="shared" si="387"/>
        <v>0</v>
      </c>
      <c r="AA232" s="64">
        <f>IFERROR(Z232/Z227,0)</f>
        <v>0</v>
      </c>
      <c r="AB232" s="63">
        <f>CH132</f>
        <v>0</v>
      </c>
      <c r="AC232" s="65">
        <f>IFERROR(AB232/AB242,0)</f>
        <v>0</v>
      </c>
      <c r="AD232" s="66">
        <f>CI132</f>
        <v>0</v>
      </c>
      <c r="AE232" s="62">
        <f>IFERROR(AD232/AD242,0)</f>
        <v>0</v>
      </c>
      <c r="AF232" s="63" t="str">
        <f t="shared" si="388"/>
        <v>0</v>
      </c>
      <c r="AG232" s="64">
        <f>IFERROR(AF232/AF227,0)</f>
        <v>0</v>
      </c>
      <c r="AH232" s="63">
        <f>CJ132</f>
        <v>0</v>
      </c>
      <c r="AI232" s="67">
        <f>IFERROR(AH232/AH242,0)</f>
        <v>0</v>
      </c>
      <c r="AJ232" s="66">
        <f>CK132</f>
        <v>0</v>
      </c>
      <c r="AK232" s="62">
        <f>IFERROR(AJ232/AJ242,0)</f>
        <v>0</v>
      </c>
      <c r="AL232" s="63" t="str">
        <f t="shared" si="389"/>
        <v>0</v>
      </c>
      <c r="AM232" s="64">
        <f>IFERROR(AL232/AL227,0)</f>
        <v>0</v>
      </c>
      <c r="AN232" s="63">
        <f>CL132</f>
        <v>0</v>
      </c>
      <c r="AO232" s="65">
        <f>IFERROR(AN232/AN242,0)</f>
        <v>0</v>
      </c>
      <c r="AP232" s="66">
        <f t="shared" ref="AP232:AP233" si="418">CM132</f>
        <v>0</v>
      </c>
      <c r="AQ232" s="62">
        <f>IFERROR(AP232/AP242,0)</f>
        <v>0</v>
      </c>
      <c r="AR232" s="63" t="str">
        <f t="shared" si="391"/>
        <v>0</v>
      </c>
      <c r="AS232" s="64">
        <f>IFERROR(AR232/AR227,0)</f>
        <v>0</v>
      </c>
      <c r="AT232" s="63">
        <f t="shared" ref="AT232:AT233" si="419">CN132</f>
        <v>0</v>
      </c>
      <c r="AU232" s="69">
        <f>IFERROR(AT232/AT242,0)</f>
        <v>0</v>
      </c>
      <c r="AV232" s="70">
        <f t="shared" si="393"/>
        <v>-188</v>
      </c>
      <c r="AW232" s="71">
        <f t="shared" si="394"/>
        <v>-1</v>
      </c>
      <c r="AX232" s="72">
        <f t="shared" si="395"/>
        <v>-272.91648538643022</v>
      </c>
      <c r="AY232" s="71">
        <f t="shared" si="396"/>
        <v>-1</v>
      </c>
      <c r="AZ232" s="72">
        <f t="shared" si="397"/>
        <v>-51308.299252648882</v>
      </c>
      <c r="BA232" s="73">
        <f t="shared" si="398"/>
        <v>-1</v>
      </c>
      <c r="BB232" s="70">
        <f t="shared" si="399"/>
        <v>0</v>
      </c>
      <c r="BC232" s="71">
        <f t="shared" si="400"/>
        <v>0</v>
      </c>
      <c r="BD232" s="72">
        <f t="shared" si="401"/>
        <v>0</v>
      </c>
      <c r="BE232" s="71">
        <f t="shared" si="402"/>
        <v>0</v>
      </c>
      <c r="BF232" s="72">
        <f t="shared" si="403"/>
        <v>0</v>
      </c>
      <c r="BG232" s="73">
        <f t="shared" si="404"/>
        <v>0</v>
      </c>
      <c r="BH232" s="70">
        <f t="shared" si="405"/>
        <v>0</v>
      </c>
      <c r="BI232" s="71">
        <f t="shared" si="406"/>
        <v>0</v>
      </c>
      <c r="BJ232" s="72">
        <f t="shared" si="407"/>
        <v>0</v>
      </c>
      <c r="BK232" s="71">
        <f t="shared" si="408"/>
        <v>0</v>
      </c>
      <c r="BL232" s="72">
        <f t="shared" si="409"/>
        <v>0</v>
      </c>
      <c r="BM232" s="74">
        <f t="shared" si="410"/>
        <v>0</v>
      </c>
      <c r="BN232" s="75">
        <f t="shared" si="411"/>
        <v>0</v>
      </c>
      <c r="BO232" s="71">
        <f t="shared" si="412"/>
        <v>0</v>
      </c>
      <c r="BP232" s="72">
        <f t="shared" si="413"/>
        <v>0</v>
      </c>
      <c r="BQ232" s="71">
        <f t="shared" si="414"/>
        <v>0</v>
      </c>
      <c r="BR232" s="72">
        <f t="shared" si="383"/>
        <v>0</v>
      </c>
      <c r="BS232" s="74">
        <f t="shared" si="415"/>
        <v>0</v>
      </c>
      <c r="BX232" s="6"/>
      <c r="BY232" s="6"/>
      <c r="BZ232" s="6"/>
      <c r="CA232" s="6"/>
      <c r="CB232" s="6"/>
      <c r="CC232" s="6"/>
      <c r="CD232" s="2"/>
      <c r="CE232" s="2"/>
      <c r="CJ232" s="6"/>
      <c r="CK232" s="6"/>
      <c r="CM232" s="6"/>
    </row>
    <row r="233" spans="3:92" ht="18" customHeight="1" x14ac:dyDescent="0.3">
      <c r="C233" s="315"/>
      <c r="D233" s="321"/>
      <c r="E233" s="60" t="s">
        <v>49</v>
      </c>
      <c r="F233" s="61">
        <f>CA133</f>
        <v>442</v>
      </c>
      <c r="G233" s="62">
        <f>IFERROR(F233/F242,0)</f>
        <v>9.2837639151438778E-2</v>
      </c>
      <c r="H233" s="63">
        <f t="shared" si="384"/>
        <v>265.02200189745361</v>
      </c>
      <c r="I233" s="64">
        <f>IFERROR(H233/H227,0)</f>
        <v>0.93914389789758912</v>
      </c>
      <c r="J233" s="63">
        <f>CB133</f>
        <v>117139.72483867451</v>
      </c>
      <c r="K233" s="65">
        <f>IFERROR(J233/J242,0)</f>
        <v>8.3219241656713822E-2</v>
      </c>
      <c r="L233" s="66">
        <f t="shared" si="416"/>
        <v>0</v>
      </c>
      <c r="M233" s="62">
        <f>IFERROR(L233/L242,0)</f>
        <v>0</v>
      </c>
      <c r="N233" s="63" t="str">
        <f t="shared" si="385"/>
        <v>0</v>
      </c>
      <c r="O233" s="64">
        <f>IFERROR(N233/N227,0)</f>
        <v>0</v>
      </c>
      <c r="P233" s="63">
        <f t="shared" si="417"/>
        <v>0</v>
      </c>
      <c r="Q233" s="67">
        <f>IFERROR(P233/P242,0)</f>
        <v>0</v>
      </c>
      <c r="R233" s="66">
        <f>CE133</f>
        <v>0</v>
      </c>
      <c r="S233" s="62">
        <f>IFERROR(R233/R242,0)</f>
        <v>0</v>
      </c>
      <c r="T233" s="63" t="str">
        <f t="shared" si="386"/>
        <v>0</v>
      </c>
      <c r="U233" s="64">
        <f>IFERROR(T233/T227,0)</f>
        <v>0</v>
      </c>
      <c r="V233" s="63">
        <f>CF133</f>
        <v>0</v>
      </c>
      <c r="W233" s="67">
        <f>IFERROR(V233/V242,0)</f>
        <v>0</v>
      </c>
      <c r="X233" s="68">
        <f>CG133</f>
        <v>0</v>
      </c>
      <c r="Y233" s="62">
        <f>IFERROR(X233/X242,0)</f>
        <v>0</v>
      </c>
      <c r="Z233" s="63" t="str">
        <f t="shared" si="387"/>
        <v>0</v>
      </c>
      <c r="AA233" s="64">
        <f>IFERROR(Z233/Z227,0)</f>
        <v>0</v>
      </c>
      <c r="AB233" s="63">
        <f>CH133</f>
        <v>0</v>
      </c>
      <c r="AC233" s="65">
        <f>IFERROR(AB233/AB242,0)</f>
        <v>0</v>
      </c>
      <c r="AD233" s="66">
        <f>CI133</f>
        <v>0</v>
      </c>
      <c r="AE233" s="62">
        <f>IFERROR(AD233/AD242,0)</f>
        <v>0</v>
      </c>
      <c r="AF233" s="63" t="str">
        <f t="shared" si="388"/>
        <v>0</v>
      </c>
      <c r="AG233" s="64">
        <f>IFERROR(AF233/AF227,0)</f>
        <v>0</v>
      </c>
      <c r="AH233" s="63">
        <f>CJ133</f>
        <v>0</v>
      </c>
      <c r="AI233" s="67">
        <f>IFERROR(AH233/AH242,0)</f>
        <v>0</v>
      </c>
      <c r="AJ233" s="66">
        <f>CK133</f>
        <v>0</v>
      </c>
      <c r="AK233" s="62">
        <f>IFERROR(AJ233/AJ242,0)</f>
        <v>0</v>
      </c>
      <c r="AL233" s="63" t="str">
        <f t="shared" si="389"/>
        <v>0</v>
      </c>
      <c r="AM233" s="64">
        <f>IFERROR(AL233/AL227,0)</f>
        <v>0</v>
      </c>
      <c r="AN233" s="63">
        <f>CL133</f>
        <v>0</v>
      </c>
      <c r="AO233" s="65">
        <f>IFERROR(AN233/AN242,0)</f>
        <v>0</v>
      </c>
      <c r="AP233" s="66">
        <f t="shared" si="418"/>
        <v>0</v>
      </c>
      <c r="AQ233" s="62">
        <f>IFERROR(AP233/AP242,0)</f>
        <v>0</v>
      </c>
      <c r="AR233" s="63" t="str">
        <f t="shared" si="391"/>
        <v>0</v>
      </c>
      <c r="AS233" s="64">
        <f>IFERROR(AR233/AR227,0)</f>
        <v>0</v>
      </c>
      <c r="AT233" s="63">
        <f t="shared" si="419"/>
        <v>0</v>
      </c>
      <c r="AU233" s="69">
        <f>IFERROR(AT233/AT242,0)</f>
        <v>0</v>
      </c>
      <c r="AV233" s="70">
        <f t="shared" si="393"/>
        <v>-442</v>
      </c>
      <c r="AW233" s="71">
        <f t="shared" si="394"/>
        <v>-1</v>
      </c>
      <c r="AX233" s="72">
        <f t="shared" si="395"/>
        <v>-265.02200189745361</v>
      </c>
      <c r="AY233" s="71">
        <f t="shared" si="396"/>
        <v>-1</v>
      </c>
      <c r="AZ233" s="72">
        <f t="shared" si="397"/>
        <v>-117139.72483867451</v>
      </c>
      <c r="BA233" s="73">
        <f t="shared" si="398"/>
        <v>-1</v>
      </c>
      <c r="BB233" s="70">
        <f t="shared" si="399"/>
        <v>0</v>
      </c>
      <c r="BC233" s="71">
        <f t="shared" si="400"/>
        <v>0</v>
      </c>
      <c r="BD233" s="72">
        <f t="shared" si="401"/>
        <v>0</v>
      </c>
      <c r="BE233" s="71">
        <f t="shared" si="402"/>
        <v>0</v>
      </c>
      <c r="BF233" s="72">
        <f t="shared" si="403"/>
        <v>0</v>
      </c>
      <c r="BG233" s="73">
        <f t="shared" si="404"/>
        <v>0</v>
      </c>
      <c r="BH233" s="70">
        <f t="shared" si="405"/>
        <v>0</v>
      </c>
      <c r="BI233" s="71">
        <f t="shared" si="406"/>
        <v>0</v>
      </c>
      <c r="BJ233" s="72">
        <f t="shared" si="407"/>
        <v>0</v>
      </c>
      <c r="BK233" s="71">
        <f t="shared" si="408"/>
        <v>0</v>
      </c>
      <c r="BL233" s="72">
        <f t="shared" si="409"/>
        <v>0</v>
      </c>
      <c r="BM233" s="74">
        <f t="shared" si="410"/>
        <v>0</v>
      </c>
      <c r="BN233" s="75">
        <f t="shared" si="411"/>
        <v>0</v>
      </c>
      <c r="BO233" s="71">
        <f t="shared" si="412"/>
        <v>0</v>
      </c>
      <c r="BP233" s="72">
        <f t="shared" si="413"/>
        <v>0</v>
      </c>
      <c r="BQ233" s="71">
        <f t="shared" si="414"/>
        <v>0</v>
      </c>
      <c r="BR233" s="72">
        <f t="shared" si="383"/>
        <v>0</v>
      </c>
      <c r="BS233" s="74">
        <f t="shared" si="415"/>
        <v>0</v>
      </c>
      <c r="BX233" s="6"/>
      <c r="BY233" s="6"/>
      <c r="BZ233" s="6"/>
      <c r="CA233" s="6"/>
      <c r="CB233" s="6"/>
      <c r="CC233" s="6"/>
      <c r="CD233" s="2"/>
      <c r="CE233" s="2"/>
      <c r="CJ233" s="6"/>
      <c r="CK233" s="6"/>
      <c r="CM233" s="6"/>
    </row>
    <row r="234" spans="3:92" ht="18" customHeight="1" x14ac:dyDescent="0.3">
      <c r="C234" s="315"/>
      <c r="D234" s="322"/>
      <c r="E234" s="118" t="s">
        <v>41</v>
      </c>
      <c r="F234" s="119">
        <f>SUM(F231:F233)</f>
        <v>1002</v>
      </c>
      <c r="G234" s="120">
        <f>IFERROR(F234/F242,0)</f>
        <v>0.21045998739760555</v>
      </c>
      <c r="H234" s="121">
        <f t="shared" si="384"/>
        <v>269.22174720322221</v>
      </c>
      <c r="I234" s="122">
        <f>IFERROR(H234/H227,0)</f>
        <v>0.95402630444647174</v>
      </c>
      <c r="J234" s="121">
        <f>SUM(J231:J233)</f>
        <v>269760.19069762866</v>
      </c>
      <c r="K234" s="123">
        <f>IFERROR(J234/J242,0)</f>
        <v>0.19164496527496871</v>
      </c>
      <c r="L234" s="124">
        <f>SUM(L231:L233)</f>
        <v>0</v>
      </c>
      <c r="M234" s="120">
        <f>IFERROR(L234/L242,0)</f>
        <v>0</v>
      </c>
      <c r="N234" s="121" t="str">
        <f t="shared" si="385"/>
        <v>0</v>
      </c>
      <c r="O234" s="122">
        <f>IFERROR(N234/N227,0)</f>
        <v>0</v>
      </c>
      <c r="P234" s="121">
        <f>SUM(P231:P233)</f>
        <v>0</v>
      </c>
      <c r="Q234" s="125">
        <f>IFERROR(P234/P242,0)</f>
        <v>0</v>
      </c>
      <c r="R234" s="124">
        <f>SUM(R231:R233)</f>
        <v>0</v>
      </c>
      <c r="S234" s="120">
        <f>IFERROR(R234/R242,0)</f>
        <v>0</v>
      </c>
      <c r="T234" s="121" t="str">
        <f t="shared" si="386"/>
        <v>0</v>
      </c>
      <c r="U234" s="122">
        <f>IFERROR(T234/T227,0)</f>
        <v>0</v>
      </c>
      <c r="V234" s="121">
        <f>SUM(V231:V233)</f>
        <v>0</v>
      </c>
      <c r="W234" s="125">
        <f>IFERROR(V234/V242,0)</f>
        <v>0</v>
      </c>
      <c r="X234" s="126">
        <f>SUM(X231:X233)</f>
        <v>0</v>
      </c>
      <c r="Y234" s="120">
        <f>IFERROR(X234/X242,0)</f>
        <v>0</v>
      </c>
      <c r="Z234" s="121" t="str">
        <f t="shared" si="387"/>
        <v>0</v>
      </c>
      <c r="AA234" s="122">
        <f>IFERROR(Z234/Z227,0)</f>
        <v>0</v>
      </c>
      <c r="AB234" s="121">
        <f>SUM(AB231:AB233)</f>
        <v>0</v>
      </c>
      <c r="AC234" s="123">
        <f>IFERROR(AB234/AB242,0)</f>
        <v>0</v>
      </c>
      <c r="AD234" s="124">
        <f>SUM(AD231:AD233)</f>
        <v>0</v>
      </c>
      <c r="AE234" s="120">
        <f>IFERROR(AD234/AD242,0)</f>
        <v>0</v>
      </c>
      <c r="AF234" s="121" t="str">
        <f t="shared" si="388"/>
        <v>0</v>
      </c>
      <c r="AG234" s="122">
        <f>IFERROR(AF234/AF227,0)</f>
        <v>0</v>
      </c>
      <c r="AH234" s="121">
        <f>SUM(AH231:AH233)</f>
        <v>0</v>
      </c>
      <c r="AI234" s="125">
        <f>IFERROR(AH234/AH242,0)</f>
        <v>0</v>
      </c>
      <c r="AJ234" s="124">
        <f>SUM(AJ231:AJ233)</f>
        <v>0</v>
      </c>
      <c r="AK234" s="120">
        <f>IFERROR(AJ234/AJ242,0)</f>
        <v>0</v>
      </c>
      <c r="AL234" s="121" t="str">
        <f t="shared" si="389"/>
        <v>0</v>
      </c>
      <c r="AM234" s="122">
        <f>IFERROR(AL234/AL227,0)</f>
        <v>0</v>
      </c>
      <c r="AN234" s="121">
        <f>SUM(AN231:AN233)</f>
        <v>0</v>
      </c>
      <c r="AO234" s="123">
        <f>IFERROR(AN234/AN242,0)</f>
        <v>0</v>
      </c>
      <c r="AP234" s="124">
        <f>SUM(AP231:AP233)</f>
        <v>0</v>
      </c>
      <c r="AQ234" s="120">
        <f>IFERROR(AP234/AP242,0)</f>
        <v>0</v>
      </c>
      <c r="AR234" s="121" t="str">
        <f t="shared" si="391"/>
        <v>0</v>
      </c>
      <c r="AS234" s="122">
        <f>IFERROR(AR234/AR227,0)</f>
        <v>0</v>
      </c>
      <c r="AT234" s="121">
        <f>SUM(AT231:AT233)</f>
        <v>0</v>
      </c>
      <c r="AU234" s="127">
        <f>IFERROR(AT234/AT242,0)</f>
        <v>0</v>
      </c>
      <c r="AV234" s="128">
        <f t="shared" si="393"/>
        <v>-1002</v>
      </c>
      <c r="AW234" s="129">
        <f t="shared" si="394"/>
        <v>-1</v>
      </c>
      <c r="AX234" s="130">
        <f t="shared" si="395"/>
        <v>-269.22174720322221</v>
      </c>
      <c r="AY234" s="129">
        <f t="shared" si="396"/>
        <v>-1</v>
      </c>
      <c r="AZ234" s="130">
        <f t="shared" si="397"/>
        <v>-269760.19069762866</v>
      </c>
      <c r="BA234" s="131">
        <f t="shared" si="398"/>
        <v>-1</v>
      </c>
      <c r="BB234" s="128">
        <f t="shared" si="399"/>
        <v>0</v>
      </c>
      <c r="BC234" s="129">
        <f t="shared" si="400"/>
        <v>0</v>
      </c>
      <c r="BD234" s="130">
        <f t="shared" si="401"/>
        <v>0</v>
      </c>
      <c r="BE234" s="129">
        <f t="shared" si="402"/>
        <v>0</v>
      </c>
      <c r="BF234" s="130">
        <f t="shared" si="403"/>
        <v>0</v>
      </c>
      <c r="BG234" s="131">
        <f t="shared" si="404"/>
        <v>0</v>
      </c>
      <c r="BH234" s="128">
        <f t="shared" si="405"/>
        <v>0</v>
      </c>
      <c r="BI234" s="129">
        <f t="shared" si="406"/>
        <v>0</v>
      </c>
      <c r="BJ234" s="130">
        <f t="shared" si="407"/>
        <v>0</v>
      </c>
      <c r="BK234" s="129">
        <f t="shared" si="408"/>
        <v>0</v>
      </c>
      <c r="BL234" s="130">
        <f t="shared" si="409"/>
        <v>0</v>
      </c>
      <c r="BM234" s="132">
        <f t="shared" si="410"/>
        <v>0</v>
      </c>
      <c r="BN234" s="133">
        <f t="shared" si="411"/>
        <v>0</v>
      </c>
      <c r="BO234" s="129">
        <f t="shared" si="412"/>
        <v>0</v>
      </c>
      <c r="BP234" s="130">
        <f t="shared" si="413"/>
        <v>0</v>
      </c>
      <c r="BQ234" s="129">
        <f t="shared" si="414"/>
        <v>0</v>
      </c>
      <c r="BR234" s="130">
        <f t="shared" si="383"/>
        <v>0</v>
      </c>
      <c r="BS234" s="132">
        <f t="shared" si="415"/>
        <v>0</v>
      </c>
      <c r="BX234" s="6"/>
      <c r="BY234" s="6"/>
      <c r="BZ234" s="6"/>
      <c r="CA234" s="6"/>
      <c r="CB234" s="6"/>
      <c r="CC234" s="6"/>
      <c r="CD234" s="2"/>
      <c r="CE234" s="2"/>
      <c r="CJ234" s="6"/>
      <c r="CK234" s="6"/>
      <c r="CM234" s="6"/>
    </row>
    <row r="235" spans="3:92" ht="18" customHeight="1" x14ac:dyDescent="0.3">
      <c r="C235" s="315"/>
      <c r="D235" s="323" t="s">
        <v>52</v>
      </c>
      <c r="E235" s="134" t="s">
        <v>53</v>
      </c>
      <c r="F235" s="35">
        <f>CA134</f>
        <v>240</v>
      </c>
      <c r="G235" s="36">
        <f>IFERROR(F235/F242,0)</f>
        <v>5.0409577819785757E-2</v>
      </c>
      <c r="H235" s="37">
        <f t="shared" si="384"/>
        <v>388.97047474813229</v>
      </c>
      <c r="I235" s="38">
        <f>IFERROR(H235/H227,0)</f>
        <v>1.3783732867710505</v>
      </c>
      <c r="J235" s="37">
        <f>CB134</f>
        <v>93352.913939551756</v>
      </c>
      <c r="K235" s="39">
        <f>IFERROR(J235/J242,0)</f>
        <v>6.6320445222089644E-2</v>
      </c>
      <c r="L235" s="40">
        <f t="shared" ref="L235:L239" si="420">CC134</f>
        <v>0</v>
      </c>
      <c r="M235" s="36">
        <f>IFERROR(L235/L242,0)</f>
        <v>0</v>
      </c>
      <c r="N235" s="37" t="str">
        <f t="shared" si="385"/>
        <v>0</v>
      </c>
      <c r="O235" s="38">
        <f>IFERROR(N235/N227,0)</f>
        <v>0</v>
      </c>
      <c r="P235" s="37">
        <f t="shared" ref="P235:P239" si="421">CD134</f>
        <v>0</v>
      </c>
      <c r="Q235" s="41">
        <f>IFERROR(P235/P242,0)</f>
        <v>0</v>
      </c>
      <c r="R235" s="40">
        <f>CE134</f>
        <v>0</v>
      </c>
      <c r="S235" s="36">
        <f>IFERROR(R235/R242,0)</f>
        <v>0</v>
      </c>
      <c r="T235" s="37" t="str">
        <f t="shared" si="386"/>
        <v>0</v>
      </c>
      <c r="U235" s="38">
        <f>IFERROR(T235/T227,0)</f>
        <v>0</v>
      </c>
      <c r="V235" s="37">
        <f>CF134</f>
        <v>0</v>
      </c>
      <c r="W235" s="41">
        <f>IFERROR(V235/V242,0)</f>
        <v>0</v>
      </c>
      <c r="X235" s="42">
        <f>CG134</f>
        <v>0</v>
      </c>
      <c r="Y235" s="36">
        <f>IFERROR(X235/X242,0)</f>
        <v>0</v>
      </c>
      <c r="Z235" s="37" t="str">
        <f t="shared" si="387"/>
        <v>0</v>
      </c>
      <c r="AA235" s="38">
        <f>IFERROR(Z235/Z227,0)</f>
        <v>0</v>
      </c>
      <c r="AB235" s="37">
        <f>CH134</f>
        <v>0</v>
      </c>
      <c r="AC235" s="39">
        <f>IFERROR(AB235/AB242,0)</f>
        <v>0</v>
      </c>
      <c r="AD235" s="40">
        <f>CI134</f>
        <v>0</v>
      </c>
      <c r="AE235" s="36">
        <f>IFERROR(AD235/AD242,0)</f>
        <v>0</v>
      </c>
      <c r="AF235" s="37" t="str">
        <f t="shared" si="388"/>
        <v>0</v>
      </c>
      <c r="AG235" s="38">
        <f>IFERROR(AF235/AF227,0)</f>
        <v>0</v>
      </c>
      <c r="AH235" s="37">
        <f>CJ134</f>
        <v>0</v>
      </c>
      <c r="AI235" s="41">
        <f>IFERROR(AH235/AH242,0)</f>
        <v>0</v>
      </c>
      <c r="AJ235" s="40">
        <f>CK134</f>
        <v>0</v>
      </c>
      <c r="AK235" s="36">
        <f>IFERROR(AJ235/AJ242,0)</f>
        <v>0</v>
      </c>
      <c r="AL235" s="37" t="str">
        <f t="shared" si="389"/>
        <v>0</v>
      </c>
      <c r="AM235" s="38">
        <f>IFERROR(AL235/AL227,0)</f>
        <v>0</v>
      </c>
      <c r="AN235" s="37">
        <f>CL134</f>
        <v>0</v>
      </c>
      <c r="AO235" s="39">
        <f>IFERROR(AN235/AN242,0)</f>
        <v>0</v>
      </c>
      <c r="AP235" s="40">
        <f>CM134</f>
        <v>0</v>
      </c>
      <c r="AQ235" s="36">
        <f>IFERROR(AP235/AP242,0)</f>
        <v>0</v>
      </c>
      <c r="AR235" s="37" t="str">
        <f t="shared" si="391"/>
        <v>0</v>
      </c>
      <c r="AS235" s="38">
        <f>IFERROR(AR235/AR227,0)</f>
        <v>0</v>
      </c>
      <c r="AT235" s="37">
        <f>CN134</f>
        <v>0</v>
      </c>
      <c r="AU235" s="43">
        <f>IFERROR(AT235/AT242,0)</f>
        <v>0</v>
      </c>
      <c r="AV235" s="44">
        <f t="shared" si="393"/>
        <v>-240</v>
      </c>
      <c r="AW235" s="45">
        <f t="shared" si="394"/>
        <v>-1</v>
      </c>
      <c r="AX235" s="46">
        <f t="shared" si="395"/>
        <v>-388.97047474813229</v>
      </c>
      <c r="AY235" s="45">
        <f t="shared" si="396"/>
        <v>-1</v>
      </c>
      <c r="AZ235" s="46">
        <f t="shared" si="397"/>
        <v>-93352.913939551756</v>
      </c>
      <c r="BA235" s="47">
        <f t="shared" si="398"/>
        <v>-1</v>
      </c>
      <c r="BB235" s="44">
        <f t="shared" si="399"/>
        <v>0</v>
      </c>
      <c r="BC235" s="45">
        <f t="shared" si="400"/>
        <v>0</v>
      </c>
      <c r="BD235" s="46">
        <f t="shared" si="401"/>
        <v>0</v>
      </c>
      <c r="BE235" s="45">
        <f t="shared" si="402"/>
        <v>0</v>
      </c>
      <c r="BF235" s="46">
        <f t="shared" si="403"/>
        <v>0</v>
      </c>
      <c r="BG235" s="47">
        <f t="shared" si="404"/>
        <v>0</v>
      </c>
      <c r="BH235" s="44">
        <f t="shared" si="405"/>
        <v>0</v>
      </c>
      <c r="BI235" s="45">
        <f t="shared" si="406"/>
        <v>0</v>
      </c>
      <c r="BJ235" s="46">
        <f t="shared" si="407"/>
        <v>0</v>
      </c>
      <c r="BK235" s="45">
        <f t="shared" si="408"/>
        <v>0</v>
      </c>
      <c r="BL235" s="46">
        <f t="shared" si="409"/>
        <v>0</v>
      </c>
      <c r="BM235" s="48">
        <f t="shared" si="410"/>
        <v>0</v>
      </c>
      <c r="BN235" s="49">
        <f t="shared" si="411"/>
        <v>0</v>
      </c>
      <c r="BO235" s="45">
        <f t="shared" si="412"/>
        <v>0</v>
      </c>
      <c r="BP235" s="46">
        <f t="shared" si="413"/>
        <v>0</v>
      </c>
      <c r="BQ235" s="45">
        <f t="shared" si="414"/>
        <v>0</v>
      </c>
      <c r="BR235" s="46">
        <f t="shared" si="383"/>
        <v>0</v>
      </c>
      <c r="BS235" s="48">
        <f t="shared" si="415"/>
        <v>0</v>
      </c>
      <c r="BX235" s="6"/>
      <c r="BY235" s="6"/>
      <c r="BZ235" s="6"/>
      <c r="CA235" s="6"/>
      <c r="CB235" s="6"/>
      <c r="CC235" s="6"/>
      <c r="CD235" s="2"/>
      <c r="CE235" s="2"/>
      <c r="CJ235" s="6"/>
      <c r="CK235" s="6"/>
      <c r="CM235" s="6"/>
    </row>
    <row r="236" spans="3:92" ht="18" customHeight="1" x14ac:dyDescent="0.3">
      <c r="C236" s="315"/>
      <c r="D236" s="324"/>
      <c r="E236" s="60" t="s">
        <v>51</v>
      </c>
      <c r="F236" s="61">
        <f>CA135</f>
        <v>1171</v>
      </c>
      <c r="G236" s="62">
        <f>IFERROR(F236/F242,0)</f>
        <v>0.24595673177903801</v>
      </c>
      <c r="H236" s="63">
        <f t="shared" si="384"/>
        <v>352.87825655855079</v>
      </c>
      <c r="I236" s="64">
        <f>IFERROR(H236/H227,0)</f>
        <v>1.2504752774297381</v>
      </c>
      <c r="J236" s="63">
        <f>CB135</f>
        <v>413220.43843006296</v>
      </c>
      <c r="K236" s="65">
        <f>IFERROR(J236/J242,0)</f>
        <v>0.2935630211746173</v>
      </c>
      <c r="L236" s="66">
        <f t="shared" si="420"/>
        <v>0</v>
      </c>
      <c r="M236" s="62">
        <f>IFERROR(L236/L242,0)</f>
        <v>0</v>
      </c>
      <c r="N236" s="63" t="str">
        <f t="shared" si="385"/>
        <v>0</v>
      </c>
      <c r="O236" s="64">
        <f>IFERROR(N236/N227,0)</f>
        <v>0</v>
      </c>
      <c r="P236" s="63">
        <f t="shared" si="421"/>
        <v>0</v>
      </c>
      <c r="Q236" s="67">
        <f>IFERROR(P236/P242,0)</f>
        <v>0</v>
      </c>
      <c r="R236" s="66">
        <f>CE135</f>
        <v>0</v>
      </c>
      <c r="S236" s="62">
        <f>IFERROR(R236/R242,0)</f>
        <v>0</v>
      </c>
      <c r="T236" s="63" t="str">
        <f t="shared" si="386"/>
        <v>0</v>
      </c>
      <c r="U236" s="64">
        <f>IFERROR(T236/T227,0)</f>
        <v>0</v>
      </c>
      <c r="V236" s="63">
        <f>CF135</f>
        <v>0</v>
      </c>
      <c r="W236" s="67">
        <f>IFERROR(V236/V242,0)</f>
        <v>0</v>
      </c>
      <c r="X236" s="68">
        <f>CG135</f>
        <v>0</v>
      </c>
      <c r="Y236" s="62">
        <f>IFERROR(X236/X242,0)</f>
        <v>0</v>
      </c>
      <c r="Z236" s="63" t="str">
        <f t="shared" si="387"/>
        <v>0</v>
      </c>
      <c r="AA236" s="64">
        <f>IFERROR(Z236/Z227,0)</f>
        <v>0</v>
      </c>
      <c r="AB236" s="63">
        <f>CH135</f>
        <v>0</v>
      </c>
      <c r="AC236" s="65">
        <f>IFERROR(AB236/AB242,0)</f>
        <v>0</v>
      </c>
      <c r="AD236" s="66">
        <f>CI135</f>
        <v>0</v>
      </c>
      <c r="AE236" s="62">
        <f>IFERROR(AD236/AD242,0)</f>
        <v>0</v>
      </c>
      <c r="AF236" s="63" t="str">
        <f t="shared" si="388"/>
        <v>0</v>
      </c>
      <c r="AG236" s="64">
        <f>IFERROR(AF236/AF227,0)</f>
        <v>0</v>
      </c>
      <c r="AH236" s="63">
        <f>CJ135</f>
        <v>0</v>
      </c>
      <c r="AI236" s="67">
        <f>IFERROR(AH236/AH242,0)</f>
        <v>0</v>
      </c>
      <c r="AJ236" s="66">
        <f>CK135</f>
        <v>0</v>
      </c>
      <c r="AK236" s="62">
        <f>IFERROR(AJ236/AJ242,0)</f>
        <v>0</v>
      </c>
      <c r="AL236" s="63" t="str">
        <f t="shared" si="389"/>
        <v>0</v>
      </c>
      <c r="AM236" s="64">
        <f>IFERROR(AL236/AL227,0)</f>
        <v>0</v>
      </c>
      <c r="AN236" s="63">
        <f>CL135</f>
        <v>0</v>
      </c>
      <c r="AO236" s="65">
        <f>IFERROR(AN236/AN242,0)</f>
        <v>0</v>
      </c>
      <c r="AP236" s="66">
        <f t="shared" ref="AP236:AP239" si="422">CM135</f>
        <v>0</v>
      </c>
      <c r="AQ236" s="62">
        <f>IFERROR(AP236/AP242,0)</f>
        <v>0</v>
      </c>
      <c r="AR236" s="63" t="str">
        <f t="shared" si="391"/>
        <v>0</v>
      </c>
      <c r="AS236" s="64">
        <f>IFERROR(AR236/AR227,0)</f>
        <v>0</v>
      </c>
      <c r="AT236" s="63">
        <f t="shared" ref="AT236:AT239" si="423">CN135</f>
        <v>0</v>
      </c>
      <c r="AU236" s="69">
        <f>IFERROR(AT236/AT242,0)</f>
        <v>0</v>
      </c>
      <c r="AV236" s="70">
        <f t="shared" si="393"/>
        <v>-1171</v>
      </c>
      <c r="AW236" s="71">
        <f t="shared" si="394"/>
        <v>-1</v>
      </c>
      <c r="AX236" s="72">
        <f t="shared" si="395"/>
        <v>-352.87825655855079</v>
      </c>
      <c r="AY236" s="71">
        <f t="shared" si="396"/>
        <v>-1</v>
      </c>
      <c r="AZ236" s="72">
        <f t="shared" si="397"/>
        <v>-413220.43843006296</v>
      </c>
      <c r="BA236" s="73">
        <f t="shared" si="398"/>
        <v>-1</v>
      </c>
      <c r="BB236" s="70">
        <f t="shared" si="399"/>
        <v>0</v>
      </c>
      <c r="BC236" s="71">
        <f t="shared" si="400"/>
        <v>0</v>
      </c>
      <c r="BD236" s="72">
        <f t="shared" si="401"/>
        <v>0</v>
      </c>
      <c r="BE236" s="71">
        <f t="shared" si="402"/>
        <v>0</v>
      </c>
      <c r="BF236" s="72">
        <f t="shared" si="403"/>
        <v>0</v>
      </c>
      <c r="BG236" s="73">
        <f t="shared" si="404"/>
        <v>0</v>
      </c>
      <c r="BH236" s="70">
        <f t="shared" si="405"/>
        <v>0</v>
      </c>
      <c r="BI236" s="71">
        <f t="shared" si="406"/>
        <v>0</v>
      </c>
      <c r="BJ236" s="72">
        <f t="shared" si="407"/>
        <v>0</v>
      </c>
      <c r="BK236" s="71">
        <f t="shared" si="408"/>
        <v>0</v>
      </c>
      <c r="BL236" s="72">
        <f t="shared" si="409"/>
        <v>0</v>
      </c>
      <c r="BM236" s="74">
        <f t="shared" si="410"/>
        <v>0</v>
      </c>
      <c r="BN236" s="75">
        <f t="shared" si="411"/>
        <v>0</v>
      </c>
      <c r="BO236" s="71">
        <f t="shared" si="412"/>
        <v>0</v>
      </c>
      <c r="BP236" s="72">
        <f t="shared" si="413"/>
        <v>0</v>
      </c>
      <c r="BQ236" s="71">
        <f t="shared" si="414"/>
        <v>0</v>
      </c>
      <c r="BR236" s="72">
        <f t="shared" si="383"/>
        <v>0</v>
      </c>
      <c r="BS236" s="74">
        <f t="shared" si="415"/>
        <v>0</v>
      </c>
      <c r="BX236" s="6"/>
      <c r="BY236" s="6"/>
      <c r="BZ236" s="6"/>
      <c r="CA236" s="6"/>
      <c r="CB236" s="6"/>
      <c r="CC236" s="6"/>
      <c r="CD236" s="2"/>
      <c r="CE236" s="2"/>
      <c r="CJ236" s="6"/>
      <c r="CK236" s="6"/>
      <c r="CM236" s="6"/>
    </row>
    <row r="237" spans="3:92" ht="18" customHeight="1" x14ac:dyDescent="0.3">
      <c r="C237" s="315"/>
      <c r="D237" s="324"/>
      <c r="E237" s="60" t="s">
        <v>54</v>
      </c>
      <c r="F237" s="61">
        <f>CA136</f>
        <v>766</v>
      </c>
      <c r="G237" s="62">
        <f>IFERROR(F237/F242,0)</f>
        <v>0.16089056920814954</v>
      </c>
      <c r="H237" s="63">
        <f t="shared" si="384"/>
        <v>352.21763532254488</v>
      </c>
      <c r="I237" s="64">
        <f>IFERROR(H237/H227,0)</f>
        <v>1.2481342702749565</v>
      </c>
      <c r="J237" s="63">
        <f>CB136</f>
        <v>269798.70865706936</v>
      </c>
      <c r="K237" s="65">
        <f>IFERROR(J237/J242,0)</f>
        <v>0.19167232947937701</v>
      </c>
      <c r="L237" s="66">
        <f t="shared" si="420"/>
        <v>0</v>
      </c>
      <c r="M237" s="62">
        <f>IFERROR(L237/L242,0)</f>
        <v>0</v>
      </c>
      <c r="N237" s="63" t="str">
        <f t="shared" si="385"/>
        <v>0</v>
      </c>
      <c r="O237" s="64">
        <f>IFERROR(N237/N227,0)</f>
        <v>0</v>
      </c>
      <c r="P237" s="63">
        <f t="shared" si="421"/>
        <v>0</v>
      </c>
      <c r="Q237" s="67">
        <f>IFERROR(P237/P242,0)</f>
        <v>0</v>
      </c>
      <c r="R237" s="66">
        <f>CE136</f>
        <v>0</v>
      </c>
      <c r="S237" s="62">
        <f>IFERROR(R237/R242,0)</f>
        <v>0</v>
      </c>
      <c r="T237" s="63" t="str">
        <f t="shared" si="386"/>
        <v>0</v>
      </c>
      <c r="U237" s="64">
        <f>IFERROR(T237/T227,0)</f>
        <v>0</v>
      </c>
      <c r="V237" s="63">
        <f>CF136</f>
        <v>0</v>
      </c>
      <c r="W237" s="67">
        <f>IFERROR(V237/V242,0)</f>
        <v>0</v>
      </c>
      <c r="X237" s="68">
        <f>CG136</f>
        <v>0</v>
      </c>
      <c r="Y237" s="62">
        <f>IFERROR(X237/X242,0)</f>
        <v>0</v>
      </c>
      <c r="Z237" s="63" t="str">
        <f t="shared" si="387"/>
        <v>0</v>
      </c>
      <c r="AA237" s="64">
        <f>IFERROR(Z237/Z227,0)</f>
        <v>0</v>
      </c>
      <c r="AB237" s="63">
        <f>CH136</f>
        <v>0</v>
      </c>
      <c r="AC237" s="65">
        <f>IFERROR(AB237/AB242,0)</f>
        <v>0</v>
      </c>
      <c r="AD237" s="66">
        <f>CI136</f>
        <v>0</v>
      </c>
      <c r="AE237" s="62">
        <f>IFERROR(AD237/AD242,0)</f>
        <v>0</v>
      </c>
      <c r="AF237" s="63" t="str">
        <f t="shared" si="388"/>
        <v>0</v>
      </c>
      <c r="AG237" s="64">
        <f>IFERROR(AF237/AF227,0)</f>
        <v>0</v>
      </c>
      <c r="AH237" s="63">
        <f>CJ136</f>
        <v>0</v>
      </c>
      <c r="AI237" s="67">
        <f>IFERROR(AH237/AH242,0)</f>
        <v>0</v>
      </c>
      <c r="AJ237" s="66">
        <f>CK136</f>
        <v>0</v>
      </c>
      <c r="AK237" s="62">
        <f>IFERROR(AJ237/AJ242,0)</f>
        <v>0</v>
      </c>
      <c r="AL237" s="63" t="str">
        <f t="shared" si="389"/>
        <v>0</v>
      </c>
      <c r="AM237" s="64">
        <f>IFERROR(AL237/AL227,0)</f>
        <v>0</v>
      </c>
      <c r="AN237" s="63">
        <f>CL136</f>
        <v>0</v>
      </c>
      <c r="AO237" s="65">
        <f>IFERROR(AN237/AN242,0)</f>
        <v>0</v>
      </c>
      <c r="AP237" s="66">
        <f t="shared" si="422"/>
        <v>0</v>
      </c>
      <c r="AQ237" s="62">
        <f>IFERROR(AP237/AP242,0)</f>
        <v>0</v>
      </c>
      <c r="AR237" s="63" t="str">
        <f t="shared" si="391"/>
        <v>0</v>
      </c>
      <c r="AS237" s="64">
        <f>IFERROR(AR237/AR227,0)</f>
        <v>0</v>
      </c>
      <c r="AT237" s="63">
        <f t="shared" si="423"/>
        <v>0</v>
      </c>
      <c r="AU237" s="69">
        <f>IFERROR(AT237/AT242,0)</f>
        <v>0</v>
      </c>
      <c r="AV237" s="70">
        <f t="shared" si="393"/>
        <v>-766</v>
      </c>
      <c r="AW237" s="71">
        <f t="shared" si="394"/>
        <v>-1</v>
      </c>
      <c r="AX237" s="72">
        <f t="shared" si="395"/>
        <v>-352.21763532254488</v>
      </c>
      <c r="AY237" s="71">
        <f t="shared" si="396"/>
        <v>-1</v>
      </c>
      <c r="AZ237" s="72">
        <f t="shared" si="397"/>
        <v>-269798.70865706936</v>
      </c>
      <c r="BA237" s="73">
        <f t="shared" si="398"/>
        <v>-1</v>
      </c>
      <c r="BB237" s="70">
        <f t="shared" si="399"/>
        <v>0</v>
      </c>
      <c r="BC237" s="71">
        <f t="shared" si="400"/>
        <v>0</v>
      </c>
      <c r="BD237" s="72">
        <f t="shared" si="401"/>
        <v>0</v>
      </c>
      <c r="BE237" s="71">
        <f t="shared" si="402"/>
        <v>0</v>
      </c>
      <c r="BF237" s="72">
        <f t="shared" si="403"/>
        <v>0</v>
      </c>
      <c r="BG237" s="73">
        <f t="shared" si="404"/>
        <v>0</v>
      </c>
      <c r="BH237" s="70">
        <f t="shared" si="405"/>
        <v>0</v>
      </c>
      <c r="BI237" s="71">
        <f t="shared" si="406"/>
        <v>0</v>
      </c>
      <c r="BJ237" s="72">
        <f t="shared" si="407"/>
        <v>0</v>
      </c>
      <c r="BK237" s="71">
        <f t="shared" si="408"/>
        <v>0</v>
      </c>
      <c r="BL237" s="72">
        <f t="shared" si="409"/>
        <v>0</v>
      </c>
      <c r="BM237" s="74">
        <f t="shared" si="410"/>
        <v>0</v>
      </c>
      <c r="BN237" s="75">
        <f t="shared" si="411"/>
        <v>0</v>
      </c>
      <c r="BO237" s="71">
        <f t="shared" si="412"/>
        <v>0</v>
      </c>
      <c r="BP237" s="72">
        <f t="shared" si="413"/>
        <v>0</v>
      </c>
      <c r="BQ237" s="71">
        <f t="shared" si="414"/>
        <v>0</v>
      </c>
      <c r="BR237" s="72">
        <f t="shared" si="383"/>
        <v>0</v>
      </c>
      <c r="BS237" s="74">
        <f t="shared" si="415"/>
        <v>0</v>
      </c>
      <c r="BX237" s="6"/>
      <c r="BY237" s="6"/>
      <c r="BZ237" s="6"/>
      <c r="CA237" s="6"/>
      <c r="CB237" s="6"/>
      <c r="CC237" s="6"/>
      <c r="CD237" s="2"/>
      <c r="CE237" s="2"/>
      <c r="CJ237" s="6"/>
      <c r="CK237" s="6"/>
      <c r="CM237" s="6"/>
    </row>
    <row r="238" spans="3:92" ht="18" customHeight="1" x14ac:dyDescent="0.3">
      <c r="C238" s="315"/>
      <c r="D238" s="324"/>
      <c r="E238" s="60" t="s">
        <v>56</v>
      </c>
      <c r="F238" s="61">
        <f>CA137</f>
        <v>1</v>
      </c>
      <c r="G238" s="62">
        <f>IFERROR(F238/F242,0)</f>
        <v>2.1003990758244065E-4</v>
      </c>
      <c r="H238" s="63">
        <f t="shared" si="384"/>
        <v>326.10797474813234</v>
      </c>
      <c r="I238" s="64">
        <f>IFERROR(H238/H227,0)</f>
        <v>1.1556109015392364</v>
      </c>
      <c r="J238" s="63">
        <f>CB137</f>
        <v>326.10797474813234</v>
      </c>
      <c r="K238" s="65">
        <f>IFERROR(J238/J242,0)</f>
        <v>2.3167596128573459E-4</v>
      </c>
      <c r="L238" s="66">
        <f t="shared" si="420"/>
        <v>0</v>
      </c>
      <c r="M238" s="62">
        <f>IFERROR(L238/L242,0)</f>
        <v>0</v>
      </c>
      <c r="N238" s="63" t="str">
        <f t="shared" si="385"/>
        <v>0</v>
      </c>
      <c r="O238" s="64">
        <f>IFERROR(N238/N227,0)</f>
        <v>0</v>
      </c>
      <c r="P238" s="63">
        <f t="shared" si="421"/>
        <v>0</v>
      </c>
      <c r="Q238" s="67">
        <f>IFERROR(P238/P242,0)</f>
        <v>0</v>
      </c>
      <c r="R238" s="66">
        <f>CE137</f>
        <v>0</v>
      </c>
      <c r="S238" s="62">
        <f>IFERROR(R238/R242,0)</f>
        <v>0</v>
      </c>
      <c r="T238" s="63" t="str">
        <f t="shared" si="386"/>
        <v>0</v>
      </c>
      <c r="U238" s="64">
        <f>IFERROR(T238/T227,0)</f>
        <v>0</v>
      </c>
      <c r="V238" s="63">
        <f>CF137</f>
        <v>0</v>
      </c>
      <c r="W238" s="67">
        <f>IFERROR(V238/V242,0)</f>
        <v>0</v>
      </c>
      <c r="X238" s="68">
        <f>CG137</f>
        <v>0</v>
      </c>
      <c r="Y238" s="62">
        <f>IFERROR(X238/X242,0)</f>
        <v>0</v>
      </c>
      <c r="Z238" s="63" t="str">
        <f t="shared" si="387"/>
        <v>0</v>
      </c>
      <c r="AA238" s="64">
        <f>IFERROR(Z238/Z227,0)</f>
        <v>0</v>
      </c>
      <c r="AB238" s="63">
        <f>CH137</f>
        <v>0</v>
      </c>
      <c r="AC238" s="65">
        <f>IFERROR(AB238/AB242,0)</f>
        <v>0</v>
      </c>
      <c r="AD238" s="66">
        <f>CI137</f>
        <v>0</v>
      </c>
      <c r="AE238" s="62">
        <f>IFERROR(AD238/AD242,0)</f>
        <v>0</v>
      </c>
      <c r="AF238" s="63" t="str">
        <f t="shared" si="388"/>
        <v>0</v>
      </c>
      <c r="AG238" s="64">
        <f>IFERROR(AF238/AF227,0)</f>
        <v>0</v>
      </c>
      <c r="AH238" s="63">
        <f>CJ137</f>
        <v>0</v>
      </c>
      <c r="AI238" s="67">
        <f>IFERROR(AH238/AH242,0)</f>
        <v>0</v>
      </c>
      <c r="AJ238" s="66">
        <f>CK137</f>
        <v>0</v>
      </c>
      <c r="AK238" s="62">
        <f>IFERROR(AJ238/AJ242,0)</f>
        <v>0</v>
      </c>
      <c r="AL238" s="63" t="str">
        <f t="shared" si="389"/>
        <v>0</v>
      </c>
      <c r="AM238" s="64">
        <f>IFERROR(AL238/AL227,0)</f>
        <v>0</v>
      </c>
      <c r="AN238" s="63">
        <f>CL137</f>
        <v>0</v>
      </c>
      <c r="AO238" s="65">
        <f>IFERROR(AN238/AN242,0)</f>
        <v>0</v>
      </c>
      <c r="AP238" s="66">
        <f t="shared" si="422"/>
        <v>0</v>
      </c>
      <c r="AQ238" s="62">
        <f>IFERROR(AP238/AP242,0)</f>
        <v>0</v>
      </c>
      <c r="AR238" s="63" t="str">
        <f t="shared" si="391"/>
        <v>0</v>
      </c>
      <c r="AS238" s="64">
        <f>IFERROR(AR238/AR227,0)</f>
        <v>0</v>
      </c>
      <c r="AT238" s="63">
        <f t="shared" si="423"/>
        <v>0</v>
      </c>
      <c r="AU238" s="69">
        <f>IFERROR(AT238/AT242,0)</f>
        <v>0</v>
      </c>
      <c r="AV238" s="70">
        <f t="shared" si="393"/>
        <v>-1</v>
      </c>
      <c r="AW238" s="71">
        <f t="shared" si="394"/>
        <v>-1</v>
      </c>
      <c r="AX238" s="72">
        <f t="shared" si="395"/>
        <v>-326.10797474813234</v>
      </c>
      <c r="AY238" s="71">
        <f t="shared" si="396"/>
        <v>-1</v>
      </c>
      <c r="AZ238" s="72">
        <f t="shared" si="397"/>
        <v>-326.10797474813234</v>
      </c>
      <c r="BA238" s="73">
        <f t="shared" si="398"/>
        <v>-1</v>
      </c>
      <c r="BB238" s="70">
        <f t="shared" si="399"/>
        <v>0</v>
      </c>
      <c r="BC238" s="71">
        <f t="shared" si="400"/>
        <v>0</v>
      </c>
      <c r="BD238" s="72">
        <f t="shared" si="401"/>
        <v>0</v>
      </c>
      <c r="BE238" s="71">
        <f t="shared" si="402"/>
        <v>0</v>
      </c>
      <c r="BF238" s="72">
        <f t="shared" si="403"/>
        <v>0</v>
      </c>
      <c r="BG238" s="73">
        <f t="shared" si="404"/>
        <v>0</v>
      </c>
      <c r="BH238" s="70">
        <f t="shared" si="405"/>
        <v>0</v>
      </c>
      <c r="BI238" s="71">
        <f t="shared" si="406"/>
        <v>0</v>
      </c>
      <c r="BJ238" s="72">
        <f t="shared" si="407"/>
        <v>0</v>
      </c>
      <c r="BK238" s="71">
        <f t="shared" si="408"/>
        <v>0</v>
      </c>
      <c r="BL238" s="72">
        <f t="shared" si="409"/>
        <v>0</v>
      </c>
      <c r="BM238" s="74">
        <f t="shared" si="410"/>
        <v>0</v>
      </c>
      <c r="BN238" s="75">
        <f t="shared" si="411"/>
        <v>0</v>
      </c>
      <c r="BO238" s="71">
        <f t="shared" si="412"/>
        <v>0</v>
      </c>
      <c r="BP238" s="72">
        <f t="shared" si="413"/>
        <v>0</v>
      </c>
      <c r="BQ238" s="71">
        <f t="shared" si="414"/>
        <v>0</v>
      </c>
      <c r="BR238" s="72">
        <f t="shared" si="383"/>
        <v>0</v>
      </c>
      <c r="BS238" s="74">
        <f t="shared" si="415"/>
        <v>0</v>
      </c>
      <c r="BX238" s="6"/>
      <c r="BY238" s="6"/>
      <c r="BZ238" s="6"/>
      <c r="CA238" s="6"/>
      <c r="CB238" s="6"/>
      <c r="CC238" s="6"/>
      <c r="CD238" s="2"/>
      <c r="CE238" s="2"/>
      <c r="CJ238" s="6"/>
      <c r="CK238" s="6"/>
      <c r="CM238" s="6"/>
    </row>
    <row r="239" spans="3:92" ht="18" customHeight="1" x14ac:dyDescent="0.3">
      <c r="C239" s="315"/>
      <c r="D239" s="324"/>
      <c r="E239" s="60" t="s">
        <v>39</v>
      </c>
      <c r="F239" s="61">
        <f>CA138</f>
        <v>86</v>
      </c>
      <c r="G239" s="62">
        <f>IFERROR(F239/F242,0)</f>
        <v>1.8063432052089896E-2</v>
      </c>
      <c r="H239" s="63">
        <f t="shared" si="384"/>
        <v>337.73588172487649</v>
      </c>
      <c r="I239" s="64">
        <f>IFERROR(H239/H227,0)</f>
        <v>1.1968160762203768</v>
      </c>
      <c r="J239" s="63">
        <f>CB138</f>
        <v>29045.28582833938</v>
      </c>
      <c r="K239" s="65">
        <f>IFERROR(J239/J242,0)</f>
        <v>2.063455982729839E-2</v>
      </c>
      <c r="L239" s="66">
        <f t="shared" si="420"/>
        <v>0</v>
      </c>
      <c r="M239" s="62">
        <f>IFERROR(L239/L242,0)</f>
        <v>0</v>
      </c>
      <c r="N239" s="63" t="str">
        <f t="shared" si="385"/>
        <v>0</v>
      </c>
      <c r="O239" s="64">
        <f>IFERROR(N239/N227,0)</f>
        <v>0</v>
      </c>
      <c r="P239" s="63">
        <f t="shared" si="421"/>
        <v>0</v>
      </c>
      <c r="Q239" s="67">
        <f>IFERROR(P239/P242,0)</f>
        <v>0</v>
      </c>
      <c r="R239" s="66">
        <f>CE138</f>
        <v>0</v>
      </c>
      <c r="S239" s="62">
        <f>IFERROR(R239/R242,0)</f>
        <v>0</v>
      </c>
      <c r="T239" s="63" t="str">
        <f t="shared" si="386"/>
        <v>0</v>
      </c>
      <c r="U239" s="64">
        <f>IFERROR(T239/T227,0)</f>
        <v>0</v>
      </c>
      <c r="V239" s="63">
        <f>CF138</f>
        <v>0</v>
      </c>
      <c r="W239" s="67">
        <f>IFERROR(V239/V242,0)</f>
        <v>0</v>
      </c>
      <c r="X239" s="68">
        <f>CG138</f>
        <v>0</v>
      </c>
      <c r="Y239" s="62">
        <f>IFERROR(X239/X242,0)</f>
        <v>0</v>
      </c>
      <c r="Z239" s="63" t="str">
        <f t="shared" si="387"/>
        <v>0</v>
      </c>
      <c r="AA239" s="64">
        <f>IFERROR(Z239/Z227,0)</f>
        <v>0</v>
      </c>
      <c r="AB239" s="63">
        <f>CH138</f>
        <v>0</v>
      </c>
      <c r="AC239" s="65">
        <f>IFERROR(AB239/AB242,0)</f>
        <v>0</v>
      </c>
      <c r="AD239" s="66">
        <f>CI138</f>
        <v>0</v>
      </c>
      <c r="AE239" s="62">
        <f>IFERROR(AD239/AD242,0)</f>
        <v>0</v>
      </c>
      <c r="AF239" s="63" t="str">
        <f t="shared" si="388"/>
        <v>0</v>
      </c>
      <c r="AG239" s="64">
        <f>IFERROR(AF239/AF227,0)</f>
        <v>0</v>
      </c>
      <c r="AH239" s="63">
        <f>CJ138</f>
        <v>0</v>
      </c>
      <c r="AI239" s="67">
        <f>IFERROR(AH239/AH242,0)</f>
        <v>0</v>
      </c>
      <c r="AJ239" s="66">
        <f>CK138</f>
        <v>0</v>
      </c>
      <c r="AK239" s="62">
        <f>IFERROR(AJ239/AJ242,0)</f>
        <v>0</v>
      </c>
      <c r="AL239" s="63" t="str">
        <f t="shared" si="389"/>
        <v>0</v>
      </c>
      <c r="AM239" s="64">
        <f>IFERROR(AL239/AL227,0)</f>
        <v>0</v>
      </c>
      <c r="AN239" s="63">
        <f>CL138</f>
        <v>0</v>
      </c>
      <c r="AO239" s="65">
        <f>IFERROR(AN239/AN242,0)</f>
        <v>0</v>
      </c>
      <c r="AP239" s="66">
        <f t="shared" si="422"/>
        <v>0</v>
      </c>
      <c r="AQ239" s="62">
        <f>IFERROR(AP239/AP242,0)</f>
        <v>0</v>
      </c>
      <c r="AR239" s="63" t="str">
        <f t="shared" si="391"/>
        <v>0</v>
      </c>
      <c r="AS239" s="64">
        <f>IFERROR(AR239/AR227,0)</f>
        <v>0</v>
      </c>
      <c r="AT239" s="63">
        <f t="shared" si="423"/>
        <v>0</v>
      </c>
      <c r="AU239" s="69">
        <f>IFERROR(AT239/AT242,0)</f>
        <v>0</v>
      </c>
      <c r="AV239" s="70">
        <f t="shared" si="393"/>
        <v>-86</v>
      </c>
      <c r="AW239" s="71">
        <f t="shared" si="394"/>
        <v>-1</v>
      </c>
      <c r="AX239" s="72">
        <f t="shared" si="395"/>
        <v>-337.73588172487649</v>
      </c>
      <c r="AY239" s="71">
        <f t="shared" si="396"/>
        <v>-1</v>
      </c>
      <c r="AZ239" s="72">
        <f t="shared" si="397"/>
        <v>-29045.28582833938</v>
      </c>
      <c r="BA239" s="73">
        <f t="shared" si="398"/>
        <v>-1</v>
      </c>
      <c r="BB239" s="70">
        <f t="shared" si="399"/>
        <v>0</v>
      </c>
      <c r="BC239" s="71">
        <f t="shared" si="400"/>
        <v>0</v>
      </c>
      <c r="BD239" s="72">
        <f t="shared" si="401"/>
        <v>0</v>
      </c>
      <c r="BE239" s="71">
        <f t="shared" si="402"/>
        <v>0</v>
      </c>
      <c r="BF239" s="72">
        <f t="shared" si="403"/>
        <v>0</v>
      </c>
      <c r="BG239" s="73">
        <f t="shared" si="404"/>
        <v>0</v>
      </c>
      <c r="BH239" s="70">
        <f t="shared" si="405"/>
        <v>0</v>
      </c>
      <c r="BI239" s="71">
        <f t="shared" si="406"/>
        <v>0</v>
      </c>
      <c r="BJ239" s="72">
        <f t="shared" si="407"/>
        <v>0</v>
      </c>
      <c r="BK239" s="71">
        <f t="shared" si="408"/>
        <v>0</v>
      </c>
      <c r="BL239" s="72">
        <f t="shared" si="409"/>
        <v>0</v>
      </c>
      <c r="BM239" s="74">
        <f t="shared" si="410"/>
        <v>0</v>
      </c>
      <c r="BN239" s="75">
        <f t="shared" si="411"/>
        <v>0</v>
      </c>
      <c r="BO239" s="71">
        <f t="shared" si="412"/>
        <v>0</v>
      </c>
      <c r="BP239" s="72">
        <f t="shared" si="413"/>
        <v>0</v>
      </c>
      <c r="BQ239" s="71">
        <f t="shared" si="414"/>
        <v>0</v>
      </c>
      <c r="BR239" s="72">
        <f t="shared" si="383"/>
        <v>0</v>
      </c>
      <c r="BS239" s="74">
        <f t="shared" si="415"/>
        <v>0</v>
      </c>
      <c r="BX239" s="6"/>
      <c r="BY239" s="6"/>
      <c r="BZ239" s="6"/>
      <c r="CA239" s="6"/>
      <c r="CB239" s="6"/>
      <c r="CC239" s="6"/>
      <c r="CD239" s="2"/>
      <c r="CE239" s="2"/>
      <c r="CJ239" s="6"/>
      <c r="CK239" s="6"/>
      <c r="CM239" s="6"/>
    </row>
    <row r="240" spans="3:92" ht="18" customHeight="1" x14ac:dyDescent="0.3">
      <c r="C240" s="315"/>
      <c r="D240" s="325"/>
      <c r="E240" s="86" t="s">
        <v>41</v>
      </c>
      <c r="F240" s="87">
        <f>SUM(F235:F239)</f>
        <v>2264</v>
      </c>
      <c r="G240" s="88">
        <f>IFERROR(F240/F242,0)</f>
        <v>0.47553035076664568</v>
      </c>
      <c r="H240" s="89">
        <f t="shared" si="384"/>
        <v>355.89375213329134</v>
      </c>
      <c r="I240" s="90">
        <f>IFERROR(H240/H227,0)</f>
        <v>1.2611611233137738</v>
      </c>
      <c r="J240" s="89">
        <f>SUM(J235:J239)</f>
        <v>805743.45482977154</v>
      </c>
      <c r="K240" s="91">
        <f>IFERROR(J240/J242,0)</f>
        <v>0.5724220316646681</v>
      </c>
      <c r="L240" s="92">
        <f>SUM(L235:L239)</f>
        <v>0</v>
      </c>
      <c r="M240" s="88">
        <f>IFERROR(L240/L242,0)</f>
        <v>0</v>
      </c>
      <c r="N240" s="89" t="str">
        <f t="shared" si="385"/>
        <v>0</v>
      </c>
      <c r="O240" s="90">
        <f>IFERROR(N240/N227,0)</f>
        <v>0</v>
      </c>
      <c r="P240" s="89">
        <f>SUM(P235:P239)</f>
        <v>0</v>
      </c>
      <c r="Q240" s="93">
        <f>IFERROR(P240/P242,0)</f>
        <v>0</v>
      </c>
      <c r="R240" s="92">
        <f>SUM(R235:R239)</f>
        <v>0</v>
      </c>
      <c r="S240" s="88">
        <f>IFERROR(R240/R242,0)</f>
        <v>0</v>
      </c>
      <c r="T240" s="89" t="str">
        <f t="shared" si="386"/>
        <v>0</v>
      </c>
      <c r="U240" s="90">
        <f>IFERROR(T240/T227,0)</f>
        <v>0</v>
      </c>
      <c r="V240" s="89">
        <f>SUM(V235:V239)</f>
        <v>0</v>
      </c>
      <c r="W240" s="93">
        <f>IFERROR(V240/V242,0)</f>
        <v>0</v>
      </c>
      <c r="X240" s="94">
        <f>SUM(X235:X239)</f>
        <v>0</v>
      </c>
      <c r="Y240" s="88">
        <f>IFERROR(X240/X242,0)</f>
        <v>0</v>
      </c>
      <c r="Z240" s="89" t="str">
        <f t="shared" si="387"/>
        <v>0</v>
      </c>
      <c r="AA240" s="90">
        <f>IFERROR(Z240/Z227,0)</f>
        <v>0</v>
      </c>
      <c r="AB240" s="89">
        <f>SUM(AB235:AB239)</f>
        <v>0</v>
      </c>
      <c r="AC240" s="91">
        <f>IFERROR(AB240/AB242,0)</f>
        <v>0</v>
      </c>
      <c r="AD240" s="92">
        <f>SUM(AD235:AD239)</f>
        <v>0</v>
      </c>
      <c r="AE240" s="88">
        <f>IFERROR(AD240/AD242,0)</f>
        <v>0</v>
      </c>
      <c r="AF240" s="89" t="str">
        <f t="shared" si="388"/>
        <v>0</v>
      </c>
      <c r="AG240" s="90">
        <f>IFERROR(AF240/AF227,0)</f>
        <v>0</v>
      </c>
      <c r="AH240" s="89">
        <f>SUM(AH235:AH239)</f>
        <v>0</v>
      </c>
      <c r="AI240" s="93">
        <f>IFERROR(AH240/AH242,0)</f>
        <v>0</v>
      </c>
      <c r="AJ240" s="92">
        <f>SUM(AJ235:AJ239)</f>
        <v>0</v>
      </c>
      <c r="AK240" s="88">
        <f>IFERROR(AJ240/AJ242,0)</f>
        <v>0</v>
      </c>
      <c r="AL240" s="89" t="str">
        <f t="shared" si="389"/>
        <v>0</v>
      </c>
      <c r="AM240" s="90">
        <f>IFERROR(AL240/AL227,0)</f>
        <v>0</v>
      </c>
      <c r="AN240" s="89">
        <f>SUM(AN235:AN239)</f>
        <v>0</v>
      </c>
      <c r="AO240" s="91">
        <f>IFERROR(AN240/AN242,0)</f>
        <v>0</v>
      </c>
      <c r="AP240" s="92">
        <f>SUM(AP235:AP239)</f>
        <v>0</v>
      </c>
      <c r="AQ240" s="88">
        <f>IFERROR(AP240/AP242,0)</f>
        <v>0</v>
      </c>
      <c r="AR240" s="89" t="str">
        <f t="shared" si="391"/>
        <v>0</v>
      </c>
      <c r="AS240" s="90">
        <f>IFERROR(AR240/AR227,0)</f>
        <v>0</v>
      </c>
      <c r="AT240" s="89">
        <f>SUM(AT235:AT239)</f>
        <v>0</v>
      </c>
      <c r="AU240" s="95">
        <f>IFERROR(AT240/AT242,0)</f>
        <v>0</v>
      </c>
      <c r="AV240" s="96">
        <f t="shared" si="393"/>
        <v>-2264</v>
      </c>
      <c r="AW240" s="97">
        <f t="shared" si="394"/>
        <v>-1</v>
      </c>
      <c r="AX240" s="98">
        <f t="shared" si="395"/>
        <v>-355.89375213329134</v>
      </c>
      <c r="AY240" s="97">
        <f t="shared" si="396"/>
        <v>-1</v>
      </c>
      <c r="AZ240" s="98">
        <f t="shared" si="397"/>
        <v>-805743.45482977154</v>
      </c>
      <c r="BA240" s="99">
        <f t="shared" si="398"/>
        <v>-1</v>
      </c>
      <c r="BB240" s="96">
        <f t="shared" si="399"/>
        <v>0</v>
      </c>
      <c r="BC240" s="97">
        <f t="shared" si="400"/>
        <v>0</v>
      </c>
      <c r="BD240" s="98">
        <f t="shared" si="401"/>
        <v>0</v>
      </c>
      <c r="BE240" s="97">
        <f t="shared" si="402"/>
        <v>0</v>
      </c>
      <c r="BF240" s="98">
        <f t="shared" si="403"/>
        <v>0</v>
      </c>
      <c r="BG240" s="99">
        <f t="shared" si="404"/>
        <v>0</v>
      </c>
      <c r="BH240" s="96">
        <f t="shared" si="405"/>
        <v>0</v>
      </c>
      <c r="BI240" s="97">
        <f t="shared" si="406"/>
        <v>0</v>
      </c>
      <c r="BJ240" s="98">
        <f t="shared" si="407"/>
        <v>0</v>
      </c>
      <c r="BK240" s="97">
        <f t="shared" si="408"/>
        <v>0</v>
      </c>
      <c r="BL240" s="98">
        <f t="shared" si="409"/>
        <v>0</v>
      </c>
      <c r="BM240" s="100">
        <f t="shared" si="410"/>
        <v>0</v>
      </c>
      <c r="BN240" s="101">
        <f t="shared" si="411"/>
        <v>0</v>
      </c>
      <c r="BO240" s="97">
        <f t="shared" si="412"/>
        <v>0</v>
      </c>
      <c r="BP240" s="98">
        <f t="shared" si="413"/>
        <v>0</v>
      </c>
      <c r="BQ240" s="97">
        <f t="shared" si="414"/>
        <v>0</v>
      </c>
      <c r="BR240" s="98">
        <f t="shared" si="383"/>
        <v>0</v>
      </c>
      <c r="BS240" s="100">
        <f t="shared" si="415"/>
        <v>0</v>
      </c>
      <c r="BX240" s="6"/>
      <c r="BY240" s="6"/>
      <c r="BZ240" s="6"/>
      <c r="CA240" s="6"/>
      <c r="CB240" s="6"/>
      <c r="CC240" s="6"/>
      <c r="CD240" s="2"/>
      <c r="CE240" s="2"/>
      <c r="CJ240" s="6"/>
      <c r="CK240" s="6"/>
      <c r="CM240" s="6"/>
    </row>
    <row r="241" spans="3:92" ht="18" customHeight="1" x14ac:dyDescent="0.3">
      <c r="C241" s="315"/>
      <c r="D241" s="326" t="s">
        <v>57</v>
      </c>
      <c r="E241" s="327"/>
      <c r="F241" s="155">
        <f>CA139</f>
        <v>32</v>
      </c>
      <c r="G241" s="156">
        <f>IFERROR(F241/F242,0)</f>
        <v>6.7212770426381008E-3</v>
      </c>
      <c r="H241" s="157">
        <f t="shared" si="384"/>
        <v>0</v>
      </c>
      <c r="I241" s="158">
        <f>IFERROR(H241/H227,0)</f>
        <v>0</v>
      </c>
      <c r="J241" s="157">
        <f>CB139</f>
        <v>0</v>
      </c>
      <c r="K241" s="159">
        <f>IFERROR(J241/J242,0)</f>
        <v>0</v>
      </c>
      <c r="L241" s="160">
        <f>CC139</f>
        <v>0</v>
      </c>
      <c r="M241" s="156">
        <f>IFERROR(L241/L242,0)</f>
        <v>0</v>
      </c>
      <c r="N241" s="157" t="str">
        <f t="shared" si="385"/>
        <v>0</v>
      </c>
      <c r="O241" s="158">
        <f>IFERROR(N241/N227,0)</f>
        <v>0</v>
      </c>
      <c r="P241" s="157">
        <f>CD139</f>
        <v>0</v>
      </c>
      <c r="Q241" s="161">
        <f>IFERROR(P241/P242,0)</f>
        <v>0</v>
      </c>
      <c r="R241" s="160">
        <f>CE139</f>
        <v>0</v>
      </c>
      <c r="S241" s="156">
        <f>IFERROR(R241/R242,0)</f>
        <v>0</v>
      </c>
      <c r="T241" s="157" t="str">
        <f t="shared" si="386"/>
        <v>0</v>
      </c>
      <c r="U241" s="158">
        <f>IFERROR(T241/T227,0)</f>
        <v>0</v>
      </c>
      <c r="V241" s="157">
        <f>CF139</f>
        <v>0</v>
      </c>
      <c r="W241" s="161">
        <f>IFERROR(V241/V242,0)</f>
        <v>0</v>
      </c>
      <c r="X241" s="162">
        <f>CG139</f>
        <v>0</v>
      </c>
      <c r="Y241" s="156">
        <f>IFERROR(X241/X242,0)</f>
        <v>0</v>
      </c>
      <c r="Z241" s="157" t="str">
        <f t="shared" si="387"/>
        <v>0</v>
      </c>
      <c r="AA241" s="158">
        <f>IFERROR(Z241/Z227,0)</f>
        <v>0</v>
      </c>
      <c r="AB241" s="157">
        <f>CH139</f>
        <v>0</v>
      </c>
      <c r="AC241" s="159">
        <f>IFERROR(AB241/AB242,0)</f>
        <v>0</v>
      </c>
      <c r="AD241" s="160">
        <f>CI139</f>
        <v>0</v>
      </c>
      <c r="AE241" s="156">
        <f>IFERROR(AD241/AD242,0)</f>
        <v>0</v>
      </c>
      <c r="AF241" s="157" t="str">
        <f t="shared" si="388"/>
        <v>0</v>
      </c>
      <c r="AG241" s="158">
        <f>IFERROR(AF241/AF227,0)</f>
        <v>0</v>
      </c>
      <c r="AH241" s="157">
        <f>CJ139</f>
        <v>0</v>
      </c>
      <c r="AI241" s="161">
        <f>IFERROR(AH241/AH242,0)</f>
        <v>0</v>
      </c>
      <c r="AJ241" s="160">
        <f>CK139</f>
        <v>0</v>
      </c>
      <c r="AK241" s="156">
        <f>IFERROR(AJ241/AJ242,0)</f>
        <v>0</v>
      </c>
      <c r="AL241" s="157" t="str">
        <f t="shared" si="389"/>
        <v>0</v>
      </c>
      <c r="AM241" s="158">
        <f>IFERROR(AL241/AL227,0)</f>
        <v>0</v>
      </c>
      <c r="AN241" s="157">
        <f>CL139</f>
        <v>0</v>
      </c>
      <c r="AO241" s="159">
        <f>IFERROR(AN241/AN242,0)</f>
        <v>0</v>
      </c>
      <c r="AP241" s="160">
        <f>CM139</f>
        <v>0</v>
      </c>
      <c r="AQ241" s="156">
        <f>IFERROR(AP241/AP242,0)</f>
        <v>0</v>
      </c>
      <c r="AR241" s="157" t="str">
        <f t="shared" si="391"/>
        <v>0</v>
      </c>
      <c r="AS241" s="158">
        <f>IFERROR(AR241/AR227,0)</f>
        <v>0</v>
      </c>
      <c r="AT241" s="157">
        <f>CN139</f>
        <v>0</v>
      </c>
      <c r="AU241" s="163">
        <f>IFERROR(AT241/AT242,0)</f>
        <v>0</v>
      </c>
      <c r="AV241" s="164">
        <f t="shared" si="393"/>
        <v>-32</v>
      </c>
      <c r="AW241" s="165">
        <f t="shared" si="394"/>
        <v>-1</v>
      </c>
      <c r="AX241" s="166">
        <f t="shared" si="395"/>
        <v>0</v>
      </c>
      <c r="AY241" s="165">
        <f t="shared" si="396"/>
        <v>0</v>
      </c>
      <c r="AZ241" s="166">
        <f t="shared" si="397"/>
        <v>0</v>
      </c>
      <c r="BA241" s="167">
        <f t="shared" si="398"/>
        <v>0</v>
      </c>
      <c r="BB241" s="164">
        <f t="shared" si="399"/>
        <v>0</v>
      </c>
      <c r="BC241" s="165">
        <f t="shared" si="400"/>
        <v>0</v>
      </c>
      <c r="BD241" s="166">
        <f t="shared" si="401"/>
        <v>0</v>
      </c>
      <c r="BE241" s="165">
        <f t="shared" si="402"/>
        <v>0</v>
      </c>
      <c r="BF241" s="166">
        <f t="shared" si="403"/>
        <v>0</v>
      </c>
      <c r="BG241" s="167">
        <f t="shared" si="404"/>
        <v>0</v>
      </c>
      <c r="BH241" s="164">
        <f t="shared" si="405"/>
        <v>0</v>
      </c>
      <c r="BI241" s="165">
        <f t="shared" si="406"/>
        <v>0</v>
      </c>
      <c r="BJ241" s="166">
        <f t="shared" si="407"/>
        <v>0</v>
      </c>
      <c r="BK241" s="165">
        <f t="shared" si="408"/>
        <v>0</v>
      </c>
      <c r="BL241" s="166">
        <f t="shared" si="409"/>
        <v>0</v>
      </c>
      <c r="BM241" s="168">
        <f t="shared" si="410"/>
        <v>0</v>
      </c>
      <c r="BN241" s="169">
        <f t="shared" si="411"/>
        <v>0</v>
      </c>
      <c r="BO241" s="165">
        <f t="shared" si="412"/>
        <v>0</v>
      </c>
      <c r="BP241" s="166">
        <f t="shared" si="413"/>
        <v>0</v>
      </c>
      <c r="BQ241" s="165">
        <f t="shared" si="414"/>
        <v>0</v>
      </c>
      <c r="BR241" s="166">
        <f t="shared" si="383"/>
        <v>0</v>
      </c>
      <c r="BS241" s="168">
        <f t="shared" si="415"/>
        <v>0</v>
      </c>
      <c r="BX241" s="6"/>
      <c r="BY241" s="6"/>
      <c r="BZ241" s="6"/>
      <c r="CA241" s="6"/>
      <c r="CB241" s="6"/>
      <c r="CC241" s="6"/>
      <c r="CD241" s="2"/>
      <c r="CE241" s="2"/>
      <c r="CJ241" s="6"/>
      <c r="CK241" s="6"/>
      <c r="CM241" s="6"/>
    </row>
    <row r="242" spans="3:92" ht="18" customHeight="1" x14ac:dyDescent="0.3">
      <c r="C242" s="315"/>
      <c r="D242" s="328" t="s">
        <v>59</v>
      </c>
      <c r="E242" s="329"/>
      <c r="F242" s="170">
        <f>SUM(F230,F234,F240,F241)</f>
        <v>4761</v>
      </c>
      <c r="G242" s="171">
        <f>IFERROR(F242/F242,0)</f>
        <v>1</v>
      </c>
      <c r="H242" s="172">
        <f t="shared" si="384"/>
        <v>295.65298228553081</v>
      </c>
      <c r="I242" s="173">
        <f>IFERROR(H242/H227,0)</f>
        <v>1.0476892190864857</v>
      </c>
      <c r="J242" s="172">
        <f>SUM(J230,J234,J240,J241)</f>
        <v>1407603.8486614123</v>
      </c>
      <c r="K242" s="174">
        <f>IFERROR(J242/J242,0)</f>
        <v>1</v>
      </c>
      <c r="L242" s="175">
        <f>SUM(L230,L234,L240,L241)</f>
        <v>0</v>
      </c>
      <c r="M242" s="171">
        <f>IFERROR(L242/L242,0)</f>
        <v>0</v>
      </c>
      <c r="N242" s="172" t="str">
        <f t="shared" si="385"/>
        <v>0</v>
      </c>
      <c r="O242" s="173">
        <f>IFERROR(N242/N227,0)</f>
        <v>0</v>
      </c>
      <c r="P242" s="172">
        <f>SUM(P230,P234,P240,P241)</f>
        <v>0</v>
      </c>
      <c r="Q242" s="176">
        <f>IFERROR(P242/P242,0)</f>
        <v>0</v>
      </c>
      <c r="R242" s="175">
        <f>SUM(R230,R234,R240,R241)</f>
        <v>0</v>
      </c>
      <c r="S242" s="171">
        <f>IFERROR(R242/R242,0)</f>
        <v>0</v>
      </c>
      <c r="T242" s="172" t="str">
        <f t="shared" si="386"/>
        <v>0</v>
      </c>
      <c r="U242" s="173">
        <f>IFERROR(T242/T227,0)</f>
        <v>0</v>
      </c>
      <c r="V242" s="172">
        <f>SUM(V230,V234,V240,V241)</f>
        <v>0</v>
      </c>
      <c r="W242" s="176">
        <f>IFERROR(V242/V242,0)</f>
        <v>0</v>
      </c>
      <c r="X242" s="177">
        <f>SUM(X230,X234,X240,X241)</f>
        <v>0</v>
      </c>
      <c r="Y242" s="171">
        <f>IFERROR(X242/X242,0)</f>
        <v>0</v>
      </c>
      <c r="Z242" s="172" t="str">
        <f t="shared" si="387"/>
        <v>0</v>
      </c>
      <c r="AA242" s="173">
        <f>IFERROR(Z242/Z227,0)</f>
        <v>0</v>
      </c>
      <c r="AB242" s="172">
        <f>SUM(AB230,AB234,AB240,AB241)</f>
        <v>0</v>
      </c>
      <c r="AC242" s="174">
        <f>IFERROR(AB242/AB242,0)</f>
        <v>0</v>
      </c>
      <c r="AD242" s="175">
        <f>SUM(AD230,AD234,AD240,AD241)</f>
        <v>0</v>
      </c>
      <c r="AE242" s="171">
        <f>IFERROR(AD242/AD242,0)</f>
        <v>0</v>
      </c>
      <c r="AF242" s="172" t="str">
        <f t="shared" si="388"/>
        <v>0</v>
      </c>
      <c r="AG242" s="173">
        <f>IFERROR(AF242/AF227,0)</f>
        <v>0</v>
      </c>
      <c r="AH242" s="172">
        <f>SUM(AH230,AH234,AH240,AH241)</f>
        <v>0</v>
      </c>
      <c r="AI242" s="176">
        <f>IFERROR(AH242/AH242,0)</f>
        <v>0</v>
      </c>
      <c r="AJ242" s="175">
        <f>SUM(AJ230,AJ234,AJ240,AJ241)</f>
        <v>0</v>
      </c>
      <c r="AK242" s="171">
        <f>IFERROR(AJ242/AJ242,0)</f>
        <v>0</v>
      </c>
      <c r="AL242" s="172" t="str">
        <f t="shared" si="389"/>
        <v>0</v>
      </c>
      <c r="AM242" s="173">
        <f>IFERROR(AL242/AL227,0)</f>
        <v>0</v>
      </c>
      <c r="AN242" s="172">
        <f>SUM(AN230,AN234,AN240,AN241)</f>
        <v>0</v>
      </c>
      <c r="AO242" s="174">
        <f>IFERROR(AN242/AN242,0)</f>
        <v>0</v>
      </c>
      <c r="AP242" s="175">
        <f>SUM(AP230,AP234,AP240,AP241)</f>
        <v>0</v>
      </c>
      <c r="AQ242" s="171">
        <f>IFERROR(AP242/AP242,0)</f>
        <v>0</v>
      </c>
      <c r="AR242" s="172" t="str">
        <f t="shared" si="391"/>
        <v>0</v>
      </c>
      <c r="AS242" s="173">
        <f>IFERROR(AR242/AR227,0)</f>
        <v>0</v>
      </c>
      <c r="AT242" s="172">
        <f>SUM(AT230,AT234,AT240,AT241)</f>
        <v>0</v>
      </c>
      <c r="AU242" s="178">
        <f>IFERROR(AT242/AT242,0)</f>
        <v>0</v>
      </c>
      <c r="AV242" s="179">
        <f t="shared" si="393"/>
        <v>-4761</v>
      </c>
      <c r="AW242" s="180">
        <f t="shared" si="394"/>
        <v>-1</v>
      </c>
      <c r="AX242" s="181">
        <f t="shared" si="395"/>
        <v>-295.65298228553081</v>
      </c>
      <c r="AY242" s="180">
        <f t="shared" si="396"/>
        <v>-1</v>
      </c>
      <c r="AZ242" s="181">
        <f t="shared" si="397"/>
        <v>-1407603.8486614123</v>
      </c>
      <c r="BA242" s="182">
        <f t="shared" si="398"/>
        <v>-1</v>
      </c>
      <c r="BB242" s="179">
        <f t="shared" si="399"/>
        <v>0</v>
      </c>
      <c r="BC242" s="180">
        <f t="shared" si="400"/>
        <v>0</v>
      </c>
      <c r="BD242" s="181">
        <f t="shared" si="401"/>
        <v>0</v>
      </c>
      <c r="BE242" s="180">
        <f t="shared" si="402"/>
        <v>0</v>
      </c>
      <c r="BF242" s="181">
        <f t="shared" si="403"/>
        <v>0</v>
      </c>
      <c r="BG242" s="182">
        <f t="shared" si="404"/>
        <v>0</v>
      </c>
      <c r="BH242" s="179">
        <f t="shared" si="405"/>
        <v>0</v>
      </c>
      <c r="BI242" s="180">
        <f t="shared" si="406"/>
        <v>0</v>
      </c>
      <c r="BJ242" s="181">
        <f t="shared" si="407"/>
        <v>0</v>
      </c>
      <c r="BK242" s="180">
        <f t="shared" si="408"/>
        <v>0</v>
      </c>
      <c r="BL242" s="181">
        <f t="shared" si="409"/>
        <v>0</v>
      </c>
      <c r="BM242" s="183">
        <f t="shared" si="410"/>
        <v>0</v>
      </c>
      <c r="BN242" s="184">
        <f t="shared" si="411"/>
        <v>0</v>
      </c>
      <c r="BO242" s="180">
        <f t="shared" si="412"/>
        <v>0</v>
      </c>
      <c r="BP242" s="181">
        <f t="shared" si="413"/>
        <v>0</v>
      </c>
      <c r="BQ242" s="180">
        <f t="shared" si="414"/>
        <v>0</v>
      </c>
      <c r="BR242" s="181">
        <f t="shared" si="383"/>
        <v>0</v>
      </c>
      <c r="BS242" s="183">
        <f t="shared" si="415"/>
        <v>0</v>
      </c>
      <c r="BX242" s="6"/>
      <c r="BY242" s="6"/>
      <c r="BZ242" s="6"/>
      <c r="CA242" s="6"/>
      <c r="CB242" s="6"/>
      <c r="CC242" s="6"/>
      <c r="CD242" s="2"/>
      <c r="CE242" s="2"/>
      <c r="CJ242" s="6"/>
      <c r="CK242" s="6"/>
      <c r="CM242" s="6"/>
    </row>
    <row r="243" spans="3:92" ht="18" customHeight="1" thickBot="1" x14ac:dyDescent="0.35">
      <c r="C243" s="316"/>
      <c r="D243" s="330" t="s">
        <v>60</v>
      </c>
      <c r="E243" s="331"/>
      <c r="F243" s="185">
        <f>F242/F222</f>
        <v>0.64529682840878289</v>
      </c>
      <c r="G243" s="186"/>
      <c r="H243" s="187"/>
      <c r="I243" s="188"/>
      <c r="J243" s="187"/>
      <c r="K243" s="189"/>
      <c r="L243" s="190" t="e">
        <f>L242/L222</f>
        <v>#DIV/0!</v>
      </c>
      <c r="M243" s="186"/>
      <c r="N243" s="187"/>
      <c r="O243" s="188"/>
      <c r="P243" s="187"/>
      <c r="Q243" s="191"/>
      <c r="R243" s="190" t="e">
        <f>R242/R222</f>
        <v>#DIV/0!</v>
      </c>
      <c r="S243" s="186"/>
      <c r="T243" s="187"/>
      <c r="U243" s="188"/>
      <c r="V243" s="187"/>
      <c r="W243" s="191"/>
      <c r="X243" s="192" t="e">
        <f>X242/X222</f>
        <v>#DIV/0!</v>
      </c>
      <c r="Y243" s="186"/>
      <c r="Z243" s="187"/>
      <c r="AA243" s="188"/>
      <c r="AB243" s="187"/>
      <c r="AC243" s="189"/>
      <c r="AD243" s="190" t="e">
        <f>AD242/AD222</f>
        <v>#DIV/0!</v>
      </c>
      <c r="AE243" s="186"/>
      <c r="AF243" s="187"/>
      <c r="AG243" s="188"/>
      <c r="AH243" s="187"/>
      <c r="AI243" s="191"/>
      <c r="AJ243" s="190" t="e">
        <f>AJ242/AJ222</f>
        <v>#DIV/0!</v>
      </c>
      <c r="AK243" s="186"/>
      <c r="AL243" s="187"/>
      <c r="AM243" s="188"/>
      <c r="AN243" s="187"/>
      <c r="AO243" s="189"/>
      <c r="AP243" s="190" t="e">
        <f>AP242/AP222</f>
        <v>#DIV/0!</v>
      </c>
      <c r="AQ243" s="186"/>
      <c r="AR243" s="187"/>
      <c r="AS243" s="188"/>
      <c r="AT243" s="187"/>
      <c r="AU243" s="193"/>
      <c r="AV243" s="194">
        <f t="shared" si="393"/>
        <v>0</v>
      </c>
      <c r="AW243" s="195"/>
      <c r="AX243" s="196"/>
      <c r="AY243" s="197"/>
      <c r="AZ243" s="196"/>
      <c r="BA243" s="197"/>
      <c r="BB243" s="194">
        <f t="shared" si="399"/>
        <v>0</v>
      </c>
      <c r="BC243" s="195"/>
      <c r="BD243" s="196"/>
      <c r="BE243" s="197"/>
      <c r="BF243" s="196"/>
      <c r="BG243" s="197"/>
      <c r="BH243" s="194">
        <f t="shared" si="405"/>
        <v>0</v>
      </c>
      <c r="BI243" s="195"/>
      <c r="BJ243" s="196"/>
      <c r="BK243" s="197"/>
      <c r="BL243" s="196"/>
      <c r="BM243" s="198"/>
      <c r="BN243" s="199">
        <f>IFERROR(L243-AP243,0)</f>
        <v>0</v>
      </c>
      <c r="BO243" s="195"/>
      <c r="BP243" s="196"/>
      <c r="BQ243" s="197"/>
      <c r="BR243" s="196"/>
      <c r="BS243" s="198"/>
      <c r="BX243" s="6"/>
      <c r="BY243" s="6"/>
      <c r="BZ243" s="6"/>
      <c r="CA243" s="6"/>
      <c r="CB243" s="6"/>
      <c r="CC243" s="6"/>
      <c r="CD243" s="2"/>
      <c r="CE243" s="2"/>
      <c r="CJ243" s="6"/>
      <c r="CK243" s="6"/>
      <c r="CM243" s="6"/>
    </row>
    <row r="244" spans="3:92" ht="18" customHeight="1" x14ac:dyDescent="0.3">
      <c r="L244" s="8"/>
      <c r="P244" s="8"/>
      <c r="AM244" s="4"/>
      <c r="AS244" s="4"/>
      <c r="BI244" s="3"/>
      <c r="BK244" s="3"/>
      <c r="BM244" s="3"/>
      <c r="BO244" s="3"/>
      <c r="BQ244" s="3"/>
      <c r="BS244" s="3"/>
      <c r="BX244" s="6"/>
      <c r="BY244" s="6"/>
      <c r="BZ244" s="6"/>
      <c r="CA244" s="6"/>
      <c r="CB244" s="6"/>
      <c r="CC244" s="6"/>
      <c r="CD244" s="2"/>
      <c r="CE244" s="2"/>
      <c r="CJ244" s="6"/>
      <c r="CK244" s="6"/>
      <c r="CM244" s="6"/>
    </row>
    <row r="245" spans="3:92" ht="18" customHeight="1" x14ac:dyDescent="0.3">
      <c r="AM245" s="4"/>
      <c r="AN245" s="8"/>
      <c r="AS245" s="4"/>
      <c r="AT245" s="8"/>
      <c r="BI245" s="3"/>
      <c r="BK245" s="3"/>
      <c r="BM245" s="3"/>
      <c r="BO245" s="3"/>
      <c r="BQ245" s="3"/>
      <c r="BS245" s="3"/>
      <c r="BX245" s="6"/>
      <c r="BY245" s="6"/>
      <c r="BZ245" s="6"/>
      <c r="CA245" s="6"/>
      <c r="CB245" s="6"/>
      <c r="CC245" s="6"/>
      <c r="CD245" s="2"/>
      <c r="CE245" s="2"/>
      <c r="CJ245" s="6"/>
      <c r="CK245" s="6"/>
      <c r="CM245" s="6"/>
    </row>
    <row r="246" spans="3:92" s="8" customFormat="1" ht="18" customHeight="1" thickBot="1" x14ac:dyDescent="0.35">
      <c r="C246" s="7"/>
      <c r="D246" s="7"/>
      <c r="E246" s="7"/>
      <c r="F246" s="7">
        <f>CK169</f>
        <v>7140</v>
      </c>
      <c r="G246" s="3"/>
      <c r="I246" s="4"/>
      <c r="J246" s="9"/>
      <c r="K246" s="9"/>
      <c r="L246" s="7">
        <f>CK170</f>
        <v>0</v>
      </c>
      <c r="M246" s="3"/>
      <c r="O246" s="4"/>
      <c r="P246" s="9"/>
      <c r="Q246" s="9"/>
      <c r="R246" s="10">
        <f>CK171</f>
        <v>0</v>
      </c>
      <c r="S246" s="11"/>
      <c r="T246" s="10"/>
      <c r="U246" s="12"/>
      <c r="V246" s="9"/>
      <c r="W246" s="9"/>
      <c r="X246" s="10">
        <f>CK172</f>
        <v>0</v>
      </c>
      <c r="Y246" s="11"/>
      <c r="Z246" s="10"/>
      <c r="AA246" s="12"/>
      <c r="AB246" s="9"/>
      <c r="AC246" s="9"/>
      <c r="AD246" s="10">
        <f>CK173</f>
        <v>0</v>
      </c>
      <c r="AE246" s="11"/>
      <c r="AF246" s="10"/>
      <c r="AG246" s="12"/>
      <c r="AH246" s="9"/>
      <c r="AI246" s="9"/>
      <c r="AJ246" s="10">
        <f>CK174</f>
        <v>0</v>
      </c>
      <c r="AK246" s="3"/>
      <c r="AM246" s="4"/>
      <c r="AO246" s="3"/>
      <c r="AP246" s="10">
        <f>CK175</f>
        <v>0</v>
      </c>
      <c r="AQ246" s="3"/>
      <c r="AS246" s="4"/>
      <c r="AU246" s="3"/>
      <c r="AW246" s="3"/>
      <c r="AY246" s="3"/>
      <c r="BA246" s="3"/>
      <c r="BC246" s="3"/>
      <c r="BE246" s="3"/>
      <c r="BG246" s="3"/>
      <c r="BI246" s="3"/>
      <c r="BK246" s="3"/>
      <c r="BM246" s="11" t="s">
        <v>1</v>
      </c>
      <c r="BO246" s="3"/>
      <c r="BQ246" s="3"/>
      <c r="BS246" s="11" t="s">
        <v>1</v>
      </c>
      <c r="BX246" s="6"/>
      <c r="BY246" s="6"/>
      <c r="BZ246" s="6"/>
      <c r="CA246" s="6"/>
      <c r="CB246" s="6"/>
      <c r="CC246" s="6"/>
      <c r="CD246" s="2"/>
      <c r="CE246" s="2"/>
      <c r="CF246" s="2"/>
      <c r="CG246" s="2"/>
      <c r="CH246" s="2"/>
      <c r="CI246" s="2"/>
      <c r="CJ246" s="6"/>
      <c r="CK246" s="6"/>
      <c r="CL246" s="2"/>
      <c r="CM246" s="6"/>
      <c r="CN246" s="2"/>
    </row>
    <row r="247" spans="3:92" s="15" customFormat="1" ht="18" customHeight="1" x14ac:dyDescent="0.3">
      <c r="C247" s="347" t="s">
        <v>2</v>
      </c>
      <c r="D247" s="345"/>
      <c r="E247" s="352"/>
      <c r="F247" s="358" t="str">
        <f>$F$7</f>
        <v>2026 Budget</v>
      </c>
      <c r="G247" s="345"/>
      <c r="H247" s="345"/>
      <c r="I247" s="345"/>
      <c r="J247" s="345"/>
      <c r="K247" s="346"/>
      <c r="L247" s="359" t="str">
        <f>$L$7</f>
        <v>2026 Actual</v>
      </c>
      <c r="M247" s="345"/>
      <c r="N247" s="345"/>
      <c r="O247" s="345"/>
      <c r="P247" s="345"/>
      <c r="Q247" s="348"/>
      <c r="R247" s="347" t="str">
        <f>$R$7</f>
        <v>2025 Actual</v>
      </c>
      <c r="S247" s="345"/>
      <c r="T247" s="345"/>
      <c r="U247" s="345"/>
      <c r="V247" s="345"/>
      <c r="W247" s="348"/>
      <c r="X247" s="344" t="str">
        <f>$X$7</f>
        <v>2023 Actual</v>
      </c>
      <c r="Y247" s="345"/>
      <c r="Z247" s="345"/>
      <c r="AA247" s="345"/>
      <c r="AB247" s="345"/>
      <c r="AC247" s="346"/>
      <c r="AD247" s="347" t="str">
        <f>$AD$7</f>
        <v>2022 Actual</v>
      </c>
      <c r="AE247" s="345"/>
      <c r="AF247" s="345"/>
      <c r="AG247" s="345"/>
      <c r="AH247" s="345"/>
      <c r="AI247" s="348"/>
      <c r="AJ247" s="347" t="str">
        <f>$AJ$7</f>
        <v>2021 Actual</v>
      </c>
      <c r="AK247" s="345"/>
      <c r="AL247" s="345"/>
      <c r="AM247" s="345"/>
      <c r="AN247" s="345"/>
      <c r="AO247" s="346"/>
      <c r="AP247" s="347" t="str">
        <f>$AP$7</f>
        <v>2020 Actual</v>
      </c>
      <c r="AQ247" s="345"/>
      <c r="AR247" s="345"/>
      <c r="AS247" s="345"/>
      <c r="AT247" s="345"/>
      <c r="AU247" s="349"/>
      <c r="AV247" s="350" t="str">
        <f>$AV$7</f>
        <v>2026 Actual vs. 2026 Budget</v>
      </c>
      <c r="AW247" s="340"/>
      <c r="AX247" s="340"/>
      <c r="AY247" s="340"/>
      <c r="AZ247" s="340"/>
      <c r="BA247" s="351"/>
      <c r="BB247" s="350" t="str">
        <f>$BB$7</f>
        <v>2026 Actual vs. 2025 Actual</v>
      </c>
      <c r="BC247" s="340"/>
      <c r="BD247" s="340"/>
      <c r="BE247" s="340"/>
      <c r="BF247" s="340"/>
      <c r="BG247" s="351"/>
      <c r="BH247" s="350" t="str">
        <f>$BH$7</f>
        <v>2026 Actual vs. 2024 Actual</v>
      </c>
      <c r="BI247" s="340"/>
      <c r="BJ247" s="340"/>
      <c r="BK247" s="340"/>
      <c r="BL247" s="340"/>
      <c r="BM247" s="341"/>
      <c r="BN247" s="339" t="str">
        <f>$BN$7</f>
        <v>2025 Actual vs. 2020 Actual</v>
      </c>
      <c r="BO247" s="340"/>
      <c r="BP247" s="340"/>
      <c r="BQ247" s="340"/>
      <c r="BR247" s="340"/>
      <c r="BS247" s="341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6"/>
      <c r="CK247" s="14"/>
      <c r="CL247" s="8"/>
      <c r="CM247" s="14"/>
      <c r="CN247" s="8"/>
    </row>
    <row r="248" spans="3:92" s="15" customFormat="1" ht="18" customHeight="1" x14ac:dyDescent="0.3">
      <c r="C248" s="353"/>
      <c r="D248" s="333"/>
      <c r="E248" s="354"/>
      <c r="F248" s="342" t="s">
        <v>15</v>
      </c>
      <c r="G248" s="333"/>
      <c r="H248" s="334" t="s">
        <v>16</v>
      </c>
      <c r="I248" s="333"/>
      <c r="J248" s="334" t="s">
        <v>17</v>
      </c>
      <c r="K248" s="336"/>
      <c r="L248" s="335" t="s">
        <v>15</v>
      </c>
      <c r="M248" s="333"/>
      <c r="N248" s="334" t="s">
        <v>16</v>
      </c>
      <c r="O248" s="333"/>
      <c r="P248" s="334" t="s">
        <v>17</v>
      </c>
      <c r="Q248" s="343"/>
      <c r="R248" s="335" t="s">
        <v>15</v>
      </c>
      <c r="S248" s="333"/>
      <c r="T248" s="334" t="s">
        <v>16</v>
      </c>
      <c r="U248" s="333"/>
      <c r="V248" s="334" t="s">
        <v>18</v>
      </c>
      <c r="W248" s="343"/>
      <c r="X248" s="338" t="s">
        <v>15</v>
      </c>
      <c r="Y248" s="333"/>
      <c r="Z248" s="334" t="s">
        <v>16</v>
      </c>
      <c r="AA248" s="333"/>
      <c r="AB248" s="334" t="s">
        <v>18</v>
      </c>
      <c r="AC248" s="336"/>
      <c r="AD248" s="335" t="s">
        <v>15</v>
      </c>
      <c r="AE248" s="333"/>
      <c r="AF248" s="334" t="s">
        <v>16</v>
      </c>
      <c r="AG248" s="333"/>
      <c r="AH248" s="334" t="s">
        <v>19</v>
      </c>
      <c r="AI248" s="343"/>
      <c r="AJ248" s="335" t="s">
        <v>15</v>
      </c>
      <c r="AK248" s="333"/>
      <c r="AL248" s="334" t="s">
        <v>16</v>
      </c>
      <c r="AM248" s="333"/>
      <c r="AN248" s="334" t="s">
        <v>19</v>
      </c>
      <c r="AO248" s="336"/>
      <c r="AP248" s="335" t="s">
        <v>15</v>
      </c>
      <c r="AQ248" s="333"/>
      <c r="AR248" s="334" t="s">
        <v>16</v>
      </c>
      <c r="AS248" s="333"/>
      <c r="AT248" s="334" t="s">
        <v>19</v>
      </c>
      <c r="AU248" s="337"/>
      <c r="AV248" s="332" t="s">
        <v>15</v>
      </c>
      <c r="AW248" s="333"/>
      <c r="AX248" s="334" t="s">
        <v>16</v>
      </c>
      <c r="AY248" s="333"/>
      <c r="AZ248" s="334" t="s">
        <v>17</v>
      </c>
      <c r="BA248" s="336"/>
      <c r="BB248" s="332" t="s">
        <v>15</v>
      </c>
      <c r="BC248" s="333"/>
      <c r="BD248" s="334" t="s">
        <v>16</v>
      </c>
      <c r="BE248" s="333"/>
      <c r="BF248" s="334" t="s">
        <v>17</v>
      </c>
      <c r="BG248" s="336"/>
      <c r="BH248" s="332" t="s">
        <v>15</v>
      </c>
      <c r="BI248" s="333"/>
      <c r="BJ248" s="334" t="s">
        <v>16</v>
      </c>
      <c r="BK248" s="333"/>
      <c r="BL248" s="334" t="s">
        <v>17</v>
      </c>
      <c r="BM248" s="337"/>
      <c r="BN248" s="338" t="s">
        <v>15</v>
      </c>
      <c r="BO248" s="333"/>
      <c r="BP248" s="334" t="s">
        <v>16</v>
      </c>
      <c r="BQ248" s="333"/>
      <c r="BR248" s="334" t="s">
        <v>17</v>
      </c>
      <c r="BS248" s="337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6"/>
      <c r="CK248" s="236"/>
      <c r="CM248" s="236"/>
    </row>
    <row r="249" spans="3:92" s="15" customFormat="1" ht="18" customHeight="1" thickBot="1" x14ac:dyDescent="0.35">
      <c r="C249" s="355"/>
      <c r="D249" s="356"/>
      <c r="E249" s="357"/>
      <c r="F249" s="19"/>
      <c r="G249" s="20" t="s">
        <v>28</v>
      </c>
      <c r="H249" s="21"/>
      <c r="I249" s="22" t="s">
        <v>29</v>
      </c>
      <c r="J249" s="21"/>
      <c r="K249" s="23" t="s">
        <v>28</v>
      </c>
      <c r="L249" s="24"/>
      <c r="M249" s="20" t="s">
        <v>28</v>
      </c>
      <c r="N249" s="21"/>
      <c r="O249" s="22" t="s">
        <v>29</v>
      </c>
      <c r="P249" s="21"/>
      <c r="Q249" s="25" t="s">
        <v>28</v>
      </c>
      <c r="R249" s="24"/>
      <c r="S249" s="20" t="s">
        <v>28</v>
      </c>
      <c r="T249" s="21"/>
      <c r="U249" s="22" t="s">
        <v>29</v>
      </c>
      <c r="V249" s="21"/>
      <c r="W249" s="25" t="s">
        <v>28</v>
      </c>
      <c r="X249" s="26"/>
      <c r="Y249" s="20" t="s">
        <v>28</v>
      </c>
      <c r="Z249" s="21"/>
      <c r="AA249" s="22" t="s">
        <v>29</v>
      </c>
      <c r="AB249" s="21"/>
      <c r="AC249" s="23" t="s">
        <v>28</v>
      </c>
      <c r="AD249" s="24"/>
      <c r="AE249" s="20" t="s">
        <v>28</v>
      </c>
      <c r="AF249" s="21"/>
      <c r="AG249" s="22" t="s">
        <v>29</v>
      </c>
      <c r="AH249" s="21"/>
      <c r="AI249" s="25" t="s">
        <v>28</v>
      </c>
      <c r="AJ249" s="24"/>
      <c r="AK249" s="20" t="s">
        <v>28</v>
      </c>
      <c r="AL249" s="21"/>
      <c r="AM249" s="22" t="s">
        <v>29</v>
      </c>
      <c r="AN249" s="21"/>
      <c r="AO249" s="23" t="s">
        <v>28</v>
      </c>
      <c r="AP249" s="24"/>
      <c r="AQ249" s="20" t="s">
        <v>28</v>
      </c>
      <c r="AR249" s="21"/>
      <c r="AS249" s="22" t="s">
        <v>29</v>
      </c>
      <c r="AT249" s="21"/>
      <c r="AU249" s="27" t="s">
        <v>28</v>
      </c>
      <c r="AV249" s="28"/>
      <c r="AW249" s="20" t="s">
        <v>30</v>
      </c>
      <c r="AX249" s="21"/>
      <c r="AY249" s="20" t="s">
        <v>30</v>
      </c>
      <c r="AZ249" s="21"/>
      <c r="BA249" s="23" t="s">
        <v>30</v>
      </c>
      <c r="BB249" s="28"/>
      <c r="BC249" s="20" t="s">
        <v>30</v>
      </c>
      <c r="BD249" s="21"/>
      <c r="BE249" s="20" t="s">
        <v>30</v>
      </c>
      <c r="BF249" s="21"/>
      <c r="BG249" s="23" t="s">
        <v>30</v>
      </c>
      <c r="BH249" s="28"/>
      <c r="BI249" s="20" t="s">
        <v>30</v>
      </c>
      <c r="BJ249" s="21"/>
      <c r="BK249" s="20" t="s">
        <v>30</v>
      </c>
      <c r="BL249" s="21"/>
      <c r="BM249" s="27" t="s">
        <v>30</v>
      </c>
      <c r="BN249" s="26"/>
      <c r="BO249" s="20" t="s">
        <v>30</v>
      </c>
      <c r="BP249" s="21"/>
      <c r="BQ249" s="20" t="s">
        <v>30</v>
      </c>
      <c r="BR249" s="21"/>
      <c r="BS249" s="27" t="s">
        <v>30</v>
      </c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6"/>
      <c r="CK249" s="236"/>
      <c r="CM249" s="236"/>
    </row>
    <row r="250" spans="3:92" ht="18" customHeight="1" thickTop="1" x14ac:dyDescent="0.3">
      <c r="C250" s="360" t="s">
        <v>69</v>
      </c>
      <c r="D250" s="317" t="s">
        <v>33</v>
      </c>
      <c r="E250" s="34" t="s">
        <v>34</v>
      </c>
      <c r="F250" s="35">
        <f>CA140</f>
        <v>238</v>
      </c>
      <c r="G250" s="36">
        <f>IFERROR(F250/F266,0)</f>
        <v>5.5907916373032655E-2</v>
      </c>
      <c r="H250" s="37">
        <f>IFERROR(J250/F250,"0")</f>
        <v>0</v>
      </c>
      <c r="I250" s="38">
        <f>IFERROR(H250/H251,0)</f>
        <v>0</v>
      </c>
      <c r="J250" s="37">
        <f>CB140</f>
        <v>0</v>
      </c>
      <c r="K250" s="39">
        <f>IFERROR(J250/J266,0)</f>
        <v>0</v>
      </c>
      <c r="L250" s="40">
        <f t="shared" ref="L250:L253" si="424">CC140</f>
        <v>0</v>
      </c>
      <c r="M250" s="36">
        <f>IFERROR(L250/L266,0)</f>
        <v>0</v>
      </c>
      <c r="N250" s="37" t="str">
        <f>IFERROR(P250/L250,"0")</f>
        <v>0</v>
      </c>
      <c r="O250" s="38">
        <f>IFERROR(N250/N251,0)</f>
        <v>0</v>
      </c>
      <c r="P250" s="37">
        <f t="shared" ref="P250:P253" si="425">CD140</f>
        <v>0</v>
      </c>
      <c r="Q250" s="41">
        <f>IFERROR(P250/P266,0)</f>
        <v>0</v>
      </c>
      <c r="R250" s="40">
        <f>CE140</f>
        <v>0</v>
      </c>
      <c r="S250" s="36">
        <f>IFERROR(R250/R266,0)</f>
        <v>0</v>
      </c>
      <c r="T250" s="37" t="str">
        <f>IFERROR(V250/R250,"0")</f>
        <v>0</v>
      </c>
      <c r="U250" s="38">
        <f>IFERROR(T250/T251,0)</f>
        <v>0</v>
      </c>
      <c r="V250" s="37">
        <f>CF140</f>
        <v>0</v>
      </c>
      <c r="W250" s="41">
        <f>IFERROR(V250/V266,0)</f>
        <v>0</v>
      </c>
      <c r="X250" s="42">
        <f>CG140</f>
        <v>0</v>
      </c>
      <c r="Y250" s="36">
        <f>IFERROR(X250/X266,0)</f>
        <v>0</v>
      </c>
      <c r="Z250" s="37" t="str">
        <f>IFERROR(AB250/X250,"0")</f>
        <v>0</v>
      </c>
      <c r="AA250" s="38">
        <f>IFERROR(Z250/Z251,0)</f>
        <v>0</v>
      </c>
      <c r="AB250" s="37">
        <f>CH140</f>
        <v>0</v>
      </c>
      <c r="AC250" s="39">
        <f>IFERROR(AB250/AB266,0)</f>
        <v>0</v>
      </c>
      <c r="AD250" s="40">
        <f>CI140</f>
        <v>0</v>
      </c>
      <c r="AE250" s="36">
        <f>IFERROR(AD250/AD266,0)</f>
        <v>0</v>
      </c>
      <c r="AF250" s="37" t="str">
        <f>IFERROR(AH250/AD250,"0")</f>
        <v>0</v>
      </c>
      <c r="AG250" s="38">
        <f>IFERROR(AF250/AF251,0)</f>
        <v>0</v>
      </c>
      <c r="AH250" s="37">
        <f>CJ140</f>
        <v>0</v>
      </c>
      <c r="AI250" s="41">
        <f>IFERROR(AH250/AH266,0)</f>
        <v>0</v>
      </c>
      <c r="AJ250" s="40">
        <f>CK140</f>
        <v>0</v>
      </c>
      <c r="AK250" s="36">
        <f>IFERROR(AJ250/AJ266,0)</f>
        <v>0</v>
      </c>
      <c r="AL250" s="37" t="str">
        <f>IFERROR(AN250/AJ250,"0")</f>
        <v>0</v>
      </c>
      <c r="AM250" s="38">
        <f>IFERROR(AL250/AL251,0)</f>
        <v>0</v>
      </c>
      <c r="AN250" s="37">
        <f>CL140</f>
        <v>0</v>
      </c>
      <c r="AO250" s="39">
        <f>IFERROR(AN250/AN266,0)</f>
        <v>0</v>
      </c>
      <c r="AP250" s="40">
        <f>CM140</f>
        <v>0</v>
      </c>
      <c r="AQ250" s="36">
        <f>IFERROR(AP250/AP266,0)</f>
        <v>0</v>
      </c>
      <c r="AR250" s="37" t="str">
        <f>IFERROR(AT250/AP250,"0")</f>
        <v>0</v>
      </c>
      <c r="AS250" s="38">
        <f>IFERROR(AR250/AR251,0)</f>
        <v>0</v>
      </c>
      <c r="AT250" s="37">
        <f>CN140</f>
        <v>0</v>
      </c>
      <c r="AU250" s="43">
        <f>IFERROR(AT250/AT266,0)</f>
        <v>0</v>
      </c>
      <c r="AV250" s="44">
        <f>IFERROR(L250-F250,0)</f>
        <v>-238</v>
      </c>
      <c r="AW250" s="45">
        <f>IFERROR(AV250/F250,0)</f>
        <v>-1</v>
      </c>
      <c r="AX250" s="46">
        <f>IFERROR(N250-H250,0)</f>
        <v>0</v>
      </c>
      <c r="AY250" s="45">
        <f>IFERROR(AX250/H250,0)</f>
        <v>0</v>
      </c>
      <c r="AZ250" s="46">
        <f>IFERROR(P250-J250,0)</f>
        <v>0</v>
      </c>
      <c r="BA250" s="47">
        <f>IFERROR(AZ250/J250,0)</f>
        <v>0</v>
      </c>
      <c r="BB250" s="44">
        <f>IFERROR(L250-R250,0)</f>
        <v>0</v>
      </c>
      <c r="BC250" s="45">
        <f>IFERROR(BB250/R250,0)</f>
        <v>0</v>
      </c>
      <c r="BD250" s="46">
        <f>IFERROR(N250-T250,0)</f>
        <v>0</v>
      </c>
      <c r="BE250" s="45">
        <f>IFERROR(BD250/T250,0)</f>
        <v>0</v>
      </c>
      <c r="BF250" s="46">
        <f>IFERROR(P250-V250,0)</f>
        <v>0</v>
      </c>
      <c r="BG250" s="47">
        <f>IFERROR(BF250/V250,0)</f>
        <v>0</v>
      </c>
      <c r="BH250" s="44">
        <f>IFERROR(L250-X250,0)</f>
        <v>0</v>
      </c>
      <c r="BI250" s="45">
        <f>IFERROR(BH250/X250,0)</f>
        <v>0</v>
      </c>
      <c r="BJ250" s="46">
        <f>IFERROR(N250-Z250,0)</f>
        <v>0</v>
      </c>
      <c r="BK250" s="45">
        <f>IFERROR(BJ250/Z250,0)</f>
        <v>0</v>
      </c>
      <c r="BL250" s="46">
        <f>IFERROR(P250-AB250,0)</f>
        <v>0</v>
      </c>
      <c r="BM250" s="48">
        <f>IFERROR(BL250/AB250,0)</f>
        <v>0</v>
      </c>
      <c r="BN250" s="49">
        <f>IFERROR(L250-AP250,0)</f>
        <v>0</v>
      </c>
      <c r="BO250" s="45">
        <f>IFERROR(BN250/AP250,0)</f>
        <v>0</v>
      </c>
      <c r="BP250" s="46">
        <f>IFERROR(N250-AR250,0)</f>
        <v>0</v>
      </c>
      <c r="BQ250" s="45">
        <f>IFERROR(BP250/AR250,0)</f>
        <v>0</v>
      </c>
      <c r="BR250" s="46">
        <f t="shared" ref="BR250:BR266" si="426">IFERROR(P250-AT250,0)</f>
        <v>0</v>
      </c>
      <c r="BS250" s="48">
        <f>IFERROR(BR250/AT250,0)</f>
        <v>0</v>
      </c>
      <c r="CD250" s="2"/>
      <c r="CE250" s="2"/>
      <c r="CJ250" s="6"/>
      <c r="CK250" s="236"/>
      <c r="CL250" s="15"/>
      <c r="CM250" s="236"/>
      <c r="CN250" s="15"/>
    </row>
    <row r="251" spans="3:92" ht="18" customHeight="1" x14ac:dyDescent="0.3">
      <c r="C251" s="315"/>
      <c r="D251" s="318"/>
      <c r="E251" s="60" t="s">
        <v>36</v>
      </c>
      <c r="F251" s="61">
        <f>CA141</f>
        <v>838</v>
      </c>
      <c r="G251" s="62">
        <f>IFERROR(F251/F266,0)</f>
        <v>0.19685224336387128</v>
      </c>
      <c r="H251" s="63">
        <f t="shared" ref="H251:H266" si="427">IFERROR(J251/F251,"0")</f>
        <v>281.92706035592204</v>
      </c>
      <c r="I251" s="64">
        <f>IFERROR(H251/H251,0)</f>
        <v>1</v>
      </c>
      <c r="J251" s="63">
        <f>CB141</f>
        <v>236254.87657826269</v>
      </c>
      <c r="K251" s="65">
        <f>IFERROR(J251/J266,0)</f>
        <v>0.18612753540029123</v>
      </c>
      <c r="L251" s="66">
        <f t="shared" si="424"/>
        <v>0</v>
      </c>
      <c r="M251" s="62">
        <f>IFERROR(L251/L266,0)</f>
        <v>0</v>
      </c>
      <c r="N251" s="63" t="str">
        <f t="shared" ref="N251:N266" si="428">IFERROR(P251/L251,"0")</f>
        <v>0</v>
      </c>
      <c r="O251" s="64">
        <f>IFERROR(N251/N251,0)</f>
        <v>0</v>
      </c>
      <c r="P251" s="63">
        <f t="shared" si="425"/>
        <v>0</v>
      </c>
      <c r="Q251" s="67">
        <f>IFERROR(P251/P266,0)</f>
        <v>0</v>
      </c>
      <c r="R251" s="66">
        <f>CE141</f>
        <v>0</v>
      </c>
      <c r="S251" s="62">
        <f>IFERROR(R251/R266,0)</f>
        <v>0</v>
      </c>
      <c r="T251" s="63" t="str">
        <f t="shared" ref="T251:T266" si="429">IFERROR(V251/R251,"0")</f>
        <v>0</v>
      </c>
      <c r="U251" s="64">
        <f>IFERROR(T251/T251,0)</f>
        <v>0</v>
      </c>
      <c r="V251" s="63">
        <f>CF141</f>
        <v>0</v>
      </c>
      <c r="W251" s="67">
        <f>IFERROR(V251/V266,0)</f>
        <v>0</v>
      </c>
      <c r="X251" s="68">
        <f>CG141</f>
        <v>0</v>
      </c>
      <c r="Y251" s="62">
        <f>IFERROR(X251/X266,0)</f>
        <v>0</v>
      </c>
      <c r="Z251" s="63" t="str">
        <f t="shared" ref="Z251:Z266" si="430">IFERROR(AB251/X251,"0")</f>
        <v>0</v>
      </c>
      <c r="AA251" s="64">
        <f>IFERROR(Z251/Z251,0)</f>
        <v>0</v>
      </c>
      <c r="AB251" s="63">
        <f>CH141</f>
        <v>0</v>
      </c>
      <c r="AC251" s="65">
        <f>IFERROR(AB251/AB266,0)</f>
        <v>0</v>
      </c>
      <c r="AD251" s="66">
        <f>CI141</f>
        <v>0</v>
      </c>
      <c r="AE251" s="62">
        <f>IFERROR(AD251/AD266,0)</f>
        <v>0</v>
      </c>
      <c r="AF251" s="63" t="str">
        <f t="shared" ref="AF251:AF266" si="431">IFERROR(AH251/AD251,"0")</f>
        <v>0</v>
      </c>
      <c r="AG251" s="64">
        <f>IFERROR(AF251/AF251,0)</f>
        <v>0</v>
      </c>
      <c r="AH251" s="63">
        <f>CJ141</f>
        <v>0</v>
      </c>
      <c r="AI251" s="67">
        <f>IFERROR(AH251/AH266,0)</f>
        <v>0</v>
      </c>
      <c r="AJ251" s="66">
        <f>CK141</f>
        <v>0</v>
      </c>
      <c r="AK251" s="62">
        <f>IFERROR(AJ251/AJ266,0)</f>
        <v>0</v>
      </c>
      <c r="AL251" s="63" t="str">
        <f t="shared" ref="AL251:AL266" si="432">IFERROR(AN251/AJ251,"0")</f>
        <v>0</v>
      </c>
      <c r="AM251" s="64">
        <f>IFERROR(AL251/AL251,0)</f>
        <v>0</v>
      </c>
      <c r="AN251" s="63">
        <f>CL141</f>
        <v>0</v>
      </c>
      <c r="AO251" s="65">
        <f>IFERROR(AN251/AN266,0)</f>
        <v>0</v>
      </c>
      <c r="AP251" s="66">
        <f t="shared" ref="AP251:AP253" si="433">CM141</f>
        <v>0</v>
      </c>
      <c r="AQ251" s="62">
        <f>IFERROR(AP251/AP266,0)</f>
        <v>0</v>
      </c>
      <c r="AR251" s="63" t="str">
        <f t="shared" ref="AR251:AR266" si="434">IFERROR(AT251/AP251,"0")</f>
        <v>0</v>
      </c>
      <c r="AS251" s="64">
        <f>IFERROR(AR251/AR251,0)</f>
        <v>0</v>
      </c>
      <c r="AT251" s="63">
        <f t="shared" ref="AT251:AT253" si="435">CN141</f>
        <v>0</v>
      </c>
      <c r="AU251" s="69">
        <f>IFERROR(AT251/AT266,0)</f>
        <v>0</v>
      </c>
      <c r="AV251" s="70">
        <f t="shared" ref="AV251:AV267" si="436">IFERROR(L251-F251,0)</f>
        <v>-838</v>
      </c>
      <c r="AW251" s="71">
        <f t="shared" ref="AW251:AW266" si="437">IFERROR(AV251/F251,0)</f>
        <v>-1</v>
      </c>
      <c r="AX251" s="72">
        <f t="shared" ref="AX251:AX266" si="438">IFERROR(N251-H251,0)</f>
        <v>-281.92706035592204</v>
      </c>
      <c r="AY251" s="71">
        <f t="shared" ref="AY251:AY266" si="439">IFERROR(AX251/H251,0)</f>
        <v>-1</v>
      </c>
      <c r="AZ251" s="72">
        <f t="shared" ref="AZ251:AZ266" si="440">IFERROR(P251-J251,0)</f>
        <v>-236254.87657826269</v>
      </c>
      <c r="BA251" s="73">
        <f t="shared" ref="BA251:BA266" si="441">IFERROR(AZ251/J251,0)</f>
        <v>-1</v>
      </c>
      <c r="BB251" s="70">
        <f t="shared" ref="BB251:BB267" si="442">IFERROR(L251-R251,0)</f>
        <v>0</v>
      </c>
      <c r="BC251" s="71">
        <f t="shared" ref="BC251:BC266" si="443">IFERROR(BB251/R251,0)</f>
        <v>0</v>
      </c>
      <c r="BD251" s="72">
        <f t="shared" ref="BD251:BD266" si="444">IFERROR(N251-T251,0)</f>
        <v>0</v>
      </c>
      <c r="BE251" s="71">
        <f t="shared" ref="BE251:BE266" si="445">IFERROR(BD251/T251,0)</f>
        <v>0</v>
      </c>
      <c r="BF251" s="72">
        <f t="shared" ref="BF251:BF266" si="446">IFERROR(P251-V251,0)</f>
        <v>0</v>
      </c>
      <c r="BG251" s="73">
        <f t="shared" ref="BG251:BG266" si="447">IFERROR(BF251/V251,0)</f>
        <v>0</v>
      </c>
      <c r="BH251" s="70">
        <f t="shared" ref="BH251:BH267" si="448">IFERROR(L251-X251,0)</f>
        <v>0</v>
      </c>
      <c r="BI251" s="71">
        <f t="shared" ref="BI251:BI266" si="449">IFERROR(BH251/X251,0)</f>
        <v>0</v>
      </c>
      <c r="BJ251" s="72">
        <f t="shared" ref="BJ251:BJ266" si="450">IFERROR(N251-Z251,0)</f>
        <v>0</v>
      </c>
      <c r="BK251" s="71">
        <f t="shared" ref="BK251:BK266" si="451">IFERROR(BJ251/Z251,0)</f>
        <v>0</v>
      </c>
      <c r="BL251" s="72">
        <f t="shared" ref="BL251:BL266" si="452">IFERROR(P251-AB251,0)</f>
        <v>0</v>
      </c>
      <c r="BM251" s="74">
        <f t="shared" ref="BM251:BM266" si="453">IFERROR(BL251/AB251,0)</f>
        <v>0</v>
      </c>
      <c r="BN251" s="75">
        <f t="shared" ref="BN251:BN266" si="454">IFERROR(L251-AP251,0)</f>
        <v>0</v>
      </c>
      <c r="BO251" s="71">
        <f t="shared" ref="BO251:BO266" si="455">IFERROR(BN251/AP251,0)</f>
        <v>0</v>
      </c>
      <c r="BP251" s="72">
        <f t="shared" ref="BP251:BP266" si="456">IFERROR(N251-AR251,0)</f>
        <v>0</v>
      </c>
      <c r="BQ251" s="71">
        <f t="shared" ref="BQ251:BQ266" si="457">IFERROR(BP251/AR251,0)</f>
        <v>0</v>
      </c>
      <c r="BR251" s="72">
        <f t="shared" si="426"/>
        <v>0</v>
      </c>
      <c r="BS251" s="74">
        <f t="shared" ref="BS251:BS266" si="458">IFERROR(BR251/AT251,0)</f>
        <v>0</v>
      </c>
      <c r="CD251" s="2"/>
      <c r="CE251" s="2"/>
      <c r="CJ251" s="6"/>
      <c r="CK251" s="6"/>
      <c r="CM251" s="6"/>
    </row>
    <row r="252" spans="3:92" ht="18" customHeight="1" x14ac:dyDescent="0.3">
      <c r="C252" s="315"/>
      <c r="D252" s="318"/>
      <c r="E252" s="60" t="s">
        <v>37</v>
      </c>
      <c r="F252" s="61">
        <f>CA142</f>
        <v>68</v>
      </c>
      <c r="G252" s="62">
        <f>IFERROR(F252/F266,0)</f>
        <v>1.5973690392295042E-2</v>
      </c>
      <c r="H252" s="63">
        <f t="shared" si="427"/>
        <v>297.82626013129766</v>
      </c>
      <c r="I252" s="64">
        <f>IFERROR(H252/H251,0)</f>
        <v>1.0563947276125374</v>
      </c>
      <c r="J252" s="63">
        <f>CB142</f>
        <v>20252.185688928239</v>
      </c>
      <c r="K252" s="65">
        <f>IFERROR(J252/J266,0)</f>
        <v>1.5955181384374798E-2</v>
      </c>
      <c r="L252" s="66">
        <f t="shared" si="424"/>
        <v>0</v>
      </c>
      <c r="M252" s="62">
        <f>IFERROR(L252/L266,0)</f>
        <v>0</v>
      </c>
      <c r="N252" s="63" t="str">
        <f t="shared" si="428"/>
        <v>0</v>
      </c>
      <c r="O252" s="64">
        <f>IFERROR(N252/N251,0)</f>
        <v>0</v>
      </c>
      <c r="P252" s="63">
        <f t="shared" si="425"/>
        <v>0</v>
      </c>
      <c r="Q252" s="67">
        <f>IFERROR(P252/P266,0)</f>
        <v>0</v>
      </c>
      <c r="R252" s="66">
        <f>CE142</f>
        <v>0</v>
      </c>
      <c r="S252" s="62">
        <f>IFERROR(R252/R266,0)</f>
        <v>0</v>
      </c>
      <c r="T252" s="63" t="str">
        <f t="shared" si="429"/>
        <v>0</v>
      </c>
      <c r="U252" s="64">
        <f>IFERROR(T252/T251,0)</f>
        <v>0</v>
      </c>
      <c r="V252" s="63">
        <f>CF142</f>
        <v>0</v>
      </c>
      <c r="W252" s="67">
        <f>IFERROR(V252/V266,0)</f>
        <v>0</v>
      </c>
      <c r="X252" s="68">
        <f>CG142</f>
        <v>0</v>
      </c>
      <c r="Y252" s="62">
        <f>IFERROR(X252/X266,0)</f>
        <v>0</v>
      </c>
      <c r="Z252" s="63" t="str">
        <f t="shared" si="430"/>
        <v>0</v>
      </c>
      <c r="AA252" s="64">
        <f>IFERROR(Z252/Z251,0)</f>
        <v>0</v>
      </c>
      <c r="AB252" s="63">
        <f>CH142</f>
        <v>0</v>
      </c>
      <c r="AC252" s="65">
        <f>IFERROR(AB252/AB266,0)</f>
        <v>0</v>
      </c>
      <c r="AD252" s="66">
        <f>CI142</f>
        <v>0</v>
      </c>
      <c r="AE252" s="62">
        <f>IFERROR(AD252/AD266,0)</f>
        <v>0</v>
      </c>
      <c r="AF252" s="63" t="str">
        <f t="shared" si="431"/>
        <v>0</v>
      </c>
      <c r="AG252" s="64">
        <f>IFERROR(AF252/AF251,0)</f>
        <v>0</v>
      </c>
      <c r="AH252" s="63">
        <f>CJ142</f>
        <v>0</v>
      </c>
      <c r="AI252" s="67">
        <f>IFERROR(AH252/AH266,0)</f>
        <v>0</v>
      </c>
      <c r="AJ252" s="66">
        <f>CK142</f>
        <v>0</v>
      </c>
      <c r="AK252" s="62">
        <f>IFERROR(AJ252/AJ266,0)</f>
        <v>0</v>
      </c>
      <c r="AL252" s="63" t="str">
        <f t="shared" si="432"/>
        <v>0</v>
      </c>
      <c r="AM252" s="64">
        <f>IFERROR(AL252/AL251,0)</f>
        <v>0</v>
      </c>
      <c r="AN252" s="63">
        <f>CL142</f>
        <v>0</v>
      </c>
      <c r="AO252" s="65">
        <f>IFERROR(AN252/AN266,0)</f>
        <v>0</v>
      </c>
      <c r="AP252" s="66">
        <f t="shared" si="433"/>
        <v>0</v>
      </c>
      <c r="AQ252" s="62">
        <f>IFERROR(AP252/AP266,0)</f>
        <v>0</v>
      </c>
      <c r="AR252" s="63" t="str">
        <f t="shared" si="434"/>
        <v>0</v>
      </c>
      <c r="AS252" s="64">
        <f>IFERROR(AR252/AR251,0)</f>
        <v>0</v>
      </c>
      <c r="AT252" s="63">
        <f t="shared" si="435"/>
        <v>0</v>
      </c>
      <c r="AU252" s="69">
        <f>IFERROR(AT252/AT266,0)</f>
        <v>0</v>
      </c>
      <c r="AV252" s="70">
        <f t="shared" si="436"/>
        <v>-68</v>
      </c>
      <c r="AW252" s="71">
        <f t="shared" si="437"/>
        <v>-1</v>
      </c>
      <c r="AX252" s="72">
        <f t="shared" si="438"/>
        <v>-297.82626013129766</v>
      </c>
      <c r="AY252" s="71">
        <f t="shared" si="439"/>
        <v>-1</v>
      </c>
      <c r="AZ252" s="72">
        <f t="shared" si="440"/>
        <v>-20252.185688928239</v>
      </c>
      <c r="BA252" s="73">
        <f t="shared" si="441"/>
        <v>-1</v>
      </c>
      <c r="BB252" s="70">
        <f t="shared" si="442"/>
        <v>0</v>
      </c>
      <c r="BC252" s="71">
        <f t="shared" si="443"/>
        <v>0</v>
      </c>
      <c r="BD252" s="72">
        <f t="shared" si="444"/>
        <v>0</v>
      </c>
      <c r="BE252" s="71">
        <f t="shared" si="445"/>
        <v>0</v>
      </c>
      <c r="BF252" s="72">
        <f t="shared" si="446"/>
        <v>0</v>
      </c>
      <c r="BG252" s="73">
        <f t="shared" si="447"/>
        <v>0</v>
      </c>
      <c r="BH252" s="70">
        <f t="shared" si="448"/>
        <v>0</v>
      </c>
      <c r="BI252" s="71">
        <f t="shared" si="449"/>
        <v>0</v>
      </c>
      <c r="BJ252" s="72">
        <f t="shared" si="450"/>
        <v>0</v>
      </c>
      <c r="BK252" s="71">
        <f t="shared" si="451"/>
        <v>0</v>
      </c>
      <c r="BL252" s="72">
        <f t="shared" si="452"/>
        <v>0</v>
      </c>
      <c r="BM252" s="74">
        <f t="shared" si="453"/>
        <v>0</v>
      </c>
      <c r="BN252" s="75">
        <f t="shared" si="454"/>
        <v>0</v>
      </c>
      <c r="BO252" s="71">
        <f t="shared" si="455"/>
        <v>0</v>
      </c>
      <c r="BP252" s="72">
        <f t="shared" si="456"/>
        <v>0</v>
      </c>
      <c r="BQ252" s="71">
        <f t="shared" si="457"/>
        <v>0</v>
      </c>
      <c r="BR252" s="72">
        <f t="shared" si="426"/>
        <v>0</v>
      </c>
      <c r="BS252" s="74">
        <f t="shared" si="458"/>
        <v>0</v>
      </c>
      <c r="CD252" s="2"/>
      <c r="CE252" s="2"/>
      <c r="CJ252" s="6"/>
      <c r="CK252" s="6"/>
      <c r="CM252" s="6"/>
    </row>
    <row r="253" spans="3:92" ht="18" customHeight="1" x14ac:dyDescent="0.3">
      <c r="C253" s="315"/>
      <c r="D253" s="318"/>
      <c r="E253" s="60" t="s">
        <v>39</v>
      </c>
      <c r="F253" s="61">
        <f>CA143</f>
        <v>55</v>
      </c>
      <c r="G253" s="62">
        <f>IFERROR(F253/F266,0)</f>
        <v>1.2919896640826873E-2</v>
      </c>
      <c r="H253" s="63">
        <f t="shared" si="427"/>
        <v>283.12037777835644</v>
      </c>
      <c r="I253" s="64">
        <f>IFERROR(H253/H251,0)</f>
        <v>1.0042327168627512</v>
      </c>
      <c r="J253" s="63">
        <f>CB143</f>
        <v>15571.620777809605</v>
      </c>
      <c r="K253" s="65">
        <f>IFERROR(J253/J266,0)</f>
        <v>1.2267714595095621E-2</v>
      </c>
      <c r="L253" s="66">
        <f t="shared" si="424"/>
        <v>0</v>
      </c>
      <c r="M253" s="62">
        <f>IFERROR(L253/L266,0)</f>
        <v>0</v>
      </c>
      <c r="N253" s="63" t="str">
        <f t="shared" si="428"/>
        <v>0</v>
      </c>
      <c r="O253" s="64">
        <f>IFERROR(N253/N251,0)</f>
        <v>0</v>
      </c>
      <c r="P253" s="63">
        <f t="shared" si="425"/>
        <v>0</v>
      </c>
      <c r="Q253" s="67">
        <f>IFERROR(P253/P266,0)</f>
        <v>0</v>
      </c>
      <c r="R253" s="66">
        <f>CE143</f>
        <v>0</v>
      </c>
      <c r="S253" s="62">
        <f>IFERROR(R253/R266,0)</f>
        <v>0</v>
      </c>
      <c r="T253" s="63" t="str">
        <f t="shared" si="429"/>
        <v>0</v>
      </c>
      <c r="U253" s="64">
        <f>IFERROR(T253/T251,0)</f>
        <v>0</v>
      </c>
      <c r="V253" s="63">
        <f>CF143</f>
        <v>0</v>
      </c>
      <c r="W253" s="67">
        <f>IFERROR(V253/V266,0)</f>
        <v>0</v>
      </c>
      <c r="X253" s="68">
        <f>CG143</f>
        <v>0</v>
      </c>
      <c r="Y253" s="62">
        <f>IFERROR(X253/X266,0)</f>
        <v>0</v>
      </c>
      <c r="Z253" s="63" t="str">
        <f t="shared" si="430"/>
        <v>0</v>
      </c>
      <c r="AA253" s="64">
        <f>IFERROR(Z253/Z251,0)</f>
        <v>0</v>
      </c>
      <c r="AB253" s="63">
        <f>CH143</f>
        <v>0</v>
      </c>
      <c r="AC253" s="65">
        <f>IFERROR(AB253/AB266,0)</f>
        <v>0</v>
      </c>
      <c r="AD253" s="66">
        <f>CI143</f>
        <v>0</v>
      </c>
      <c r="AE253" s="62">
        <f>IFERROR(AD253/AD266,0)</f>
        <v>0</v>
      </c>
      <c r="AF253" s="63" t="str">
        <f t="shared" si="431"/>
        <v>0</v>
      </c>
      <c r="AG253" s="64">
        <f>IFERROR(AF253/AF251,0)</f>
        <v>0</v>
      </c>
      <c r="AH253" s="63">
        <f>CJ143</f>
        <v>0</v>
      </c>
      <c r="AI253" s="67">
        <f>IFERROR(AH253/AH266,0)</f>
        <v>0</v>
      </c>
      <c r="AJ253" s="66">
        <f>CK143</f>
        <v>0</v>
      </c>
      <c r="AK253" s="62">
        <f>IFERROR(AJ253/AJ266,0)</f>
        <v>0</v>
      </c>
      <c r="AL253" s="63" t="str">
        <f t="shared" si="432"/>
        <v>0</v>
      </c>
      <c r="AM253" s="64">
        <f>IFERROR(AL253/AL251,0)</f>
        <v>0</v>
      </c>
      <c r="AN253" s="63">
        <f>CL143</f>
        <v>0</v>
      </c>
      <c r="AO253" s="65">
        <f>IFERROR(AN253/AN266,0)</f>
        <v>0</v>
      </c>
      <c r="AP253" s="66">
        <f t="shared" si="433"/>
        <v>0</v>
      </c>
      <c r="AQ253" s="62">
        <f>IFERROR(AP253/AP266,0)</f>
        <v>0</v>
      </c>
      <c r="AR253" s="63" t="str">
        <f t="shared" si="434"/>
        <v>0</v>
      </c>
      <c r="AS253" s="64">
        <f>IFERROR(AR253/AR251,0)</f>
        <v>0</v>
      </c>
      <c r="AT253" s="63">
        <f t="shared" si="435"/>
        <v>0</v>
      </c>
      <c r="AU253" s="69">
        <f>IFERROR(AT253/AT266,0)</f>
        <v>0</v>
      </c>
      <c r="AV253" s="70">
        <f t="shared" si="436"/>
        <v>-55</v>
      </c>
      <c r="AW253" s="71">
        <f t="shared" si="437"/>
        <v>-1</v>
      </c>
      <c r="AX253" s="72">
        <f t="shared" si="438"/>
        <v>-283.12037777835644</v>
      </c>
      <c r="AY253" s="71">
        <f t="shared" si="439"/>
        <v>-1</v>
      </c>
      <c r="AZ253" s="72">
        <f t="shared" si="440"/>
        <v>-15571.620777809605</v>
      </c>
      <c r="BA253" s="73">
        <f t="shared" si="441"/>
        <v>-1</v>
      </c>
      <c r="BB253" s="70">
        <f t="shared" si="442"/>
        <v>0</v>
      </c>
      <c r="BC253" s="71">
        <f t="shared" si="443"/>
        <v>0</v>
      </c>
      <c r="BD253" s="72">
        <f t="shared" si="444"/>
        <v>0</v>
      </c>
      <c r="BE253" s="71">
        <f t="shared" si="445"/>
        <v>0</v>
      </c>
      <c r="BF253" s="72">
        <f t="shared" si="446"/>
        <v>0</v>
      </c>
      <c r="BG253" s="73">
        <f t="shared" si="447"/>
        <v>0</v>
      </c>
      <c r="BH253" s="70">
        <f t="shared" si="448"/>
        <v>0</v>
      </c>
      <c r="BI253" s="71">
        <f t="shared" si="449"/>
        <v>0</v>
      </c>
      <c r="BJ253" s="72">
        <f t="shared" si="450"/>
        <v>0</v>
      </c>
      <c r="BK253" s="71">
        <f t="shared" si="451"/>
        <v>0</v>
      </c>
      <c r="BL253" s="72">
        <f t="shared" si="452"/>
        <v>0</v>
      </c>
      <c r="BM253" s="74">
        <f t="shared" si="453"/>
        <v>0</v>
      </c>
      <c r="BN253" s="75">
        <f t="shared" si="454"/>
        <v>0</v>
      </c>
      <c r="BO253" s="71">
        <f t="shared" si="455"/>
        <v>0</v>
      </c>
      <c r="BP253" s="72">
        <f t="shared" si="456"/>
        <v>0</v>
      </c>
      <c r="BQ253" s="71">
        <f t="shared" si="457"/>
        <v>0</v>
      </c>
      <c r="BR253" s="72">
        <f t="shared" si="426"/>
        <v>0</v>
      </c>
      <c r="BS253" s="74">
        <f t="shared" si="458"/>
        <v>0</v>
      </c>
      <c r="CD253" s="2"/>
      <c r="CE253" s="2"/>
      <c r="CJ253" s="6"/>
      <c r="CK253" s="6"/>
      <c r="CM253" s="6"/>
    </row>
    <row r="254" spans="3:92" ht="18" customHeight="1" x14ac:dyDescent="0.3">
      <c r="C254" s="315"/>
      <c r="D254" s="319"/>
      <c r="E254" s="86" t="s">
        <v>41</v>
      </c>
      <c r="F254" s="87">
        <f>SUM(F250:F253)</f>
        <v>1199</v>
      </c>
      <c r="G254" s="88">
        <f>IFERROR(F254/F266,0)</f>
        <v>0.28165374677002586</v>
      </c>
      <c r="H254" s="89">
        <f t="shared" si="427"/>
        <v>226.92133698498793</v>
      </c>
      <c r="I254" s="90">
        <f>IFERROR(H254/H251,0)</f>
        <v>0.80489377890333935</v>
      </c>
      <c r="J254" s="89">
        <f>SUM(J250:J253)</f>
        <v>272078.68304500054</v>
      </c>
      <c r="K254" s="91">
        <f>IFERROR(J254/J266,0)</f>
        <v>0.21435043137976165</v>
      </c>
      <c r="L254" s="92">
        <f>SUM(L250:L253)</f>
        <v>0</v>
      </c>
      <c r="M254" s="88">
        <f>IFERROR(L254/L266,0)</f>
        <v>0</v>
      </c>
      <c r="N254" s="89" t="str">
        <f t="shared" si="428"/>
        <v>0</v>
      </c>
      <c r="O254" s="90">
        <f>IFERROR(N254/N251,0)</f>
        <v>0</v>
      </c>
      <c r="P254" s="89">
        <f>SUM(P250:P253)</f>
        <v>0</v>
      </c>
      <c r="Q254" s="93">
        <f>IFERROR(P254/P266,0)</f>
        <v>0</v>
      </c>
      <c r="R254" s="92">
        <f>SUM(R250:R253)</f>
        <v>0</v>
      </c>
      <c r="S254" s="88">
        <f>IFERROR(R254/R266,0)</f>
        <v>0</v>
      </c>
      <c r="T254" s="89" t="str">
        <f t="shared" si="429"/>
        <v>0</v>
      </c>
      <c r="U254" s="90">
        <f>IFERROR(T254/T251,0)</f>
        <v>0</v>
      </c>
      <c r="V254" s="89">
        <f>SUM(V250:V253)</f>
        <v>0</v>
      </c>
      <c r="W254" s="93">
        <f>IFERROR(V254/V266,0)</f>
        <v>0</v>
      </c>
      <c r="X254" s="94">
        <f>SUM(X250:X253)</f>
        <v>0</v>
      </c>
      <c r="Y254" s="88">
        <f>IFERROR(X254/X266,0)</f>
        <v>0</v>
      </c>
      <c r="Z254" s="89" t="str">
        <f t="shared" si="430"/>
        <v>0</v>
      </c>
      <c r="AA254" s="90">
        <f>IFERROR(Z254/Z251,0)</f>
        <v>0</v>
      </c>
      <c r="AB254" s="89">
        <f>SUM(AB250:AB253)</f>
        <v>0</v>
      </c>
      <c r="AC254" s="91">
        <f>IFERROR(AB254/AB266,0)</f>
        <v>0</v>
      </c>
      <c r="AD254" s="92">
        <f>SUM(AD250:AD253)</f>
        <v>0</v>
      </c>
      <c r="AE254" s="88">
        <f>IFERROR(AD254/AD266,0)</f>
        <v>0</v>
      </c>
      <c r="AF254" s="89" t="str">
        <f t="shared" si="431"/>
        <v>0</v>
      </c>
      <c r="AG254" s="90">
        <f>IFERROR(AF254/AF251,0)</f>
        <v>0</v>
      </c>
      <c r="AH254" s="89">
        <f>SUM(AH250:AH253)</f>
        <v>0</v>
      </c>
      <c r="AI254" s="93">
        <f>IFERROR(AH254/AH266,0)</f>
        <v>0</v>
      </c>
      <c r="AJ254" s="92">
        <f>SUM(AJ250:AJ253)</f>
        <v>0</v>
      </c>
      <c r="AK254" s="88">
        <f>IFERROR(AJ254/AJ266,0)</f>
        <v>0</v>
      </c>
      <c r="AL254" s="89" t="str">
        <f t="shared" si="432"/>
        <v>0</v>
      </c>
      <c r="AM254" s="90">
        <f>IFERROR(AL254/AL251,0)</f>
        <v>0</v>
      </c>
      <c r="AN254" s="89">
        <f>SUM(AN250:AN253)</f>
        <v>0</v>
      </c>
      <c r="AO254" s="91">
        <f>IFERROR(AN254/AN266,0)</f>
        <v>0</v>
      </c>
      <c r="AP254" s="92">
        <f>SUM(AP250:AP253)</f>
        <v>0</v>
      </c>
      <c r="AQ254" s="88">
        <f>IFERROR(AP254/AP266,0)</f>
        <v>0</v>
      </c>
      <c r="AR254" s="89" t="str">
        <f t="shared" si="434"/>
        <v>0</v>
      </c>
      <c r="AS254" s="90">
        <f>IFERROR(AR254/AR251,0)</f>
        <v>0</v>
      </c>
      <c r="AT254" s="89">
        <f>SUM(AT250:AT253)</f>
        <v>0</v>
      </c>
      <c r="AU254" s="95">
        <f>IFERROR(AT254/AT266,0)</f>
        <v>0</v>
      </c>
      <c r="AV254" s="96">
        <f t="shared" si="436"/>
        <v>-1199</v>
      </c>
      <c r="AW254" s="97">
        <f t="shared" si="437"/>
        <v>-1</v>
      </c>
      <c r="AX254" s="98">
        <f t="shared" si="438"/>
        <v>-226.92133698498793</v>
      </c>
      <c r="AY254" s="97">
        <f t="shared" si="439"/>
        <v>-1</v>
      </c>
      <c r="AZ254" s="98">
        <f t="shared" si="440"/>
        <v>-272078.68304500054</v>
      </c>
      <c r="BA254" s="99">
        <f t="shared" si="441"/>
        <v>-1</v>
      </c>
      <c r="BB254" s="96">
        <f t="shared" si="442"/>
        <v>0</v>
      </c>
      <c r="BC254" s="97">
        <f t="shared" si="443"/>
        <v>0</v>
      </c>
      <c r="BD254" s="98">
        <f t="shared" si="444"/>
        <v>0</v>
      </c>
      <c r="BE254" s="97">
        <f t="shared" si="445"/>
        <v>0</v>
      </c>
      <c r="BF254" s="98">
        <f t="shared" si="446"/>
        <v>0</v>
      </c>
      <c r="BG254" s="99">
        <f t="shared" si="447"/>
        <v>0</v>
      </c>
      <c r="BH254" s="96">
        <f t="shared" si="448"/>
        <v>0</v>
      </c>
      <c r="BI254" s="97">
        <f t="shared" si="449"/>
        <v>0</v>
      </c>
      <c r="BJ254" s="98">
        <f t="shared" si="450"/>
        <v>0</v>
      </c>
      <c r="BK254" s="97">
        <f t="shared" si="451"/>
        <v>0</v>
      </c>
      <c r="BL254" s="98">
        <f t="shared" si="452"/>
        <v>0</v>
      </c>
      <c r="BM254" s="100">
        <f t="shared" si="453"/>
        <v>0</v>
      </c>
      <c r="BN254" s="101">
        <f t="shared" si="454"/>
        <v>0</v>
      </c>
      <c r="BO254" s="97">
        <f t="shared" si="455"/>
        <v>0</v>
      </c>
      <c r="BP254" s="98">
        <f t="shared" si="456"/>
        <v>0</v>
      </c>
      <c r="BQ254" s="97">
        <f t="shared" si="457"/>
        <v>0</v>
      </c>
      <c r="BR254" s="98">
        <f t="shared" si="426"/>
        <v>0</v>
      </c>
      <c r="BS254" s="100">
        <f t="shared" si="458"/>
        <v>0</v>
      </c>
      <c r="CD254" s="2"/>
      <c r="CE254" s="2"/>
      <c r="CJ254" s="6"/>
      <c r="CK254" s="6"/>
      <c r="CM254" s="6"/>
    </row>
    <row r="255" spans="3:92" ht="18" customHeight="1" x14ac:dyDescent="0.3">
      <c r="C255" s="315"/>
      <c r="D255" s="320" t="s">
        <v>44</v>
      </c>
      <c r="E255" s="102" t="s">
        <v>45</v>
      </c>
      <c r="F255" s="103">
        <f>CA144</f>
        <v>723</v>
      </c>
      <c r="G255" s="104">
        <f>IFERROR(F255/F266,0)</f>
        <v>0.16983791402396053</v>
      </c>
      <c r="H255" s="105">
        <f t="shared" si="427"/>
        <v>277.69856949225414</v>
      </c>
      <c r="I255" s="106">
        <f>IFERROR(H255/H251,0)</f>
        <v>0.98500147215975087</v>
      </c>
      <c r="J255" s="105">
        <f>CB144</f>
        <v>200776.06574289972</v>
      </c>
      <c r="K255" s="107">
        <f>IFERROR(J255/J266,0)</f>
        <v>0.15817643565851836</v>
      </c>
      <c r="L255" s="108">
        <f t="shared" ref="L255:L257" si="459">CC144</f>
        <v>0</v>
      </c>
      <c r="M255" s="104">
        <f>IFERROR(L255/L266,0)</f>
        <v>0</v>
      </c>
      <c r="N255" s="105" t="str">
        <f t="shared" si="428"/>
        <v>0</v>
      </c>
      <c r="O255" s="106">
        <f>IFERROR(N255/N251,0)</f>
        <v>0</v>
      </c>
      <c r="P255" s="105">
        <f t="shared" ref="P255:P257" si="460">CD144</f>
        <v>0</v>
      </c>
      <c r="Q255" s="109">
        <f>IFERROR(P255/P266,0)</f>
        <v>0</v>
      </c>
      <c r="R255" s="108">
        <f>CE144</f>
        <v>0</v>
      </c>
      <c r="S255" s="104">
        <f>IFERROR(R255/R266,0)</f>
        <v>0</v>
      </c>
      <c r="T255" s="105" t="str">
        <f t="shared" si="429"/>
        <v>0</v>
      </c>
      <c r="U255" s="106">
        <f>IFERROR(T255/T251,0)</f>
        <v>0</v>
      </c>
      <c r="V255" s="105">
        <f>CF144</f>
        <v>0</v>
      </c>
      <c r="W255" s="109">
        <f>IFERROR(V255/V266,0)</f>
        <v>0</v>
      </c>
      <c r="X255" s="110">
        <f>CG144</f>
        <v>0</v>
      </c>
      <c r="Y255" s="104">
        <f>IFERROR(X255/X266,0)</f>
        <v>0</v>
      </c>
      <c r="Z255" s="105" t="str">
        <f t="shared" si="430"/>
        <v>0</v>
      </c>
      <c r="AA255" s="106">
        <f>IFERROR(Z255/Z251,0)</f>
        <v>0</v>
      </c>
      <c r="AB255" s="105">
        <f>CH144</f>
        <v>0</v>
      </c>
      <c r="AC255" s="107">
        <f>IFERROR(AB255/AB266,0)</f>
        <v>0</v>
      </c>
      <c r="AD255" s="108">
        <f>CI144</f>
        <v>0</v>
      </c>
      <c r="AE255" s="104">
        <f>IFERROR(AD255/AD266,0)</f>
        <v>0</v>
      </c>
      <c r="AF255" s="105" t="str">
        <f t="shared" si="431"/>
        <v>0</v>
      </c>
      <c r="AG255" s="106">
        <f>IFERROR(AF255/AF251,0)</f>
        <v>0</v>
      </c>
      <c r="AH255" s="105">
        <f>CJ144</f>
        <v>0</v>
      </c>
      <c r="AI255" s="109">
        <f>IFERROR(AH255/AH266,0)</f>
        <v>0</v>
      </c>
      <c r="AJ255" s="108">
        <f>CK144</f>
        <v>0</v>
      </c>
      <c r="AK255" s="104">
        <f>IFERROR(AJ255/AJ266,0)</f>
        <v>0</v>
      </c>
      <c r="AL255" s="105" t="str">
        <f t="shared" si="432"/>
        <v>0</v>
      </c>
      <c r="AM255" s="106">
        <f>IFERROR(AL255/AL251,0)</f>
        <v>0</v>
      </c>
      <c r="AN255" s="105">
        <f>CL144</f>
        <v>0</v>
      </c>
      <c r="AO255" s="107">
        <f>IFERROR(AN255/AN266,0)</f>
        <v>0</v>
      </c>
      <c r="AP255" s="108">
        <f>CM144</f>
        <v>0</v>
      </c>
      <c r="AQ255" s="104">
        <f>IFERROR(AP255/AP266,0)</f>
        <v>0</v>
      </c>
      <c r="AR255" s="105" t="str">
        <f t="shared" si="434"/>
        <v>0</v>
      </c>
      <c r="AS255" s="106">
        <f>IFERROR(AR255/AR251,0)</f>
        <v>0</v>
      </c>
      <c r="AT255" s="105">
        <f>CN144</f>
        <v>0</v>
      </c>
      <c r="AU255" s="111">
        <f>IFERROR(AT255/AT266,0)</f>
        <v>0</v>
      </c>
      <c r="AV255" s="112">
        <f t="shared" si="436"/>
        <v>-723</v>
      </c>
      <c r="AW255" s="113">
        <f t="shared" si="437"/>
        <v>-1</v>
      </c>
      <c r="AX255" s="114">
        <f t="shared" si="438"/>
        <v>-277.69856949225414</v>
      </c>
      <c r="AY255" s="113">
        <f t="shared" si="439"/>
        <v>-1</v>
      </c>
      <c r="AZ255" s="114">
        <f t="shared" si="440"/>
        <v>-200776.06574289972</v>
      </c>
      <c r="BA255" s="115">
        <f t="shared" si="441"/>
        <v>-1</v>
      </c>
      <c r="BB255" s="112">
        <f t="shared" si="442"/>
        <v>0</v>
      </c>
      <c r="BC255" s="113">
        <f t="shared" si="443"/>
        <v>0</v>
      </c>
      <c r="BD255" s="114">
        <f t="shared" si="444"/>
        <v>0</v>
      </c>
      <c r="BE255" s="113">
        <f t="shared" si="445"/>
        <v>0</v>
      </c>
      <c r="BF255" s="114">
        <f t="shared" si="446"/>
        <v>0</v>
      </c>
      <c r="BG255" s="115">
        <f t="shared" si="447"/>
        <v>0</v>
      </c>
      <c r="BH255" s="112">
        <f t="shared" si="448"/>
        <v>0</v>
      </c>
      <c r="BI255" s="113">
        <f t="shared" si="449"/>
        <v>0</v>
      </c>
      <c r="BJ255" s="114">
        <f t="shared" si="450"/>
        <v>0</v>
      </c>
      <c r="BK255" s="113">
        <f t="shared" si="451"/>
        <v>0</v>
      </c>
      <c r="BL255" s="114">
        <f t="shared" si="452"/>
        <v>0</v>
      </c>
      <c r="BM255" s="116">
        <f t="shared" si="453"/>
        <v>0</v>
      </c>
      <c r="BN255" s="117">
        <f t="shared" si="454"/>
        <v>0</v>
      </c>
      <c r="BO255" s="113">
        <f t="shared" si="455"/>
        <v>0</v>
      </c>
      <c r="BP255" s="114">
        <f t="shared" si="456"/>
        <v>0</v>
      </c>
      <c r="BQ255" s="113">
        <f t="shared" si="457"/>
        <v>0</v>
      </c>
      <c r="BR255" s="114">
        <f t="shared" si="426"/>
        <v>0</v>
      </c>
      <c r="BS255" s="116">
        <f t="shared" si="458"/>
        <v>0</v>
      </c>
      <c r="CD255" s="2"/>
      <c r="CE255" s="2"/>
      <c r="CJ255" s="6"/>
      <c r="CK255" s="6"/>
      <c r="CM255" s="6"/>
    </row>
    <row r="256" spans="3:92" ht="18" customHeight="1" x14ac:dyDescent="0.3">
      <c r="C256" s="315"/>
      <c r="D256" s="321"/>
      <c r="E256" s="60" t="s">
        <v>47</v>
      </c>
      <c r="F256" s="61">
        <f>CA145</f>
        <v>32</v>
      </c>
      <c r="G256" s="62">
        <f>IFERROR(F256/F266,0)</f>
        <v>7.5170307728447266E-3</v>
      </c>
      <c r="H256" s="63">
        <f t="shared" si="427"/>
        <v>279.23297474813239</v>
      </c>
      <c r="I256" s="64">
        <f>IFERROR(H256/H251,0)</f>
        <v>0.99044403327446306</v>
      </c>
      <c r="J256" s="63">
        <f>CB145</f>
        <v>8935.4551919402365</v>
      </c>
      <c r="K256" s="65">
        <f>IFERROR(J256/J266,0)</f>
        <v>7.0395763958109713E-3</v>
      </c>
      <c r="L256" s="66">
        <f t="shared" si="459"/>
        <v>0</v>
      </c>
      <c r="M256" s="62">
        <f>IFERROR(L256/L266,0)</f>
        <v>0</v>
      </c>
      <c r="N256" s="63" t="str">
        <f t="shared" si="428"/>
        <v>0</v>
      </c>
      <c r="O256" s="64">
        <f>IFERROR(N256/N251,0)</f>
        <v>0</v>
      </c>
      <c r="P256" s="63">
        <f t="shared" si="460"/>
        <v>0</v>
      </c>
      <c r="Q256" s="67">
        <f>IFERROR(P256/P266,0)</f>
        <v>0</v>
      </c>
      <c r="R256" s="66">
        <f>CE145</f>
        <v>0</v>
      </c>
      <c r="S256" s="62">
        <f>IFERROR(R256/R266,0)</f>
        <v>0</v>
      </c>
      <c r="T256" s="63" t="str">
        <f t="shared" si="429"/>
        <v>0</v>
      </c>
      <c r="U256" s="64">
        <f>IFERROR(T256/T251,0)</f>
        <v>0</v>
      </c>
      <c r="V256" s="63">
        <f>CF145</f>
        <v>0</v>
      </c>
      <c r="W256" s="67">
        <f>IFERROR(V256/V266,0)</f>
        <v>0</v>
      </c>
      <c r="X256" s="68">
        <f>CG145</f>
        <v>0</v>
      </c>
      <c r="Y256" s="62">
        <f>IFERROR(X256/X266,0)</f>
        <v>0</v>
      </c>
      <c r="Z256" s="63" t="str">
        <f t="shared" si="430"/>
        <v>0</v>
      </c>
      <c r="AA256" s="64">
        <f>IFERROR(Z256/Z251,0)</f>
        <v>0</v>
      </c>
      <c r="AB256" s="63">
        <f>CH145</f>
        <v>0</v>
      </c>
      <c r="AC256" s="65">
        <f>IFERROR(AB256/AB266,0)</f>
        <v>0</v>
      </c>
      <c r="AD256" s="66">
        <f>CI145</f>
        <v>0</v>
      </c>
      <c r="AE256" s="62">
        <f>IFERROR(AD256/AD266,0)</f>
        <v>0</v>
      </c>
      <c r="AF256" s="63" t="str">
        <f t="shared" si="431"/>
        <v>0</v>
      </c>
      <c r="AG256" s="64">
        <f>IFERROR(AF256/AF251,0)</f>
        <v>0</v>
      </c>
      <c r="AH256" s="63">
        <f>CJ145</f>
        <v>0</v>
      </c>
      <c r="AI256" s="67">
        <f>IFERROR(AH256/AH266,0)</f>
        <v>0</v>
      </c>
      <c r="AJ256" s="66">
        <f>CK145</f>
        <v>0</v>
      </c>
      <c r="AK256" s="62">
        <f>IFERROR(AJ256/AJ266,0)</f>
        <v>0</v>
      </c>
      <c r="AL256" s="63" t="str">
        <f t="shared" si="432"/>
        <v>0</v>
      </c>
      <c r="AM256" s="64">
        <f>IFERROR(AL256/AL251,0)</f>
        <v>0</v>
      </c>
      <c r="AN256" s="63">
        <f>CL145</f>
        <v>0</v>
      </c>
      <c r="AO256" s="65">
        <f>IFERROR(AN256/AN266,0)</f>
        <v>0</v>
      </c>
      <c r="AP256" s="66">
        <f t="shared" ref="AP256:AP257" si="461">CM145</f>
        <v>0</v>
      </c>
      <c r="AQ256" s="62">
        <f>IFERROR(AP256/AP266,0)</f>
        <v>0</v>
      </c>
      <c r="AR256" s="63" t="str">
        <f t="shared" si="434"/>
        <v>0</v>
      </c>
      <c r="AS256" s="64">
        <f>IFERROR(AR256/AR251,0)</f>
        <v>0</v>
      </c>
      <c r="AT256" s="63">
        <f t="shared" ref="AT256:AT257" si="462">CN145</f>
        <v>0</v>
      </c>
      <c r="AU256" s="69">
        <f>IFERROR(AT256/AT266,0)</f>
        <v>0</v>
      </c>
      <c r="AV256" s="70">
        <f t="shared" si="436"/>
        <v>-32</v>
      </c>
      <c r="AW256" s="71">
        <f t="shared" si="437"/>
        <v>-1</v>
      </c>
      <c r="AX256" s="72">
        <f t="shared" si="438"/>
        <v>-279.23297474813239</v>
      </c>
      <c r="AY256" s="71">
        <f t="shared" si="439"/>
        <v>-1</v>
      </c>
      <c r="AZ256" s="72">
        <f t="shared" si="440"/>
        <v>-8935.4551919402365</v>
      </c>
      <c r="BA256" s="73">
        <f t="shared" si="441"/>
        <v>-1</v>
      </c>
      <c r="BB256" s="70">
        <f t="shared" si="442"/>
        <v>0</v>
      </c>
      <c r="BC256" s="71">
        <f t="shared" si="443"/>
        <v>0</v>
      </c>
      <c r="BD256" s="72">
        <f t="shared" si="444"/>
        <v>0</v>
      </c>
      <c r="BE256" s="71">
        <f t="shared" si="445"/>
        <v>0</v>
      </c>
      <c r="BF256" s="72">
        <f t="shared" si="446"/>
        <v>0</v>
      </c>
      <c r="BG256" s="73">
        <f t="shared" si="447"/>
        <v>0</v>
      </c>
      <c r="BH256" s="70">
        <f t="shared" si="448"/>
        <v>0</v>
      </c>
      <c r="BI256" s="71">
        <f t="shared" si="449"/>
        <v>0</v>
      </c>
      <c r="BJ256" s="72">
        <f t="shared" si="450"/>
        <v>0</v>
      </c>
      <c r="BK256" s="71">
        <f t="shared" si="451"/>
        <v>0</v>
      </c>
      <c r="BL256" s="72">
        <f t="shared" si="452"/>
        <v>0</v>
      </c>
      <c r="BM256" s="74">
        <f t="shared" si="453"/>
        <v>0</v>
      </c>
      <c r="BN256" s="75">
        <f t="shared" si="454"/>
        <v>0</v>
      </c>
      <c r="BO256" s="71">
        <f t="shared" si="455"/>
        <v>0</v>
      </c>
      <c r="BP256" s="72">
        <f t="shared" si="456"/>
        <v>0</v>
      </c>
      <c r="BQ256" s="71">
        <f t="shared" si="457"/>
        <v>0</v>
      </c>
      <c r="BR256" s="72">
        <f t="shared" si="426"/>
        <v>0</v>
      </c>
      <c r="BS256" s="74">
        <f t="shared" si="458"/>
        <v>0</v>
      </c>
      <c r="CD256" s="2"/>
      <c r="CE256" s="2"/>
      <c r="CJ256" s="6"/>
      <c r="CK256" s="6"/>
      <c r="CM256" s="6"/>
    </row>
    <row r="257" spans="3:92" ht="18" customHeight="1" x14ac:dyDescent="0.3">
      <c r="C257" s="315"/>
      <c r="D257" s="321"/>
      <c r="E257" s="60" t="s">
        <v>49</v>
      </c>
      <c r="F257" s="61">
        <f>CA146</f>
        <v>343</v>
      </c>
      <c r="G257" s="62">
        <f>IFERROR(F257/F266,0)</f>
        <v>8.0573173596429404E-2</v>
      </c>
      <c r="H257" s="63">
        <f t="shared" si="427"/>
        <v>267.79893684725772</v>
      </c>
      <c r="I257" s="64">
        <f>IFERROR(H257/H251,0)</f>
        <v>0.9498873095373388</v>
      </c>
      <c r="J257" s="63">
        <f>CB146</f>
        <v>91855.035338609407</v>
      </c>
      <c r="K257" s="65">
        <f>IFERROR(J257/J266,0)</f>
        <v>7.2365707702200549E-2</v>
      </c>
      <c r="L257" s="66">
        <f t="shared" si="459"/>
        <v>0</v>
      </c>
      <c r="M257" s="62">
        <f>IFERROR(L257/L266,0)</f>
        <v>0</v>
      </c>
      <c r="N257" s="63" t="str">
        <f t="shared" si="428"/>
        <v>0</v>
      </c>
      <c r="O257" s="64">
        <f>IFERROR(N257/N251,0)</f>
        <v>0</v>
      </c>
      <c r="P257" s="63">
        <f t="shared" si="460"/>
        <v>0</v>
      </c>
      <c r="Q257" s="67">
        <f>IFERROR(P257/P266,0)</f>
        <v>0</v>
      </c>
      <c r="R257" s="66">
        <f>CE146</f>
        <v>0</v>
      </c>
      <c r="S257" s="62">
        <f>IFERROR(R257/R266,0)</f>
        <v>0</v>
      </c>
      <c r="T257" s="63" t="str">
        <f t="shared" si="429"/>
        <v>0</v>
      </c>
      <c r="U257" s="64">
        <f>IFERROR(T257/T251,0)</f>
        <v>0</v>
      </c>
      <c r="V257" s="63">
        <f>CF146</f>
        <v>0</v>
      </c>
      <c r="W257" s="67">
        <f>IFERROR(V257/V266,0)</f>
        <v>0</v>
      </c>
      <c r="X257" s="68">
        <f>CG146</f>
        <v>0</v>
      </c>
      <c r="Y257" s="62">
        <f>IFERROR(X257/X266,0)</f>
        <v>0</v>
      </c>
      <c r="Z257" s="63" t="str">
        <f t="shared" si="430"/>
        <v>0</v>
      </c>
      <c r="AA257" s="64">
        <f>IFERROR(Z257/Z251,0)</f>
        <v>0</v>
      </c>
      <c r="AB257" s="63">
        <f>CH146</f>
        <v>0</v>
      </c>
      <c r="AC257" s="65">
        <f>IFERROR(AB257/AB266,0)</f>
        <v>0</v>
      </c>
      <c r="AD257" s="66">
        <f>CI146</f>
        <v>0</v>
      </c>
      <c r="AE257" s="62">
        <f>IFERROR(AD257/AD266,0)</f>
        <v>0</v>
      </c>
      <c r="AF257" s="63" t="str">
        <f t="shared" si="431"/>
        <v>0</v>
      </c>
      <c r="AG257" s="64">
        <f>IFERROR(AF257/AF251,0)</f>
        <v>0</v>
      </c>
      <c r="AH257" s="63">
        <f>CJ146</f>
        <v>0</v>
      </c>
      <c r="AI257" s="67">
        <f>IFERROR(AH257/AH266,0)</f>
        <v>0</v>
      </c>
      <c r="AJ257" s="66">
        <f>CK146</f>
        <v>0</v>
      </c>
      <c r="AK257" s="62">
        <f>IFERROR(AJ257/AJ266,0)</f>
        <v>0</v>
      </c>
      <c r="AL257" s="63" t="str">
        <f t="shared" si="432"/>
        <v>0</v>
      </c>
      <c r="AM257" s="64">
        <f>IFERROR(AL257/AL251,0)</f>
        <v>0</v>
      </c>
      <c r="AN257" s="63">
        <f>CL146</f>
        <v>0</v>
      </c>
      <c r="AO257" s="65">
        <f>IFERROR(AN257/AN266,0)</f>
        <v>0</v>
      </c>
      <c r="AP257" s="66">
        <f t="shared" si="461"/>
        <v>0</v>
      </c>
      <c r="AQ257" s="62">
        <f>IFERROR(AP257/AP266,0)</f>
        <v>0</v>
      </c>
      <c r="AR257" s="63" t="str">
        <f t="shared" si="434"/>
        <v>0</v>
      </c>
      <c r="AS257" s="64">
        <f>IFERROR(AR257/AR251,0)</f>
        <v>0</v>
      </c>
      <c r="AT257" s="63">
        <f t="shared" si="462"/>
        <v>0</v>
      </c>
      <c r="AU257" s="69">
        <f>IFERROR(AT257/AT266,0)</f>
        <v>0</v>
      </c>
      <c r="AV257" s="70">
        <f t="shared" si="436"/>
        <v>-343</v>
      </c>
      <c r="AW257" s="71">
        <f t="shared" si="437"/>
        <v>-1</v>
      </c>
      <c r="AX257" s="72">
        <f t="shared" si="438"/>
        <v>-267.79893684725772</v>
      </c>
      <c r="AY257" s="71">
        <f t="shared" si="439"/>
        <v>-1</v>
      </c>
      <c r="AZ257" s="72">
        <f t="shared" si="440"/>
        <v>-91855.035338609407</v>
      </c>
      <c r="BA257" s="73">
        <f t="shared" si="441"/>
        <v>-1</v>
      </c>
      <c r="BB257" s="70">
        <f t="shared" si="442"/>
        <v>0</v>
      </c>
      <c r="BC257" s="71">
        <f t="shared" si="443"/>
        <v>0</v>
      </c>
      <c r="BD257" s="72">
        <f t="shared" si="444"/>
        <v>0</v>
      </c>
      <c r="BE257" s="71">
        <f t="shared" si="445"/>
        <v>0</v>
      </c>
      <c r="BF257" s="72">
        <f t="shared" si="446"/>
        <v>0</v>
      </c>
      <c r="BG257" s="73">
        <f t="shared" si="447"/>
        <v>0</v>
      </c>
      <c r="BH257" s="70">
        <f t="shared" si="448"/>
        <v>0</v>
      </c>
      <c r="BI257" s="71">
        <f t="shared" si="449"/>
        <v>0</v>
      </c>
      <c r="BJ257" s="72">
        <f t="shared" si="450"/>
        <v>0</v>
      </c>
      <c r="BK257" s="71">
        <f t="shared" si="451"/>
        <v>0</v>
      </c>
      <c r="BL257" s="72">
        <f t="shared" si="452"/>
        <v>0</v>
      </c>
      <c r="BM257" s="74">
        <f t="shared" si="453"/>
        <v>0</v>
      </c>
      <c r="BN257" s="75">
        <f t="shared" si="454"/>
        <v>0</v>
      </c>
      <c r="BO257" s="71">
        <f t="shared" si="455"/>
        <v>0</v>
      </c>
      <c r="BP257" s="72">
        <f t="shared" si="456"/>
        <v>0</v>
      </c>
      <c r="BQ257" s="71">
        <f t="shared" si="457"/>
        <v>0</v>
      </c>
      <c r="BR257" s="72">
        <f t="shared" si="426"/>
        <v>0</v>
      </c>
      <c r="BS257" s="74">
        <f t="shared" si="458"/>
        <v>0</v>
      </c>
      <c r="CD257" s="2"/>
      <c r="CE257" s="2"/>
      <c r="CJ257" s="6"/>
      <c r="CK257" s="6"/>
      <c r="CM257" s="6"/>
    </row>
    <row r="258" spans="3:92" ht="18" customHeight="1" x14ac:dyDescent="0.3">
      <c r="C258" s="315"/>
      <c r="D258" s="322"/>
      <c r="E258" s="118" t="s">
        <v>41</v>
      </c>
      <c r="F258" s="119">
        <f>SUM(F255:F257)</f>
        <v>1098</v>
      </c>
      <c r="G258" s="120">
        <f>IFERROR(F258/F266,0)</f>
        <v>0.25792811839323465</v>
      </c>
      <c r="H258" s="121">
        <f t="shared" si="427"/>
        <v>274.65077984831458</v>
      </c>
      <c r="I258" s="122">
        <f>IFERROR(H258/H251,0)</f>
        <v>0.9741909113001731</v>
      </c>
      <c r="J258" s="121">
        <f>SUM(J255:J257)</f>
        <v>301566.55627344939</v>
      </c>
      <c r="K258" s="123">
        <f>IFERROR(J258/J266,0)</f>
        <v>0.23758171975652989</v>
      </c>
      <c r="L258" s="124">
        <f>SUM(L255:L257)</f>
        <v>0</v>
      </c>
      <c r="M258" s="120">
        <f>IFERROR(L258/L266,0)</f>
        <v>0</v>
      </c>
      <c r="N258" s="121" t="str">
        <f t="shared" si="428"/>
        <v>0</v>
      </c>
      <c r="O258" s="122">
        <f>IFERROR(N258/N251,0)</f>
        <v>0</v>
      </c>
      <c r="P258" s="121">
        <f>SUM(P255:P257)</f>
        <v>0</v>
      </c>
      <c r="Q258" s="125">
        <f>IFERROR(P258/P266,0)</f>
        <v>0</v>
      </c>
      <c r="R258" s="124">
        <f>SUM(R255:R257)</f>
        <v>0</v>
      </c>
      <c r="S258" s="120">
        <f>IFERROR(R258/R266,0)</f>
        <v>0</v>
      </c>
      <c r="T258" s="121" t="str">
        <f t="shared" si="429"/>
        <v>0</v>
      </c>
      <c r="U258" s="122">
        <f>IFERROR(T258/T251,0)</f>
        <v>0</v>
      </c>
      <c r="V258" s="121">
        <f>SUM(V255:V257)</f>
        <v>0</v>
      </c>
      <c r="W258" s="125">
        <f>IFERROR(V258/V266,0)</f>
        <v>0</v>
      </c>
      <c r="X258" s="126">
        <f>SUM(X255:X257)</f>
        <v>0</v>
      </c>
      <c r="Y258" s="120">
        <f>IFERROR(X258/X266,0)</f>
        <v>0</v>
      </c>
      <c r="Z258" s="121" t="str">
        <f t="shared" si="430"/>
        <v>0</v>
      </c>
      <c r="AA258" s="122">
        <f>IFERROR(Z258/Z251,0)</f>
        <v>0</v>
      </c>
      <c r="AB258" s="121">
        <f>SUM(AB255:AB257)</f>
        <v>0</v>
      </c>
      <c r="AC258" s="123">
        <f>IFERROR(AB258/AB266,0)</f>
        <v>0</v>
      </c>
      <c r="AD258" s="124">
        <f>SUM(AD255:AD257)</f>
        <v>0</v>
      </c>
      <c r="AE258" s="120">
        <f>IFERROR(AD258/AD266,0)</f>
        <v>0</v>
      </c>
      <c r="AF258" s="121" t="str">
        <f t="shared" si="431"/>
        <v>0</v>
      </c>
      <c r="AG258" s="122">
        <f>IFERROR(AF258/AF251,0)</f>
        <v>0</v>
      </c>
      <c r="AH258" s="121">
        <f>SUM(AH255:AH257)</f>
        <v>0</v>
      </c>
      <c r="AI258" s="125">
        <f>IFERROR(AH258/AH266,0)</f>
        <v>0</v>
      </c>
      <c r="AJ258" s="124">
        <f>SUM(AJ255:AJ257)</f>
        <v>0</v>
      </c>
      <c r="AK258" s="120">
        <f>IFERROR(AJ258/AJ266,0)</f>
        <v>0</v>
      </c>
      <c r="AL258" s="121" t="str">
        <f t="shared" si="432"/>
        <v>0</v>
      </c>
      <c r="AM258" s="122">
        <f>IFERROR(AL258/AL251,0)</f>
        <v>0</v>
      </c>
      <c r="AN258" s="121">
        <f>SUM(AN255:AN257)</f>
        <v>0</v>
      </c>
      <c r="AO258" s="123">
        <f>IFERROR(AN258/AN266,0)</f>
        <v>0</v>
      </c>
      <c r="AP258" s="124">
        <f>SUM(AP255:AP257)</f>
        <v>0</v>
      </c>
      <c r="AQ258" s="120">
        <f>IFERROR(AP258/AP266,0)</f>
        <v>0</v>
      </c>
      <c r="AR258" s="121" t="str">
        <f t="shared" si="434"/>
        <v>0</v>
      </c>
      <c r="AS258" s="122">
        <f>IFERROR(AR258/AR251,0)</f>
        <v>0</v>
      </c>
      <c r="AT258" s="121">
        <f>SUM(AT255:AT257)</f>
        <v>0</v>
      </c>
      <c r="AU258" s="127">
        <f>IFERROR(AT258/AT266,0)</f>
        <v>0</v>
      </c>
      <c r="AV258" s="128">
        <f t="shared" si="436"/>
        <v>-1098</v>
      </c>
      <c r="AW258" s="129">
        <f t="shared" si="437"/>
        <v>-1</v>
      </c>
      <c r="AX258" s="130">
        <f t="shared" si="438"/>
        <v>-274.65077984831458</v>
      </c>
      <c r="AY258" s="129">
        <f t="shared" si="439"/>
        <v>-1</v>
      </c>
      <c r="AZ258" s="130">
        <f t="shared" si="440"/>
        <v>-301566.55627344939</v>
      </c>
      <c r="BA258" s="131">
        <f t="shared" si="441"/>
        <v>-1</v>
      </c>
      <c r="BB258" s="128">
        <f t="shared" si="442"/>
        <v>0</v>
      </c>
      <c r="BC258" s="129">
        <f t="shared" si="443"/>
        <v>0</v>
      </c>
      <c r="BD258" s="130">
        <f t="shared" si="444"/>
        <v>0</v>
      </c>
      <c r="BE258" s="129">
        <f t="shared" si="445"/>
        <v>0</v>
      </c>
      <c r="BF258" s="130">
        <f t="shared" si="446"/>
        <v>0</v>
      </c>
      <c r="BG258" s="131">
        <f t="shared" si="447"/>
        <v>0</v>
      </c>
      <c r="BH258" s="128">
        <f t="shared" si="448"/>
        <v>0</v>
      </c>
      <c r="BI258" s="129">
        <f t="shared" si="449"/>
        <v>0</v>
      </c>
      <c r="BJ258" s="130">
        <f t="shared" si="450"/>
        <v>0</v>
      </c>
      <c r="BK258" s="129">
        <f t="shared" si="451"/>
        <v>0</v>
      </c>
      <c r="BL258" s="130">
        <f t="shared" si="452"/>
        <v>0</v>
      </c>
      <c r="BM258" s="132">
        <f t="shared" si="453"/>
        <v>0</v>
      </c>
      <c r="BN258" s="133">
        <f t="shared" si="454"/>
        <v>0</v>
      </c>
      <c r="BO258" s="129">
        <f t="shared" si="455"/>
        <v>0</v>
      </c>
      <c r="BP258" s="130">
        <f t="shared" si="456"/>
        <v>0</v>
      </c>
      <c r="BQ258" s="129">
        <f t="shared" si="457"/>
        <v>0</v>
      </c>
      <c r="BR258" s="130">
        <f t="shared" si="426"/>
        <v>0</v>
      </c>
      <c r="BS258" s="132">
        <f t="shared" si="458"/>
        <v>0</v>
      </c>
      <c r="CD258" s="2"/>
      <c r="CE258" s="2"/>
      <c r="CJ258" s="6"/>
      <c r="CK258" s="6"/>
      <c r="CM258" s="6"/>
    </row>
    <row r="259" spans="3:92" ht="18" customHeight="1" x14ac:dyDescent="0.3">
      <c r="C259" s="315"/>
      <c r="D259" s="323" t="s">
        <v>52</v>
      </c>
      <c r="E259" s="134" t="s">
        <v>53</v>
      </c>
      <c r="F259" s="35">
        <f>CA147</f>
        <v>159</v>
      </c>
      <c r="G259" s="36">
        <f>IFERROR(F259/F266,0)</f>
        <v>3.7350246652572236E-2</v>
      </c>
      <c r="H259" s="37">
        <f t="shared" si="427"/>
        <v>389.00105650913866</v>
      </c>
      <c r="I259" s="38">
        <f>IFERROR(H259/H251,0)</f>
        <v>1.379793255808931</v>
      </c>
      <c r="J259" s="37">
        <f>CB147</f>
        <v>61851.167984953048</v>
      </c>
      <c r="K259" s="39">
        <f>IFERROR(J259/J266,0)</f>
        <v>4.8727906172362674E-2</v>
      </c>
      <c r="L259" s="40">
        <f t="shared" ref="L259:L263" si="463">CC147</f>
        <v>0</v>
      </c>
      <c r="M259" s="36">
        <f>IFERROR(L259/L266,0)</f>
        <v>0</v>
      </c>
      <c r="N259" s="37" t="str">
        <f t="shared" si="428"/>
        <v>0</v>
      </c>
      <c r="O259" s="38">
        <f>IFERROR(N259/N251,0)</f>
        <v>0</v>
      </c>
      <c r="P259" s="37">
        <f t="shared" ref="P259:P263" si="464">CD147</f>
        <v>0</v>
      </c>
      <c r="Q259" s="41">
        <f>IFERROR(P259/P266,0)</f>
        <v>0</v>
      </c>
      <c r="R259" s="40">
        <f>CE147</f>
        <v>0</v>
      </c>
      <c r="S259" s="36">
        <f>IFERROR(R259/R266,0)</f>
        <v>0</v>
      </c>
      <c r="T259" s="37" t="str">
        <f t="shared" si="429"/>
        <v>0</v>
      </c>
      <c r="U259" s="38">
        <f>IFERROR(T259/T251,0)</f>
        <v>0</v>
      </c>
      <c r="V259" s="37">
        <f>CF147</f>
        <v>0</v>
      </c>
      <c r="W259" s="41">
        <f>IFERROR(V259/V266,0)</f>
        <v>0</v>
      </c>
      <c r="X259" s="42">
        <f>CG147</f>
        <v>0</v>
      </c>
      <c r="Y259" s="36">
        <f>IFERROR(X259/X266,0)</f>
        <v>0</v>
      </c>
      <c r="Z259" s="37" t="str">
        <f t="shared" si="430"/>
        <v>0</v>
      </c>
      <c r="AA259" s="38">
        <f>IFERROR(Z259/Z251,0)</f>
        <v>0</v>
      </c>
      <c r="AB259" s="37">
        <f>CH147</f>
        <v>0</v>
      </c>
      <c r="AC259" s="39">
        <f>IFERROR(AB259/AB266,0)</f>
        <v>0</v>
      </c>
      <c r="AD259" s="40">
        <f>CI147</f>
        <v>0</v>
      </c>
      <c r="AE259" s="36">
        <f>IFERROR(AD259/AD266,0)</f>
        <v>0</v>
      </c>
      <c r="AF259" s="37" t="str">
        <f t="shared" si="431"/>
        <v>0</v>
      </c>
      <c r="AG259" s="38">
        <f>IFERROR(AF259/AF251,0)</f>
        <v>0</v>
      </c>
      <c r="AH259" s="37">
        <f>CJ147</f>
        <v>0</v>
      </c>
      <c r="AI259" s="41">
        <f>IFERROR(AH259/AH266,0)</f>
        <v>0</v>
      </c>
      <c r="AJ259" s="40">
        <f>CK147</f>
        <v>0</v>
      </c>
      <c r="AK259" s="36">
        <f>IFERROR(AJ259/AJ266,0)</f>
        <v>0</v>
      </c>
      <c r="AL259" s="37" t="str">
        <f t="shared" si="432"/>
        <v>0</v>
      </c>
      <c r="AM259" s="38">
        <f>IFERROR(AL259/AL251,0)</f>
        <v>0</v>
      </c>
      <c r="AN259" s="37">
        <f>CL147</f>
        <v>0</v>
      </c>
      <c r="AO259" s="39">
        <f>IFERROR(AN259/AN266,0)</f>
        <v>0</v>
      </c>
      <c r="AP259" s="40">
        <f>CM147</f>
        <v>0</v>
      </c>
      <c r="AQ259" s="36">
        <f>IFERROR(AP259/AP266,0)</f>
        <v>0</v>
      </c>
      <c r="AR259" s="37" t="str">
        <f t="shared" si="434"/>
        <v>0</v>
      </c>
      <c r="AS259" s="38">
        <f>IFERROR(AR259/AR251,0)</f>
        <v>0</v>
      </c>
      <c r="AT259" s="37">
        <f>CN147</f>
        <v>0</v>
      </c>
      <c r="AU259" s="43">
        <f>IFERROR(AT259/AT266,0)</f>
        <v>0</v>
      </c>
      <c r="AV259" s="44">
        <f t="shared" si="436"/>
        <v>-159</v>
      </c>
      <c r="AW259" s="45">
        <f t="shared" si="437"/>
        <v>-1</v>
      </c>
      <c r="AX259" s="46">
        <f t="shared" si="438"/>
        <v>-389.00105650913866</v>
      </c>
      <c r="AY259" s="45">
        <f t="shared" si="439"/>
        <v>-1</v>
      </c>
      <c r="AZ259" s="46">
        <f t="shared" si="440"/>
        <v>-61851.167984953048</v>
      </c>
      <c r="BA259" s="47">
        <f t="shared" si="441"/>
        <v>-1</v>
      </c>
      <c r="BB259" s="44">
        <f t="shared" si="442"/>
        <v>0</v>
      </c>
      <c r="BC259" s="45">
        <f t="shared" si="443"/>
        <v>0</v>
      </c>
      <c r="BD259" s="46">
        <f t="shared" si="444"/>
        <v>0</v>
      </c>
      <c r="BE259" s="45">
        <f t="shared" si="445"/>
        <v>0</v>
      </c>
      <c r="BF259" s="46">
        <f t="shared" si="446"/>
        <v>0</v>
      </c>
      <c r="BG259" s="47">
        <f t="shared" si="447"/>
        <v>0</v>
      </c>
      <c r="BH259" s="44">
        <f t="shared" si="448"/>
        <v>0</v>
      </c>
      <c r="BI259" s="45">
        <f t="shared" si="449"/>
        <v>0</v>
      </c>
      <c r="BJ259" s="46">
        <f t="shared" si="450"/>
        <v>0</v>
      </c>
      <c r="BK259" s="45">
        <f t="shared" si="451"/>
        <v>0</v>
      </c>
      <c r="BL259" s="46">
        <f t="shared" si="452"/>
        <v>0</v>
      </c>
      <c r="BM259" s="48">
        <f t="shared" si="453"/>
        <v>0</v>
      </c>
      <c r="BN259" s="49">
        <f t="shared" si="454"/>
        <v>0</v>
      </c>
      <c r="BO259" s="45">
        <f t="shared" si="455"/>
        <v>0</v>
      </c>
      <c r="BP259" s="46">
        <f t="shared" si="456"/>
        <v>0</v>
      </c>
      <c r="BQ259" s="45">
        <f t="shared" si="457"/>
        <v>0</v>
      </c>
      <c r="BR259" s="46">
        <f t="shared" si="426"/>
        <v>0</v>
      </c>
      <c r="BS259" s="48">
        <f t="shared" si="458"/>
        <v>0</v>
      </c>
      <c r="CD259" s="2"/>
      <c r="CE259" s="2"/>
      <c r="CJ259" s="6"/>
      <c r="CK259" s="6"/>
      <c r="CM259" s="6"/>
    </row>
    <row r="260" spans="3:92" ht="18" customHeight="1" x14ac:dyDescent="0.3">
      <c r="C260" s="315"/>
      <c r="D260" s="324"/>
      <c r="E260" s="60" t="s">
        <v>51</v>
      </c>
      <c r="F260" s="61">
        <f>CA148</f>
        <v>819</v>
      </c>
      <c r="G260" s="62">
        <f>IFERROR(F260/F266,0)</f>
        <v>0.19238900634249473</v>
      </c>
      <c r="H260" s="63">
        <f t="shared" si="427"/>
        <v>360.23740087755857</v>
      </c>
      <c r="I260" s="64">
        <f>IFERROR(H260/H251,0)</f>
        <v>1.2777680880394127</v>
      </c>
      <c r="J260" s="63">
        <f>CB148</f>
        <v>295034.43131872045</v>
      </c>
      <c r="K260" s="65">
        <f>IFERROR(J260/J266,0)</f>
        <v>0.23243554738388184</v>
      </c>
      <c r="L260" s="66">
        <f t="shared" si="463"/>
        <v>0</v>
      </c>
      <c r="M260" s="62">
        <f>IFERROR(L260/L266,0)</f>
        <v>0</v>
      </c>
      <c r="N260" s="63" t="str">
        <f t="shared" si="428"/>
        <v>0</v>
      </c>
      <c r="O260" s="64">
        <f>IFERROR(N260/N251,0)</f>
        <v>0</v>
      </c>
      <c r="P260" s="63">
        <f t="shared" si="464"/>
        <v>0</v>
      </c>
      <c r="Q260" s="67">
        <f>IFERROR(P260/P266,0)</f>
        <v>0</v>
      </c>
      <c r="R260" s="66">
        <f>CE148</f>
        <v>0</v>
      </c>
      <c r="S260" s="62">
        <f>IFERROR(R260/R266,0)</f>
        <v>0</v>
      </c>
      <c r="T260" s="63" t="str">
        <f t="shared" si="429"/>
        <v>0</v>
      </c>
      <c r="U260" s="64">
        <f>IFERROR(T260/T251,0)</f>
        <v>0</v>
      </c>
      <c r="V260" s="63">
        <f>CF148</f>
        <v>0</v>
      </c>
      <c r="W260" s="67">
        <f>IFERROR(V260/V266,0)</f>
        <v>0</v>
      </c>
      <c r="X260" s="68">
        <f>CG148</f>
        <v>0</v>
      </c>
      <c r="Y260" s="62">
        <f>IFERROR(X260/X266,0)</f>
        <v>0</v>
      </c>
      <c r="Z260" s="63" t="str">
        <f t="shared" si="430"/>
        <v>0</v>
      </c>
      <c r="AA260" s="64">
        <f>IFERROR(Z260/Z251,0)</f>
        <v>0</v>
      </c>
      <c r="AB260" s="63">
        <f>CH148</f>
        <v>0</v>
      </c>
      <c r="AC260" s="65">
        <f>IFERROR(AB260/AB266,0)</f>
        <v>0</v>
      </c>
      <c r="AD260" s="66">
        <f>CI148</f>
        <v>0</v>
      </c>
      <c r="AE260" s="62">
        <f>IFERROR(AD260/AD266,0)</f>
        <v>0</v>
      </c>
      <c r="AF260" s="63" t="str">
        <f t="shared" si="431"/>
        <v>0</v>
      </c>
      <c r="AG260" s="64">
        <f>IFERROR(AF260/AF251,0)</f>
        <v>0</v>
      </c>
      <c r="AH260" s="63">
        <f>CJ148</f>
        <v>0</v>
      </c>
      <c r="AI260" s="67">
        <f>IFERROR(AH260/AH266,0)</f>
        <v>0</v>
      </c>
      <c r="AJ260" s="66">
        <f>CK148</f>
        <v>0</v>
      </c>
      <c r="AK260" s="62">
        <f>IFERROR(AJ260/AJ266,0)</f>
        <v>0</v>
      </c>
      <c r="AL260" s="63" t="str">
        <f t="shared" si="432"/>
        <v>0</v>
      </c>
      <c r="AM260" s="64">
        <f>IFERROR(AL260/AL251,0)</f>
        <v>0</v>
      </c>
      <c r="AN260" s="63">
        <f>CL148</f>
        <v>0</v>
      </c>
      <c r="AO260" s="65">
        <f>IFERROR(AN260/AN266,0)</f>
        <v>0</v>
      </c>
      <c r="AP260" s="66">
        <f t="shared" ref="AP260:AP263" si="465">CM148</f>
        <v>0</v>
      </c>
      <c r="AQ260" s="62">
        <f>IFERROR(AP260/AP266,0)</f>
        <v>0</v>
      </c>
      <c r="AR260" s="63" t="str">
        <f t="shared" si="434"/>
        <v>0</v>
      </c>
      <c r="AS260" s="64">
        <f>IFERROR(AR260/AR251,0)</f>
        <v>0</v>
      </c>
      <c r="AT260" s="63">
        <f t="shared" ref="AT260:AT263" si="466">CN148</f>
        <v>0</v>
      </c>
      <c r="AU260" s="69">
        <f>IFERROR(AT260/AT266,0)</f>
        <v>0</v>
      </c>
      <c r="AV260" s="70">
        <f t="shared" si="436"/>
        <v>-819</v>
      </c>
      <c r="AW260" s="71">
        <f t="shared" si="437"/>
        <v>-1</v>
      </c>
      <c r="AX260" s="72">
        <f t="shared" si="438"/>
        <v>-360.23740087755857</v>
      </c>
      <c r="AY260" s="71">
        <f t="shared" si="439"/>
        <v>-1</v>
      </c>
      <c r="AZ260" s="72">
        <f t="shared" si="440"/>
        <v>-295034.43131872045</v>
      </c>
      <c r="BA260" s="73">
        <f t="shared" si="441"/>
        <v>-1</v>
      </c>
      <c r="BB260" s="70">
        <f t="shared" si="442"/>
        <v>0</v>
      </c>
      <c r="BC260" s="71">
        <f t="shared" si="443"/>
        <v>0</v>
      </c>
      <c r="BD260" s="72">
        <f t="shared" si="444"/>
        <v>0</v>
      </c>
      <c r="BE260" s="71">
        <f t="shared" si="445"/>
        <v>0</v>
      </c>
      <c r="BF260" s="72">
        <f t="shared" si="446"/>
        <v>0</v>
      </c>
      <c r="BG260" s="73">
        <f t="shared" si="447"/>
        <v>0</v>
      </c>
      <c r="BH260" s="70">
        <f t="shared" si="448"/>
        <v>0</v>
      </c>
      <c r="BI260" s="71">
        <f t="shared" si="449"/>
        <v>0</v>
      </c>
      <c r="BJ260" s="72">
        <f t="shared" si="450"/>
        <v>0</v>
      </c>
      <c r="BK260" s="71">
        <f t="shared" si="451"/>
        <v>0</v>
      </c>
      <c r="BL260" s="72">
        <f t="shared" si="452"/>
        <v>0</v>
      </c>
      <c r="BM260" s="74">
        <f t="shared" si="453"/>
        <v>0</v>
      </c>
      <c r="BN260" s="75">
        <f t="shared" si="454"/>
        <v>0</v>
      </c>
      <c r="BO260" s="71">
        <f t="shared" si="455"/>
        <v>0</v>
      </c>
      <c r="BP260" s="72">
        <f t="shared" si="456"/>
        <v>0</v>
      </c>
      <c r="BQ260" s="71">
        <f t="shared" si="457"/>
        <v>0</v>
      </c>
      <c r="BR260" s="72">
        <f t="shared" si="426"/>
        <v>0</v>
      </c>
      <c r="BS260" s="74">
        <f t="shared" si="458"/>
        <v>0</v>
      </c>
      <c r="CD260" s="2"/>
      <c r="CE260" s="2"/>
      <c r="CJ260" s="6"/>
      <c r="CK260" s="6"/>
      <c r="CM260" s="6"/>
    </row>
    <row r="261" spans="3:92" ht="18" customHeight="1" x14ac:dyDescent="0.3">
      <c r="C261" s="315"/>
      <c r="D261" s="324"/>
      <c r="E261" s="60" t="s">
        <v>54</v>
      </c>
      <c r="F261" s="61">
        <f>CA149</f>
        <v>822</v>
      </c>
      <c r="G261" s="62">
        <f>IFERROR(F261/F266,0)</f>
        <v>0.19309372797744892</v>
      </c>
      <c r="H261" s="63">
        <f t="shared" si="427"/>
        <v>357.37439810579662</v>
      </c>
      <c r="I261" s="64">
        <f>IFERROR(H261/H251,0)</f>
        <v>1.2676129693071152</v>
      </c>
      <c r="J261" s="63">
        <f>CB149</f>
        <v>293761.75524296483</v>
      </c>
      <c r="K261" s="65">
        <f>IFERROR(J261/J266,0)</f>
        <v>0.23143290115378448</v>
      </c>
      <c r="L261" s="66">
        <f t="shared" si="463"/>
        <v>0</v>
      </c>
      <c r="M261" s="62">
        <f>IFERROR(L261/L266,0)</f>
        <v>0</v>
      </c>
      <c r="N261" s="63" t="str">
        <f t="shared" si="428"/>
        <v>0</v>
      </c>
      <c r="O261" s="64">
        <f>IFERROR(N261/N251,0)</f>
        <v>0</v>
      </c>
      <c r="P261" s="63">
        <f t="shared" si="464"/>
        <v>0</v>
      </c>
      <c r="Q261" s="67">
        <f>IFERROR(P261/P266,0)</f>
        <v>0</v>
      </c>
      <c r="R261" s="66">
        <f>CE149</f>
        <v>0</v>
      </c>
      <c r="S261" s="62">
        <f>IFERROR(R261/R266,0)</f>
        <v>0</v>
      </c>
      <c r="T261" s="63" t="str">
        <f t="shared" si="429"/>
        <v>0</v>
      </c>
      <c r="U261" s="64">
        <f>IFERROR(T261/T251,0)</f>
        <v>0</v>
      </c>
      <c r="V261" s="63">
        <f>CF149</f>
        <v>0</v>
      </c>
      <c r="W261" s="67">
        <f>IFERROR(V261/V266,0)</f>
        <v>0</v>
      </c>
      <c r="X261" s="68">
        <f>CG149</f>
        <v>0</v>
      </c>
      <c r="Y261" s="62">
        <f>IFERROR(X261/X266,0)</f>
        <v>0</v>
      </c>
      <c r="Z261" s="63" t="str">
        <f t="shared" si="430"/>
        <v>0</v>
      </c>
      <c r="AA261" s="64">
        <f>IFERROR(Z261/Z251,0)</f>
        <v>0</v>
      </c>
      <c r="AB261" s="63">
        <f>CH149</f>
        <v>0</v>
      </c>
      <c r="AC261" s="65">
        <f>IFERROR(AB261/AB266,0)</f>
        <v>0</v>
      </c>
      <c r="AD261" s="66">
        <f>CI149</f>
        <v>0</v>
      </c>
      <c r="AE261" s="62">
        <f>IFERROR(AD261/AD266,0)</f>
        <v>0</v>
      </c>
      <c r="AF261" s="63" t="str">
        <f t="shared" si="431"/>
        <v>0</v>
      </c>
      <c r="AG261" s="64">
        <f>IFERROR(AF261/AF251,0)</f>
        <v>0</v>
      </c>
      <c r="AH261" s="63">
        <f>CJ149</f>
        <v>0</v>
      </c>
      <c r="AI261" s="67">
        <f>IFERROR(AH261/AH266,0)</f>
        <v>0</v>
      </c>
      <c r="AJ261" s="66">
        <f>CK149</f>
        <v>0</v>
      </c>
      <c r="AK261" s="62">
        <f>IFERROR(AJ261/AJ266,0)</f>
        <v>0</v>
      </c>
      <c r="AL261" s="63" t="str">
        <f t="shared" si="432"/>
        <v>0</v>
      </c>
      <c r="AM261" s="64">
        <f>IFERROR(AL261/AL251,0)</f>
        <v>0</v>
      </c>
      <c r="AN261" s="63">
        <f>CL149</f>
        <v>0</v>
      </c>
      <c r="AO261" s="65">
        <f>IFERROR(AN261/AN266,0)</f>
        <v>0</v>
      </c>
      <c r="AP261" s="66">
        <f t="shared" si="465"/>
        <v>0</v>
      </c>
      <c r="AQ261" s="62">
        <f>IFERROR(AP261/AP266,0)</f>
        <v>0</v>
      </c>
      <c r="AR261" s="63" t="str">
        <f t="shared" si="434"/>
        <v>0</v>
      </c>
      <c r="AS261" s="64">
        <f>IFERROR(AR261/AR251,0)</f>
        <v>0</v>
      </c>
      <c r="AT261" s="63">
        <f t="shared" si="466"/>
        <v>0</v>
      </c>
      <c r="AU261" s="69">
        <f>IFERROR(AT261/AT266,0)</f>
        <v>0</v>
      </c>
      <c r="AV261" s="70">
        <f t="shared" si="436"/>
        <v>-822</v>
      </c>
      <c r="AW261" s="71">
        <f t="shared" si="437"/>
        <v>-1</v>
      </c>
      <c r="AX261" s="72">
        <f t="shared" si="438"/>
        <v>-357.37439810579662</v>
      </c>
      <c r="AY261" s="71">
        <f t="shared" si="439"/>
        <v>-1</v>
      </c>
      <c r="AZ261" s="72">
        <f t="shared" si="440"/>
        <v>-293761.75524296483</v>
      </c>
      <c r="BA261" s="73">
        <f t="shared" si="441"/>
        <v>-1</v>
      </c>
      <c r="BB261" s="70">
        <f t="shared" si="442"/>
        <v>0</v>
      </c>
      <c r="BC261" s="71">
        <f t="shared" si="443"/>
        <v>0</v>
      </c>
      <c r="BD261" s="72">
        <f t="shared" si="444"/>
        <v>0</v>
      </c>
      <c r="BE261" s="71">
        <f t="shared" si="445"/>
        <v>0</v>
      </c>
      <c r="BF261" s="72">
        <f t="shared" si="446"/>
        <v>0</v>
      </c>
      <c r="BG261" s="73">
        <f t="shared" si="447"/>
        <v>0</v>
      </c>
      <c r="BH261" s="70">
        <f t="shared" si="448"/>
        <v>0</v>
      </c>
      <c r="BI261" s="71">
        <f t="shared" si="449"/>
        <v>0</v>
      </c>
      <c r="BJ261" s="72">
        <f t="shared" si="450"/>
        <v>0</v>
      </c>
      <c r="BK261" s="71">
        <f t="shared" si="451"/>
        <v>0</v>
      </c>
      <c r="BL261" s="72">
        <f t="shared" si="452"/>
        <v>0</v>
      </c>
      <c r="BM261" s="74">
        <f t="shared" si="453"/>
        <v>0</v>
      </c>
      <c r="BN261" s="75">
        <f t="shared" si="454"/>
        <v>0</v>
      </c>
      <c r="BO261" s="71">
        <f t="shared" si="455"/>
        <v>0</v>
      </c>
      <c r="BP261" s="72">
        <f t="shared" si="456"/>
        <v>0</v>
      </c>
      <c r="BQ261" s="71">
        <f t="shared" si="457"/>
        <v>0</v>
      </c>
      <c r="BR261" s="72">
        <f t="shared" si="426"/>
        <v>0</v>
      </c>
      <c r="BS261" s="74">
        <f t="shared" si="458"/>
        <v>0</v>
      </c>
      <c r="CD261" s="2"/>
      <c r="CE261" s="2"/>
      <c r="CJ261" s="6"/>
      <c r="CK261" s="6"/>
      <c r="CM261" s="6"/>
    </row>
    <row r="262" spans="3:92" ht="18" customHeight="1" x14ac:dyDescent="0.3">
      <c r="C262" s="315"/>
      <c r="D262" s="324"/>
      <c r="E262" s="60" t="s">
        <v>56</v>
      </c>
      <c r="F262" s="61">
        <f>CA150</f>
        <v>1</v>
      </c>
      <c r="G262" s="62">
        <f>IFERROR(F262/F266,0)</f>
        <v>2.3490721165139771E-4</v>
      </c>
      <c r="H262" s="63">
        <f t="shared" si="427"/>
        <v>326.10797474813239</v>
      </c>
      <c r="I262" s="64">
        <f>IFERROR(H262/H251,0)</f>
        <v>1.1567104425394059</v>
      </c>
      <c r="J262" s="63">
        <f>CB150</f>
        <v>326.10797474813239</v>
      </c>
      <c r="K262" s="65">
        <f>IFERROR(J262/J266,0)</f>
        <v>2.5691606663680165E-4</v>
      </c>
      <c r="L262" s="66">
        <f t="shared" si="463"/>
        <v>0</v>
      </c>
      <c r="M262" s="62">
        <f>IFERROR(L262/L266,0)</f>
        <v>0</v>
      </c>
      <c r="N262" s="63" t="str">
        <f t="shared" si="428"/>
        <v>0</v>
      </c>
      <c r="O262" s="64">
        <f>IFERROR(N262/N251,0)</f>
        <v>0</v>
      </c>
      <c r="P262" s="63">
        <f t="shared" si="464"/>
        <v>0</v>
      </c>
      <c r="Q262" s="67">
        <f>IFERROR(P262/P266,0)</f>
        <v>0</v>
      </c>
      <c r="R262" s="66">
        <f>CE150</f>
        <v>0</v>
      </c>
      <c r="S262" s="62">
        <f>IFERROR(R262/R266,0)</f>
        <v>0</v>
      </c>
      <c r="T262" s="63" t="str">
        <f t="shared" si="429"/>
        <v>0</v>
      </c>
      <c r="U262" s="64">
        <f>IFERROR(T262/T251,0)</f>
        <v>0</v>
      </c>
      <c r="V262" s="63">
        <f>CF150</f>
        <v>0</v>
      </c>
      <c r="W262" s="67">
        <f>IFERROR(V262/V266,0)</f>
        <v>0</v>
      </c>
      <c r="X262" s="68">
        <f>CG150</f>
        <v>0</v>
      </c>
      <c r="Y262" s="62">
        <f>IFERROR(X262/X266,0)</f>
        <v>0</v>
      </c>
      <c r="Z262" s="63" t="str">
        <f t="shared" si="430"/>
        <v>0</v>
      </c>
      <c r="AA262" s="64">
        <f>IFERROR(Z262/Z251,0)</f>
        <v>0</v>
      </c>
      <c r="AB262" s="63">
        <f>CH150</f>
        <v>0</v>
      </c>
      <c r="AC262" s="65">
        <f>IFERROR(AB262/AB266,0)</f>
        <v>0</v>
      </c>
      <c r="AD262" s="66">
        <f>CI150</f>
        <v>0</v>
      </c>
      <c r="AE262" s="62">
        <f>IFERROR(AD262/AD266,0)</f>
        <v>0</v>
      </c>
      <c r="AF262" s="63" t="str">
        <f t="shared" si="431"/>
        <v>0</v>
      </c>
      <c r="AG262" s="64">
        <f>IFERROR(AF262/AF251,0)</f>
        <v>0</v>
      </c>
      <c r="AH262" s="63">
        <f>CJ150</f>
        <v>0</v>
      </c>
      <c r="AI262" s="67">
        <f>IFERROR(AH262/AH266,0)</f>
        <v>0</v>
      </c>
      <c r="AJ262" s="66">
        <f>CK150</f>
        <v>0</v>
      </c>
      <c r="AK262" s="62">
        <f>IFERROR(AJ262/AJ266,0)</f>
        <v>0</v>
      </c>
      <c r="AL262" s="63" t="str">
        <f t="shared" si="432"/>
        <v>0</v>
      </c>
      <c r="AM262" s="64">
        <f>IFERROR(AL262/AL251,0)</f>
        <v>0</v>
      </c>
      <c r="AN262" s="63">
        <f>CL150</f>
        <v>0</v>
      </c>
      <c r="AO262" s="65">
        <f>IFERROR(AN262/AN266,0)</f>
        <v>0</v>
      </c>
      <c r="AP262" s="66">
        <f t="shared" si="465"/>
        <v>0</v>
      </c>
      <c r="AQ262" s="62">
        <f>IFERROR(AP262/AP266,0)</f>
        <v>0</v>
      </c>
      <c r="AR262" s="63" t="str">
        <f t="shared" si="434"/>
        <v>0</v>
      </c>
      <c r="AS262" s="64">
        <f>IFERROR(AR262/AR251,0)</f>
        <v>0</v>
      </c>
      <c r="AT262" s="63">
        <f t="shared" si="466"/>
        <v>0</v>
      </c>
      <c r="AU262" s="69">
        <f>IFERROR(AT262/AT266,0)</f>
        <v>0</v>
      </c>
      <c r="AV262" s="70">
        <f t="shared" si="436"/>
        <v>-1</v>
      </c>
      <c r="AW262" s="71">
        <f t="shared" si="437"/>
        <v>-1</v>
      </c>
      <c r="AX262" s="72">
        <f t="shared" si="438"/>
        <v>-326.10797474813239</v>
      </c>
      <c r="AY262" s="71">
        <f t="shared" si="439"/>
        <v>-1</v>
      </c>
      <c r="AZ262" s="72">
        <f t="shared" si="440"/>
        <v>-326.10797474813239</v>
      </c>
      <c r="BA262" s="73">
        <f t="shared" si="441"/>
        <v>-1</v>
      </c>
      <c r="BB262" s="70">
        <f t="shared" si="442"/>
        <v>0</v>
      </c>
      <c r="BC262" s="71">
        <f t="shared" si="443"/>
        <v>0</v>
      </c>
      <c r="BD262" s="72">
        <f t="shared" si="444"/>
        <v>0</v>
      </c>
      <c r="BE262" s="71">
        <f t="shared" si="445"/>
        <v>0</v>
      </c>
      <c r="BF262" s="72">
        <f t="shared" si="446"/>
        <v>0</v>
      </c>
      <c r="BG262" s="73">
        <f t="shared" si="447"/>
        <v>0</v>
      </c>
      <c r="BH262" s="70">
        <f t="shared" si="448"/>
        <v>0</v>
      </c>
      <c r="BI262" s="71">
        <f t="shared" si="449"/>
        <v>0</v>
      </c>
      <c r="BJ262" s="72">
        <f t="shared" si="450"/>
        <v>0</v>
      </c>
      <c r="BK262" s="71">
        <f t="shared" si="451"/>
        <v>0</v>
      </c>
      <c r="BL262" s="72">
        <f t="shared" si="452"/>
        <v>0</v>
      </c>
      <c r="BM262" s="74">
        <f t="shared" si="453"/>
        <v>0</v>
      </c>
      <c r="BN262" s="75">
        <f t="shared" si="454"/>
        <v>0</v>
      </c>
      <c r="BO262" s="71">
        <f t="shared" si="455"/>
        <v>0</v>
      </c>
      <c r="BP262" s="72">
        <f t="shared" si="456"/>
        <v>0</v>
      </c>
      <c r="BQ262" s="71">
        <f t="shared" si="457"/>
        <v>0</v>
      </c>
      <c r="BR262" s="72">
        <f t="shared" si="426"/>
        <v>0</v>
      </c>
      <c r="BS262" s="74">
        <f t="shared" si="458"/>
        <v>0</v>
      </c>
      <c r="CD262" s="2"/>
      <c r="CE262" s="2"/>
      <c r="CJ262" s="6"/>
      <c r="CK262" s="6"/>
      <c r="CM262" s="6"/>
    </row>
    <row r="263" spans="3:92" ht="18" customHeight="1" x14ac:dyDescent="0.3">
      <c r="C263" s="315"/>
      <c r="D263" s="324"/>
      <c r="E263" s="60" t="s">
        <v>39</v>
      </c>
      <c r="F263" s="61">
        <f>CA151</f>
        <v>134</v>
      </c>
      <c r="G263" s="62">
        <f>IFERROR(F263/F266,0)</f>
        <v>3.147756636128729E-2</v>
      </c>
      <c r="H263" s="63">
        <f t="shared" si="427"/>
        <v>333.57066131529655</v>
      </c>
      <c r="I263" s="64">
        <f>IFERROR(H263/H251,0)</f>
        <v>1.1831807166512376</v>
      </c>
      <c r="J263" s="63">
        <f>CB151</f>
        <v>44698.468616249738</v>
      </c>
      <c r="K263" s="65">
        <f>IFERROR(J263/J266,0)</f>
        <v>3.5214578087042543E-2</v>
      </c>
      <c r="L263" s="66">
        <f t="shared" si="463"/>
        <v>0</v>
      </c>
      <c r="M263" s="62">
        <f>IFERROR(L263/L266,0)</f>
        <v>0</v>
      </c>
      <c r="N263" s="63" t="str">
        <f t="shared" si="428"/>
        <v>0</v>
      </c>
      <c r="O263" s="64">
        <f>IFERROR(N263/N251,0)</f>
        <v>0</v>
      </c>
      <c r="P263" s="63">
        <f t="shared" si="464"/>
        <v>0</v>
      </c>
      <c r="Q263" s="67">
        <f>IFERROR(P263/P266,0)</f>
        <v>0</v>
      </c>
      <c r="R263" s="66">
        <f>CE151</f>
        <v>0</v>
      </c>
      <c r="S263" s="62">
        <f>IFERROR(R263/R266,0)</f>
        <v>0</v>
      </c>
      <c r="T263" s="63" t="str">
        <f t="shared" si="429"/>
        <v>0</v>
      </c>
      <c r="U263" s="64">
        <f>IFERROR(T263/T251,0)</f>
        <v>0</v>
      </c>
      <c r="V263" s="63">
        <f>CF151</f>
        <v>0</v>
      </c>
      <c r="W263" s="67">
        <f>IFERROR(V263/V266,0)</f>
        <v>0</v>
      </c>
      <c r="X263" s="68">
        <f>CG151</f>
        <v>0</v>
      </c>
      <c r="Y263" s="62">
        <f>IFERROR(X263/X266,0)</f>
        <v>0</v>
      </c>
      <c r="Z263" s="63" t="str">
        <f t="shared" si="430"/>
        <v>0</v>
      </c>
      <c r="AA263" s="64">
        <f>IFERROR(Z263/Z251,0)</f>
        <v>0</v>
      </c>
      <c r="AB263" s="63">
        <f>CH151</f>
        <v>0</v>
      </c>
      <c r="AC263" s="65">
        <f>IFERROR(AB263/AB266,0)</f>
        <v>0</v>
      </c>
      <c r="AD263" s="66">
        <f>CI151</f>
        <v>0</v>
      </c>
      <c r="AE263" s="62">
        <f>IFERROR(AD263/AD266,0)</f>
        <v>0</v>
      </c>
      <c r="AF263" s="63" t="str">
        <f t="shared" si="431"/>
        <v>0</v>
      </c>
      <c r="AG263" s="64">
        <f>IFERROR(AF263/AF251,0)</f>
        <v>0</v>
      </c>
      <c r="AH263" s="63">
        <f>CJ151</f>
        <v>0</v>
      </c>
      <c r="AI263" s="67">
        <f>IFERROR(AH263/AH266,0)</f>
        <v>0</v>
      </c>
      <c r="AJ263" s="66">
        <f>CK151</f>
        <v>0</v>
      </c>
      <c r="AK263" s="62">
        <f>IFERROR(AJ263/AJ266,0)</f>
        <v>0</v>
      </c>
      <c r="AL263" s="63" t="str">
        <f t="shared" si="432"/>
        <v>0</v>
      </c>
      <c r="AM263" s="64">
        <f>IFERROR(AL263/AL251,0)</f>
        <v>0</v>
      </c>
      <c r="AN263" s="63">
        <f>CL151</f>
        <v>0</v>
      </c>
      <c r="AO263" s="65">
        <f>IFERROR(AN263/AN266,0)</f>
        <v>0</v>
      </c>
      <c r="AP263" s="66">
        <f t="shared" si="465"/>
        <v>0</v>
      </c>
      <c r="AQ263" s="62">
        <f>IFERROR(AP263/AP266,0)</f>
        <v>0</v>
      </c>
      <c r="AR263" s="63" t="str">
        <f t="shared" si="434"/>
        <v>0</v>
      </c>
      <c r="AS263" s="64">
        <f>IFERROR(AR263/AR251,0)</f>
        <v>0</v>
      </c>
      <c r="AT263" s="63">
        <f t="shared" si="466"/>
        <v>0</v>
      </c>
      <c r="AU263" s="69">
        <f>IFERROR(AT263/AT266,0)</f>
        <v>0</v>
      </c>
      <c r="AV263" s="70">
        <f t="shared" si="436"/>
        <v>-134</v>
      </c>
      <c r="AW263" s="71">
        <f t="shared" si="437"/>
        <v>-1</v>
      </c>
      <c r="AX263" s="72">
        <f t="shared" si="438"/>
        <v>-333.57066131529655</v>
      </c>
      <c r="AY263" s="71">
        <f t="shared" si="439"/>
        <v>-1</v>
      </c>
      <c r="AZ263" s="72">
        <f t="shared" si="440"/>
        <v>-44698.468616249738</v>
      </c>
      <c r="BA263" s="73">
        <f t="shared" si="441"/>
        <v>-1</v>
      </c>
      <c r="BB263" s="70">
        <f t="shared" si="442"/>
        <v>0</v>
      </c>
      <c r="BC263" s="71">
        <f t="shared" si="443"/>
        <v>0</v>
      </c>
      <c r="BD263" s="72">
        <f t="shared" si="444"/>
        <v>0</v>
      </c>
      <c r="BE263" s="71">
        <f t="shared" si="445"/>
        <v>0</v>
      </c>
      <c r="BF263" s="72">
        <f t="shared" si="446"/>
        <v>0</v>
      </c>
      <c r="BG263" s="73">
        <f t="shared" si="447"/>
        <v>0</v>
      </c>
      <c r="BH263" s="70">
        <f t="shared" si="448"/>
        <v>0</v>
      </c>
      <c r="BI263" s="71">
        <f t="shared" si="449"/>
        <v>0</v>
      </c>
      <c r="BJ263" s="72">
        <f t="shared" si="450"/>
        <v>0</v>
      </c>
      <c r="BK263" s="71">
        <f t="shared" si="451"/>
        <v>0</v>
      </c>
      <c r="BL263" s="72">
        <f t="shared" si="452"/>
        <v>0</v>
      </c>
      <c r="BM263" s="74">
        <f t="shared" si="453"/>
        <v>0</v>
      </c>
      <c r="BN263" s="75">
        <f t="shared" si="454"/>
        <v>0</v>
      </c>
      <c r="BO263" s="71">
        <f t="shared" si="455"/>
        <v>0</v>
      </c>
      <c r="BP263" s="72">
        <f t="shared" si="456"/>
        <v>0</v>
      </c>
      <c r="BQ263" s="71">
        <f t="shared" si="457"/>
        <v>0</v>
      </c>
      <c r="BR263" s="72">
        <f t="shared" si="426"/>
        <v>0</v>
      </c>
      <c r="BS263" s="74">
        <f t="shared" si="458"/>
        <v>0</v>
      </c>
      <c r="CD263" s="2"/>
      <c r="CE263" s="2"/>
      <c r="CJ263" s="6"/>
      <c r="CK263" s="6"/>
      <c r="CM263" s="6"/>
    </row>
    <row r="264" spans="3:92" ht="18" customHeight="1" x14ac:dyDescent="0.3">
      <c r="C264" s="315"/>
      <c r="D264" s="325"/>
      <c r="E264" s="86" t="s">
        <v>41</v>
      </c>
      <c r="F264" s="87">
        <f>SUM(F259:F263)</f>
        <v>1935</v>
      </c>
      <c r="G264" s="88">
        <f>IFERROR(F264/F266,0)</f>
        <v>0.45454545454545453</v>
      </c>
      <c r="H264" s="89">
        <f t="shared" si="427"/>
        <v>359.52037784890757</v>
      </c>
      <c r="I264" s="90">
        <f>IFERROR(H264/H251,0)</f>
        <v>1.2752247953602855</v>
      </c>
      <c r="J264" s="89">
        <f>SUM(J259:J263)</f>
        <v>695671.93113763619</v>
      </c>
      <c r="K264" s="91">
        <f>IFERROR(J264/J266,0)</f>
        <v>0.5480678488637083</v>
      </c>
      <c r="L264" s="92">
        <f>SUM(L259:L263)</f>
        <v>0</v>
      </c>
      <c r="M264" s="88">
        <f>IFERROR(L264/L266,0)</f>
        <v>0</v>
      </c>
      <c r="N264" s="89" t="str">
        <f t="shared" si="428"/>
        <v>0</v>
      </c>
      <c r="O264" s="90">
        <f>IFERROR(N264/N251,0)</f>
        <v>0</v>
      </c>
      <c r="P264" s="89">
        <f>SUM(P259:P263)</f>
        <v>0</v>
      </c>
      <c r="Q264" s="93">
        <f>IFERROR(P264/P266,0)</f>
        <v>0</v>
      </c>
      <c r="R264" s="92">
        <f>SUM(R259:R263)</f>
        <v>0</v>
      </c>
      <c r="S264" s="88">
        <f>IFERROR(R264/R266,0)</f>
        <v>0</v>
      </c>
      <c r="T264" s="89" t="str">
        <f t="shared" si="429"/>
        <v>0</v>
      </c>
      <c r="U264" s="90">
        <f>IFERROR(T264/T251,0)</f>
        <v>0</v>
      </c>
      <c r="V264" s="89">
        <f>SUM(V259:V263)</f>
        <v>0</v>
      </c>
      <c r="W264" s="93">
        <f>IFERROR(V264/V266,0)</f>
        <v>0</v>
      </c>
      <c r="X264" s="94">
        <f>SUM(X259:X263)</f>
        <v>0</v>
      </c>
      <c r="Y264" s="88">
        <f>IFERROR(X264/X266,0)</f>
        <v>0</v>
      </c>
      <c r="Z264" s="89" t="str">
        <f t="shared" si="430"/>
        <v>0</v>
      </c>
      <c r="AA264" s="90">
        <f>IFERROR(Z264/Z251,0)</f>
        <v>0</v>
      </c>
      <c r="AB264" s="89">
        <f>SUM(AB259:AB263)</f>
        <v>0</v>
      </c>
      <c r="AC264" s="91">
        <f>IFERROR(AB264/AB266,0)</f>
        <v>0</v>
      </c>
      <c r="AD264" s="92">
        <f>SUM(AD259:AD263)</f>
        <v>0</v>
      </c>
      <c r="AE264" s="88">
        <f>IFERROR(AD264/AD266,0)</f>
        <v>0</v>
      </c>
      <c r="AF264" s="89" t="str">
        <f t="shared" si="431"/>
        <v>0</v>
      </c>
      <c r="AG264" s="90">
        <f>IFERROR(AF264/AF251,0)</f>
        <v>0</v>
      </c>
      <c r="AH264" s="89">
        <f>SUM(AH259:AH263)</f>
        <v>0</v>
      </c>
      <c r="AI264" s="93">
        <f>IFERROR(AH264/AH266,0)</f>
        <v>0</v>
      </c>
      <c r="AJ264" s="92">
        <f>SUM(AJ259:AJ263)</f>
        <v>0</v>
      </c>
      <c r="AK264" s="88">
        <f>IFERROR(AJ264/AJ266,0)</f>
        <v>0</v>
      </c>
      <c r="AL264" s="89" t="str">
        <f t="shared" si="432"/>
        <v>0</v>
      </c>
      <c r="AM264" s="90">
        <f>IFERROR(AL264/AL251,0)</f>
        <v>0</v>
      </c>
      <c r="AN264" s="89">
        <f>SUM(AN259:AN263)</f>
        <v>0</v>
      </c>
      <c r="AO264" s="91">
        <f>IFERROR(AN264/AN266,0)</f>
        <v>0</v>
      </c>
      <c r="AP264" s="92">
        <f>SUM(AP259:AP263)</f>
        <v>0</v>
      </c>
      <c r="AQ264" s="88">
        <f>IFERROR(AP264/AP266,0)</f>
        <v>0</v>
      </c>
      <c r="AR264" s="89" t="str">
        <f t="shared" si="434"/>
        <v>0</v>
      </c>
      <c r="AS264" s="90">
        <f>IFERROR(AR264/AR251,0)</f>
        <v>0</v>
      </c>
      <c r="AT264" s="89">
        <f>SUM(AT259:AT263)</f>
        <v>0</v>
      </c>
      <c r="AU264" s="95">
        <f>IFERROR(AT264/AT266,0)</f>
        <v>0</v>
      </c>
      <c r="AV264" s="96">
        <f t="shared" si="436"/>
        <v>-1935</v>
      </c>
      <c r="AW264" s="97">
        <f t="shared" si="437"/>
        <v>-1</v>
      </c>
      <c r="AX264" s="98">
        <f t="shared" si="438"/>
        <v>-359.52037784890757</v>
      </c>
      <c r="AY264" s="97">
        <f t="shared" si="439"/>
        <v>-1</v>
      </c>
      <c r="AZ264" s="98">
        <f t="shared" si="440"/>
        <v>-695671.93113763619</v>
      </c>
      <c r="BA264" s="99">
        <f t="shared" si="441"/>
        <v>-1</v>
      </c>
      <c r="BB264" s="96">
        <f t="shared" si="442"/>
        <v>0</v>
      </c>
      <c r="BC264" s="97">
        <f t="shared" si="443"/>
        <v>0</v>
      </c>
      <c r="BD264" s="98">
        <f t="shared" si="444"/>
        <v>0</v>
      </c>
      <c r="BE264" s="97">
        <f t="shared" si="445"/>
        <v>0</v>
      </c>
      <c r="BF264" s="98">
        <f t="shared" si="446"/>
        <v>0</v>
      </c>
      <c r="BG264" s="99">
        <f t="shared" si="447"/>
        <v>0</v>
      </c>
      <c r="BH264" s="96">
        <f t="shared" si="448"/>
        <v>0</v>
      </c>
      <c r="BI264" s="97">
        <f t="shared" si="449"/>
        <v>0</v>
      </c>
      <c r="BJ264" s="98">
        <f t="shared" si="450"/>
        <v>0</v>
      </c>
      <c r="BK264" s="97">
        <f t="shared" si="451"/>
        <v>0</v>
      </c>
      <c r="BL264" s="98">
        <f t="shared" si="452"/>
        <v>0</v>
      </c>
      <c r="BM264" s="100">
        <f t="shared" si="453"/>
        <v>0</v>
      </c>
      <c r="BN264" s="101">
        <f t="shared" si="454"/>
        <v>0</v>
      </c>
      <c r="BO264" s="97">
        <f t="shared" si="455"/>
        <v>0</v>
      </c>
      <c r="BP264" s="98">
        <f t="shared" si="456"/>
        <v>0</v>
      </c>
      <c r="BQ264" s="97">
        <f t="shared" si="457"/>
        <v>0</v>
      </c>
      <c r="BR264" s="98">
        <f t="shared" si="426"/>
        <v>0</v>
      </c>
      <c r="BS264" s="100">
        <f t="shared" si="458"/>
        <v>0</v>
      </c>
      <c r="CD264" s="2"/>
      <c r="CE264" s="2"/>
      <c r="CJ264" s="6"/>
      <c r="CK264" s="6"/>
      <c r="CM264" s="6"/>
    </row>
    <row r="265" spans="3:92" ht="18" customHeight="1" x14ac:dyDescent="0.3">
      <c r="C265" s="315"/>
      <c r="D265" s="326" t="s">
        <v>57</v>
      </c>
      <c r="E265" s="327"/>
      <c r="F265" s="155">
        <f>CA152</f>
        <v>25</v>
      </c>
      <c r="G265" s="156">
        <f>IFERROR(F265/F266,0)</f>
        <v>5.8726802912849423E-3</v>
      </c>
      <c r="H265" s="157">
        <f t="shared" si="427"/>
        <v>0</v>
      </c>
      <c r="I265" s="158">
        <f>IFERROR(H265/H251,0)</f>
        <v>0</v>
      </c>
      <c r="J265" s="157">
        <f>CB152</f>
        <v>0</v>
      </c>
      <c r="K265" s="159">
        <f>IFERROR(J265/J266,0)</f>
        <v>0</v>
      </c>
      <c r="L265" s="160">
        <f>CC152</f>
        <v>0</v>
      </c>
      <c r="M265" s="156">
        <f>IFERROR(L265/L266,0)</f>
        <v>0</v>
      </c>
      <c r="N265" s="157" t="str">
        <f t="shared" si="428"/>
        <v>0</v>
      </c>
      <c r="O265" s="158">
        <f>IFERROR(N265/N251,0)</f>
        <v>0</v>
      </c>
      <c r="P265" s="157">
        <f>CD152</f>
        <v>0</v>
      </c>
      <c r="Q265" s="161">
        <f>IFERROR(P265/P266,0)</f>
        <v>0</v>
      </c>
      <c r="R265" s="160">
        <f>CE152</f>
        <v>0</v>
      </c>
      <c r="S265" s="156">
        <f>IFERROR(R265/R266,0)</f>
        <v>0</v>
      </c>
      <c r="T265" s="157" t="str">
        <f t="shared" si="429"/>
        <v>0</v>
      </c>
      <c r="U265" s="158">
        <f>IFERROR(T265/T251,0)</f>
        <v>0</v>
      </c>
      <c r="V265" s="157">
        <f>CF152</f>
        <v>0</v>
      </c>
      <c r="W265" s="161">
        <f>IFERROR(V265/V266,0)</f>
        <v>0</v>
      </c>
      <c r="X265" s="162">
        <f>CG152</f>
        <v>0</v>
      </c>
      <c r="Y265" s="156">
        <f>IFERROR(X265/X266,0)</f>
        <v>0</v>
      </c>
      <c r="Z265" s="157" t="str">
        <f t="shared" si="430"/>
        <v>0</v>
      </c>
      <c r="AA265" s="158">
        <f>IFERROR(Z265/Z251,0)</f>
        <v>0</v>
      </c>
      <c r="AB265" s="157">
        <f>CH152</f>
        <v>0</v>
      </c>
      <c r="AC265" s="159">
        <f>IFERROR(AB265/AB266,0)</f>
        <v>0</v>
      </c>
      <c r="AD265" s="160">
        <f>CI152</f>
        <v>0</v>
      </c>
      <c r="AE265" s="156">
        <f>IFERROR(AD265/AD266,0)</f>
        <v>0</v>
      </c>
      <c r="AF265" s="157" t="str">
        <f t="shared" si="431"/>
        <v>0</v>
      </c>
      <c r="AG265" s="158">
        <f>IFERROR(AF265/AF251,0)</f>
        <v>0</v>
      </c>
      <c r="AH265" s="157">
        <f>CJ152</f>
        <v>0</v>
      </c>
      <c r="AI265" s="161">
        <f>IFERROR(AH265/AH266,0)</f>
        <v>0</v>
      </c>
      <c r="AJ265" s="160">
        <f>CK152</f>
        <v>0</v>
      </c>
      <c r="AK265" s="156">
        <f>IFERROR(AJ265/AJ266,0)</f>
        <v>0</v>
      </c>
      <c r="AL265" s="157" t="str">
        <f t="shared" si="432"/>
        <v>0</v>
      </c>
      <c r="AM265" s="158">
        <f>IFERROR(AL265/AL251,0)</f>
        <v>0</v>
      </c>
      <c r="AN265" s="157">
        <f>CL152</f>
        <v>0</v>
      </c>
      <c r="AO265" s="159">
        <f>IFERROR(AN265/AN266,0)</f>
        <v>0</v>
      </c>
      <c r="AP265" s="160">
        <f>CM152</f>
        <v>0</v>
      </c>
      <c r="AQ265" s="156">
        <f>IFERROR(AP265/AP266,0)</f>
        <v>0</v>
      </c>
      <c r="AR265" s="157" t="str">
        <f t="shared" si="434"/>
        <v>0</v>
      </c>
      <c r="AS265" s="158">
        <f>IFERROR(AR265/AR251,0)</f>
        <v>0</v>
      </c>
      <c r="AT265" s="157">
        <f>CN152</f>
        <v>0</v>
      </c>
      <c r="AU265" s="163">
        <f>IFERROR(AT265/AT266,0)</f>
        <v>0</v>
      </c>
      <c r="AV265" s="164">
        <f t="shared" si="436"/>
        <v>-25</v>
      </c>
      <c r="AW265" s="165">
        <f t="shared" si="437"/>
        <v>-1</v>
      </c>
      <c r="AX265" s="166">
        <f t="shared" si="438"/>
        <v>0</v>
      </c>
      <c r="AY265" s="165">
        <f t="shared" si="439"/>
        <v>0</v>
      </c>
      <c r="AZ265" s="166">
        <f t="shared" si="440"/>
        <v>0</v>
      </c>
      <c r="BA265" s="167">
        <f t="shared" si="441"/>
        <v>0</v>
      </c>
      <c r="BB265" s="164">
        <f t="shared" si="442"/>
        <v>0</v>
      </c>
      <c r="BC265" s="165">
        <f t="shared" si="443"/>
        <v>0</v>
      </c>
      <c r="BD265" s="166">
        <f t="shared" si="444"/>
        <v>0</v>
      </c>
      <c r="BE265" s="165">
        <f t="shared" si="445"/>
        <v>0</v>
      </c>
      <c r="BF265" s="166">
        <f t="shared" si="446"/>
        <v>0</v>
      </c>
      <c r="BG265" s="167">
        <f t="shared" si="447"/>
        <v>0</v>
      </c>
      <c r="BH265" s="164">
        <f t="shared" si="448"/>
        <v>0</v>
      </c>
      <c r="BI265" s="165">
        <f t="shared" si="449"/>
        <v>0</v>
      </c>
      <c r="BJ265" s="166">
        <f t="shared" si="450"/>
        <v>0</v>
      </c>
      <c r="BK265" s="165">
        <f t="shared" si="451"/>
        <v>0</v>
      </c>
      <c r="BL265" s="166">
        <f t="shared" si="452"/>
        <v>0</v>
      </c>
      <c r="BM265" s="168">
        <f t="shared" si="453"/>
        <v>0</v>
      </c>
      <c r="BN265" s="169">
        <f t="shared" si="454"/>
        <v>0</v>
      </c>
      <c r="BO265" s="165">
        <f t="shared" si="455"/>
        <v>0</v>
      </c>
      <c r="BP265" s="166">
        <f t="shared" si="456"/>
        <v>0</v>
      </c>
      <c r="BQ265" s="165">
        <f t="shared" si="457"/>
        <v>0</v>
      </c>
      <c r="BR265" s="166">
        <f t="shared" si="426"/>
        <v>0</v>
      </c>
      <c r="BS265" s="168">
        <f t="shared" si="458"/>
        <v>0</v>
      </c>
      <c r="CD265" s="2"/>
      <c r="CE265" s="2"/>
      <c r="CJ265" s="6"/>
      <c r="CK265" s="6"/>
      <c r="CM265" s="6"/>
    </row>
    <row r="266" spans="3:92" ht="18" customHeight="1" x14ac:dyDescent="0.3">
      <c r="C266" s="315"/>
      <c r="D266" s="328" t="s">
        <v>59</v>
      </c>
      <c r="E266" s="329"/>
      <c r="F266" s="170">
        <f>SUM(F254,F258,F264,F265)</f>
        <v>4257</v>
      </c>
      <c r="G266" s="171">
        <f>IFERROR(F266/F266,0)</f>
        <v>1</v>
      </c>
      <c r="H266" s="172">
        <f t="shared" si="427"/>
        <v>298.17175721308109</v>
      </c>
      <c r="I266" s="173">
        <f>IFERROR(H266/H251,0)</f>
        <v>1.0576202115421298</v>
      </c>
      <c r="J266" s="172">
        <f>SUM(J254,J258,J264,J265)</f>
        <v>1269317.1704560863</v>
      </c>
      <c r="K266" s="174">
        <f>IFERROR(J266/J266,0)</f>
        <v>1</v>
      </c>
      <c r="L266" s="175">
        <f>SUM(L254,L258,L264,L265)</f>
        <v>0</v>
      </c>
      <c r="M266" s="171">
        <f>IFERROR(L266/L266,0)</f>
        <v>0</v>
      </c>
      <c r="N266" s="172" t="str">
        <f t="shared" si="428"/>
        <v>0</v>
      </c>
      <c r="O266" s="173">
        <f>IFERROR(N266/N251,0)</f>
        <v>0</v>
      </c>
      <c r="P266" s="172">
        <f>SUM(P254,P258,P264,P265)</f>
        <v>0</v>
      </c>
      <c r="Q266" s="176">
        <f>IFERROR(P266/P266,0)</f>
        <v>0</v>
      </c>
      <c r="R266" s="175">
        <f>SUM(R254,R258,R264,R265)</f>
        <v>0</v>
      </c>
      <c r="S266" s="171">
        <f>IFERROR(R266/R266,0)</f>
        <v>0</v>
      </c>
      <c r="T266" s="172" t="str">
        <f t="shared" si="429"/>
        <v>0</v>
      </c>
      <c r="U266" s="173">
        <f>IFERROR(T266/T251,0)</f>
        <v>0</v>
      </c>
      <c r="V266" s="172">
        <f>SUM(V254,V258,V264,V265)</f>
        <v>0</v>
      </c>
      <c r="W266" s="176">
        <f>IFERROR(V266/V266,0)</f>
        <v>0</v>
      </c>
      <c r="X266" s="177">
        <f>SUM(X254,X258,X264,X265)</f>
        <v>0</v>
      </c>
      <c r="Y266" s="171">
        <f>IFERROR(X266/X266,0)</f>
        <v>0</v>
      </c>
      <c r="Z266" s="172" t="str">
        <f t="shared" si="430"/>
        <v>0</v>
      </c>
      <c r="AA266" s="173">
        <f>IFERROR(Z266/Z251,0)</f>
        <v>0</v>
      </c>
      <c r="AB266" s="172">
        <f>SUM(AB254,AB258,AB264,AB265)</f>
        <v>0</v>
      </c>
      <c r="AC266" s="174">
        <f>IFERROR(AB266/AB266,0)</f>
        <v>0</v>
      </c>
      <c r="AD266" s="175">
        <f>SUM(AD254,AD258,AD264,AD265)</f>
        <v>0</v>
      </c>
      <c r="AE266" s="171">
        <f>IFERROR(AD266/AD266,0)</f>
        <v>0</v>
      </c>
      <c r="AF266" s="172" t="str">
        <f t="shared" si="431"/>
        <v>0</v>
      </c>
      <c r="AG266" s="173">
        <f>IFERROR(AF266/AF251,0)</f>
        <v>0</v>
      </c>
      <c r="AH266" s="172">
        <f>SUM(AH254,AH258,AH264,AH265)</f>
        <v>0</v>
      </c>
      <c r="AI266" s="176">
        <f>IFERROR(AH266/AH266,0)</f>
        <v>0</v>
      </c>
      <c r="AJ266" s="175">
        <f>SUM(AJ254,AJ258,AJ264,AJ265)</f>
        <v>0</v>
      </c>
      <c r="AK266" s="171">
        <f>IFERROR(AJ266/AJ266,0)</f>
        <v>0</v>
      </c>
      <c r="AL266" s="172" t="str">
        <f t="shared" si="432"/>
        <v>0</v>
      </c>
      <c r="AM266" s="173">
        <f>IFERROR(AL266/AL251,0)</f>
        <v>0</v>
      </c>
      <c r="AN266" s="172">
        <f>SUM(AN254,AN258,AN264,AN265)</f>
        <v>0</v>
      </c>
      <c r="AO266" s="174">
        <f>IFERROR(AN266/AN266,0)</f>
        <v>0</v>
      </c>
      <c r="AP266" s="175">
        <f>SUM(AP254,AP258,AP264,AP265)</f>
        <v>0</v>
      </c>
      <c r="AQ266" s="171">
        <f>IFERROR(AP266/AP266,0)</f>
        <v>0</v>
      </c>
      <c r="AR266" s="172" t="str">
        <f t="shared" si="434"/>
        <v>0</v>
      </c>
      <c r="AS266" s="173">
        <f>IFERROR(AR266/AR251,0)</f>
        <v>0</v>
      </c>
      <c r="AT266" s="172">
        <f>SUM(AT254,AT258,AT264,AT265)</f>
        <v>0</v>
      </c>
      <c r="AU266" s="178">
        <f>IFERROR(AT266/AT266,0)</f>
        <v>0</v>
      </c>
      <c r="AV266" s="179">
        <f t="shared" si="436"/>
        <v>-4257</v>
      </c>
      <c r="AW266" s="180">
        <f t="shared" si="437"/>
        <v>-1</v>
      </c>
      <c r="AX266" s="181">
        <f t="shared" si="438"/>
        <v>-298.17175721308109</v>
      </c>
      <c r="AY266" s="180">
        <f t="shared" si="439"/>
        <v>-1</v>
      </c>
      <c r="AZ266" s="181">
        <f t="shared" si="440"/>
        <v>-1269317.1704560863</v>
      </c>
      <c r="BA266" s="182">
        <f t="shared" si="441"/>
        <v>-1</v>
      </c>
      <c r="BB266" s="179">
        <f t="shared" si="442"/>
        <v>0</v>
      </c>
      <c r="BC266" s="180">
        <f t="shared" si="443"/>
        <v>0</v>
      </c>
      <c r="BD266" s="181">
        <f t="shared" si="444"/>
        <v>0</v>
      </c>
      <c r="BE266" s="180">
        <f t="shared" si="445"/>
        <v>0</v>
      </c>
      <c r="BF266" s="181">
        <f t="shared" si="446"/>
        <v>0</v>
      </c>
      <c r="BG266" s="182">
        <f t="shared" si="447"/>
        <v>0</v>
      </c>
      <c r="BH266" s="179">
        <f t="shared" si="448"/>
        <v>0</v>
      </c>
      <c r="BI266" s="180">
        <f t="shared" si="449"/>
        <v>0</v>
      </c>
      <c r="BJ266" s="181">
        <f t="shared" si="450"/>
        <v>0</v>
      </c>
      <c r="BK266" s="180">
        <f t="shared" si="451"/>
        <v>0</v>
      </c>
      <c r="BL266" s="181">
        <f t="shared" si="452"/>
        <v>0</v>
      </c>
      <c r="BM266" s="183">
        <f t="shared" si="453"/>
        <v>0</v>
      </c>
      <c r="BN266" s="184">
        <f t="shared" si="454"/>
        <v>0</v>
      </c>
      <c r="BO266" s="180">
        <f t="shared" si="455"/>
        <v>0</v>
      </c>
      <c r="BP266" s="181">
        <f t="shared" si="456"/>
        <v>0</v>
      </c>
      <c r="BQ266" s="180">
        <f t="shared" si="457"/>
        <v>0</v>
      </c>
      <c r="BR266" s="181">
        <f t="shared" si="426"/>
        <v>0</v>
      </c>
      <c r="BS266" s="183">
        <f t="shared" si="458"/>
        <v>0</v>
      </c>
      <c r="CD266" s="2"/>
      <c r="CE266" s="2"/>
      <c r="CJ266" s="6"/>
      <c r="CK266" s="6"/>
      <c r="CM266" s="6"/>
    </row>
    <row r="267" spans="3:92" ht="18" customHeight="1" thickBot="1" x14ac:dyDescent="0.35">
      <c r="C267" s="316"/>
      <c r="D267" s="330" t="s">
        <v>60</v>
      </c>
      <c r="E267" s="331"/>
      <c r="F267" s="185">
        <f>F266/F246</f>
        <v>0.59621848739495797</v>
      </c>
      <c r="G267" s="186"/>
      <c r="H267" s="187"/>
      <c r="I267" s="188"/>
      <c r="J267" s="187"/>
      <c r="K267" s="189"/>
      <c r="L267" s="190" t="e">
        <f>L266/L246</f>
        <v>#DIV/0!</v>
      </c>
      <c r="M267" s="186"/>
      <c r="N267" s="187"/>
      <c r="O267" s="188"/>
      <c r="P267" s="187"/>
      <c r="Q267" s="191"/>
      <c r="R267" s="190" t="e">
        <f>R266/R246</f>
        <v>#DIV/0!</v>
      </c>
      <c r="S267" s="186"/>
      <c r="T267" s="187"/>
      <c r="U267" s="188"/>
      <c r="V267" s="187"/>
      <c r="W267" s="191"/>
      <c r="X267" s="192" t="e">
        <f>X266/X246</f>
        <v>#DIV/0!</v>
      </c>
      <c r="Y267" s="186"/>
      <c r="Z267" s="187"/>
      <c r="AA267" s="188"/>
      <c r="AB267" s="187"/>
      <c r="AC267" s="189"/>
      <c r="AD267" s="190" t="e">
        <f>AD266/AD246</f>
        <v>#DIV/0!</v>
      </c>
      <c r="AE267" s="186"/>
      <c r="AF267" s="187"/>
      <c r="AG267" s="188"/>
      <c r="AH267" s="187"/>
      <c r="AI267" s="191"/>
      <c r="AJ267" s="190" t="e">
        <f>AJ266/AJ246</f>
        <v>#DIV/0!</v>
      </c>
      <c r="AK267" s="186"/>
      <c r="AL267" s="187"/>
      <c r="AM267" s="188"/>
      <c r="AN267" s="187"/>
      <c r="AO267" s="189"/>
      <c r="AP267" s="190" t="e">
        <f>AP266/AP246</f>
        <v>#DIV/0!</v>
      </c>
      <c r="AQ267" s="186"/>
      <c r="AR267" s="187"/>
      <c r="AS267" s="188"/>
      <c r="AT267" s="187"/>
      <c r="AU267" s="193"/>
      <c r="AV267" s="194">
        <f t="shared" si="436"/>
        <v>0</v>
      </c>
      <c r="AW267" s="195"/>
      <c r="AX267" s="196"/>
      <c r="AY267" s="197"/>
      <c r="AZ267" s="196"/>
      <c r="BA267" s="197"/>
      <c r="BB267" s="194">
        <f t="shared" si="442"/>
        <v>0</v>
      </c>
      <c r="BC267" s="195"/>
      <c r="BD267" s="196"/>
      <c r="BE267" s="197"/>
      <c r="BF267" s="196"/>
      <c r="BG267" s="197"/>
      <c r="BH267" s="194">
        <f t="shared" si="448"/>
        <v>0</v>
      </c>
      <c r="BI267" s="195"/>
      <c r="BJ267" s="196"/>
      <c r="BK267" s="197"/>
      <c r="BL267" s="196"/>
      <c r="BM267" s="198"/>
      <c r="BN267" s="199">
        <f>IFERROR(L267-AP267,0)</f>
        <v>0</v>
      </c>
      <c r="BO267" s="195"/>
      <c r="BP267" s="196"/>
      <c r="BQ267" s="197"/>
      <c r="BR267" s="196"/>
      <c r="BS267" s="198"/>
      <c r="CD267" s="2"/>
      <c r="CE267" s="2"/>
      <c r="CJ267" s="6"/>
      <c r="CK267" s="6"/>
      <c r="CM267" s="6"/>
    </row>
    <row r="268" spans="3:92" ht="18" customHeight="1" x14ac:dyDescent="0.3">
      <c r="L268" s="8"/>
      <c r="P268" s="8"/>
      <c r="AM268" s="4"/>
      <c r="AS268" s="4"/>
      <c r="BI268" s="3"/>
      <c r="BK268" s="3"/>
      <c r="BM268" s="3"/>
      <c r="BO268" s="3"/>
      <c r="BQ268" s="3"/>
      <c r="BS268" s="3"/>
      <c r="CD268" s="2"/>
      <c r="CE268" s="2"/>
      <c r="CJ268" s="6"/>
      <c r="CK268" s="6"/>
      <c r="CM268" s="6"/>
    </row>
    <row r="269" spans="3:92" ht="18" customHeight="1" x14ac:dyDescent="0.3">
      <c r="AM269" s="4"/>
      <c r="AN269" s="8"/>
      <c r="AS269" s="4"/>
      <c r="AT269" s="8"/>
      <c r="BI269" s="3"/>
      <c r="BK269" s="3"/>
      <c r="BM269" s="3"/>
      <c r="BO269" s="3"/>
      <c r="BQ269" s="3"/>
      <c r="BS269" s="3"/>
      <c r="CD269" s="2"/>
      <c r="CE269" s="2"/>
      <c r="CJ269" s="6"/>
      <c r="CK269" s="6"/>
      <c r="CM269" s="6"/>
    </row>
    <row r="270" spans="3:92" s="8" customFormat="1" ht="18" customHeight="1" thickBot="1" x14ac:dyDescent="0.35">
      <c r="C270" s="7"/>
      <c r="D270" s="7"/>
      <c r="E270" s="7"/>
      <c r="F270" s="7">
        <f>CL169</f>
        <v>7378</v>
      </c>
      <c r="G270" s="3"/>
      <c r="I270" s="4"/>
      <c r="J270" s="9"/>
      <c r="K270" s="9"/>
      <c r="L270" s="7">
        <f>CL170</f>
        <v>0</v>
      </c>
      <c r="M270" s="3"/>
      <c r="O270" s="4"/>
      <c r="P270" s="9"/>
      <c r="Q270" s="9"/>
      <c r="R270" s="10">
        <f>CL171</f>
        <v>0</v>
      </c>
      <c r="S270" s="11"/>
      <c r="T270" s="10"/>
      <c r="U270" s="12"/>
      <c r="V270" s="9"/>
      <c r="W270" s="9"/>
      <c r="X270" s="10">
        <f>CL172</f>
        <v>0</v>
      </c>
      <c r="Y270" s="11"/>
      <c r="Z270" s="10"/>
      <c r="AA270" s="12"/>
      <c r="AB270" s="9"/>
      <c r="AC270" s="9"/>
      <c r="AD270" s="10">
        <f>CL173</f>
        <v>0</v>
      </c>
      <c r="AE270" s="11"/>
      <c r="AF270" s="10"/>
      <c r="AG270" s="12"/>
      <c r="AH270" s="9"/>
      <c r="AI270" s="9"/>
      <c r="AJ270" s="10">
        <f>CL174</f>
        <v>0</v>
      </c>
      <c r="AK270" s="3"/>
      <c r="AM270" s="4"/>
      <c r="AO270" s="3"/>
      <c r="AP270" s="10">
        <f>CL175</f>
        <v>0</v>
      </c>
      <c r="AQ270" s="3"/>
      <c r="AS270" s="4"/>
      <c r="AU270" s="3"/>
      <c r="AW270" s="3"/>
      <c r="AY270" s="3"/>
      <c r="BA270" s="3"/>
      <c r="BC270" s="3"/>
      <c r="BE270" s="3"/>
      <c r="BG270" s="3"/>
      <c r="BI270" s="3"/>
      <c r="BK270" s="3"/>
      <c r="BM270" s="11" t="s">
        <v>1</v>
      </c>
      <c r="BO270" s="3"/>
      <c r="BQ270" s="3"/>
      <c r="BS270" s="11" t="s">
        <v>1</v>
      </c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6"/>
      <c r="CK270" s="6"/>
      <c r="CL270" s="2"/>
      <c r="CM270" s="6"/>
      <c r="CN270" s="2"/>
    </row>
    <row r="271" spans="3:92" s="15" customFormat="1" ht="18" customHeight="1" x14ac:dyDescent="0.3">
      <c r="C271" s="347" t="s">
        <v>2</v>
      </c>
      <c r="D271" s="345"/>
      <c r="E271" s="352"/>
      <c r="F271" s="358" t="str">
        <f>$F$7</f>
        <v>2026 Budget</v>
      </c>
      <c r="G271" s="345"/>
      <c r="H271" s="345"/>
      <c r="I271" s="345"/>
      <c r="J271" s="345"/>
      <c r="K271" s="346"/>
      <c r="L271" s="359" t="str">
        <f>$L$7</f>
        <v>2026 Actual</v>
      </c>
      <c r="M271" s="345"/>
      <c r="N271" s="345"/>
      <c r="O271" s="345"/>
      <c r="P271" s="345"/>
      <c r="Q271" s="348"/>
      <c r="R271" s="347" t="str">
        <f>$R$7</f>
        <v>2025 Actual</v>
      </c>
      <c r="S271" s="345"/>
      <c r="T271" s="345"/>
      <c r="U271" s="345"/>
      <c r="V271" s="345"/>
      <c r="W271" s="348"/>
      <c r="X271" s="344" t="str">
        <f>$X$7</f>
        <v>2023 Actual</v>
      </c>
      <c r="Y271" s="345"/>
      <c r="Z271" s="345"/>
      <c r="AA271" s="345"/>
      <c r="AB271" s="345"/>
      <c r="AC271" s="346"/>
      <c r="AD271" s="347" t="str">
        <f>$AD$7</f>
        <v>2022 Actual</v>
      </c>
      <c r="AE271" s="345"/>
      <c r="AF271" s="345"/>
      <c r="AG271" s="345"/>
      <c r="AH271" s="345"/>
      <c r="AI271" s="348"/>
      <c r="AJ271" s="347" t="str">
        <f>$AJ$7</f>
        <v>2021 Actual</v>
      </c>
      <c r="AK271" s="345"/>
      <c r="AL271" s="345"/>
      <c r="AM271" s="345"/>
      <c r="AN271" s="345"/>
      <c r="AO271" s="346"/>
      <c r="AP271" s="347" t="str">
        <f>$AP$7</f>
        <v>2020 Actual</v>
      </c>
      <c r="AQ271" s="345"/>
      <c r="AR271" s="345"/>
      <c r="AS271" s="345"/>
      <c r="AT271" s="345"/>
      <c r="AU271" s="349"/>
      <c r="AV271" s="350" t="str">
        <f>$AV$7</f>
        <v>2026 Actual vs. 2026 Budget</v>
      </c>
      <c r="AW271" s="340"/>
      <c r="AX271" s="340"/>
      <c r="AY271" s="340"/>
      <c r="AZ271" s="340"/>
      <c r="BA271" s="351"/>
      <c r="BB271" s="350" t="str">
        <f>$BB$7</f>
        <v>2026 Actual vs. 2025 Actual</v>
      </c>
      <c r="BC271" s="340"/>
      <c r="BD271" s="340"/>
      <c r="BE271" s="340"/>
      <c r="BF271" s="340"/>
      <c r="BG271" s="351"/>
      <c r="BH271" s="350" t="str">
        <f>$BH$7</f>
        <v>2026 Actual vs. 2024 Actual</v>
      </c>
      <c r="BI271" s="340"/>
      <c r="BJ271" s="340"/>
      <c r="BK271" s="340"/>
      <c r="BL271" s="340"/>
      <c r="BM271" s="341"/>
      <c r="BN271" s="339" t="str">
        <f>$BN$7</f>
        <v>2025 Actual vs. 2020 Actual</v>
      </c>
      <c r="BO271" s="340"/>
      <c r="BP271" s="340"/>
      <c r="BQ271" s="340"/>
      <c r="BR271" s="340"/>
      <c r="BS271" s="341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6"/>
      <c r="CK271" s="14"/>
      <c r="CL271" s="8"/>
      <c r="CM271" s="14"/>
      <c r="CN271" s="8"/>
    </row>
    <row r="272" spans="3:92" s="15" customFormat="1" ht="18" customHeight="1" x14ac:dyDescent="0.3">
      <c r="C272" s="353"/>
      <c r="D272" s="333"/>
      <c r="E272" s="354"/>
      <c r="F272" s="342" t="s">
        <v>15</v>
      </c>
      <c r="G272" s="333"/>
      <c r="H272" s="334" t="s">
        <v>16</v>
      </c>
      <c r="I272" s="333"/>
      <c r="J272" s="334" t="s">
        <v>17</v>
      </c>
      <c r="K272" s="336"/>
      <c r="L272" s="335" t="s">
        <v>15</v>
      </c>
      <c r="M272" s="333"/>
      <c r="N272" s="334" t="s">
        <v>16</v>
      </c>
      <c r="O272" s="333"/>
      <c r="P272" s="334" t="s">
        <v>17</v>
      </c>
      <c r="Q272" s="343"/>
      <c r="R272" s="335" t="s">
        <v>15</v>
      </c>
      <c r="S272" s="333"/>
      <c r="T272" s="334" t="s">
        <v>16</v>
      </c>
      <c r="U272" s="333"/>
      <c r="V272" s="334" t="s">
        <v>18</v>
      </c>
      <c r="W272" s="343"/>
      <c r="X272" s="338" t="s">
        <v>15</v>
      </c>
      <c r="Y272" s="333"/>
      <c r="Z272" s="334" t="s">
        <v>16</v>
      </c>
      <c r="AA272" s="333"/>
      <c r="AB272" s="334" t="s">
        <v>18</v>
      </c>
      <c r="AC272" s="336"/>
      <c r="AD272" s="335" t="s">
        <v>15</v>
      </c>
      <c r="AE272" s="333"/>
      <c r="AF272" s="334" t="s">
        <v>16</v>
      </c>
      <c r="AG272" s="333"/>
      <c r="AH272" s="334" t="s">
        <v>19</v>
      </c>
      <c r="AI272" s="343"/>
      <c r="AJ272" s="335" t="s">
        <v>15</v>
      </c>
      <c r="AK272" s="333"/>
      <c r="AL272" s="334" t="s">
        <v>16</v>
      </c>
      <c r="AM272" s="333"/>
      <c r="AN272" s="334" t="s">
        <v>19</v>
      </c>
      <c r="AO272" s="336"/>
      <c r="AP272" s="335" t="s">
        <v>15</v>
      </c>
      <c r="AQ272" s="333"/>
      <c r="AR272" s="334" t="s">
        <v>16</v>
      </c>
      <c r="AS272" s="333"/>
      <c r="AT272" s="334" t="s">
        <v>19</v>
      </c>
      <c r="AU272" s="337"/>
      <c r="AV272" s="332" t="s">
        <v>15</v>
      </c>
      <c r="AW272" s="333"/>
      <c r="AX272" s="334" t="s">
        <v>16</v>
      </c>
      <c r="AY272" s="333"/>
      <c r="AZ272" s="334" t="s">
        <v>17</v>
      </c>
      <c r="BA272" s="336"/>
      <c r="BB272" s="332" t="s">
        <v>15</v>
      </c>
      <c r="BC272" s="333"/>
      <c r="BD272" s="334" t="s">
        <v>16</v>
      </c>
      <c r="BE272" s="333"/>
      <c r="BF272" s="334" t="s">
        <v>17</v>
      </c>
      <c r="BG272" s="336"/>
      <c r="BH272" s="332" t="s">
        <v>15</v>
      </c>
      <c r="BI272" s="333"/>
      <c r="BJ272" s="334" t="s">
        <v>16</v>
      </c>
      <c r="BK272" s="333"/>
      <c r="BL272" s="334" t="s">
        <v>17</v>
      </c>
      <c r="BM272" s="337"/>
      <c r="BN272" s="338" t="s">
        <v>15</v>
      </c>
      <c r="BO272" s="333"/>
      <c r="BP272" s="334" t="s">
        <v>16</v>
      </c>
      <c r="BQ272" s="333"/>
      <c r="BR272" s="334" t="s">
        <v>17</v>
      </c>
      <c r="BS272" s="337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6"/>
      <c r="CK272" s="236"/>
      <c r="CM272" s="236"/>
    </row>
    <row r="273" spans="3:92" s="15" customFormat="1" ht="18" customHeight="1" thickBot="1" x14ac:dyDescent="0.35">
      <c r="C273" s="355"/>
      <c r="D273" s="356"/>
      <c r="E273" s="357"/>
      <c r="F273" s="19"/>
      <c r="G273" s="20" t="s">
        <v>28</v>
      </c>
      <c r="H273" s="21"/>
      <c r="I273" s="22" t="s">
        <v>29</v>
      </c>
      <c r="J273" s="21"/>
      <c r="K273" s="23" t="s">
        <v>28</v>
      </c>
      <c r="L273" s="24"/>
      <c r="M273" s="20" t="s">
        <v>28</v>
      </c>
      <c r="N273" s="21"/>
      <c r="O273" s="22" t="s">
        <v>29</v>
      </c>
      <c r="P273" s="21"/>
      <c r="Q273" s="25" t="s">
        <v>28</v>
      </c>
      <c r="R273" s="24"/>
      <c r="S273" s="20" t="s">
        <v>28</v>
      </c>
      <c r="T273" s="21"/>
      <c r="U273" s="22" t="s">
        <v>29</v>
      </c>
      <c r="V273" s="21"/>
      <c r="W273" s="25" t="s">
        <v>28</v>
      </c>
      <c r="X273" s="26"/>
      <c r="Y273" s="20" t="s">
        <v>28</v>
      </c>
      <c r="Z273" s="21"/>
      <c r="AA273" s="22" t="s">
        <v>29</v>
      </c>
      <c r="AB273" s="21"/>
      <c r="AC273" s="23" t="s">
        <v>28</v>
      </c>
      <c r="AD273" s="24"/>
      <c r="AE273" s="20" t="s">
        <v>28</v>
      </c>
      <c r="AF273" s="21"/>
      <c r="AG273" s="22" t="s">
        <v>29</v>
      </c>
      <c r="AH273" s="21"/>
      <c r="AI273" s="25" t="s">
        <v>28</v>
      </c>
      <c r="AJ273" s="24"/>
      <c r="AK273" s="20" t="s">
        <v>28</v>
      </c>
      <c r="AL273" s="21"/>
      <c r="AM273" s="22" t="s">
        <v>29</v>
      </c>
      <c r="AN273" s="21"/>
      <c r="AO273" s="23" t="s">
        <v>28</v>
      </c>
      <c r="AP273" s="24"/>
      <c r="AQ273" s="20" t="s">
        <v>28</v>
      </c>
      <c r="AR273" s="21"/>
      <c r="AS273" s="22" t="s">
        <v>29</v>
      </c>
      <c r="AT273" s="21"/>
      <c r="AU273" s="27" t="s">
        <v>28</v>
      </c>
      <c r="AV273" s="28"/>
      <c r="AW273" s="20" t="s">
        <v>30</v>
      </c>
      <c r="AX273" s="21"/>
      <c r="AY273" s="20" t="s">
        <v>30</v>
      </c>
      <c r="AZ273" s="21"/>
      <c r="BA273" s="23" t="s">
        <v>30</v>
      </c>
      <c r="BB273" s="28"/>
      <c r="BC273" s="20" t="s">
        <v>30</v>
      </c>
      <c r="BD273" s="21"/>
      <c r="BE273" s="20" t="s">
        <v>30</v>
      </c>
      <c r="BF273" s="21"/>
      <c r="BG273" s="23" t="s">
        <v>30</v>
      </c>
      <c r="BH273" s="28"/>
      <c r="BI273" s="20" t="s">
        <v>30</v>
      </c>
      <c r="BJ273" s="21"/>
      <c r="BK273" s="20" t="s">
        <v>30</v>
      </c>
      <c r="BL273" s="21"/>
      <c r="BM273" s="27" t="s">
        <v>30</v>
      </c>
      <c r="BN273" s="26"/>
      <c r="BO273" s="20" t="s">
        <v>30</v>
      </c>
      <c r="BP273" s="21"/>
      <c r="BQ273" s="20" t="s">
        <v>30</v>
      </c>
      <c r="BR273" s="21"/>
      <c r="BS273" s="27" t="s">
        <v>30</v>
      </c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6"/>
      <c r="CK273" s="236"/>
      <c r="CM273" s="236"/>
    </row>
    <row r="274" spans="3:92" ht="18" customHeight="1" thickTop="1" x14ac:dyDescent="0.3">
      <c r="C274" s="360" t="s">
        <v>70</v>
      </c>
      <c r="D274" s="317" t="s">
        <v>33</v>
      </c>
      <c r="E274" s="34" t="s">
        <v>34</v>
      </c>
      <c r="F274" s="35">
        <f>CA153</f>
        <v>259</v>
      </c>
      <c r="G274" s="36">
        <f>IFERROR(F274/F290,0)</f>
        <v>6.283357593401262E-2</v>
      </c>
      <c r="H274" s="37">
        <f>IFERROR(J274/F274,"0")</f>
        <v>0</v>
      </c>
      <c r="I274" s="38">
        <f>IFERROR(H274/H275,0)</f>
        <v>0</v>
      </c>
      <c r="J274" s="37">
        <f>CB153</f>
        <v>0</v>
      </c>
      <c r="K274" s="39">
        <f>IFERROR(J274/J290,0)</f>
        <v>0</v>
      </c>
      <c r="L274" s="40">
        <f t="shared" ref="L274:L277" si="467">CC153</f>
        <v>0</v>
      </c>
      <c r="M274" s="36">
        <f>IFERROR(L274/L290,0)</f>
        <v>0</v>
      </c>
      <c r="N274" s="37" t="str">
        <f>IFERROR(P274/L274,"0")</f>
        <v>0</v>
      </c>
      <c r="O274" s="38">
        <f>IFERROR(N274/N275,0)</f>
        <v>0</v>
      </c>
      <c r="P274" s="37">
        <f t="shared" ref="P274:P277" si="468">CD153</f>
        <v>0</v>
      </c>
      <c r="Q274" s="41">
        <f>IFERROR(P274/P290,0)</f>
        <v>0</v>
      </c>
      <c r="R274" s="40">
        <f>CE153</f>
        <v>0</v>
      </c>
      <c r="S274" s="36">
        <f>IFERROR(R274/R290,0)</f>
        <v>0</v>
      </c>
      <c r="T274" s="37" t="str">
        <f>IFERROR(V274/R274,"0")</f>
        <v>0</v>
      </c>
      <c r="U274" s="38">
        <f>IFERROR(T274/T275,0)</f>
        <v>0</v>
      </c>
      <c r="V274" s="37">
        <f>CF153</f>
        <v>0</v>
      </c>
      <c r="W274" s="41">
        <f>IFERROR(V274/V290,0)</f>
        <v>0</v>
      </c>
      <c r="X274" s="42">
        <f>CG153</f>
        <v>0</v>
      </c>
      <c r="Y274" s="36">
        <f>IFERROR(X274/X290,0)</f>
        <v>0</v>
      </c>
      <c r="Z274" s="37" t="str">
        <f>IFERROR(AB274/X274,"0")</f>
        <v>0</v>
      </c>
      <c r="AA274" s="38">
        <f>IFERROR(Z274/Z275,0)</f>
        <v>0</v>
      </c>
      <c r="AB274" s="37">
        <f>CH153</f>
        <v>0</v>
      </c>
      <c r="AC274" s="39">
        <f>IFERROR(AB274/AB290,0)</f>
        <v>0</v>
      </c>
      <c r="AD274" s="40">
        <f>CI153</f>
        <v>0</v>
      </c>
      <c r="AE274" s="36">
        <f>IFERROR(AD274/AD290,0)</f>
        <v>0</v>
      </c>
      <c r="AF274" s="37" t="str">
        <f>IFERROR(AH274/AD274,"0")</f>
        <v>0</v>
      </c>
      <c r="AG274" s="38">
        <f>IFERROR(AF274/AF275,0)</f>
        <v>0</v>
      </c>
      <c r="AH274" s="37">
        <f>CJ153</f>
        <v>0</v>
      </c>
      <c r="AI274" s="41">
        <f>IFERROR(AH274/AH290,0)</f>
        <v>0</v>
      </c>
      <c r="AJ274" s="40">
        <f>CK153</f>
        <v>0</v>
      </c>
      <c r="AK274" s="36">
        <f>IFERROR(AJ274/AJ290,0)</f>
        <v>0</v>
      </c>
      <c r="AL274" s="37" t="str">
        <f>IFERROR(AN274/AJ274,"0")</f>
        <v>0</v>
      </c>
      <c r="AM274" s="38">
        <f>IFERROR(AL274/AL275,0)</f>
        <v>0</v>
      </c>
      <c r="AN274" s="37">
        <f>CL153</f>
        <v>0</v>
      </c>
      <c r="AO274" s="39">
        <f>IFERROR(AN274/AN290,0)</f>
        <v>0</v>
      </c>
      <c r="AP274" s="40">
        <f>CM153</f>
        <v>0</v>
      </c>
      <c r="AQ274" s="36">
        <f>IFERROR(AP274/AP290,0)</f>
        <v>0</v>
      </c>
      <c r="AR274" s="37" t="str">
        <f>IFERROR(AT274/AP274,"0")</f>
        <v>0</v>
      </c>
      <c r="AS274" s="38">
        <f>IFERROR(AR274/AR275,0)</f>
        <v>0</v>
      </c>
      <c r="AT274" s="37">
        <f>CN153</f>
        <v>0</v>
      </c>
      <c r="AU274" s="43">
        <f>IFERROR(AT274/AT290,0)</f>
        <v>0</v>
      </c>
      <c r="AV274" s="44">
        <f>IFERROR(L274-F274,0)</f>
        <v>-259</v>
      </c>
      <c r="AW274" s="45">
        <f>IFERROR(AV274/F274,0)</f>
        <v>-1</v>
      </c>
      <c r="AX274" s="46">
        <f>IFERROR(N274-H274,0)</f>
        <v>0</v>
      </c>
      <c r="AY274" s="45">
        <f>IFERROR(AX274/H274,0)</f>
        <v>0</v>
      </c>
      <c r="AZ274" s="46">
        <f>IFERROR(P274-J274,0)</f>
        <v>0</v>
      </c>
      <c r="BA274" s="47">
        <f>IFERROR(AZ274/J274,0)</f>
        <v>0</v>
      </c>
      <c r="BB274" s="44">
        <f>IFERROR(L274-R274,0)</f>
        <v>0</v>
      </c>
      <c r="BC274" s="45">
        <f>IFERROR(BB274/R274,0)</f>
        <v>0</v>
      </c>
      <c r="BD274" s="46">
        <f>IFERROR(N274-T274,0)</f>
        <v>0</v>
      </c>
      <c r="BE274" s="45">
        <f>IFERROR(BD274/T274,0)</f>
        <v>0</v>
      </c>
      <c r="BF274" s="46">
        <f>IFERROR(P274-V274,0)</f>
        <v>0</v>
      </c>
      <c r="BG274" s="47">
        <f>IFERROR(BF274/V274,0)</f>
        <v>0</v>
      </c>
      <c r="BH274" s="44">
        <f>IFERROR(L274-X274,0)</f>
        <v>0</v>
      </c>
      <c r="BI274" s="45">
        <f>IFERROR(BH274/X274,0)</f>
        <v>0</v>
      </c>
      <c r="BJ274" s="46">
        <f>IFERROR(N274-Z274,0)</f>
        <v>0</v>
      </c>
      <c r="BK274" s="45">
        <f>IFERROR(BJ274/Z274,0)</f>
        <v>0</v>
      </c>
      <c r="BL274" s="46">
        <f>IFERROR(P274-AB274,0)</f>
        <v>0</v>
      </c>
      <c r="BM274" s="48">
        <f>IFERROR(BL274/AB274,0)</f>
        <v>0</v>
      </c>
      <c r="BN274" s="49">
        <f>IFERROR(L274-AP274,0)</f>
        <v>0</v>
      </c>
      <c r="BO274" s="45">
        <f>IFERROR(BN274/AP274,0)</f>
        <v>0</v>
      </c>
      <c r="BP274" s="46">
        <f>IFERROR(N274-AR274,0)</f>
        <v>0</v>
      </c>
      <c r="BQ274" s="45">
        <f>IFERROR(BP274/AR274,0)</f>
        <v>0</v>
      </c>
      <c r="BR274" s="46">
        <f t="shared" ref="BR274:BR290" si="469">IFERROR(P274-AT274,0)</f>
        <v>0</v>
      </c>
      <c r="BS274" s="48">
        <f>IFERROR(BR274/AT274,0)</f>
        <v>0</v>
      </c>
      <c r="CD274" s="2"/>
      <c r="CE274" s="2"/>
      <c r="CJ274" s="6"/>
      <c r="CK274" s="236"/>
      <c r="CL274" s="15"/>
      <c r="CM274" s="236"/>
      <c r="CN274" s="15"/>
    </row>
    <row r="275" spans="3:92" ht="18" customHeight="1" x14ac:dyDescent="0.3">
      <c r="C275" s="315"/>
      <c r="D275" s="318"/>
      <c r="E275" s="60" t="s">
        <v>36</v>
      </c>
      <c r="F275" s="61">
        <f>CA154</f>
        <v>945</v>
      </c>
      <c r="G275" s="62">
        <f>IFERROR(F275/F290,0)</f>
        <v>0.22925764192139739</v>
      </c>
      <c r="H275" s="63">
        <f t="shared" ref="H275:H290" si="470">IFERROR(J275/F275,"0")</f>
        <v>284.89338049793895</v>
      </c>
      <c r="I275" s="64">
        <f>IFERROR(H275/H275,0)</f>
        <v>1</v>
      </c>
      <c r="J275" s="63">
        <f>CB154</f>
        <v>269224.24457055231</v>
      </c>
      <c r="K275" s="65">
        <f>IFERROR(J275/J290,0)</f>
        <v>0.21942006967799932</v>
      </c>
      <c r="L275" s="66">
        <f t="shared" si="467"/>
        <v>0</v>
      </c>
      <c r="M275" s="62">
        <f>IFERROR(L275/L290,0)</f>
        <v>0</v>
      </c>
      <c r="N275" s="63" t="str">
        <f t="shared" ref="N275:N290" si="471">IFERROR(P275/L275,"0")</f>
        <v>0</v>
      </c>
      <c r="O275" s="64">
        <f>IFERROR(N275/N275,0)</f>
        <v>0</v>
      </c>
      <c r="P275" s="63">
        <f t="shared" si="468"/>
        <v>0</v>
      </c>
      <c r="Q275" s="67">
        <f>IFERROR(P275/P290,0)</f>
        <v>0</v>
      </c>
      <c r="R275" s="66">
        <f>CE154</f>
        <v>0</v>
      </c>
      <c r="S275" s="62">
        <f>IFERROR(R275/R290,0)</f>
        <v>0</v>
      </c>
      <c r="T275" s="63" t="str">
        <f t="shared" ref="T275:T290" si="472">IFERROR(V275/R275,"0")</f>
        <v>0</v>
      </c>
      <c r="U275" s="64">
        <f>IFERROR(T275/T275,0)</f>
        <v>0</v>
      </c>
      <c r="V275" s="63">
        <f>CF154</f>
        <v>0</v>
      </c>
      <c r="W275" s="67">
        <f>IFERROR(V275/V290,0)</f>
        <v>0</v>
      </c>
      <c r="X275" s="68">
        <f>CG154</f>
        <v>0</v>
      </c>
      <c r="Y275" s="62">
        <f>IFERROR(X275/X290,0)</f>
        <v>0</v>
      </c>
      <c r="Z275" s="63" t="str">
        <f t="shared" ref="Z275:Z290" si="473">IFERROR(AB275/X275,"0")</f>
        <v>0</v>
      </c>
      <c r="AA275" s="64">
        <f>IFERROR(Z275/Z275,0)</f>
        <v>0</v>
      </c>
      <c r="AB275" s="63">
        <f>CH154</f>
        <v>0</v>
      </c>
      <c r="AC275" s="65">
        <f>IFERROR(AB275/AB290,0)</f>
        <v>0</v>
      </c>
      <c r="AD275" s="66">
        <f>CI154</f>
        <v>0</v>
      </c>
      <c r="AE275" s="62">
        <f>IFERROR(AD275/AD290,0)</f>
        <v>0</v>
      </c>
      <c r="AF275" s="63" t="str">
        <f t="shared" ref="AF275:AF290" si="474">IFERROR(AH275/AD275,"0")</f>
        <v>0</v>
      </c>
      <c r="AG275" s="64">
        <f>IFERROR(AF275/AF275,0)</f>
        <v>0</v>
      </c>
      <c r="AH275" s="63">
        <f>CJ154</f>
        <v>0</v>
      </c>
      <c r="AI275" s="67">
        <f>IFERROR(AH275/AH290,0)</f>
        <v>0</v>
      </c>
      <c r="AJ275" s="66">
        <f>CK154</f>
        <v>0</v>
      </c>
      <c r="AK275" s="62">
        <f>IFERROR(AJ275/AJ290,0)</f>
        <v>0</v>
      </c>
      <c r="AL275" s="63" t="str">
        <f t="shared" ref="AL275:AL290" si="475">IFERROR(AN275/AJ275,"0")</f>
        <v>0</v>
      </c>
      <c r="AM275" s="64">
        <f>IFERROR(AL275/AL275,0)</f>
        <v>0</v>
      </c>
      <c r="AN275" s="63">
        <f>CL154</f>
        <v>0</v>
      </c>
      <c r="AO275" s="65">
        <f>IFERROR(AN275/AN290,0)</f>
        <v>0</v>
      </c>
      <c r="AP275" s="66">
        <f t="shared" ref="AP275:AP277" si="476">CM154</f>
        <v>0</v>
      </c>
      <c r="AQ275" s="62">
        <f>IFERROR(AP275/AP290,0)</f>
        <v>0</v>
      </c>
      <c r="AR275" s="63" t="str">
        <f t="shared" ref="AR275:AR290" si="477">IFERROR(AT275/AP275,"0")</f>
        <v>0</v>
      </c>
      <c r="AS275" s="64">
        <f>IFERROR(AR275/AR275,0)</f>
        <v>0</v>
      </c>
      <c r="AT275" s="63">
        <f t="shared" ref="AT275:AT277" si="478">CN154</f>
        <v>0</v>
      </c>
      <c r="AU275" s="69">
        <f>IFERROR(AT275/AT290,0)</f>
        <v>0</v>
      </c>
      <c r="AV275" s="70">
        <f t="shared" ref="AV275:AV291" si="479">IFERROR(L275-F275,0)</f>
        <v>-945</v>
      </c>
      <c r="AW275" s="71">
        <f t="shared" ref="AW275:AW290" si="480">IFERROR(AV275/F275,0)</f>
        <v>-1</v>
      </c>
      <c r="AX275" s="72">
        <f t="shared" ref="AX275:AX290" si="481">IFERROR(N275-H275,0)</f>
        <v>-284.89338049793895</v>
      </c>
      <c r="AY275" s="71">
        <f t="shared" ref="AY275:AY290" si="482">IFERROR(AX275/H275,0)</f>
        <v>-1</v>
      </c>
      <c r="AZ275" s="72">
        <f t="shared" ref="AZ275:AZ290" si="483">IFERROR(P275-J275,0)</f>
        <v>-269224.24457055231</v>
      </c>
      <c r="BA275" s="73">
        <f t="shared" ref="BA275:BA290" si="484">IFERROR(AZ275/J275,0)</f>
        <v>-1</v>
      </c>
      <c r="BB275" s="70">
        <f t="shared" ref="BB275:BB291" si="485">IFERROR(L275-R275,0)</f>
        <v>0</v>
      </c>
      <c r="BC275" s="71">
        <f t="shared" ref="BC275:BC290" si="486">IFERROR(BB275/R275,0)</f>
        <v>0</v>
      </c>
      <c r="BD275" s="72">
        <f t="shared" ref="BD275:BD290" si="487">IFERROR(N275-T275,0)</f>
        <v>0</v>
      </c>
      <c r="BE275" s="71">
        <f t="shared" ref="BE275:BE290" si="488">IFERROR(BD275/T275,0)</f>
        <v>0</v>
      </c>
      <c r="BF275" s="72">
        <f t="shared" ref="BF275:BF290" si="489">IFERROR(P275-V275,0)</f>
        <v>0</v>
      </c>
      <c r="BG275" s="73">
        <f t="shared" ref="BG275:BG290" si="490">IFERROR(BF275/V275,0)</f>
        <v>0</v>
      </c>
      <c r="BH275" s="70">
        <f t="shared" ref="BH275:BH291" si="491">IFERROR(L275-X275,0)</f>
        <v>0</v>
      </c>
      <c r="BI275" s="71">
        <f t="shared" ref="BI275:BI290" si="492">IFERROR(BH275/X275,0)</f>
        <v>0</v>
      </c>
      <c r="BJ275" s="72">
        <f t="shared" ref="BJ275:BJ290" si="493">IFERROR(N275-Z275,0)</f>
        <v>0</v>
      </c>
      <c r="BK275" s="71">
        <f t="shared" ref="BK275:BK290" si="494">IFERROR(BJ275/Z275,0)</f>
        <v>0</v>
      </c>
      <c r="BL275" s="72">
        <f t="shared" ref="BL275:BL290" si="495">IFERROR(P275-AB275,0)</f>
        <v>0</v>
      </c>
      <c r="BM275" s="74">
        <f t="shared" ref="BM275:BM290" si="496">IFERROR(BL275/AB275,0)</f>
        <v>0</v>
      </c>
      <c r="BN275" s="75">
        <f t="shared" ref="BN275:BN290" si="497">IFERROR(L275-AP275,0)</f>
        <v>0</v>
      </c>
      <c r="BO275" s="71">
        <f t="shared" ref="BO275:BO290" si="498">IFERROR(BN275/AP275,0)</f>
        <v>0</v>
      </c>
      <c r="BP275" s="72">
        <f t="shared" ref="BP275:BP290" si="499">IFERROR(N275-AR275,0)</f>
        <v>0</v>
      </c>
      <c r="BQ275" s="71">
        <f t="shared" ref="BQ275:BQ290" si="500">IFERROR(BP275/AR275,0)</f>
        <v>0</v>
      </c>
      <c r="BR275" s="72">
        <f t="shared" si="469"/>
        <v>0</v>
      </c>
      <c r="BS275" s="74">
        <f t="shared" ref="BS275:BS290" si="501">IFERROR(BR275/AT275,0)</f>
        <v>0</v>
      </c>
      <c r="CD275" s="2"/>
      <c r="CE275" s="2"/>
      <c r="CJ275" s="6"/>
      <c r="CK275" s="6"/>
      <c r="CM275" s="6"/>
    </row>
    <row r="276" spans="3:92" ht="18" customHeight="1" x14ac:dyDescent="0.3">
      <c r="C276" s="315"/>
      <c r="D276" s="318"/>
      <c r="E276" s="60" t="s">
        <v>37</v>
      </c>
      <c r="F276" s="61">
        <f>CA155</f>
        <v>97</v>
      </c>
      <c r="G276" s="62">
        <f>IFERROR(F276/F290,0)</f>
        <v>2.3532265890344493E-2</v>
      </c>
      <c r="H276" s="63">
        <f t="shared" si="470"/>
        <v>296.26085990665547</v>
      </c>
      <c r="I276" s="64">
        <f>IFERROR(H276/H275,0)</f>
        <v>1.0399008196991042</v>
      </c>
      <c r="J276" s="63">
        <f>CB155</f>
        <v>28737.30341094558</v>
      </c>
      <c r="K276" s="65">
        <f>IFERROR(J276/J290,0)</f>
        <v>2.342114888963899E-2</v>
      </c>
      <c r="L276" s="66">
        <f t="shared" si="467"/>
        <v>0</v>
      </c>
      <c r="M276" s="62">
        <f>IFERROR(L276/L290,0)</f>
        <v>0</v>
      </c>
      <c r="N276" s="63" t="str">
        <f t="shared" si="471"/>
        <v>0</v>
      </c>
      <c r="O276" s="64">
        <f>IFERROR(N276/N275,0)</f>
        <v>0</v>
      </c>
      <c r="P276" s="63">
        <f t="shared" si="468"/>
        <v>0</v>
      </c>
      <c r="Q276" s="67">
        <f>IFERROR(P276/P290,0)</f>
        <v>0</v>
      </c>
      <c r="R276" s="66">
        <f>CE155</f>
        <v>0</v>
      </c>
      <c r="S276" s="62">
        <f>IFERROR(R276/R290,0)</f>
        <v>0</v>
      </c>
      <c r="T276" s="63" t="str">
        <f t="shared" si="472"/>
        <v>0</v>
      </c>
      <c r="U276" s="64">
        <f>IFERROR(T276/T275,0)</f>
        <v>0</v>
      </c>
      <c r="V276" s="63">
        <f>CF155</f>
        <v>0</v>
      </c>
      <c r="W276" s="67">
        <f>IFERROR(V276/V290,0)</f>
        <v>0</v>
      </c>
      <c r="X276" s="68">
        <f>CG155</f>
        <v>0</v>
      </c>
      <c r="Y276" s="62">
        <f>IFERROR(X276/X290,0)</f>
        <v>0</v>
      </c>
      <c r="Z276" s="63" t="str">
        <f t="shared" si="473"/>
        <v>0</v>
      </c>
      <c r="AA276" s="64">
        <f>IFERROR(Z276/Z275,0)</f>
        <v>0</v>
      </c>
      <c r="AB276" s="63">
        <f>CH155</f>
        <v>0</v>
      </c>
      <c r="AC276" s="65">
        <f>IFERROR(AB276/AB290,0)</f>
        <v>0</v>
      </c>
      <c r="AD276" s="66">
        <f>CI155</f>
        <v>0</v>
      </c>
      <c r="AE276" s="62">
        <f>IFERROR(AD276/AD290,0)</f>
        <v>0</v>
      </c>
      <c r="AF276" s="63" t="str">
        <f t="shared" si="474"/>
        <v>0</v>
      </c>
      <c r="AG276" s="64">
        <f>IFERROR(AF276/AF275,0)</f>
        <v>0</v>
      </c>
      <c r="AH276" s="63">
        <f>CJ155</f>
        <v>0</v>
      </c>
      <c r="AI276" s="67">
        <f>IFERROR(AH276/AH290,0)</f>
        <v>0</v>
      </c>
      <c r="AJ276" s="66">
        <f>CK155</f>
        <v>0</v>
      </c>
      <c r="AK276" s="62">
        <f>IFERROR(AJ276/AJ290,0)</f>
        <v>0</v>
      </c>
      <c r="AL276" s="63" t="str">
        <f t="shared" si="475"/>
        <v>0</v>
      </c>
      <c r="AM276" s="64">
        <f>IFERROR(AL276/AL275,0)</f>
        <v>0</v>
      </c>
      <c r="AN276" s="63">
        <f>CL155</f>
        <v>0</v>
      </c>
      <c r="AO276" s="65">
        <f>IFERROR(AN276/AN290,0)</f>
        <v>0</v>
      </c>
      <c r="AP276" s="66">
        <f t="shared" si="476"/>
        <v>0</v>
      </c>
      <c r="AQ276" s="62">
        <f>IFERROR(AP276/AP290,0)</f>
        <v>0</v>
      </c>
      <c r="AR276" s="63" t="str">
        <f t="shared" si="477"/>
        <v>0</v>
      </c>
      <c r="AS276" s="64">
        <f>IFERROR(AR276/AR275,0)</f>
        <v>0</v>
      </c>
      <c r="AT276" s="63">
        <f t="shared" si="478"/>
        <v>0</v>
      </c>
      <c r="AU276" s="69">
        <f>IFERROR(AT276/AT290,0)</f>
        <v>0</v>
      </c>
      <c r="AV276" s="70">
        <f t="shared" si="479"/>
        <v>-97</v>
      </c>
      <c r="AW276" s="71">
        <f t="shared" si="480"/>
        <v>-1</v>
      </c>
      <c r="AX276" s="72">
        <f t="shared" si="481"/>
        <v>-296.26085990665547</v>
      </c>
      <c r="AY276" s="71">
        <f t="shared" si="482"/>
        <v>-1</v>
      </c>
      <c r="AZ276" s="72">
        <f t="shared" si="483"/>
        <v>-28737.30341094558</v>
      </c>
      <c r="BA276" s="73">
        <f t="shared" si="484"/>
        <v>-1</v>
      </c>
      <c r="BB276" s="70">
        <f t="shared" si="485"/>
        <v>0</v>
      </c>
      <c r="BC276" s="71">
        <f t="shared" si="486"/>
        <v>0</v>
      </c>
      <c r="BD276" s="72">
        <f t="shared" si="487"/>
        <v>0</v>
      </c>
      <c r="BE276" s="71">
        <f t="shared" si="488"/>
        <v>0</v>
      </c>
      <c r="BF276" s="72">
        <f t="shared" si="489"/>
        <v>0</v>
      </c>
      <c r="BG276" s="73">
        <f t="shared" si="490"/>
        <v>0</v>
      </c>
      <c r="BH276" s="70">
        <f t="shared" si="491"/>
        <v>0</v>
      </c>
      <c r="BI276" s="71">
        <f t="shared" si="492"/>
        <v>0</v>
      </c>
      <c r="BJ276" s="72">
        <f t="shared" si="493"/>
        <v>0</v>
      </c>
      <c r="BK276" s="71">
        <f t="shared" si="494"/>
        <v>0</v>
      </c>
      <c r="BL276" s="72">
        <f t="shared" si="495"/>
        <v>0</v>
      </c>
      <c r="BM276" s="74">
        <f t="shared" si="496"/>
        <v>0</v>
      </c>
      <c r="BN276" s="75">
        <f t="shared" si="497"/>
        <v>0</v>
      </c>
      <c r="BO276" s="71">
        <f t="shared" si="498"/>
        <v>0</v>
      </c>
      <c r="BP276" s="72">
        <f t="shared" si="499"/>
        <v>0</v>
      </c>
      <c r="BQ276" s="71">
        <f t="shared" si="500"/>
        <v>0</v>
      </c>
      <c r="BR276" s="72">
        <f t="shared" si="469"/>
        <v>0</v>
      </c>
      <c r="BS276" s="74">
        <f t="shared" si="501"/>
        <v>0</v>
      </c>
      <c r="CD276" s="2"/>
      <c r="CE276" s="2"/>
      <c r="CJ276" s="6"/>
      <c r="CK276" s="6"/>
      <c r="CM276" s="6"/>
    </row>
    <row r="277" spans="3:92" ht="18" customHeight="1" x14ac:dyDescent="0.3">
      <c r="C277" s="315"/>
      <c r="D277" s="318"/>
      <c r="E277" s="60" t="s">
        <v>39</v>
      </c>
      <c r="F277" s="61">
        <f>CA156</f>
        <v>3</v>
      </c>
      <c r="G277" s="62">
        <f>IFERROR(F277/F290,0)</f>
        <v>7.27802037845706E-4</v>
      </c>
      <c r="H277" s="63">
        <f t="shared" si="470"/>
        <v>285.95158155614001</v>
      </c>
      <c r="I277" s="64">
        <f>IFERROR(H277/H275,0)</f>
        <v>1.003714375730147</v>
      </c>
      <c r="J277" s="63">
        <f>CB156</f>
        <v>857.85474466842004</v>
      </c>
      <c r="K277" s="65">
        <f>IFERROR(J277/J290,0)</f>
        <v>6.9915897860164586E-4</v>
      </c>
      <c r="L277" s="66">
        <f t="shared" si="467"/>
        <v>0</v>
      </c>
      <c r="M277" s="62">
        <f>IFERROR(L277/L290,0)</f>
        <v>0</v>
      </c>
      <c r="N277" s="63" t="str">
        <f t="shared" si="471"/>
        <v>0</v>
      </c>
      <c r="O277" s="64">
        <f>IFERROR(N277/N275,0)</f>
        <v>0</v>
      </c>
      <c r="P277" s="63">
        <f t="shared" si="468"/>
        <v>0</v>
      </c>
      <c r="Q277" s="67">
        <f>IFERROR(P277/P290,0)</f>
        <v>0</v>
      </c>
      <c r="R277" s="66">
        <f>CE156</f>
        <v>0</v>
      </c>
      <c r="S277" s="62">
        <f>IFERROR(R277/R290,0)</f>
        <v>0</v>
      </c>
      <c r="T277" s="63" t="str">
        <f t="shared" si="472"/>
        <v>0</v>
      </c>
      <c r="U277" s="64">
        <f>IFERROR(T277/T275,0)</f>
        <v>0</v>
      </c>
      <c r="V277" s="63">
        <f>CF156</f>
        <v>0</v>
      </c>
      <c r="W277" s="67">
        <f>IFERROR(V277/V290,0)</f>
        <v>0</v>
      </c>
      <c r="X277" s="68">
        <f>CG156</f>
        <v>0</v>
      </c>
      <c r="Y277" s="62">
        <f>IFERROR(X277/X290,0)</f>
        <v>0</v>
      </c>
      <c r="Z277" s="63" t="str">
        <f t="shared" si="473"/>
        <v>0</v>
      </c>
      <c r="AA277" s="64">
        <f>IFERROR(Z277/Z275,0)</f>
        <v>0</v>
      </c>
      <c r="AB277" s="63">
        <f>CH156</f>
        <v>0</v>
      </c>
      <c r="AC277" s="65">
        <f>IFERROR(AB277/AB290,0)</f>
        <v>0</v>
      </c>
      <c r="AD277" s="66">
        <f>CI156</f>
        <v>0</v>
      </c>
      <c r="AE277" s="62">
        <f>IFERROR(AD277/AD290,0)</f>
        <v>0</v>
      </c>
      <c r="AF277" s="63" t="str">
        <f t="shared" si="474"/>
        <v>0</v>
      </c>
      <c r="AG277" s="64">
        <f>IFERROR(AF277/AF275,0)</f>
        <v>0</v>
      </c>
      <c r="AH277" s="63">
        <f>CJ156</f>
        <v>0</v>
      </c>
      <c r="AI277" s="67">
        <f>IFERROR(AH277/AH290,0)</f>
        <v>0</v>
      </c>
      <c r="AJ277" s="66">
        <f>CK156</f>
        <v>0</v>
      </c>
      <c r="AK277" s="62">
        <f>IFERROR(AJ277/AJ290,0)</f>
        <v>0</v>
      </c>
      <c r="AL277" s="63" t="str">
        <f t="shared" si="475"/>
        <v>0</v>
      </c>
      <c r="AM277" s="64">
        <f>IFERROR(AL277/AL275,0)</f>
        <v>0</v>
      </c>
      <c r="AN277" s="63">
        <f>CL156</f>
        <v>0</v>
      </c>
      <c r="AO277" s="65">
        <f>IFERROR(AN277/AN290,0)</f>
        <v>0</v>
      </c>
      <c r="AP277" s="66">
        <f t="shared" si="476"/>
        <v>0</v>
      </c>
      <c r="AQ277" s="62">
        <f>IFERROR(AP277/AP290,0)</f>
        <v>0</v>
      </c>
      <c r="AR277" s="63" t="str">
        <f t="shared" si="477"/>
        <v>0</v>
      </c>
      <c r="AS277" s="64">
        <f>IFERROR(AR277/AR275,0)</f>
        <v>0</v>
      </c>
      <c r="AT277" s="63">
        <f t="shared" si="478"/>
        <v>0</v>
      </c>
      <c r="AU277" s="69">
        <f>IFERROR(AT277/AT290,0)</f>
        <v>0</v>
      </c>
      <c r="AV277" s="70">
        <f t="shared" si="479"/>
        <v>-3</v>
      </c>
      <c r="AW277" s="71">
        <f t="shared" si="480"/>
        <v>-1</v>
      </c>
      <c r="AX277" s="72">
        <f t="shared" si="481"/>
        <v>-285.95158155614001</v>
      </c>
      <c r="AY277" s="71">
        <f t="shared" si="482"/>
        <v>-1</v>
      </c>
      <c r="AZ277" s="72">
        <f t="shared" si="483"/>
        <v>-857.85474466842004</v>
      </c>
      <c r="BA277" s="73">
        <f t="shared" si="484"/>
        <v>-1</v>
      </c>
      <c r="BB277" s="70">
        <f t="shared" si="485"/>
        <v>0</v>
      </c>
      <c r="BC277" s="71">
        <f t="shared" si="486"/>
        <v>0</v>
      </c>
      <c r="BD277" s="72">
        <f t="shared" si="487"/>
        <v>0</v>
      </c>
      <c r="BE277" s="71">
        <f t="shared" si="488"/>
        <v>0</v>
      </c>
      <c r="BF277" s="72">
        <f t="shared" si="489"/>
        <v>0</v>
      </c>
      <c r="BG277" s="73">
        <f t="shared" si="490"/>
        <v>0</v>
      </c>
      <c r="BH277" s="70">
        <f t="shared" si="491"/>
        <v>0</v>
      </c>
      <c r="BI277" s="71">
        <f t="shared" si="492"/>
        <v>0</v>
      </c>
      <c r="BJ277" s="72">
        <f t="shared" si="493"/>
        <v>0</v>
      </c>
      <c r="BK277" s="71">
        <f t="shared" si="494"/>
        <v>0</v>
      </c>
      <c r="BL277" s="72">
        <f t="shared" si="495"/>
        <v>0</v>
      </c>
      <c r="BM277" s="74">
        <f t="shared" si="496"/>
        <v>0</v>
      </c>
      <c r="BN277" s="75">
        <f t="shared" si="497"/>
        <v>0</v>
      </c>
      <c r="BO277" s="71">
        <f t="shared" si="498"/>
        <v>0</v>
      </c>
      <c r="BP277" s="72">
        <f t="shared" si="499"/>
        <v>0</v>
      </c>
      <c r="BQ277" s="71">
        <f t="shared" si="500"/>
        <v>0</v>
      </c>
      <c r="BR277" s="72">
        <f t="shared" si="469"/>
        <v>0</v>
      </c>
      <c r="BS277" s="74">
        <f t="shared" si="501"/>
        <v>0</v>
      </c>
      <c r="CD277" s="2"/>
      <c r="CE277" s="2"/>
      <c r="CJ277" s="6"/>
      <c r="CK277" s="6"/>
      <c r="CM277" s="6"/>
    </row>
    <row r="278" spans="3:92" ht="18" customHeight="1" x14ac:dyDescent="0.3">
      <c r="C278" s="315"/>
      <c r="D278" s="319"/>
      <c r="E278" s="86" t="s">
        <v>41</v>
      </c>
      <c r="F278" s="87">
        <f>SUM(F274:F277)</f>
        <v>1304</v>
      </c>
      <c r="G278" s="88">
        <f>IFERROR(F278/F290,0)</f>
        <v>0.31635128578360017</v>
      </c>
      <c r="H278" s="89">
        <f t="shared" si="470"/>
        <v>229.15598368571034</v>
      </c>
      <c r="I278" s="90">
        <f>IFERROR(H278/H275,0)</f>
        <v>0.80435699588803944</v>
      </c>
      <c r="J278" s="89">
        <f>SUM(J274:J277)</f>
        <v>298819.4027261663</v>
      </c>
      <c r="K278" s="91">
        <f>IFERROR(J278/J290,0)</f>
        <v>0.24354037754623994</v>
      </c>
      <c r="L278" s="92">
        <f>SUM(L274:L277)</f>
        <v>0</v>
      </c>
      <c r="M278" s="88">
        <f>IFERROR(L278/L290,0)</f>
        <v>0</v>
      </c>
      <c r="N278" s="89" t="str">
        <f t="shared" si="471"/>
        <v>0</v>
      </c>
      <c r="O278" s="90">
        <f>IFERROR(N278/N275,0)</f>
        <v>0</v>
      </c>
      <c r="P278" s="89">
        <f>SUM(P274:P277)</f>
        <v>0</v>
      </c>
      <c r="Q278" s="93">
        <f>IFERROR(P278/P290,0)</f>
        <v>0</v>
      </c>
      <c r="R278" s="92">
        <f>SUM(R274:R277)</f>
        <v>0</v>
      </c>
      <c r="S278" s="88">
        <f>IFERROR(R278/R290,0)</f>
        <v>0</v>
      </c>
      <c r="T278" s="89" t="str">
        <f t="shared" si="472"/>
        <v>0</v>
      </c>
      <c r="U278" s="90">
        <f>IFERROR(T278/T275,0)</f>
        <v>0</v>
      </c>
      <c r="V278" s="89">
        <f>SUM(V274:V277)</f>
        <v>0</v>
      </c>
      <c r="W278" s="93">
        <f>IFERROR(V278/V290,0)</f>
        <v>0</v>
      </c>
      <c r="X278" s="94">
        <f>SUM(X274:X277)</f>
        <v>0</v>
      </c>
      <c r="Y278" s="88">
        <f>IFERROR(X278/X290,0)</f>
        <v>0</v>
      </c>
      <c r="Z278" s="89" t="str">
        <f t="shared" si="473"/>
        <v>0</v>
      </c>
      <c r="AA278" s="90">
        <f>IFERROR(Z278/Z275,0)</f>
        <v>0</v>
      </c>
      <c r="AB278" s="89">
        <f>SUM(AB274:AB277)</f>
        <v>0</v>
      </c>
      <c r="AC278" s="91">
        <f>IFERROR(AB278/AB290,0)</f>
        <v>0</v>
      </c>
      <c r="AD278" s="92">
        <f>SUM(AD274:AD277)</f>
        <v>0</v>
      </c>
      <c r="AE278" s="88">
        <f>IFERROR(AD278/AD290,0)</f>
        <v>0</v>
      </c>
      <c r="AF278" s="89" t="str">
        <f t="shared" si="474"/>
        <v>0</v>
      </c>
      <c r="AG278" s="90">
        <f>IFERROR(AF278/AF275,0)</f>
        <v>0</v>
      </c>
      <c r="AH278" s="89">
        <f>SUM(AH274:AH277)</f>
        <v>0</v>
      </c>
      <c r="AI278" s="93">
        <f>IFERROR(AH278/AH290,0)</f>
        <v>0</v>
      </c>
      <c r="AJ278" s="92">
        <f>SUM(AJ274:AJ277)</f>
        <v>0</v>
      </c>
      <c r="AK278" s="88">
        <f>IFERROR(AJ278/AJ290,0)</f>
        <v>0</v>
      </c>
      <c r="AL278" s="89" t="str">
        <f t="shared" si="475"/>
        <v>0</v>
      </c>
      <c r="AM278" s="90">
        <f>IFERROR(AL278/AL275,0)</f>
        <v>0</v>
      </c>
      <c r="AN278" s="89">
        <f>SUM(AN274:AN277)</f>
        <v>0</v>
      </c>
      <c r="AO278" s="91">
        <f>IFERROR(AN278/AN290,0)</f>
        <v>0</v>
      </c>
      <c r="AP278" s="92">
        <f>SUM(AP274:AP277)</f>
        <v>0</v>
      </c>
      <c r="AQ278" s="88">
        <f>IFERROR(AP278/AP290,0)</f>
        <v>0</v>
      </c>
      <c r="AR278" s="89" t="str">
        <f t="shared" si="477"/>
        <v>0</v>
      </c>
      <c r="AS278" s="90">
        <f>IFERROR(AR278/AR275,0)</f>
        <v>0</v>
      </c>
      <c r="AT278" s="89">
        <f>SUM(AT274:AT277)</f>
        <v>0</v>
      </c>
      <c r="AU278" s="95">
        <f>IFERROR(AT278/AT290,0)</f>
        <v>0</v>
      </c>
      <c r="AV278" s="96">
        <f t="shared" si="479"/>
        <v>-1304</v>
      </c>
      <c r="AW278" s="97">
        <f t="shared" si="480"/>
        <v>-1</v>
      </c>
      <c r="AX278" s="98">
        <f t="shared" si="481"/>
        <v>-229.15598368571034</v>
      </c>
      <c r="AY278" s="97">
        <f t="shared" si="482"/>
        <v>-1</v>
      </c>
      <c r="AZ278" s="98">
        <f t="shared" si="483"/>
        <v>-298819.4027261663</v>
      </c>
      <c r="BA278" s="99">
        <f t="shared" si="484"/>
        <v>-1</v>
      </c>
      <c r="BB278" s="96">
        <f t="shared" si="485"/>
        <v>0</v>
      </c>
      <c r="BC278" s="97">
        <f t="shared" si="486"/>
        <v>0</v>
      </c>
      <c r="BD278" s="98">
        <f t="shared" si="487"/>
        <v>0</v>
      </c>
      <c r="BE278" s="97">
        <f t="shared" si="488"/>
        <v>0</v>
      </c>
      <c r="BF278" s="98">
        <f t="shared" si="489"/>
        <v>0</v>
      </c>
      <c r="BG278" s="99">
        <f t="shared" si="490"/>
        <v>0</v>
      </c>
      <c r="BH278" s="96">
        <f t="shared" si="491"/>
        <v>0</v>
      </c>
      <c r="BI278" s="97">
        <f t="shared" si="492"/>
        <v>0</v>
      </c>
      <c r="BJ278" s="98">
        <f t="shared" si="493"/>
        <v>0</v>
      </c>
      <c r="BK278" s="97">
        <f t="shared" si="494"/>
        <v>0</v>
      </c>
      <c r="BL278" s="98">
        <f t="shared" si="495"/>
        <v>0</v>
      </c>
      <c r="BM278" s="100">
        <f t="shared" si="496"/>
        <v>0</v>
      </c>
      <c r="BN278" s="101">
        <f t="shared" si="497"/>
        <v>0</v>
      </c>
      <c r="BO278" s="97">
        <f t="shared" si="498"/>
        <v>0</v>
      </c>
      <c r="BP278" s="98">
        <f t="shared" si="499"/>
        <v>0</v>
      </c>
      <c r="BQ278" s="97">
        <f t="shared" si="500"/>
        <v>0</v>
      </c>
      <c r="BR278" s="98">
        <f t="shared" si="469"/>
        <v>0</v>
      </c>
      <c r="BS278" s="100">
        <f t="shared" si="501"/>
        <v>0</v>
      </c>
      <c r="CD278" s="2"/>
      <c r="CE278" s="2"/>
      <c r="CJ278" s="6"/>
      <c r="CK278" s="6"/>
      <c r="CM278" s="6"/>
    </row>
    <row r="279" spans="3:92" ht="18" customHeight="1" x14ac:dyDescent="0.3">
      <c r="C279" s="315"/>
      <c r="D279" s="320" t="s">
        <v>44</v>
      </c>
      <c r="E279" s="102" t="s">
        <v>45</v>
      </c>
      <c r="F279" s="103">
        <f>CA157</f>
        <v>545</v>
      </c>
      <c r="G279" s="104">
        <f>IFERROR(F279/F290,0)</f>
        <v>0.13221737020863658</v>
      </c>
      <c r="H279" s="105">
        <f t="shared" si="470"/>
        <v>274.32318293598058</v>
      </c>
      <c r="I279" s="106">
        <f>IFERROR(H279/H275,0)</f>
        <v>0.96289770740378844</v>
      </c>
      <c r="J279" s="105">
        <f>CB157</f>
        <v>149506.13470010943</v>
      </c>
      <c r="K279" s="107">
        <f>IFERROR(J279/J290,0)</f>
        <v>0.12184878277034092</v>
      </c>
      <c r="L279" s="108">
        <f t="shared" ref="L279:L281" si="502">CC157</f>
        <v>0</v>
      </c>
      <c r="M279" s="104">
        <f>IFERROR(L279/L290,0)</f>
        <v>0</v>
      </c>
      <c r="N279" s="105" t="str">
        <f t="shared" si="471"/>
        <v>0</v>
      </c>
      <c r="O279" s="106">
        <f>IFERROR(N279/N275,0)</f>
        <v>0</v>
      </c>
      <c r="P279" s="105">
        <f t="shared" ref="P279:P281" si="503">CD157</f>
        <v>0</v>
      </c>
      <c r="Q279" s="109">
        <f>IFERROR(P279/P290,0)</f>
        <v>0</v>
      </c>
      <c r="R279" s="108">
        <f>CE157</f>
        <v>0</v>
      </c>
      <c r="S279" s="104">
        <f>IFERROR(R279/R290,0)</f>
        <v>0</v>
      </c>
      <c r="T279" s="105" t="str">
        <f t="shared" si="472"/>
        <v>0</v>
      </c>
      <c r="U279" s="106">
        <f>IFERROR(T279/T275,0)</f>
        <v>0</v>
      </c>
      <c r="V279" s="105">
        <f>CF157</f>
        <v>0</v>
      </c>
      <c r="W279" s="109">
        <f>IFERROR(V279/V290,0)</f>
        <v>0</v>
      </c>
      <c r="X279" s="110">
        <f>CG157</f>
        <v>0</v>
      </c>
      <c r="Y279" s="104">
        <f>IFERROR(X279/X290,0)</f>
        <v>0</v>
      </c>
      <c r="Z279" s="105" t="str">
        <f t="shared" si="473"/>
        <v>0</v>
      </c>
      <c r="AA279" s="106">
        <f>IFERROR(Z279/Z275,0)</f>
        <v>0</v>
      </c>
      <c r="AB279" s="105">
        <f>CH157</f>
        <v>0</v>
      </c>
      <c r="AC279" s="107">
        <f>IFERROR(AB279/AB290,0)</f>
        <v>0</v>
      </c>
      <c r="AD279" s="108">
        <f>CI157</f>
        <v>0</v>
      </c>
      <c r="AE279" s="104">
        <f>IFERROR(AD279/AD290,0)</f>
        <v>0</v>
      </c>
      <c r="AF279" s="105" t="str">
        <f t="shared" si="474"/>
        <v>0</v>
      </c>
      <c r="AG279" s="106">
        <f>IFERROR(AF279/AF275,0)</f>
        <v>0</v>
      </c>
      <c r="AH279" s="105">
        <f>CJ157</f>
        <v>0</v>
      </c>
      <c r="AI279" s="109">
        <f>IFERROR(AH279/AH290,0)</f>
        <v>0</v>
      </c>
      <c r="AJ279" s="108">
        <f>CK157</f>
        <v>0</v>
      </c>
      <c r="AK279" s="104">
        <f>IFERROR(AJ279/AJ290,0)</f>
        <v>0</v>
      </c>
      <c r="AL279" s="105" t="str">
        <f t="shared" si="475"/>
        <v>0</v>
      </c>
      <c r="AM279" s="106">
        <f>IFERROR(AL279/AL275,0)</f>
        <v>0</v>
      </c>
      <c r="AN279" s="105">
        <f>CL157</f>
        <v>0</v>
      </c>
      <c r="AO279" s="107">
        <f>IFERROR(AN279/AN290,0)</f>
        <v>0</v>
      </c>
      <c r="AP279" s="108">
        <f>CM157</f>
        <v>0</v>
      </c>
      <c r="AQ279" s="104">
        <f>IFERROR(AP279/AP290,0)</f>
        <v>0</v>
      </c>
      <c r="AR279" s="105" t="str">
        <f t="shared" si="477"/>
        <v>0</v>
      </c>
      <c r="AS279" s="106">
        <f>IFERROR(AR279/AR275,0)</f>
        <v>0</v>
      </c>
      <c r="AT279" s="105">
        <f>CN157</f>
        <v>0</v>
      </c>
      <c r="AU279" s="111">
        <f>IFERROR(AT279/AT290,0)</f>
        <v>0</v>
      </c>
      <c r="AV279" s="112">
        <f t="shared" si="479"/>
        <v>-545</v>
      </c>
      <c r="AW279" s="113">
        <f t="shared" si="480"/>
        <v>-1</v>
      </c>
      <c r="AX279" s="114">
        <f t="shared" si="481"/>
        <v>-274.32318293598058</v>
      </c>
      <c r="AY279" s="113">
        <f t="shared" si="482"/>
        <v>-1</v>
      </c>
      <c r="AZ279" s="114">
        <f t="shared" si="483"/>
        <v>-149506.13470010943</v>
      </c>
      <c r="BA279" s="115">
        <f t="shared" si="484"/>
        <v>-1</v>
      </c>
      <c r="BB279" s="112">
        <f t="shared" si="485"/>
        <v>0</v>
      </c>
      <c r="BC279" s="113">
        <f t="shared" si="486"/>
        <v>0</v>
      </c>
      <c r="BD279" s="114">
        <f t="shared" si="487"/>
        <v>0</v>
      </c>
      <c r="BE279" s="113">
        <f t="shared" si="488"/>
        <v>0</v>
      </c>
      <c r="BF279" s="114">
        <f t="shared" si="489"/>
        <v>0</v>
      </c>
      <c r="BG279" s="115">
        <f t="shared" si="490"/>
        <v>0</v>
      </c>
      <c r="BH279" s="112">
        <f t="shared" si="491"/>
        <v>0</v>
      </c>
      <c r="BI279" s="113">
        <f t="shared" si="492"/>
        <v>0</v>
      </c>
      <c r="BJ279" s="114">
        <f t="shared" si="493"/>
        <v>0</v>
      </c>
      <c r="BK279" s="113">
        <f t="shared" si="494"/>
        <v>0</v>
      </c>
      <c r="BL279" s="114">
        <f t="shared" si="495"/>
        <v>0</v>
      </c>
      <c r="BM279" s="116">
        <f t="shared" si="496"/>
        <v>0</v>
      </c>
      <c r="BN279" s="117">
        <f t="shared" si="497"/>
        <v>0</v>
      </c>
      <c r="BO279" s="113">
        <f t="shared" si="498"/>
        <v>0</v>
      </c>
      <c r="BP279" s="114">
        <f t="shared" si="499"/>
        <v>0</v>
      </c>
      <c r="BQ279" s="113">
        <f t="shared" si="500"/>
        <v>0</v>
      </c>
      <c r="BR279" s="114">
        <f t="shared" si="469"/>
        <v>0</v>
      </c>
      <c r="BS279" s="116">
        <f t="shared" si="501"/>
        <v>0</v>
      </c>
      <c r="CD279" s="2"/>
      <c r="CE279" s="2"/>
      <c r="CJ279" s="6"/>
      <c r="CK279" s="6"/>
      <c r="CM279" s="6"/>
    </row>
    <row r="280" spans="3:92" ht="18" customHeight="1" x14ac:dyDescent="0.3">
      <c r="C280" s="315"/>
      <c r="D280" s="321"/>
      <c r="E280" s="60" t="s">
        <v>47</v>
      </c>
      <c r="F280" s="61">
        <f>CA158</f>
        <v>0</v>
      </c>
      <c r="G280" s="62">
        <f>IFERROR(F280/F290,0)</f>
        <v>0</v>
      </c>
      <c r="H280" s="63" t="str">
        <f t="shared" si="470"/>
        <v>0</v>
      </c>
      <c r="I280" s="64">
        <f>IFERROR(H280/H275,0)</f>
        <v>0</v>
      </c>
      <c r="J280" s="63">
        <f>CB158</f>
        <v>0</v>
      </c>
      <c r="K280" s="65">
        <f>IFERROR(J280/J290,0)</f>
        <v>0</v>
      </c>
      <c r="L280" s="66">
        <f t="shared" si="502"/>
        <v>0</v>
      </c>
      <c r="M280" s="62">
        <f>IFERROR(L280/L290,0)</f>
        <v>0</v>
      </c>
      <c r="N280" s="63" t="str">
        <f t="shared" si="471"/>
        <v>0</v>
      </c>
      <c r="O280" s="64">
        <f>IFERROR(N280/N275,0)</f>
        <v>0</v>
      </c>
      <c r="P280" s="63">
        <f t="shared" si="503"/>
        <v>0</v>
      </c>
      <c r="Q280" s="67">
        <f>IFERROR(P280/P290,0)</f>
        <v>0</v>
      </c>
      <c r="R280" s="66">
        <f>CE158</f>
        <v>0</v>
      </c>
      <c r="S280" s="62">
        <f>IFERROR(R280/R290,0)</f>
        <v>0</v>
      </c>
      <c r="T280" s="63" t="str">
        <f t="shared" si="472"/>
        <v>0</v>
      </c>
      <c r="U280" s="64">
        <f>IFERROR(T280/T275,0)</f>
        <v>0</v>
      </c>
      <c r="V280" s="63">
        <f>CF158</f>
        <v>0</v>
      </c>
      <c r="W280" s="67">
        <f>IFERROR(V280/V290,0)</f>
        <v>0</v>
      </c>
      <c r="X280" s="68">
        <f>CG158</f>
        <v>0</v>
      </c>
      <c r="Y280" s="62">
        <f>IFERROR(X280/X290,0)</f>
        <v>0</v>
      </c>
      <c r="Z280" s="63" t="str">
        <f t="shared" si="473"/>
        <v>0</v>
      </c>
      <c r="AA280" s="64">
        <f>IFERROR(Z280/Z275,0)</f>
        <v>0</v>
      </c>
      <c r="AB280" s="63">
        <f>CH158</f>
        <v>0</v>
      </c>
      <c r="AC280" s="65">
        <f>IFERROR(AB280/AB290,0)</f>
        <v>0</v>
      </c>
      <c r="AD280" s="66">
        <f>CI158</f>
        <v>0</v>
      </c>
      <c r="AE280" s="62">
        <f>IFERROR(AD280/AD290,0)</f>
        <v>0</v>
      </c>
      <c r="AF280" s="63" t="str">
        <f t="shared" si="474"/>
        <v>0</v>
      </c>
      <c r="AG280" s="64">
        <f>IFERROR(AF280/AF275,0)</f>
        <v>0</v>
      </c>
      <c r="AH280" s="63">
        <f>CJ158</f>
        <v>0</v>
      </c>
      <c r="AI280" s="67">
        <f>IFERROR(AH280/AH290,0)</f>
        <v>0</v>
      </c>
      <c r="AJ280" s="66">
        <f>CK158</f>
        <v>0</v>
      </c>
      <c r="AK280" s="62">
        <f>IFERROR(AJ280/AJ290,0)</f>
        <v>0</v>
      </c>
      <c r="AL280" s="63" t="str">
        <f t="shared" si="475"/>
        <v>0</v>
      </c>
      <c r="AM280" s="64">
        <f>IFERROR(AL280/AL275,0)</f>
        <v>0</v>
      </c>
      <c r="AN280" s="63">
        <f>CL158</f>
        <v>0</v>
      </c>
      <c r="AO280" s="65">
        <f>IFERROR(AN280/AN290,0)</f>
        <v>0</v>
      </c>
      <c r="AP280" s="66">
        <f t="shared" ref="AP280:AP281" si="504">CM158</f>
        <v>0</v>
      </c>
      <c r="AQ280" s="62">
        <f>IFERROR(AP280/AP290,0)</f>
        <v>0</v>
      </c>
      <c r="AR280" s="63" t="str">
        <f t="shared" si="477"/>
        <v>0</v>
      </c>
      <c r="AS280" s="64">
        <f>IFERROR(AR280/AR275,0)</f>
        <v>0</v>
      </c>
      <c r="AT280" s="63">
        <f t="shared" ref="AT280:AT281" si="505">CN158</f>
        <v>0</v>
      </c>
      <c r="AU280" s="69">
        <f>IFERROR(AT280/AT290,0)</f>
        <v>0</v>
      </c>
      <c r="AV280" s="70">
        <f t="shared" si="479"/>
        <v>0</v>
      </c>
      <c r="AW280" s="71">
        <f t="shared" si="480"/>
        <v>0</v>
      </c>
      <c r="AX280" s="72">
        <f t="shared" si="481"/>
        <v>0</v>
      </c>
      <c r="AY280" s="71">
        <f t="shared" si="482"/>
        <v>0</v>
      </c>
      <c r="AZ280" s="72">
        <f t="shared" si="483"/>
        <v>0</v>
      </c>
      <c r="BA280" s="73">
        <f t="shared" si="484"/>
        <v>0</v>
      </c>
      <c r="BB280" s="70">
        <f t="shared" si="485"/>
        <v>0</v>
      </c>
      <c r="BC280" s="71">
        <f t="shared" si="486"/>
        <v>0</v>
      </c>
      <c r="BD280" s="72">
        <f t="shared" si="487"/>
        <v>0</v>
      </c>
      <c r="BE280" s="71">
        <f t="shared" si="488"/>
        <v>0</v>
      </c>
      <c r="BF280" s="72">
        <f t="shared" si="489"/>
        <v>0</v>
      </c>
      <c r="BG280" s="73">
        <f t="shared" si="490"/>
        <v>0</v>
      </c>
      <c r="BH280" s="70">
        <f t="shared" si="491"/>
        <v>0</v>
      </c>
      <c r="BI280" s="71">
        <f t="shared" si="492"/>
        <v>0</v>
      </c>
      <c r="BJ280" s="72">
        <f t="shared" si="493"/>
        <v>0</v>
      </c>
      <c r="BK280" s="71">
        <f t="shared" si="494"/>
        <v>0</v>
      </c>
      <c r="BL280" s="72">
        <f t="shared" si="495"/>
        <v>0</v>
      </c>
      <c r="BM280" s="74">
        <f t="shared" si="496"/>
        <v>0</v>
      </c>
      <c r="BN280" s="75">
        <f t="shared" si="497"/>
        <v>0</v>
      </c>
      <c r="BO280" s="71">
        <f t="shared" si="498"/>
        <v>0</v>
      </c>
      <c r="BP280" s="72">
        <f t="shared" si="499"/>
        <v>0</v>
      </c>
      <c r="BQ280" s="71">
        <f t="shared" si="500"/>
        <v>0</v>
      </c>
      <c r="BR280" s="72">
        <f t="shared" si="469"/>
        <v>0</v>
      </c>
      <c r="BS280" s="74">
        <f t="shared" si="501"/>
        <v>0</v>
      </c>
      <c r="CD280" s="2"/>
      <c r="CE280" s="2"/>
      <c r="CJ280" s="6"/>
      <c r="CK280" s="6"/>
      <c r="CM280" s="6"/>
    </row>
    <row r="281" spans="3:92" ht="18" customHeight="1" x14ac:dyDescent="0.3">
      <c r="C281" s="315"/>
      <c r="D281" s="321"/>
      <c r="E281" s="60" t="s">
        <v>49</v>
      </c>
      <c r="F281" s="61">
        <f>CA159</f>
        <v>547</v>
      </c>
      <c r="G281" s="62">
        <f>IFERROR(F281/F290,0)</f>
        <v>0.13270257156720039</v>
      </c>
      <c r="H281" s="63">
        <f t="shared" si="470"/>
        <v>265.38367972413283</v>
      </c>
      <c r="I281" s="64">
        <f>IFERROR(H281/H275,0)</f>
        <v>0.93151929069146178</v>
      </c>
      <c r="J281" s="63">
        <f>CB159</f>
        <v>145164.87280910066</v>
      </c>
      <c r="K281" s="65">
        <f>IFERROR(J281/J290,0)</f>
        <v>0.1183106170745469</v>
      </c>
      <c r="L281" s="66">
        <f t="shared" si="502"/>
        <v>0</v>
      </c>
      <c r="M281" s="62">
        <f>IFERROR(L281/L290,0)</f>
        <v>0</v>
      </c>
      <c r="N281" s="63" t="str">
        <f t="shared" si="471"/>
        <v>0</v>
      </c>
      <c r="O281" s="64">
        <f>IFERROR(N281/N275,0)</f>
        <v>0</v>
      </c>
      <c r="P281" s="63">
        <f t="shared" si="503"/>
        <v>0</v>
      </c>
      <c r="Q281" s="67">
        <f>IFERROR(P281/P290,0)</f>
        <v>0</v>
      </c>
      <c r="R281" s="66">
        <f>CE159</f>
        <v>0</v>
      </c>
      <c r="S281" s="62">
        <f>IFERROR(R281/R290,0)</f>
        <v>0</v>
      </c>
      <c r="T281" s="63" t="str">
        <f t="shared" si="472"/>
        <v>0</v>
      </c>
      <c r="U281" s="64">
        <f>IFERROR(T281/T275,0)</f>
        <v>0</v>
      </c>
      <c r="V281" s="63">
        <f>CF159</f>
        <v>0</v>
      </c>
      <c r="W281" s="67">
        <f>IFERROR(V281/V290,0)</f>
        <v>0</v>
      </c>
      <c r="X281" s="68">
        <f>CG159</f>
        <v>0</v>
      </c>
      <c r="Y281" s="62">
        <f>IFERROR(X281/X290,0)</f>
        <v>0</v>
      </c>
      <c r="Z281" s="63" t="str">
        <f t="shared" si="473"/>
        <v>0</v>
      </c>
      <c r="AA281" s="64">
        <f>IFERROR(Z281/Z275,0)</f>
        <v>0</v>
      </c>
      <c r="AB281" s="63">
        <f>CH159</f>
        <v>0</v>
      </c>
      <c r="AC281" s="65">
        <f>IFERROR(AB281/AB290,0)</f>
        <v>0</v>
      </c>
      <c r="AD281" s="66">
        <f>CI159</f>
        <v>0</v>
      </c>
      <c r="AE281" s="62">
        <f>IFERROR(AD281/AD290,0)</f>
        <v>0</v>
      </c>
      <c r="AF281" s="63" t="str">
        <f t="shared" si="474"/>
        <v>0</v>
      </c>
      <c r="AG281" s="64">
        <f>IFERROR(AF281/AF275,0)</f>
        <v>0</v>
      </c>
      <c r="AH281" s="63">
        <f>CJ159</f>
        <v>0</v>
      </c>
      <c r="AI281" s="67">
        <f>IFERROR(AH281/AH290,0)</f>
        <v>0</v>
      </c>
      <c r="AJ281" s="66">
        <f>CK159</f>
        <v>0</v>
      </c>
      <c r="AK281" s="62">
        <f>IFERROR(AJ281/AJ290,0)</f>
        <v>0</v>
      </c>
      <c r="AL281" s="63" t="str">
        <f t="shared" si="475"/>
        <v>0</v>
      </c>
      <c r="AM281" s="64">
        <f>IFERROR(AL281/AL275,0)</f>
        <v>0</v>
      </c>
      <c r="AN281" s="63">
        <f>CL159</f>
        <v>0</v>
      </c>
      <c r="AO281" s="65">
        <f>IFERROR(AN281/AN290,0)</f>
        <v>0</v>
      </c>
      <c r="AP281" s="66">
        <f t="shared" si="504"/>
        <v>0</v>
      </c>
      <c r="AQ281" s="62">
        <f>IFERROR(AP281/AP290,0)</f>
        <v>0</v>
      </c>
      <c r="AR281" s="63" t="str">
        <f t="shared" si="477"/>
        <v>0</v>
      </c>
      <c r="AS281" s="64">
        <f>IFERROR(AR281/AR275,0)</f>
        <v>0</v>
      </c>
      <c r="AT281" s="63">
        <f t="shared" si="505"/>
        <v>0</v>
      </c>
      <c r="AU281" s="69">
        <f>IFERROR(AT281/AT290,0)</f>
        <v>0</v>
      </c>
      <c r="AV281" s="70">
        <f t="shared" si="479"/>
        <v>-547</v>
      </c>
      <c r="AW281" s="71">
        <f t="shared" si="480"/>
        <v>-1</v>
      </c>
      <c r="AX281" s="72">
        <f t="shared" si="481"/>
        <v>-265.38367972413283</v>
      </c>
      <c r="AY281" s="71">
        <f t="shared" si="482"/>
        <v>-1</v>
      </c>
      <c r="AZ281" s="72">
        <f t="shared" si="483"/>
        <v>-145164.87280910066</v>
      </c>
      <c r="BA281" s="73">
        <f t="shared" si="484"/>
        <v>-1</v>
      </c>
      <c r="BB281" s="70">
        <f t="shared" si="485"/>
        <v>0</v>
      </c>
      <c r="BC281" s="71">
        <f t="shared" si="486"/>
        <v>0</v>
      </c>
      <c r="BD281" s="72">
        <f t="shared" si="487"/>
        <v>0</v>
      </c>
      <c r="BE281" s="71">
        <f t="shared" si="488"/>
        <v>0</v>
      </c>
      <c r="BF281" s="72">
        <f t="shared" si="489"/>
        <v>0</v>
      </c>
      <c r="BG281" s="73">
        <f t="shared" si="490"/>
        <v>0</v>
      </c>
      <c r="BH281" s="70">
        <f t="shared" si="491"/>
        <v>0</v>
      </c>
      <c r="BI281" s="71">
        <f t="shared" si="492"/>
        <v>0</v>
      </c>
      <c r="BJ281" s="72">
        <f t="shared" si="493"/>
        <v>0</v>
      </c>
      <c r="BK281" s="71">
        <f t="shared" si="494"/>
        <v>0</v>
      </c>
      <c r="BL281" s="72">
        <f t="shared" si="495"/>
        <v>0</v>
      </c>
      <c r="BM281" s="74">
        <f t="shared" si="496"/>
        <v>0</v>
      </c>
      <c r="BN281" s="75">
        <f t="shared" si="497"/>
        <v>0</v>
      </c>
      <c r="BO281" s="71">
        <f t="shared" si="498"/>
        <v>0</v>
      </c>
      <c r="BP281" s="72">
        <f t="shared" si="499"/>
        <v>0</v>
      </c>
      <c r="BQ281" s="71">
        <f t="shared" si="500"/>
        <v>0</v>
      </c>
      <c r="BR281" s="72">
        <f t="shared" si="469"/>
        <v>0</v>
      </c>
      <c r="BS281" s="74">
        <f t="shared" si="501"/>
        <v>0</v>
      </c>
      <c r="CD281" s="2"/>
      <c r="CE281" s="2"/>
      <c r="CJ281" s="6"/>
      <c r="CK281" s="6"/>
      <c r="CM281" s="6"/>
    </row>
    <row r="282" spans="3:92" ht="18" customHeight="1" x14ac:dyDescent="0.3">
      <c r="C282" s="315"/>
      <c r="D282" s="322"/>
      <c r="E282" s="118" t="s">
        <v>41</v>
      </c>
      <c r="F282" s="119">
        <f>SUM(F279:F281)</f>
        <v>1092</v>
      </c>
      <c r="G282" s="120">
        <f>IFERROR(F282/F290,0)</f>
        <v>0.264919941775837</v>
      </c>
      <c r="H282" s="121">
        <f t="shared" si="470"/>
        <v>269.84524497180411</v>
      </c>
      <c r="I282" s="122">
        <f>IFERROR(H282/H275,0)</f>
        <v>0.94717976423378603</v>
      </c>
      <c r="J282" s="121">
        <f>SUM(J279:J281)</f>
        <v>294671.00750921009</v>
      </c>
      <c r="K282" s="123">
        <f>IFERROR(J282/J290,0)</f>
        <v>0.24015939984488782</v>
      </c>
      <c r="L282" s="124">
        <f>SUM(L279:L281)</f>
        <v>0</v>
      </c>
      <c r="M282" s="120">
        <f>IFERROR(L282/L290,0)</f>
        <v>0</v>
      </c>
      <c r="N282" s="121" t="str">
        <f t="shared" si="471"/>
        <v>0</v>
      </c>
      <c r="O282" s="122">
        <f>IFERROR(N282/N275,0)</f>
        <v>0</v>
      </c>
      <c r="P282" s="121">
        <f>SUM(P279:P281)</f>
        <v>0</v>
      </c>
      <c r="Q282" s="125">
        <f>IFERROR(P282/P290,0)</f>
        <v>0</v>
      </c>
      <c r="R282" s="124">
        <f>SUM(R279:R281)</f>
        <v>0</v>
      </c>
      <c r="S282" s="120">
        <f>IFERROR(R282/R290,0)</f>
        <v>0</v>
      </c>
      <c r="T282" s="121" t="str">
        <f t="shared" si="472"/>
        <v>0</v>
      </c>
      <c r="U282" s="122">
        <f>IFERROR(T282/T275,0)</f>
        <v>0</v>
      </c>
      <c r="V282" s="121">
        <f>SUM(V279:V281)</f>
        <v>0</v>
      </c>
      <c r="W282" s="125">
        <f>IFERROR(V282/V290,0)</f>
        <v>0</v>
      </c>
      <c r="X282" s="126">
        <f>SUM(X279:X281)</f>
        <v>0</v>
      </c>
      <c r="Y282" s="120">
        <f>IFERROR(X282/X290,0)</f>
        <v>0</v>
      </c>
      <c r="Z282" s="121" t="str">
        <f t="shared" si="473"/>
        <v>0</v>
      </c>
      <c r="AA282" s="122">
        <f>IFERROR(Z282/Z275,0)</f>
        <v>0</v>
      </c>
      <c r="AB282" s="121">
        <f>SUM(AB279:AB281)</f>
        <v>0</v>
      </c>
      <c r="AC282" s="123">
        <f>IFERROR(AB282/AB290,0)</f>
        <v>0</v>
      </c>
      <c r="AD282" s="124">
        <f>SUM(AD279:AD281)</f>
        <v>0</v>
      </c>
      <c r="AE282" s="120">
        <f>IFERROR(AD282/AD290,0)</f>
        <v>0</v>
      </c>
      <c r="AF282" s="121" t="str">
        <f t="shared" si="474"/>
        <v>0</v>
      </c>
      <c r="AG282" s="122">
        <f>IFERROR(AF282/AF275,0)</f>
        <v>0</v>
      </c>
      <c r="AH282" s="121">
        <f>SUM(AH279:AH281)</f>
        <v>0</v>
      </c>
      <c r="AI282" s="125">
        <f>IFERROR(AH282/AH290,0)</f>
        <v>0</v>
      </c>
      <c r="AJ282" s="124">
        <f>SUM(AJ279:AJ281)</f>
        <v>0</v>
      </c>
      <c r="AK282" s="120">
        <f>IFERROR(AJ282/AJ290,0)</f>
        <v>0</v>
      </c>
      <c r="AL282" s="121" t="str">
        <f t="shared" si="475"/>
        <v>0</v>
      </c>
      <c r="AM282" s="122">
        <f>IFERROR(AL282/AL275,0)</f>
        <v>0</v>
      </c>
      <c r="AN282" s="121">
        <f>SUM(AN279:AN281)</f>
        <v>0</v>
      </c>
      <c r="AO282" s="123">
        <f>IFERROR(AN282/AN290,0)</f>
        <v>0</v>
      </c>
      <c r="AP282" s="124">
        <f>SUM(AP279:AP281)</f>
        <v>0</v>
      </c>
      <c r="AQ282" s="120">
        <f>IFERROR(AP282/AP290,0)</f>
        <v>0</v>
      </c>
      <c r="AR282" s="121" t="str">
        <f t="shared" si="477"/>
        <v>0</v>
      </c>
      <c r="AS282" s="122">
        <f>IFERROR(AR282/AR275,0)</f>
        <v>0</v>
      </c>
      <c r="AT282" s="121">
        <f>SUM(AT279:AT281)</f>
        <v>0</v>
      </c>
      <c r="AU282" s="127">
        <f>IFERROR(AT282/AT290,0)</f>
        <v>0</v>
      </c>
      <c r="AV282" s="128">
        <f t="shared" si="479"/>
        <v>-1092</v>
      </c>
      <c r="AW282" s="129">
        <f t="shared" si="480"/>
        <v>-1</v>
      </c>
      <c r="AX282" s="130">
        <f t="shared" si="481"/>
        <v>-269.84524497180411</v>
      </c>
      <c r="AY282" s="129">
        <f t="shared" si="482"/>
        <v>-1</v>
      </c>
      <c r="AZ282" s="130">
        <f t="shared" si="483"/>
        <v>-294671.00750921009</v>
      </c>
      <c r="BA282" s="131">
        <f t="shared" si="484"/>
        <v>-1</v>
      </c>
      <c r="BB282" s="128">
        <f t="shared" si="485"/>
        <v>0</v>
      </c>
      <c r="BC282" s="129">
        <f t="shared" si="486"/>
        <v>0</v>
      </c>
      <c r="BD282" s="130">
        <f t="shared" si="487"/>
        <v>0</v>
      </c>
      <c r="BE282" s="129">
        <f t="shared" si="488"/>
        <v>0</v>
      </c>
      <c r="BF282" s="130">
        <f t="shared" si="489"/>
        <v>0</v>
      </c>
      <c r="BG282" s="131">
        <f t="shared" si="490"/>
        <v>0</v>
      </c>
      <c r="BH282" s="128">
        <f t="shared" si="491"/>
        <v>0</v>
      </c>
      <c r="BI282" s="129">
        <f t="shared" si="492"/>
        <v>0</v>
      </c>
      <c r="BJ282" s="130">
        <f t="shared" si="493"/>
        <v>0</v>
      </c>
      <c r="BK282" s="129">
        <f t="shared" si="494"/>
        <v>0</v>
      </c>
      <c r="BL282" s="130">
        <f t="shared" si="495"/>
        <v>0</v>
      </c>
      <c r="BM282" s="132">
        <f t="shared" si="496"/>
        <v>0</v>
      </c>
      <c r="BN282" s="133">
        <f t="shared" si="497"/>
        <v>0</v>
      </c>
      <c r="BO282" s="129">
        <f t="shared" si="498"/>
        <v>0</v>
      </c>
      <c r="BP282" s="130">
        <f t="shared" si="499"/>
        <v>0</v>
      </c>
      <c r="BQ282" s="129">
        <f t="shared" si="500"/>
        <v>0</v>
      </c>
      <c r="BR282" s="130">
        <f t="shared" si="469"/>
        <v>0</v>
      </c>
      <c r="BS282" s="132">
        <f t="shared" si="501"/>
        <v>0</v>
      </c>
      <c r="CD282" s="2"/>
      <c r="CE282" s="2"/>
      <c r="CJ282" s="6"/>
      <c r="CK282" s="6"/>
      <c r="CM282" s="6"/>
    </row>
    <row r="283" spans="3:92" ht="18" customHeight="1" x14ac:dyDescent="0.3">
      <c r="C283" s="315"/>
      <c r="D283" s="323" t="s">
        <v>52</v>
      </c>
      <c r="E283" s="134" t="s">
        <v>53</v>
      </c>
      <c r="F283" s="35">
        <f>CA160</f>
        <v>302</v>
      </c>
      <c r="G283" s="36">
        <f>IFERROR(F283/F290,0)</f>
        <v>7.3265405143134399E-2</v>
      </c>
      <c r="H283" s="37">
        <f t="shared" si="470"/>
        <v>397.14388893269972</v>
      </c>
      <c r="I283" s="38">
        <f>IFERROR(H283/H275,0)</f>
        <v>1.3940088331942582</v>
      </c>
      <c r="J283" s="37">
        <f>CB160</f>
        <v>119937.45445767531</v>
      </c>
      <c r="K283" s="39">
        <f>IFERROR(J283/J290,0)</f>
        <v>9.7750054628562608E-2</v>
      </c>
      <c r="L283" s="40">
        <f t="shared" ref="L283:L287" si="506">CC160</f>
        <v>0</v>
      </c>
      <c r="M283" s="36">
        <f>IFERROR(L283/L290,0)</f>
        <v>0</v>
      </c>
      <c r="N283" s="37" t="str">
        <f t="shared" si="471"/>
        <v>0</v>
      </c>
      <c r="O283" s="38">
        <f>IFERROR(N283/N275,0)</f>
        <v>0</v>
      </c>
      <c r="P283" s="37">
        <f t="shared" ref="P283:P287" si="507">CD160</f>
        <v>0</v>
      </c>
      <c r="Q283" s="41">
        <f>IFERROR(P283/P290,0)</f>
        <v>0</v>
      </c>
      <c r="R283" s="40">
        <f>CE160</f>
        <v>0</v>
      </c>
      <c r="S283" s="36">
        <f>IFERROR(R283/R290,0)</f>
        <v>0</v>
      </c>
      <c r="T283" s="37" t="str">
        <f t="shared" si="472"/>
        <v>0</v>
      </c>
      <c r="U283" s="38">
        <f>IFERROR(T283/T275,0)</f>
        <v>0</v>
      </c>
      <c r="V283" s="37">
        <f>CF160</f>
        <v>0</v>
      </c>
      <c r="W283" s="41">
        <f>IFERROR(V283/V290,0)</f>
        <v>0</v>
      </c>
      <c r="X283" s="42">
        <f>CG160</f>
        <v>0</v>
      </c>
      <c r="Y283" s="36">
        <f>IFERROR(X283/X290,0)</f>
        <v>0</v>
      </c>
      <c r="Z283" s="37" t="str">
        <f t="shared" si="473"/>
        <v>0</v>
      </c>
      <c r="AA283" s="38">
        <f>IFERROR(Z283/Z275,0)</f>
        <v>0</v>
      </c>
      <c r="AB283" s="37">
        <f>CH160</f>
        <v>0</v>
      </c>
      <c r="AC283" s="39">
        <f>IFERROR(AB283/AB290,0)</f>
        <v>0</v>
      </c>
      <c r="AD283" s="40">
        <f>CI160</f>
        <v>0</v>
      </c>
      <c r="AE283" s="36">
        <f>IFERROR(AD283/AD290,0)</f>
        <v>0</v>
      </c>
      <c r="AF283" s="37" t="str">
        <f t="shared" si="474"/>
        <v>0</v>
      </c>
      <c r="AG283" s="38">
        <f>IFERROR(AF283/AF275,0)</f>
        <v>0</v>
      </c>
      <c r="AH283" s="37">
        <f>CJ160</f>
        <v>0</v>
      </c>
      <c r="AI283" s="41">
        <f>IFERROR(AH283/AH290,0)</f>
        <v>0</v>
      </c>
      <c r="AJ283" s="40">
        <f>CK160</f>
        <v>0</v>
      </c>
      <c r="AK283" s="36">
        <f>IFERROR(AJ283/AJ290,0)</f>
        <v>0</v>
      </c>
      <c r="AL283" s="37" t="str">
        <f t="shared" si="475"/>
        <v>0</v>
      </c>
      <c r="AM283" s="38">
        <f>IFERROR(AL283/AL275,0)</f>
        <v>0</v>
      </c>
      <c r="AN283" s="37">
        <f>CL160</f>
        <v>0</v>
      </c>
      <c r="AO283" s="39">
        <f>IFERROR(AN283/AN290,0)</f>
        <v>0</v>
      </c>
      <c r="AP283" s="40">
        <f>CM160</f>
        <v>0</v>
      </c>
      <c r="AQ283" s="36">
        <f>IFERROR(AP283/AP290,0)</f>
        <v>0</v>
      </c>
      <c r="AR283" s="37" t="str">
        <f t="shared" si="477"/>
        <v>0</v>
      </c>
      <c r="AS283" s="38">
        <f>IFERROR(AR283/AR275,0)</f>
        <v>0</v>
      </c>
      <c r="AT283" s="37">
        <f>CN160</f>
        <v>0</v>
      </c>
      <c r="AU283" s="43">
        <f>IFERROR(AT283/AT290,0)</f>
        <v>0</v>
      </c>
      <c r="AV283" s="44">
        <f t="shared" si="479"/>
        <v>-302</v>
      </c>
      <c r="AW283" s="45">
        <f t="shared" si="480"/>
        <v>-1</v>
      </c>
      <c r="AX283" s="46">
        <f t="shared" si="481"/>
        <v>-397.14388893269972</v>
      </c>
      <c r="AY283" s="45">
        <f t="shared" si="482"/>
        <v>-1</v>
      </c>
      <c r="AZ283" s="46">
        <f t="shared" si="483"/>
        <v>-119937.45445767531</v>
      </c>
      <c r="BA283" s="47">
        <f t="shared" si="484"/>
        <v>-1</v>
      </c>
      <c r="BB283" s="44">
        <f t="shared" si="485"/>
        <v>0</v>
      </c>
      <c r="BC283" s="45">
        <f t="shared" si="486"/>
        <v>0</v>
      </c>
      <c r="BD283" s="46">
        <f t="shared" si="487"/>
        <v>0</v>
      </c>
      <c r="BE283" s="45">
        <f t="shared" si="488"/>
        <v>0</v>
      </c>
      <c r="BF283" s="46">
        <f t="shared" si="489"/>
        <v>0</v>
      </c>
      <c r="BG283" s="47">
        <f t="shared" si="490"/>
        <v>0</v>
      </c>
      <c r="BH283" s="44">
        <f t="shared" si="491"/>
        <v>0</v>
      </c>
      <c r="BI283" s="45">
        <f t="shared" si="492"/>
        <v>0</v>
      </c>
      <c r="BJ283" s="46">
        <f t="shared" si="493"/>
        <v>0</v>
      </c>
      <c r="BK283" s="45">
        <f t="shared" si="494"/>
        <v>0</v>
      </c>
      <c r="BL283" s="46">
        <f t="shared" si="495"/>
        <v>0</v>
      </c>
      <c r="BM283" s="48">
        <f t="shared" si="496"/>
        <v>0</v>
      </c>
      <c r="BN283" s="49">
        <f t="shared" si="497"/>
        <v>0</v>
      </c>
      <c r="BO283" s="45">
        <f t="shared" si="498"/>
        <v>0</v>
      </c>
      <c r="BP283" s="46">
        <f t="shared" si="499"/>
        <v>0</v>
      </c>
      <c r="BQ283" s="45">
        <f t="shared" si="500"/>
        <v>0</v>
      </c>
      <c r="BR283" s="46">
        <f t="shared" si="469"/>
        <v>0</v>
      </c>
      <c r="BS283" s="48">
        <f t="shared" si="501"/>
        <v>0</v>
      </c>
      <c r="CD283" s="2"/>
      <c r="CE283" s="2"/>
      <c r="CJ283" s="6"/>
      <c r="CK283" s="6"/>
      <c r="CM283" s="6"/>
    </row>
    <row r="284" spans="3:92" ht="18" customHeight="1" x14ac:dyDescent="0.3">
      <c r="C284" s="315"/>
      <c r="D284" s="324"/>
      <c r="E284" s="60" t="s">
        <v>51</v>
      </c>
      <c r="F284" s="61">
        <f>CA161</f>
        <v>347</v>
      </c>
      <c r="G284" s="62">
        <f>IFERROR(F284/F290,0)</f>
        <v>8.4182435710819986E-2</v>
      </c>
      <c r="H284" s="63">
        <f t="shared" si="470"/>
        <v>378.36040896247243</v>
      </c>
      <c r="I284" s="64">
        <f>IFERROR(H284/H275,0)</f>
        <v>1.3280772206822462</v>
      </c>
      <c r="J284" s="63">
        <f>CB161</f>
        <v>131291.06190997793</v>
      </c>
      <c r="K284" s="65">
        <f>IFERROR(J284/J290,0)</f>
        <v>0.10700334213338854</v>
      </c>
      <c r="L284" s="66">
        <f t="shared" si="506"/>
        <v>0</v>
      </c>
      <c r="M284" s="62">
        <f>IFERROR(L284/L290,0)</f>
        <v>0</v>
      </c>
      <c r="N284" s="63" t="str">
        <f t="shared" si="471"/>
        <v>0</v>
      </c>
      <c r="O284" s="64">
        <f>IFERROR(N284/N275,0)</f>
        <v>0</v>
      </c>
      <c r="P284" s="63">
        <f t="shared" si="507"/>
        <v>0</v>
      </c>
      <c r="Q284" s="67">
        <f>IFERROR(P284/P290,0)</f>
        <v>0</v>
      </c>
      <c r="R284" s="66">
        <f>CE161</f>
        <v>0</v>
      </c>
      <c r="S284" s="62">
        <f>IFERROR(R284/R290,0)</f>
        <v>0</v>
      </c>
      <c r="T284" s="63" t="str">
        <f t="shared" si="472"/>
        <v>0</v>
      </c>
      <c r="U284" s="64">
        <f>IFERROR(T284/T275,0)</f>
        <v>0</v>
      </c>
      <c r="V284" s="63">
        <f>CF161</f>
        <v>0</v>
      </c>
      <c r="W284" s="67">
        <f>IFERROR(V284/V290,0)</f>
        <v>0</v>
      </c>
      <c r="X284" s="68">
        <f>CG161</f>
        <v>0</v>
      </c>
      <c r="Y284" s="62">
        <f>IFERROR(X284/X290,0)</f>
        <v>0</v>
      </c>
      <c r="Z284" s="63" t="str">
        <f t="shared" si="473"/>
        <v>0</v>
      </c>
      <c r="AA284" s="64">
        <f>IFERROR(Z284/Z275,0)</f>
        <v>0</v>
      </c>
      <c r="AB284" s="63">
        <f>CH161</f>
        <v>0</v>
      </c>
      <c r="AC284" s="65">
        <f>IFERROR(AB284/AB290,0)</f>
        <v>0</v>
      </c>
      <c r="AD284" s="66">
        <f>CI161</f>
        <v>0</v>
      </c>
      <c r="AE284" s="62">
        <f>IFERROR(AD284/AD290,0)</f>
        <v>0</v>
      </c>
      <c r="AF284" s="63" t="str">
        <f t="shared" si="474"/>
        <v>0</v>
      </c>
      <c r="AG284" s="64">
        <f>IFERROR(AF284/AF275,0)</f>
        <v>0</v>
      </c>
      <c r="AH284" s="63">
        <f>CJ161</f>
        <v>0</v>
      </c>
      <c r="AI284" s="67">
        <f>IFERROR(AH284/AH290,0)</f>
        <v>0</v>
      </c>
      <c r="AJ284" s="66">
        <f>CK161</f>
        <v>0</v>
      </c>
      <c r="AK284" s="62">
        <f>IFERROR(AJ284/AJ290,0)</f>
        <v>0</v>
      </c>
      <c r="AL284" s="63" t="str">
        <f t="shared" si="475"/>
        <v>0</v>
      </c>
      <c r="AM284" s="64">
        <f>IFERROR(AL284/AL275,0)</f>
        <v>0</v>
      </c>
      <c r="AN284" s="63">
        <f>CL161</f>
        <v>0</v>
      </c>
      <c r="AO284" s="65">
        <f>IFERROR(AN284/AN290,0)</f>
        <v>0</v>
      </c>
      <c r="AP284" s="66">
        <f t="shared" ref="AP284:AP287" si="508">CM161</f>
        <v>0</v>
      </c>
      <c r="AQ284" s="62">
        <f>IFERROR(AP284/AP290,0)</f>
        <v>0</v>
      </c>
      <c r="AR284" s="63" t="str">
        <f t="shared" si="477"/>
        <v>0</v>
      </c>
      <c r="AS284" s="64">
        <f>IFERROR(AR284/AR275,0)</f>
        <v>0</v>
      </c>
      <c r="AT284" s="63">
        <f t="shared" ref="AT284:AT287" si="509">CN161</f>
        <v>0</v>
      </c>
      <c r="AU284" s="69">
        <f>IFERROR(AT284/AT290,0)</f>
        <v>0</v>
      </c>
      <c r="AV284" s="70">
        <f t="shared" si="479"/>
        <v>-347</v>
      </c>
      <c r="AW284" s="71">
        <f t="shared" si="480"/>
        <v>-1</v>
      </c>
      <c r="AX284" s="72">
        <f t="shared" si="481"/>
        <v>-378.36040896247243</v>
      </c>
      <c r="AY284" s="71">
        <f t="shared" si="482"/>
        <v>-1</v>
      </c>
      <c r="AZ284" s="72">
        <f t="shared" si="483"/>
        <v>-131291.06190997793</v>
      </c>
      <c r="BA284" s="73">
        <f t="shared" si="484"/>
        <v>-1</v>
      </c>
      <c r="BB284" s="70">
        <f t="shared" si="485"/>
        <v>0</v>
      </c>
      <c r="BC284" s="71">
        <f t="shared" si="486"/>
        <v>0</v>
      </c>
      <c r="BD284" s="72">
        <f t="shared" si="487"/>
        <v>0</v>
      </c>
      <c r="BE284" s="71">
        <f t="shared" si="488"/>
        <v>0</v>
      </c>
      <c r="BF284" s="72">
        <f t="shared" si="489"/>
        <v>0</v>
      </c>
      <c r="BG284" s="73">
        <f t="shared" si="490"/>
        <v>0</v>
      </c>
      <c r="BH284" s="70">
        <f t="shared" si="491"/>
        <v>0</v>
      </c>
      <c r="BI284" s="71">
        <f t="shared" si="492"/>
        <v>0</v>
      </c>
      <c r="BJ284" s="72">
        <f t="shared" si="493"/>
        <v>0</v>
      </c>
      <c r="BK284" s="71">
        <f t="shared" si="494"/>
        <v>0</v>
      </c>
      <c r="BL284" s="72">
        <f t="shared" si="495"/>
        <v>0</v>
      </c>
      <c r="BM284" s="74">
        <f t="shared" si="496"/>
        <v>0</v>
      </c>
      <c r="BN284" s="75">
        <f t="shared" si="497"/>
        <v>0</v>
      </c>
      <c r="BO284" s="71">
        <f t="shared" si="498"/>
        <v>0</v>
      </c>
      <c r="BP284" s="72">
        <f t="shared" si="499"/>
        <v>0</v>
      </c>
      <c r="BQ284" s="71">
        <f t="shared" si="500"/>
        <v>0</v>
      </c>
      <c r="BR284" s="72">
        <f t="shared" si="469"/>
        <v>0</v>
      </c>
      <c r="BS284" s="74">
        <f t="shared" si="501"/>
        <v>0</v>
      </c>
      <c r="CD284" s="2"/>
      <c r="CE284" s="2"/>
      <c r="CJ284" s="6"/>
      <c r="CK284" s="6"/>
      <c r="CM284" s="6"/>
    </row>
    <row r="285" spans="3:92" ht="18" customHeight="1" x14ac:dyDescent="0.3">
      <c r="C285" s="315"/>
      <c r="D285" s="324"/>
      <c r="E285" s="60" t="s">
        <v>54</v>
      </c>
      <c r="F285" s="61">
        <f>CA162</f>
        <v>847</v>
      </c>
      <c r="G285" s="62">
        <f>IFERROR(F285/F290,0)</f>
        <v>0.20548277535177098</v>
      </c>
      <c r="H285" s="63">
        <f t="shared" si="470"/>
        <v>380.13646889939167</v>
      </c>
      <c r="I285" s="64">
        <f>IFERROR(H285/H275,0)</f>
        <v>1.3343113421413515</v>
      </c>
      <c r="J285" s="63">
        <f>CB162</f>
        <v>321975.58915778477</v>
      </c>
      <c r="K285" s="65">
        <f>IFERROR(J285/J290,0)</f>
        <v>0.26241286820326531</v>
      </c>
      <c r="L285" s="66">
        <f t="shared" si="506"/>
        <v>0</v>
      </c>
      <c r="M285" s="62">
        <f>IFERROR(L285/L290,0)</f>
        <v>0</v>
      </c>
      <c r="N285" s="63" t="str">
        <f t="shared" si="471"/>
        <v>0</v>
      </c>
      <c r="O285" s="64">
        <f>IFERROR(N285/N275,0)</f>
        <v>0</v>
      </c>
      <c r="P285" s="63">
        <f t="shared" si="507"/>
        <v>0</v>
      </c>
      <c r="Q285" s="67">
        <f>IFERROR(P285/P290,0)</f>
        <v>0</v>
      </c>
      <c r="R285" s="66">
        <f>CE162</f>
        <v>0</v>
      </c>
      <c r="S285" s="62">
        <f>IFERROR(R285/R290,0)</f>
        <v>0</v>
      </c>
      <c r="T285" s="63" t="str">
        <f t="shared" si="472"/>
        <v>0</v>
      </c>
      <c r="U285" s="64">
        <f>IFERROR(T285/T275,0)</f>
        <v>0</v>
      </c>
      <c r="V285" s="63">
        <f>CF162</f>
        <v>0</v>
      </c>
      <c r="W285" s="67">
        <f>IFERROR(V285/V290,0)</f>
        <v>0</v>
      </c>
      <c r="X285" s="68">
        <f>CG162</f>
        <v>0</v>
      </c>
      <c r="Y285" s="62">
        <f>IFERROR(X285/X290,0)</f>
        <v>0</v>
      </c>
      <c r="Z285" s="63" t="str">
        <f t="shared" si="473"/>
        <v>0</v>
      </c>
      <c r="AA285" s="64">
        <f>IFERROR(Z285/Z275,0)</f>
        <v>0</v>
      </c>
      <c r="AB285" s="63">
        <f>CH162</f>
        <v>0</v>
      </c>
      <c r="AC285" s="65">
        <f>IFERROR(AB285/AB290,0)</f>
        <v>0</v>
      </c>
      <c r="AD285" s="66">
        <f>CI162</f>
        <v>0</v>
      </c>
      <c r="AE285" s="62">
        <f>IFERROR(AD285/AD290,0)</f>
        <v>0</v>
      </c>
      <c r="AF285" s="63" t="str">
        <f t="shared" si="474"/>
        <v>0</v>
      </c>
      <c r="AG285" s="64">
        <f>IFERROR(AF285/AF275,0)</f>
        <v>0</v>
      </c>
      <c r="AH285" s="63">
        <f>CJ162</f>
        <v>0</v>
      </c>
      <c r="AI285" s="67">
        <f>IFERROR(AH285/AH290,0)</f>
        <v>0</v>
      </c>
      <c r="AJ285" s="66">
        <f>CK162</f>
        <v>0</v>
      </c>
      <c r="AK285" s="62">
        <f>IFERROR(AJ285/AJ290,0)</f>
        <v>0</v>
      </c>
      <c r="AL285" s="63" t="str">
        <f t="shared" si="475"/>
        <v>0</v>
      </c>
      <c r="AM285" s="64">
        <f>IFERROR(AL285/AL275,0)</f>
        <v>0</v>
      </c>
      <c r="AN285" s="63">
        <f>CL162</f>
        <v>0</v>
      </c>
      <c r="AO285" s="65">
        <f>IFERROR(AN285/AN290,0)</f>
        <v>0</v>
      </c>
      <c r="AP285" s="66">
        <f t="shared" si="508"/>
        <v>0</v>
      </c>
      <c r="AQ285" s="62">
        <f>IFERROR(AP285/AP290,0)</f>
        <v>0</v>
      </c>
      <c r="AR285" s="63" t="str">
        <f t="shared" si="477"/>
        <v>0</v>
      </c>
      <c r="AS285" s="64">
        <f>IFERROR(AR285/AR275,0)</f>
        <v>0</v>
      </c>
      <c r="AT285" s="63">
        <f t="shared" si="509"/>
        <v>0</v>
      </c>
      <c r="AU285" s="69">
        <f>IFERROR(AT285/AT290,0)</f>
        <v>0</v>
      </c>
      <c r="AV285" s="70">
        <f t="shared" si="479"/>
        <v>-847</v>
      </c>
      <c r="AW285" s="71">
        <f t="shared" si="480"/>
        <v>-1</v>
      </c>
      <c r="AX285" s="72">
        <f t="shared" si="481"/>
        <v>-380.13646889939167</v>
      </c>
      <c r="AY285" s="71">
        <f t="shared" si="482"/>
        <v>-1</v>
      </c>
      <c r="AZ285" s="72">
        <f t="shared" si="483"/>
        <v>-321975.58915778477</v>
      </c>
      <c r="BA285" s="73">
        <f t="shared" si="484"/>
        <v>-1</v>
      </c>
      <c r="BB285" s="70">
        <f t="shared" si="485"/>
        <v>0</v>
      </c>
      <c r="BC285" s="71">
        <f t="shared" si="486"/>
        <v>0</v>
      </c>
      <c r="BD285" s="72">
        <f t="shared" si="487"/>
        <v>0</v>
      </c>
      <c r="BE285" s="71">
        <f t="shared" si="488"/>
        <v>0</v>
      </c>
      <c r="BF285" s="72">
        <f t="shared" si="489"/>
        <v>0</v>
      </c>
      <c r="BG285" s="73">
        <f t="shared" si="490"/>
        <v>0</v>
      </c>
      <c r="BH285" s="70">
        <f t="shared" si="491"/>
        <v>0</v>
      </c>
      <c r="BI285" s="71">
        <f t="shared" si="492"/>
        <v>0</v>
      </c>
      <c r="BJ285" s="72">
        <f t="shared" si="493"/>
        <v>0</v>
      </c>
      <c r="BK285" s="71">
        <f t="shared" si="494"/>
        <v>0</v>
      </c>
      <c r="BL285" s="72">
        <f t="shared" si="495"/>
        <v>0</v>
      </c>
      <c r="BM285" s="74">
        <f t="shared" si="496"/>
        <v>0</v>
      </c>
      <c r="BN285" s="75">
        <f t="shared" si="497"/>
        <v>0</v>
      </c>
      <c r="BO285" s="71">
        <f t="shared" si="498"/>
        <v>0</v>
      </c>
      <c r="BP285" s="72">
        <f t="shared" si="499"/>
        <v>0</v>
      </c>
      <c r="BQ285" s="71">
        <f t="shared" si="500"/>
        <v>0</v>
      </c>
      <c r="BR285" s="72">
        <f t="shared" si="469"/>
        <v>0</v>
      </c>
      <c r="BS285" s="74">
        <f t="shared" si="501"/>
        <v>0</v>
      </c>
      <c r="CD285" s="2"/>
      <c r="CE285" s="2"/>
      <c r="CJ285" s="6"/>
      <c r="CK285" s="6"/>
      <c r="CM285" s="6"/>
    </row>
    <row r="286" spans="3:92" ht="18" customHeight="1" x14ac:dyDescent="0.3">
      <c r="C286" s="315"/>
      <c r="D286" s="324"/>
      <c r="E286" s="60" t="s">
        <v>56</v>
      </c>
      <c r="F286" s="61">
        <f>CA163</f>
        <v>1</v>
      </c>
      <c r="G286" s="62">
        <f>IFERROR(F286/F290,0)</f>
        <v>2.4260067928190198E-4</v>
      </c>
      <c r="H286" s="63">
        <f t="shared" si="470"/>
        <v>329.36905449561363</v>
      </c>
      <c r="I286" s="64">
        <f>IFERROR(H286/H275,0)</f>
        <v>1.1561133990545507</v>
      </c>
      <c r="J286" s="63">
        <f>CB163</f>
        <v>329.36905449561363</v>
      </c>
      <c r="K286" s="65">
        <f>IFERROR(J286/J290,0)</f>
        <v>2.6843860590075992E-4</v>
      </c>
      <c r="L286" s="66">
        <f t="shared" si="506"/>
        <v>0</v>
      </c>
      <c r="M286" s="62">
        <f>IFERROR(L286/L290,0)</f>
        <v>0</v>
      </c>
      <c r="N286" s="63" t="str">
        <f t="shared" si="471"/>
        <v>0</v>
      </c>
      <c r="O286" s="64">
        <f>IFERROR(N286/N275,0)</f>
        <v>0</v>
      </c>
      <c r="P286" s="63">
        <f t="shared" si="507"/>
        <v>0</v>
      </c>
      <c r="Q286" s="67">
        <f>IFERROR(P286/P290,0)</f>
        <v>0</v>
      </c>
      <c r="R286" s="66">
        <f>CE163</f>
        <v>0</v>
      </c>
      <c r="S286" s="62">
        <f>IFERROR(R286/R290,0)</f>
        <v>0</v>
      </c>
      <c r="T286" s="63" t="str">
        <f t="shared" si="472"/>
        <v>0</v>
      </c>
      <c r="U286" s="64">
        <f>IFERROR(T286/T275,0)</f>
        <v>0</v>
      </c>
      <c r="V286" s="63">
        <f>CF163</f>
        <v>0</v>
      </c>
      <c r="W286" s="67">
        <f>IFERROR(V286/V290,0)</f>
        <v>0</v>
      </c>
      <c r="X286" s="68">
        <f>CG163</f>
        <v>0</v>
      </c>
      <c r="Y286" s="62">
        <f>IFERROR(X286/X290,0)</f>
        <v>0</v>
      </c>
      <c r="Z286" s="63" t="str">
        <f t="shared" si="473"/>
        <v>0</v>
      </c>
      <c r="AA286" s="64">
        <f>IFERROR(Z286/Z275,0)</f>
        <v>0</v>
      </c>
      <c r="AB286" s="63">
        <f>CH163</f>
        <v>0</v>
      </c>
      <c r="AC286" s="65">
        <f>IFERROR(AB286/AB290,0)</f>
        <v>0</v>
      </c>
      <c r="AD286" s="66">
        <f>CI163</f>
        <v>0</v>
      </c>
      <c r="AE286" s="62">
        <f>IFERROR(AD286/AD290,0)</f>
        <v>0</v>
      </c>
      <c r="AF286" s="63" t="str">
        <f t="shared" si="474"/>
        <v>0</v>
      </c>
      <c r="AG286" s="64">
        <f>IFERROR(AF286/AF275,0)</f>
        <v>0</v>
      </c>
      <c r="AH286" s="63">
        <f>CJ163</f>
        <v>0</v>
      </c>
      <c r="AI286" s="67">
        <f>IFERROR(AH286/AH290,0)</f>
        <v>0</v>
      </c>
      <c r="AJ286" s="66">
        <f>CK163</f>
        <v>0</v>
      </c>
      <c r="AK286" s="62">
        <f>IFERROR(AJ286/AJ290,0)</f>
        <v>0</v>
      </c>
      <c r="AL286" s="63" t="str">
        <f t="shared" si="475"/>
        <v>0</v>
      </c>
      <c r="AM286" s="64">
        <f>IFERROR(AL286/AL275,0)</f>
        <v>0</v>
      </c>
      <c r="AN286" s="63">
        <f>CL163</f>
        <v>0</v>
      </c>
      <c r="AO286" s="65">
        <f>IFERROR(AN286/AN290,0)</f>
        <v>0</v>
      </c>
      <c r="AP286" s="66">
        <f t="shared" si="508"/>
        <v>0</v>
      </c>
      <c r="AQ286" s="62">
        <f>IFERROR(AP286/AP290,0)</f>
        <v>0</v>
      </c>
      <c r="AR286" s="63" t="str">
        <f t="shared" si="477"/>
        <v>0</v>
      </c>
      <c r="AS286" s="64">
        <f>IFERROR(AR286/AR275,0)</f>
        <v>0</v>
      </c>
      <c r="AT286" s="63">
        <f t="shared" si="509"/>
        <v>0</v>
      </c>
      <c r="AU286" s="69">
        <f>IFERROR(AT286/AT290,0)</f>
        <v>0</v>
      </c>
      <c r="AV286" s="70">
        <f t="shared" si="479"/>
        <v>-1</v>
      </c>
      <c r="AW286" s="71">
        <f t="shared" si="480"/>
        <v>-1</v>
      </c>
      <c r="AX286" s="72">
        <f t="shared" si="481"/>
        <v>-329.36905449561363</v>
      </c>
      <c r="AY286" s="71">
        <f t="shared" si="482"/>
        <v>-1</v>
      </c>
      <c r="AZ286" s="72">
        <f t="shared" si="483"/>
        <v>-329.36905449561363</v>
      </c>
      <c r="BA286" s="73">
        <f t="shared" si="484"/>
        <v>-1</v>
      </c>
      <c r="BB286" s="70">
        <f t="shared" si="485"/>
        <v>0</v>
      </c>
      <c r="BC286" s="71">
        <f t="shared" si="486"/>
        <v>0</v>
      </c>
      <c r="BD286" s="72">
        <f t="shared" si="487"/>
        <v>0</v>
      </c>
      <c r="BE286" s="71">
        <f t="shared" si="488"/>
        <v>0</v>
      </c>
      <c r="BF286" s="72">
        <f t="shared" si="489"/>
        <v>0</v>
      </c>
      <c r="BG286" s="73">
        <f t="shared" si="490"/>
        <v>0</v>
      </c>
      <c r="BH286" s="70">
        <f t="shared" si="491"/>
        <v>0</v>
      </c>
      <c r="BI286" s="71">
        <f t="shared" si="492"/>
        <v>0</v>
      </c>
      <c r="BJ286" s="72">
        <f t="shared" si="493"/>
        <v>0</v>
      </c>
      <c r="BK286" s="71">
        <f t="shared" si="494"/>
        <v>0</v>
      </c>
      <c r="BL286" s="72">
        <f t="shared" si="495"/>
        <v>0</v>
      </c>
      <c r="BM286" s="74">
        <f t="shared" si="496"/>
        <v>0</v>
      </c>
      <c r="BN286" s="75">
        <f t="shared" si="497"/>
        <v>0</v>
      </c>
      <c r="BO286" s="71">
        <f t="shared" si="498"/>
        <v>0</v>
      </c>
      <c r="BP286" s="72">
        <f t="shared" si="499"/>
        <v>0</v>
      </c>
      <c r="BQ286" s="71">
        <f t="shared" si="500"/>
        <v>0</v>
      </c>
      <c r="BR286" s="72">
        <f t="shared" si="469"/>
        <v>0</v>
      </c>
      <c r="BS286" s="74">
        <f t="shared" si="501"/>
        <v>0</v>
      </c>
      <c r="CD286" s="2"/>
      <c r="CE286" s="2"/>
      <c r="CJ286" s="6"/>
      <c r="CK286" s="6"/>
      <c r="CM286" s="6"/>
    </row>
    <row r="287" spans="3:92" ht="18" customHeight="1" x14ac:dyDescent="0.3">
      <c r="C287" s="315"/>
      <c r="D287" s="324"/>
      <c r="E287" s="60" t="s">
        <v>39</v>
      </c>
      <c r="F287" s="61">
        <f>CA164</f>
        <v>179</v>
      </c>
      <c r="G287" s="62">
        <f>IFERROR(F287/F290,0)</f>
        <v>4.3425521591460459E-2</v>
      </c>
      <c r="H287" s="63">
        <f t="shared" si="470"/>
        <v>334.95564667438458</v>
      </c>
      <c r="I287" s="64">
        <f>IFERROR(H287/H275,0)</f>
        <v>1.175722812825438</v>
      </c>
      <c r="J287" s="63">
        <f>CB164</f>
        <v>59957.060754714839</v>
      </c>
      <c r="K287" s="65">
        <f>IFERROR(J287/J290,0)</f>
        <v>4.8865519037755135E-2</v>
      </c>
      <c r="L287" s="66">
        <f t="shared" si="506"/>
        <v>0</v>
      </c>
      <c r="M287" s="62">
        <f>IFERROR(L287/L290,0)</f>
        <v>0</v>
      </c>
      <c r="N287" s="63" t="str">
        <f t="shared" si="471"/>
        <v>0</v>
      </c>
      <c r="O287" s="64">
        <f>IFERROR(N287/N275,0)</f>
        <v>0</v>
      </c>
      <c r="P287" s="63">
        <f t="shared" si="507"/>
        <v>0</v>
      </c>
      <c r="Q287" s="67">
        <f>IFERROR(P287/P290,0)</f>
        <v>0</v>
      </c>
      <c r="R287" s="66">
        <f>CE164</f>
        <v>0</v>
      </c>
      <c r="S287" s="62">
        <f>IFERROR(R287/R290,0)</f>
        <v>0</v>
      </c>
      <c r="T287" s="63" t="str">
        <f t="shared" si="472"/>
        <v>0</v>
      </c>
      <c r="U287" s="64">
        <f>IFERROR(T287/T275,0)</f>
        <v>0</v>
      </c>
      <c r="V287" s="63">
        <f>CF164</f>
        <v>0</v>
      </c>
      <c r="W287" s="67">
        <f>IFERROR(V287/V290,0)</f>
        <v>0</v>
      </c>
      <c r="X287" s="68">
        <f>CG164</f>
        <v>0</v>
      </c>
      <c r="Y287" s="62">
        <f>IFERROR(X287/X290,0)</f>
        <v>0</v>
      </c>
      <c r="Z287" s="63" t="str">
        <f t="shared" si="473"/>
        <v>0</v>
      </c>
      <c r="AA287" s="64">
        <f>IFERROR(Z287/Z275,0)</f>
        <v>0</v>
      </c>
      <c r="AB287" s="63">
        <f>CH164</f>
        <v>0</v>
      </c>
      <c r="AC287" s="65">
        <f>IFERROR(AB287/AB290,0)</f>
        <v>0</v>
      </c>
      <c r="AD287" s="66">
        <f>CI164</f>
        <v>0</v>
      </c>
      <c r="AE287" s="62">
        <f>IFERROR(AD287/AD290,0)</f>
        <v>0</v>
      </c>
      <c r="AF287" s="63" t="str">
        <f t="shared" si="474"/>
        <v>0</v>
      </c>
      <c r="AG287" s="64">
        <f>IFERROR(AF287/AF275,0)</f>
        <v>0</v>
      </c>
      <c r="AH287" s="63">
        <f>CJ164</f>
        <v>0</v>
      </c>
      <c r="AI287" s="67">
        <f>IFERROR(AH287/AH290,0)</f>
        <v>0</v>
      </c>
      <c r="AJ287" s="66">
        <f>CK164</f>
        <v>0</v>
      </c>
      <c r="AK287" s="62">
        <f>IFERROR(AJ287/AJ290,0)</f>
        <v>0</v>
      </c>
      <c r="AL287" s="63" t="str">
        <f t="shared" si="475"/>
        <v>0</v>
      </c>
      <c r="AM287" s="64">
        <f>IFERROR(AL287/AL275,0)</f>
        <v>0</v>
      </c>
      <c r="AN287" s="63">
        <f>CL164</f>
        <v>0</v>
      </c>
      <c r="AO287" s="65">
        <f>IFERROR(AN287/AN290,0)</f>
        <v>0</v>
      </c>
      <c r="AP287" s="66">
        <f t="shared" si="508"/>
        <v>0</v>
      </c>
      <c r="AQ287" s="62">
        <f>IFERROR(AP287/AP290,0)</f>
        <v>0</v>
      </c>
      <c r="AR287" s="63" t="str">
        <f t="shared" si="477"/>
        <v>0</v>
      </c>
      <c r="AS287" s="64">
        <f>IFERROR(AR287/AR275,0)</f>
        <v>0</v>
      </c>
      <c r="AT287" s="63">
        <f t="shared" si="509"/>
        <v>0</v>
      </c>
      <c r="AU287" s="69">
        <f>IFERROR(AT287/AT290,0)</f>
        <v>0</v>
      </c>
      <c r="AV287" s="70">
        <f t="shared" si="479"/>
        <v>-179</v>
      </c>
      <c r="AW287" s="71">
        <f t="shared" si="480"/>
        <v>-1</v>
      </c>
      <c r="AX287" s="72">
        <f t="shared" si="481"/>
        <v>-334.95564667438458</v>
      </c>
      <c r="AY287" s="71">
        <f t="shared" si="482"/>
        <v>-1</v>
      </c>
      <c r="AZ287" s="72">
        <f t="shared" si="483"/>
        <v>-59957.060754714839</v>
      </c>
      <c r="BA287" s="73">
        <f t="shared" si="484"/>
        <v>-1</v>
      </c>
      <c r="BB287" s="70">
        <f t="shared" si="485"/>
        <v>0</v>
      </c>
      <c r="BC287" s="71">
        <f t="shared" si="486"/>
        <v>0</v>
      </c>
      <c r="BD287" s="72">
        <f t="shared" si="487"/>
        <v>0</v>
      </c>
      <c r="BE287" s="71">
        <f t="shared" si="488"/>
        <v>0</v>
      </c>
      <c r="BF287" s="72">
        <f t="shared" si="489"/>
        <v>0</v>
      </c>
      <c r="BG287" s="73">
        <f t="shared" si="490"/>
        <v>0</v>
      </c>
      <c r="BH287" s="70">
        <f t="shared" si="491"/>
        <v>0</v>
      </c>
      <c r="BI287" s="71">
        <f t="shared" si="492"/>
        <v>0</v>
      </c>
      <c r="BJ287" s="72">
        <f t="shared" si="493"/>
        <v>0</v>
      </c>
      <c r="BK287" s="71">
        <f t="shared" si="494"/>
        <v>0</v>
      </c>
      <c r="BL287" s="72">
        <f t="shared" si="495"/>
        <v>0</v>
      </c>
      <c r="BM287" s="74">
        <f t="shared" si="496"/>
        <v>0</v>
      </c>
      <c r="BN287" s="75">
        <f t="shared" si="497"/>
        <v>0</v>
      </c>
      <c r="BO287" s="71">
        <f t="shared" si="498"/>
        <v>0</v>
      </c>
      <c r="BP287" s="72">
        <f t="shared" si="499"/>
        <v>0</v>
      </c>
      <c r="BQ287" s="71">
        <f t="shared" si="500"/>
        <v>0</v>
      </c>
      <c r="BR287" s="72">
        <f t="shared" si="469"/>
        <v>0</v>
      </c>
      <c r="BS287" s="74">
        <f t="shared" si="501"/>
        <v>0</v>
      </c>
      <c r="CD287" s="2"/>
      <c r="CE287" s="2"/>
      <c r="CJ287" s="6"/>
      <c r="CK287" s="6"/>
      <c r="CM287" s="6"/>
    </row>
    <row r="288" spans="3:92" ht="18" customHeight="1" x14ac:dyDescent="0.3">
      <c r="C288" s="315"/>
      <c r="D288" s="325"/>
      <c r="E288" s="86" t="s">
        <v>41</v>
      </c>
      <c r="F288" s="87">
        <f>SUM(F283:F287)</f>
        <v>1676</v>
      </c>
      <c r="G288" s="88">
        <f>IFERROR(F288/F290,0)</f>
        <v>0.40659873847646771</v>
      </c>
      <c r="H288" s="89">
        <f t="shared" si="470"/>
        <v>377.97764638105514</v>
      </c>
      <c r="I288" s="90">
        <f>IFERROR(H288/H275,0)</f>
        <v>1.3267336914617769</v>
      </c>
      <c r="J288" s="89">
        <f>SUM(J283:J287)</f>
        <v>633490.53533464845</v>
      </c>
      <c r="K288" s="91">
        <f>IFERROR(J288/J290,0)</f>
        <v>0.51630022260887232</v>
      </c>
      <c r="L288" s="92">
        <f>SUM(L283:L287)</f>
        <v>0</v>
      </c>
      <c r="M288" s="88">
        <f>IFERROR(L288/L290,0)</f>
        <v>0</v>
      </c>
      <c r="N288" s="89" t="str">
        <f t="shared" si="471"/>
        <v>0</v>
      </c>
      <c r="O288" s="90">
        <f>IFERROR(N288/N275,0)</f>
        <v>0</v>
      </c>
      <c r="P288" s="89">
        <f>SUM(P283:P287)</f>
        <v>0</v>
      </c>
      <c r="Q288" s="93">
        <f>IFERROR(P288/P290,0)</f>
        <v>0</v>
      </c>
      <c r="R288" s="92">
        <f>SUM(R283:R287)</f>
        <v>0</v>
      </c>
      <c r="S288" s="88">
        <f>IFERROR(R288/R290,0)</f>
        <v>0</v>
      </c>
      <c r="T288" s="89" t="str">
        <f t="shared" si="472"/>
        <v>0</v>
      </c>
      <c r="U288" s="90">
        <f>IFERROR(T288/T275,0)</f>
        <v>0</v>
      </c>
      <c r="V288" s="89">
        <f>SUM(V283:V287)</f>
        <v>0</v>
      </c>
      <c r="W288" s="93">
        <f>IFERROR(V288/V290,0)</f>
        <v>0</v>
      </c>
      <c r="X288" s="94">
        <f>SUM(X283:X287)</f>
        <v>0</v>
      </c>
      <c r="Y288" s="88">
        <f>IFERROR(X288/X290,0)</f>
        <v>0</v>
      </c>
      <c r="Z288" s="89" t="str">
        <f t="shared" si="473"/>
        <v>0</v>
      </c>
      <c r="AA288" s="90">
        <f>IFERROR(Z288/Z275,0)</f>
        <v>0</v>
      </c>
      <c r="AB288" s="89">
        <f>SUM(AB283:AB287)</f>
        <v>0</v>
      </c>
      <c r="AC288" s="91">
        <f>IFERROR(AB288/AB290,0)</f>
        <v>0</v>
      </c>
      <c r="AD288" s="92">
        <f>SUM(AD283:AD287)</f>
        <v>0</v>
      </c>
      <c r="AE288" s="88">
        <f>IFERROR(AD288/AD290,0)</f>
        <v>0</v>
      </c>
      <c r="AF288" s="89" t="str">
        <f t="shared" si="474"/>
        <v>0</v>
      </c>
      <c r="AG288" s="90">
        <f>IFERROR(AF288/AF275,0)</f>
        <v>0</v>
      </c>
      <c r="AH288" s="89">
        <f>SUM(AH283:AH287)</f>
        <v>0</v>
      </c>
      <c r="AI288" s="93">
        <f>IFERROR(AH288/AH290,0)</f>
        <v>0</v>
      </c>
      <c r="AJ288" s="92">
        <f>SUM(AJ283:AJ287)</f>
        <v>0</v>
      </c>
      <c r="AK288" s="88">
        <f>IFERROR(AJ288/AJ290,0)</f>
        <v>0</v>
      </c>
      <c r="AL288" s="89" t="str">
        <f t="shared" si="475"/>
        <v>0</v>
      </c>
      <c r="AM288" s="90">
        <f>IFERROR(AL288/AL275,0)</f>
        <v>0</v>
      </c>
      <c r="AN288" s="89">
        <f>SUM(AN283:AN287)</f>
        <v>0</v>
      </c>
      <c r="AO288" s="91">
        <f>IFERROR(AN288/AN290,0)</f>
        <v>0</v>
      </c>
      <c r="AP288" s="92">
        <f>SUM(AP283:AP287)</f>
        <v>0</v>
      </c>
      <c r="AQ288" s="88">
        <f>IFERROR(AP288/AP290,0)</f>
        <v>0</v>
      </c>
      <c r="AR288" s="89" t="str">
        <f t="shared" si="477"/>
        <v>0</v>
      </c>
      <c r="AS288" s="90">
        <f>IFERROR(AR288/AR275,0)</f>
        <v>0</v>
      </c>
      <c r="AT288" s="89">
        <f>SUM(AT283:AT287)</f>
        <v>0</v>
      </c>
      <c r="AU288" s="95">
        <f>IFERROR(AT288/AT290,0)</f>
        <v>0</v>
      </c>
      <c r="AV288" s="96">
        <f t="shared" si="479"/>
        <v>-1676</v>
      </c>
      <c r="AW288" s="97">
        <f t="shared" si="480"/>
        <v>-1</v>
      </c>
      <c r="AX288" s="98">
        <f t="shared" si="481"/>
        <v>-377.97764638105514</v>
      </c>
      <c r="AY288" s="97">
        <f t="shared" si="482"/>
        <v>-1</v>
      </c>
      <c r="AZ288" s="98">
        <f t="shared" si="483"/>
        <v>-633490.53533464845</v>
      </c>
      <c r="BA288" s="99">
        <f t="shared" si="484"/>
        <v>-1</v>
      </c>
      <c r="BB288" s="96">
        <f t="shared" si="485"/>
        <v>0</v>
      </c>
      <c r="BC288" s="97">
        <f t="shared" si="486"/>
        <v>0</v>
      </c>
      <c r="BD288" s="98">
        <f t="shared" si="487"/>
        <v>0</v>
      </c>
      <c r="BE288" s="97">
        <f t="shared" si="488"/>
        <v>0</v>
      </c>
      <c r="BF288" s="98">
        <f t="shared" si="489"/>
        <v>0</v>
      </c>
      <c r="BG288" s="99">
        <f t="shared" si="490"/>
        <v>0</v>
      </c>
      <c r="BH288" s="96">
        <f t="shared" si="491"/>
        <v>0</v>
      </c>
      <c r="BI288" s="97">
        <f t="shared" si="492"/>
        <v>0</v>
      </c>
      <c r="BJ288" s="98">
        <f t="shared" si="493"/>
        <v>0</v>
      </c>
      <c r="BK288" s="97">
        <f t="shared" si="494"/>
        <v>0</v>
      </c>
      <c r="BL288" s="98">
        <f t="shared" si="495"/>
        <v>0</v>
      </c>
      <c r="BM288" s="100">
        <f t="shared" si="496"/>
        <v>0</v>
      </c>
      <c r="BN288" s="101">
        <f t="shared" si="497"/>
        <v>0</v>
      </c>
      <c r="BO288" s="97">
        <f t="shared" si="498"/>
        <v>0</v>
      </c>
      <c r="BP288" s="98">
        <f t="shared" si="499"/>
        <v>0</v>
      </c>
      <c r="BQ288" s="97">
        <f t="shared" si="500"/>
        <v>0</v>
      </c>
      <c r="BR288" s="98">
        <f t="shared" si="469"/>
        <v>0</v>
      </c>
      <c r="BS288" s="100">
        <f t="shared" si="501"/>
        <v>0</v>
      </c>
      <c r="CD288" s="2"/>
      <c r="CE288" s="2"/>
      <c r="CJ288" s="6"/>
      <c r="CK288" s="6"/>
      <c r="CM288" s="6"/>
    </row>
    <row r="289" spans="3:92" ht="18" customHeight="1" x14ac:dyDescent="0.3">
      <c r="C289" s="315"/>
      <c r="D289" s="326" t="s">
        <v>57</v>
      </c>
      <c r="E289" s="327"/>
      <c r="F289" s="155">
        <f>CA165</f>
        <v>50</v>
      </c>
      <c r="G289" s="156">
        <f>IFERROR(F289/F290,0)</f>
        <v>1.2130033964095099E-2</v>
      </c>
      <c r="H289" s="157">
        <f t="shared" si="470"/>
        <v>0</v>
      </c>
      <c r="I289" s="158">
        <f>IFERROR(H289/H275,0)</f>
        <v>0</v>
      </c>
      <c r="J289" s="157">
        <f>CB165</f>
        <v>0</v>
      </c>
      <c r="K289" s="159">
        <f>IFERROR(J289/J290,0)</f>
        <v>0</v>
      </c>
      <c r="L289" s="160">
        <f>CC165</f>
        <v>0</v>
      </c>
      <c r="M289" s="156">
        <f>IFERROR(L289/L290,0)</f>
        <v>0</v>
      </c>
      <c r="N289" s="157" t="str">
        <f t="shared" si="471"/>
        <v>0</v>
      </c>
      <c r="O289" s="158">
        <f>IFERROR(N289/N275,0)</f>
        <v>0</v>
      </c>
      <c r="P289" s="157">
        <f>CD165</f>
        <v>0</v>
      </c>
      <c r="Q289" s="161">
        <f>IFERROR(P289/P290,0)</f>
        <v>0</v>
      </c>
      <c r="R289" s="160">
        <f>CE165</f>
        <v>0</v>
      </c>
      <c r="S289" s="156">
        <f>IFERROR(R289/R290,0)</f>
        <v>0</v>
      </c>
      <c r="T289" s="157" t="str">
        <f t="shared" si="472"/>
        <v>0</v>
      </c>
      <c r="U289" s="158">
        <f>IFERROR(T289/T275,0)</f>
        <v>0</v>
      </c>
      <c r="V289" s="157">
        <f>CF165</f>
        <v>0</v>
      </c>
      <c r="W289" s="161">
        <f>IFERROR(V289/V290,0)</f>
        <v>0</v>
      </c>
      <c r="X289" s="162">
        <f>CG165</f>
        <v>0</v>
      </c>
      <c r="Y289" s="156">
        <f>IFERROR(X289/X290,0)</f>
        <v>0</v>
      </c>
      <c r="Z289" s="157" t="str">
        <f t="shared" si="473"/>
        <v>0</v>
      </c>
      <c r="AA289" s="158">
        <f>IFERROR(Z289/Z275,0)</f>
        <v>0</v>
      </c>
      <c r="AB289" s="157">
        <f>CH165</f>
        <v>0</v>
      </c>
      <c r="AC289" s="159">
        <f>IFERROR(AB289/AB290,0)</f>
        <v>0</v>
      </c>
      <c r="AD289" s="160">
        <f>CI165</f>
        <v>0</v>
      </c>
      <c r="AE289" s="156">
        <f>IFERROR(AD289/AD290,0)</f>
        <v>0</v>
      </c>
      <c r="AF289" s="157" t="str">
        <f t="shared" si="474"/>
        <v>0</v>
      </c>
      <c r="AG289" s="158">
        <f>IFERROR(AF289/AF275,0)</f>
        <v>0</v>
      </c>
      <c r="AH289" s="157">
        <f>CJ165</f>
        <v>0</v>
      </c>
      <c r="AI289" s="161">
        <f>IFERROR(AH289/AH290,0)</f>
        <v>0</v>
      </c>
      <c r="AJ289" s="160">
        <f>CK165</f>
        <v>0</v>
      </c>
      <c r="AK289" s="156">
        <f>IFERROR(AJ289/AJ290,0)</f>
        <v>0</v>
      </c>
      <c r="AL289" s="157" t="str">
        <f t="shared" si="475"/>
        <v>0</v>
      </c>
      <c r="AM289" s="158">
        <f>IFERROR(AL289/AL275,0)</f>
        <v>0</v>
      </c>
      <c r="AN289" s="157">
        <f>CL165</f>
        <v>0</v>
      </c>
      <c r="AO289" s="159">
        <f>IFERROR(AN289/AN290,0)</f>
        <v>0</v>
      </c>
      <c r="AP289" s="160">
        <f>CM165</f>
        <v>0</v>
      </c>
      <c r="AQ289" s="156">
        <f>IFERROR(AP289/AP290,0)</f>
        <v>0</v>
      </c>
      <c r="AR289" s="157" t="str">
        <f t="shared" si="477"/>
        <v>0</v>
      </c>
      <c r="AS289" s="158">
        <f>IFERROR(AR289/AR275,0)</f>
        <v>0</v>
      </c>
      <c r="AT289" s="157">
        <f>CN165</f>
        <v>0</v>
      </c>
      <c r="AU289" s="163">
        <f>IFERROR(AT289/AT290,0)</f>
        <v>0</v>
      </c>
      <c r="AV289" s="164">
        <f t="shared" si="479"/>
        <v>-50</v>
      </c>
      <c r="AW289" s="165">
        <f t="shared" si="480"/>
        <v>-1</v>
      </c>
      <c r="AX289" s="166">
        <f t="shared" si="481"/>
        <v>0</v>
      </c>
      <c r="AY289" s="165">
        <f t="shared" si="482"/>
        <v>0</v>
      </c>
      <c r="AZ289" s="166">
        <f t="shared" si="483"/>
        <v>0</v>
      </c>
      <c r="BA289" s="167">
        <f t="shared" si="484"/>
        <v>0</v>
      </c>
      <c r="BB289" s="164">
        <f t="shared" si="485"/>
        <v>0</v>
      </c>
      <c r="BC289" s="165">
        <f t="shared" si="486"/>
        <v>0</v>
      </c>
      <c r="BD289" s="166">
        <f t="shared" si="487"/>
        <v>0</v>
      </c>
      <c r="BE289" s="165">
        <f t="shared" si="488"/>
        <v>0</v>
      </c>
      <c r="BF289" s="166">
        <f t="shared" si="489"/>
        <v>0</v>
      </c>
      <c r="BG289" s="167">
        <f t="shared" si="490"/>
        <v>0</v>
      </c>
      <c r="BH289" s="164">
        <f t="shared" si="491"/>
        <v>0</v>
      </c>
      <c r="BI289" s="165">
        <f t="shared" si="492"/>
        <v>0</v>
      </c>
      <c r="BJ289" s="166">
        <f t="shared" si="493"/>
        <v>0</v>
      </c>
      <c r="BK289" s="165">
        <f t="shared" si="494"/>
        <v>0</v>
      </c>
      <c r="BL289" s="166">
        <f t="shared" si="495"/>
        <v>0</v>
      </c>
      <c r="BM289" s="168">
        <f t="shared" si="496"/>
        <v>0</v>
      </c>
      <c r="BN289" s="169">
        <f t="shared" si="497"/>
        <v>0</v>
      </c>
      <c r="BO289" s="165">
        <f t="shared" si="498"/>
        <v>0</v>
      </c>
      <c r="BP289" s="166">
        <f t="shared" si="499"/>
        <v>0</v>
      </c>
      <c r="BQ289" s="165">
        <f t="shared" si="500"/>
        <v>0</v>
      </c>
      <c r="BR289" s="166">
        <f t="shared" si="469"/>
        <v>0</v>
      </c>
      <c r="BS289" s="168">
        <f t="shared" si="501"/>
        <v>0</v>
      </c>
      <c r="CD289" s="2"/>
      <c r="CE289" s="2"/>
      <c r="CJ289" s="6"/>
      <c r="CK289" s="6"/>
      <c r="CM289" s="6"/>
    </row>
    <row r="290" spans="3:92" ht="18" customHeight="1" x14ac:dyDescent="0.3">
      <c r="C290" s="315"/>
      <c r="D290" s="328" t="s">
        <v>59</v>
      </c>
      <c r="E290" s="329"/>
      <c r="F290" s="170">
        <f>SUM(F278,F282,F288,F289)</f>
        <v>4122</v>
      </c>
      <c r="G290" s="171">
        <f>IFERROR(F290/F290,0)</f>
        <v>1</v>
      </c>
      <c r="H290" s="172">
        <f t="shared" si="470"/>
        <v>297.66641086123838</v>
      </c>
      <c r="I290" s="173">
        <f>IFERROR(H290/H275,0)</f>
        <v>1.0448344231128663</v>
      </c>
      <c r="J290" s="172">
        <f>SUM(J278,J282,J288,J289)</f>
        <v>1226980.9455700247</v>
      </c>
      <c r="K290" s="174">
        <f>IFERROR(J290/J290,0)</f>
        <v>1</v>
      </c>
      <c r="L290" s="175">
        <f>SUM(L278,L282,L288,L289)</f>
        <v>0</v>
      </c>
      <c r="M290" s="171">
        <f>IFERROR(L290/L290,0)</f>
        <v>0</v>
      </c>
      <c r="N290" s="172" t="str">
        <f t="shared" si="471"/>
        <v>0</v>
      </c>
      <c r="O290" s="173">
        <f>IFERROR(N290/N275,0)</f>
        <v>0</v>
      </c>
      <c r="P290" s="172">
        <f>SUM(P278,P282,P288,P289)</f>
        <v>0</v>
      </c>
      <c r="Q290" s="176">
        <f>IFERROR(P290/P290,0)</f>
        <v>0</v>
      </c>
      <c r="R290" s="175">
        <f>SUM(R278,R282,R288,R289)</f>
        <v>0</v>
      </c>
      <c r="S290" s="171">
        <f>IFERROR(R290/R290,0)</f>
        <v>0</v>
      </c>
      <c r="T290" s="172" t="str">
        <f t="shared" si="472"/>
        <v>0</v>
      </c>
      <c r="U290" s="173">
        <f>IFERROR(T290/T275,0)</f>
        <v>0</v>
      </c>
      <c r="V290" s="172">
        <f>SUM(V278,V282,V288,V289)</f>
        <v>0</v>
      </c>
      <c r="W290" s="176">
        <f>IFERROR(V290/V290,0)</f>
        <v>0</v>
      </c>
      <c r="X290" s="177">
        <f>SUM(X278,X282,X288,X289)</f>
        <v>0</v>
      </c>
      <c r="Y290" s="171">
        <f>IFERROR(X290/X290,0)</f>
        <v>0</v>
      </c>
      <c r="Z290" s="172" t="str">
        <f t="shared" si="473"/>
        <v>0</v>
      </c>
      <c r="AA290" s="173">
        <f>IFERROR(Z290/Z275,0)</f>
        <v>0</v>
      </c>
      <c r="AB290" s="172">
        <f>SUM(AB278,AB282,AB288,AB289)</f>
        <v>0</v>
      </c>
      <c r="AC290" s="174">
        <f>IFERROR(AB290/AB290,0)</f>
        <v>0</v>
      </c>
      <c r="AD290" s="175">
        <f>SUM(AD278,AD282,AD288,AD289)</f>
        <v>0</v>
      </c>
      <c r="AE290" s="171">
        <f>IFERROR(AD290/AD290,0)</f>
        <v>0</v>
      </c>
      <c r="AF290" s="172" t="str">
        <f t="shared" si="474"/>
        <v>0</v>
      </c>
      <c r="AG290" s="173">
        <f>IFERROR(AF290/AF275,0)</f>
        <v>0</v>
      </c>
      <c r="AH290" s="172">
        <f>SUM(AH278,AH282,AH288,AH289)</f>
        <v>0</v>
      </c>
      <c r="AI290" s="176">
        <f>IFERROR(AH290/AH290,0)</f>
        <v>0</v>
      </c>
      <c r="AJ290" s="175">
        <f>SUM(AJ278,AJ282,AJ288,AJ289)</f>
        <v>0</v>
      </c>
      <c r="AK290" s="171">
        <f>IFERROR(AJ290/AJ290,0)</f>
        <v>0</v>
      </c>
      <c r="AL290" s="172" t="str">
        <f t="shared" si="475"/>
        <v>0</v>
      </c>
      <c r="AM290" s="173">
        <f>IFERROR(AL290/AL275,0)</f>
        <v>0</v>
      </c>
      <c r="AN290" s="172">
        <f>SUM(AN278,AN282,AN288,AN289)</f>
        <v>0</v>
      </c>
      <c r="AO290" s="174">
        <f>IFERROR(AN290/AN290,0)</f>
        <v>0</v>
      </c>
      <c r="AP290" s="175">
        <f>SUM(AP278,AP282,AP288,AP289)</f>
        <v>0</v>
      </c>
      <c r="AQ290" s="171">
        <f>IFERROR(AP290/AP290,0)</f>
        <v>0</v>
      </c>
      <c r="AR290" s="172" t="str">
        <f t="shared" si="477"/>
        <v>0</v>
      </c>
      <c r="AS290" s="173">
        <f>IFERROR(AR290/AR275,0)</f>
        <v>0</v>
      </c>
      <c r="AT290" s="172">
        <f>SUM(AT278,AT282,AT288,AT289)</f>
        <v>0</v>
      </c>
      <c r="AU290" s="178">
        <f>IFERROR(AT290/AT290,0)</f>
        <v>0</v>
      </c>
      <c r="AV290" s="179">
        <f t="shared" si="479"/>
        <v>-4122</v>
      </c>
      <c r="AW290" s="180">
        <f t="shared" si="480"/>
        <v>-1</v>
      </c>
      <c r="AX290" s="181">
        <f t="shared" si="481"/>
        <v>-297.66641086123838</v>
      </c>
      <c r="AY290" s="180">
        <f t="shared" si="482"/>
        <v>-1</v>
      </c>
      <c r="AZ290" s="181">
        <f t="shared" si="483"/>
        <v>-1226980.9455700247</v>
      </c>
      <c r="BA290" s="182">
        <f t="shared" si="484"/>
        <v>-1</v>
      </c>
      <c r="BB290" s="179">
        <f t="shared" si="485"/>
        <v>0</v>
      </c>
      <c r="BC290" s="180">
        <f t="shared" si="486"/>
        <v>0</v>
      </c>
      <c r="BD290" s="181">
        <f t="shared" si="487"/>
        <v>0</v>
      </c>
      <c r="BE290" s="180">
        <f t="shared" si="488"/>
        <v>0</v>
      </c>
      <c r="BF290" s="181">
        <f t="shared" si="489"/>
        <v>0</v>
      </c>
      <c r="BG290" s="182">
        <f t="shared" si="490"/>
        <v>0</v>
      </c>
      <c r="BH290" s="179">
        <f t="shared" si="491"/>
        <v>0</v>
      </c>
      <c r="BI290" s="180">
        <f t="shared" si="492"/>
        <v>0</v>
      </c>
      <c r="BJ290" s="181">
        <f t="shared" si="493"/>
        <v>0</v>
      </c>
      <c r="BK290" s="180">
        <f t="shared" si="494"/>
        <v>0</v>
      </c>
      <c r="BL290" s="181">
        <f t="shared" si="495"/>
        <v>0</v>
      </c>
      <c r="BM290" s="183">
        <f t="shared" si="496"/>
        <v>0</v>
      </c>
      <c r="BN290" s="184">
        <f t="shared" si="497"/>
        <v>0</v>
      </c>
      <c r="BO290" s="180">
        <f t="shared" si="498"/>
        <v>0</v>
      </c>
      <c r="BP290" s="181">
        <f t="shared" si="499"/>
        <v>0</v>
      </c>
      <c r="BQ290" s="180">
        <f t="shared" si="500"/>
        <v>0</v>
      </c>
      <c r="BR290" s="181">
        <f t="shared" si="469"/>
        <v>0</v>
      </c>
      <c r="BS290" s="183">
        <f t="shared" si="501"/>
        <v>0</v>
      </c>
      <c r="CD290" s="2"/>
      <c r="CE290" s="2"/>
      <c r="CJ290" s="6"/>
      <c r="CK290" s="6"/>
      <c r="CM290" s="6"/>
    </row>
    <row r="291" spans="3:92" ht="18" customHeight="1" thickBot="1" x14ac:dyDescent="0.35">
      <c r="C291" s="316"/>
      <c r="D291" s="330" t="s">
        <v>60</v>
      </c>
      <c r="E291" s="331"/>
      <c r="F291" s="185">
        <f>F290/F270</f>
        <v>0.55868799132556246</v>
      </c>
      <c r="G291" s="186"/>
      <c r="H291" s="187"/>
      <c r="I291" s="188"/>
      <c r="J291" s="187"/>
      <c r="K291" s="189"/>
      <c r="L291" s="190" t="e">
        <f>L290/L270</f>
        <v>#DIV/0!</v>
      </c>
      <c r="M291" s="186"/>
      <c r="N291" s="187"/>
      <c r="O291" s="188"/>
      <c r="P291" s="187"/>
      <c r="Q291" s="191"/>
      <c r="R291" s="190" t="e">
        <f>R290/R270</f>
        <v>#DIV/0!</v>
      </c>
      <c r="S291" s="186"/>
      <c r="T291" s="187"/>
      <c r="U291" s="188"/>
      <c r="V291" s="187"/>
      <c r="W291" s="191"/>
      <c r="X291" s="192" t="e">
        <f>X290/X270</f>
        <v>#DIV/0!</v>
      </c>
      <c r="Y291" s="186"/>
      <c r="Z291" s="187"/>
      <c r="AA291" s="188"/>
      <c r="AB291" s="187"/>
      <c r="AC291" s="189"/>
      <c r="AD291" s="190" t="e">
        <f>AD290/AD270</f>
        <v>#DIV/0!</v>
      </c>
      <c r="AE291" s="186"/>
      <c r="AF291" s="187"/>
      <c r="AG291" s="188"/>
      <c r="AH291" s="187"/>
      <c r="AI291" s="191"/>
      <c r="AJ291" s="190" t="e">
        <f>AJ290/AJ270</f>
        <v>#DIV/0!</v>
      </c>
      <c r="AK291" s="186"/>
      <c r="AL291" s="187"/>
      <c r="AM291" s="188"/>
      <c r="AN291" s="187"/>
      <c r="AO291" s="189"/>
      <c r="AP291" s="190" t="e">
        <f>AP290/AP270</f>
        <v>#DIV/0!</v>
      </c>
      <c r="AQ291" s="186"/>
      <c r="AR291" s="187"/>
      <c r="AS291" s="188"/>
      <c r="AT291" s="187"/>
      <c r="AU291" s="193"/>
      <c r="AV291" s="194">
        <f t="shared" si="479"/>
        <v>0</v>
      </c>
      <c r="AW291" s="195"/>
      <c r="AX291" s="196"/>
      <c r="AY291" s="197"/>
      <c r="AZ291" s="196"/>
      <c r="BA291" s="197"/>
      <c r="BB291" s="194">
        <f t="shared" si="485"/>
        <v>0</v>
      </c>
      <c r="BC291" s="195"/>
      <c r="BD291" s="196"/>
      <c r="BE291" s="197"/>
      <c r="BF291" s="196"/>
      <c r="BG291" s="197"/>
      <c r="BH291" s="194">
        <f t="shared" si="491"/>
        <v>0</v>
      </c>
      <c r="BI291" s="195"/>
      <c r="BJ291" s="196"/>
      <c r="BK291" s="197"/>
      <c r="BL291" s="196"/>
      <c r="BM291" s="198"/>
      <c r="BN291" s="199">
        <f>IFERROR(L291-AP291,0)</f>
        <v>0</v>
      </c>
      <c r="BO291" s="195"/>
      <c r="BP291" s="196"/>
      <c r="BQ291" s="197"/>
      <c r="BR291" s="196"/>
      <c r="BS291" s="198"/>
      <c r="CD291" s="2"/>
      <c r="CE291" s="2"/>
      <c r="CJ291" s="6"/>
      <c r="CK291" s="6"/>
      <c r="CM291" s="6"/>
    </row>
    <row r="292" spans="3:92" ht="18" customHeight="1" x14ac:dyDescent="0.3">
      <c r="L292" s="8"/>
      <c r="P292" s="8"/>
      <c r="AM292" s="4"/>
      <c r="AS292" s="4"/>
      <c r="BI292" s="3"/>
      <c r="BK292" s="3"/>
      <c r="BM292" s="3"/>
      <c r="BO292" s="3"/>
      <c r="BQ292" s="3"/>
      <c r="BS292" s="3"/>
      <c r="CD292" s="2"/>
      <c r="CE292" s="2"/>
      <c r="CJ292" s="6"/>
      <c r="CK292" s="6"/>
      <c r="CM292" s="6"/>
    </row>
    <row r="293" spans="3:92" ht="18" customHeight="1" x14ac:dyDescent="0.3">
      <c r="AM293" s="4"/>
      <c r="AN293" s="8"/>
      <c r="AS293" s="4"/>
      <c r="AT293" s="8"/>
      <c r="BI293" s="3"/>
      <c r="BK293" s="3"/>
      <c r="BM293" s="3"/>
      <c r="BO293" s="3"/>
      <c r="BQ293" s="3"/>
      <c r="BS293" s="3"/>
      <c r="CD293" s="2"/>
      <c r="CE293" s="2"/>
      <c r="CJ293" s="6"/>
      <c r="CK293" s="6"/>
      <c r="CM293" s="6"/>
    </row>
    <row r="294" spans="3:92" s="8" customFormat="1" ht="18" customHeight="1" thickBot="1" x14ac:dyDescent="0.35">
      <c r="C294" s="7"/>
      <c r="D294" s="7"/>
      <c r="E294" s="7"/>
      <c r="F294" s="7">
        <f>SUM(F6,F30,F54,F78,F102,F126,F150,F174,F198,F222,F246,F270)</f>
        <v>67220</v>
      </c>
      <c r="G294" s="3"/>
      <c r="I294" s="4"/>
      <c r="J294" s="9"/>
      <c r="K294" s="237"/>
      <c r="L294" s="7">
        <f>SUM(L6,L30,L54,L78,L102,L126,L150,L174,L198,L222,L246,L270)</f>
        <v>0</v>
      </c>
      <c r="M294" s="3"/>
      <c r="O294" s="4"/>
      <c r="P294" s="9"/>
      <c r="Q294" s="237"/>
      <c r="R294" s="10">
        <f>SUM(R6,R30,R54,R78,R102,R126,R150,R174,R198,R222,R246,R270)</f>
        <v>0</v>
      </c>
      <c r="S294" s="11"/>
      <c r="T294" s="10"/>
      <c r="U294" s="12"/>
      <c r="V294" s="9"/>
      <c r="W294" s="237"/>
      <c r="X294" s="10">
        <f>SUM(X6,X30,X54,X78,X102,X126,X150,X174,X198,X222,X246,X270)</f>
        <v>0</v>
      </c>
      <c r="Y294" s="11"/>
      <c r="Z294" s="10"/>
      <c r="AA294" s="12"/>
      <c r="AB294" s="9"/>
      <c r="AC294" s="237"/>
      <c r="AD294" s="10">
        <f>SUM(AD6,AD30,AD54,AD78,AD102,AD126,AD150,AD174,AD198,AD222,AD246,AD270)</f>
        <v>0</v>
      </c>
      <c r="AE294" s="11"/>
      <c r="AF294" s="10"/>
      <c r="AG294" s="12"/>
      <c r="AH294" s="9"/>
      <c r="AI294" s="237"/>
      <c r="AJ294" s="10">
        <f>SUM(AJ6,AJ30,AJ54,AJ78,AJ102,AJ126,AJ150,AJ174,AJ198,AJ222,AJ246,AJ270)</f>
        <v>0</v>
      </c>
      <c r="AK294" s="3"/>
      <c r="AM294" s="4"/>
      <c r="AO294" s="3"/>
      <c r="AP294" s="10">
        <f>SUM(AP6,AP30,AP54,AP78,AP102,AP126,AP150,AP174,AP198,AP222,AP246,AP270)</f>
        <v>0</v>
      </c>
      <c r="AQ294" s="3"/>
      <c r="AS294" s="4"/>
      <c r="AU294" s="3"/>
      <c r="AW294" s="3"/>
      <c r="AY294" s="3"/>
      <c r="BA294" s="3"/>
      <c r="BC294" s="3"/>
      <c r="BE294" s="3"/>
      <c r="BG294" s="3"/>
      <c r="BI294" s="3"/>
      <c r="BK294" s="3"/>
      <c r="BM294" s="11" t="s">
        <v>1</v>
      </c>
      <c r="BO294" s="3"/>
      <c r="BQ294" s="3"/>
      <c r="BS294" s="11" t="s">
        <v>1</v>
      </c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6"/>
      <c r="CK294" s="6"/>
      <c r="CL294" s="2"/>
      <c r="CM294" s="6"/>
      <c r="CN294" s="2"/>
    </row>
    <row r="295" spans="3:92" s="15" customFormat="1" ht="18" customHeight="1" x14ac:dyDescent="0.3">
      <c r="C295" s="347" t="s">
        <v>2</v>
      </c>
      <c r="D295" s="345"/>
      <c r="E295" s="352"/>
      <c r="F295" s="358" t="str">
        <f>$F$7</f>
        <v>2026 Budget</v>
      </c>
      <c r="G295" s="345"/>
      <c r="H295" s="345"/>
      <c r="I295" s="345"/>
      <c r="J295" s="345"/>
      <c r="K295" s="346"/>
      <c r="L295" s="359" t="str">
        <f>$L$7</f>
        <v>2026 Actual</v>
      </c>
      <c r="M295" s="345"/>
      <c r="N295" s="345"/>
      <c r="O295" s="345"/>
      <c r="P295" s="345"/>
      <c r="Q295" s="348"/>
      <c r="R295" s="347" t="str">
        <f>$R$7</f>
        <v>2025 Actual</v>
      </c>
      <c r="S295" s="345"/>
      <c r="T295" s="345"/>
      <c r="U295" s="345"/>
      <c r="V295" s="345"/>
      <c r="W295" s="348"/>
      <c r="X295" s="344" t="str">
        <f>$X$7</f>
        <v>2023 Actual</v>
      </c>
      <c r="Y295" s="345"/>
      <c r="Z295" s="345"/>
      <c r="AA295" s="345"/>
      <c r="AB295" s="345"/>
      <c r="AC295" s="346"/>
      <c r="AD295" s="347" t="str">
        <f>$AD$7</f>
        <v>2022 Actual</v>
      </c>
      <c r="AE295" s="345"/>
      <c r="AF295" s="345"/>
      <c r="AG295" s="345"/>
      <c r="AH295" s="345"/>
      <c r="AI295" s="348"/>
      <c r="AJ295" s="347" t="str">
        <f>$AJ$7</f>
        <v>2021 Actual</v>
      </c>
      <c r="AK295" s="345"/>
      <c r="AL295" s="345"/>
      <c r="AM295" s="345"/>
      <c r="AN295" s="345"/>
      <c r="AO295" s="346"/>
      <c r="AP295" s="347" t="str">
        <f>$AP$7</f>
        <v>2020 Actual</v>
      </c>
      <c r="AQ295" s="345"/>
      <c r="AR295" s="345"/>
      <c r="AS295" s="345"/>
      <c r="AT295" s="345"/>
      <c r="AU295" s="349"/>
      <c r="AV295" s="350" t="str">
        <f>$AV$7</f>
        <v>2026 Actual vs. 2026 Budget</v>
      </c>
      <c r="AW295" s="340"/>
      <c r="AX295" s="340"/>
      <c r="AY295" s="340"/>
      <c r="AZ295" s="340"/>
      <c r="BA295" s="351"/>
      <c r="BB295" s="350" t="str">
        <f>$BB$7</f>
        <v>2026 Actual vs. 2025 Actual</v>
      </c>
      <c r="BC295" s="340"/>
      <c r="BD295" s="340"/>
      <c r="BE295" s="340"/>
      <c r="BF295" s="340"/>
      <c r="BG295" s="351"/>
      <c r="BH295" s="350" t="str">
        <f>$BH$7</f>
        <v>2026 Actual vs. 2024 Actual</v>
      </c>
      <c r="BI295" s="340"/>
      <c r="BJ295" s="340"/>
      <c r="BK295" s="340"/>
      <c r="BL295" s="340"/>
      <c r="BM295" s="341"/>
      <c r="BN295" s="339" t="str">
        <f>$BN$7</f>
        <v>2025 Actual vs. 2020 Actual</v>
      </c>
      <c r="BO295" s="340"/>
      <c r="BP295" s="340"/>
      <c r="BQ295" s="340"/>
      <c r="BR295" s="340"/>
      <c r="BS295" s="341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6"/>
      <c r="CK295" s="14"/>
      <c r="CL295" s="8"/>
      <c r="CM295" s="14"/>
      <c r="CN295" s="8"/>
    </row>
    <row r="296" spans="3:92" s="15" customFormat="1" ht="18" customHeight="1" x14ac:dyDescent="0.3">
      <c r="C296" s="353"/>
      <c r="D296" s="333"/>
      <c r="E296" s="354"/>
      <c r="F296" s="342" t="s">
        <v>15</v>
      </c>
      <c r="G296" s="333"/>
      <c r="H296" s="334" t="s">
        <v>16</v>
      </c>
      <c r="I296" s="333"/>
      <c r="J296" s="334" t="s">
        <v>17</v>
      </c>
      <c r="K296" s="336"/>
      <c r="L296" s="335" t="s">
        <v>15</v>
      </c>
      <c r="M296" s="333"/>
      <c r="N296" s="334" t="s">
        <v>16</v>
      </c>
      <c r="O296" s="333"/>
      <c r="P296" s="334" t="s">
        <v>17</v>
      </c>
      <c r="Q296" s="343"/>
      <c r="R296" s="335" t="s">
        <v>15</v>
      </c>
      <c r="S296" s="333"/>
      <c r="T296" s="334" t="s">
        <v>16</v>
      </c>
      <c r="U296" s="333"/>
      <c r="V296" s="334" t="s">
        <v>18</v>
      </c>
      <c r="W296" s="343"/>
      <c r="X296" s="338" t="s">
        <v>15</v>
      </c>
      <c r="Y296" s="333"/>
      <c r="Z296" s="334" t="s">
        <v>16</v>
      </c>
      <c r="AA296" s="333"/>
      <c r="AB296" s="334" t="s">
        <v>18</v>
      </c>
      <c r="AC296" s="336"/>
      <c r="AD296" s="335" t="s">
        <v>15</v>
      </c>
      <c r="AE296" s="333"/>
      <c r="AF296" s="334" t="s">
        <v>16</v>
      </c>
      <c r="AG296" s="333"/>
      <c r="AH296" s="334" t="s">
        <v>19</v>
      </c>
      <c r="AI296" s="343"/>
      <c r="AJ296" s="335" t="s">
        <v>15</v>
      </c>
      <c r="AK296" s="333"/>
      <c r="AL296" s="334" t="s">
        <v>16</v>
      </c>
      <c r="AM296" s="333"/>
      <c r="AN296" s="334" t="s">
        <v>19</v>
      </c>
      <c r="AO296" s="336"/>
      <c r="AP296" s="335" t="s">
        <v>15</v>
      </c>
      <c r="AQ296" s="333"/>
      <c r="AR296" s="334" t="s">
        <v>16</v>
      </c>
      <c r="AS296" s="333"/>
      <c r="AT296" s="334" t="s">
        <v>19</v>
      </c>
      <c r="AU296" s="337"/>
      <c r="AV296" s="332" t="s">
        <v>15</v>
      </c>
      <c r="AW296" s="333"/>
      <c r="AX296" s="334" t="s">
        <v>16</v>
      </c>
      <c r="AY296" s="333"/>
      <c r="AZ296" s="334" t="s">
        <v>17</v>
      </c>
      <c r="BA296" s="336"/>
      <c r="BB296" s="332" t="s">
        <v>15</v>
      </c>
      <c r="BC296" s="333"/>
      <c r="BD296" s="334" t="s">
        <v>16</v>
      </c>
      <c r="BE296" s="333"/>
      <c r="BF296" s="334" t="s">
        <v>17</v>
      </c>
      <c r="BG296" s="336"/>
      <c r="BH296" s="332" t="s">
        <v>15</v>
      </c>
      <c r="BI296" s="333"/>
      <c r="BJ296" s="334" t="s">
        <v>16</v>
      </c>
      <c r="BK296" s="333"/>
      <c r="BL296" s="334" t="s">
        <v>17</v>
      </c>
      <c r="BM296" s="337"/>
      <c r="BN296" s="338" t="s">
        <v>15</v>
      </c>
      <c r="BO296" s="333"/>
      <c r="BP296" s="334" t="s">
        <v>16</v>
      </c>
      <c r="BQ296" s="333"/>
      <c r="BR296" s="334" t="s">
        <v>17</v>
      </c>
      <c r="BS296" s="337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6"/>
      <c r="CK296" s="236"/>
      <c r="CM296" s="236"/>
    </row>
    <row r="297" spans="3:92" s="15" customFormat="1" ht="18" customHeight="1" thickBot="1" x14ac:dyDescent="0.35">
      <c r="C297" s="355"/>
      <c r="D297" s="356"/>
      <c r="E297" s="357"/>
      <c r="F297" s="19"/>
      <c r="G297" s="20" t="s">
        <v>28</v>
      </c>
      <c r="H297" s="21"/>
      <c r="I297" s="22" t="s">
        <v>29</v>
      </c>
      <c r="J297" s="21"/>
      <c r="K297" s="23" t="s">
        <v>28</v>
      </c>
      <c r="L297" s="24"/>
      <c r="M297" s="20" t="s">
        <v>28</v>
      </c>
      <c r="N297" s="21"/>
      <c r="O297" s="22" t="s">
        <v>29</v>
      </c>
      <c r="P297" s="21"/>
      <c r="Q297" s="25" t="s">
        <v>28</v>
      </c>
      <c r="R297" s="24"/>
      <c r="S297" s="20" t="s">
        <v>28</v>
      </c>
      <c r="T297" s="21"/>
      <c r="U297" s="22" t="s">
        <v>29</v>
      </c>
      <c r="V297" s="21"/>
      <c r="W297" s="25" t="s">
        <v>28</v>
      </c>
      <c r="X297" s="26"/>
      <c r="Y297" s="20" t="s">
        <v>28</v>
      </c>
      <c r="Z297" s="21"/>
      <c r="AA297" s="22" t="s">
        <v>29</v>
      </c>
      <c r="AB297" s="21"/>
      <c r="AC297" s="23" t="s">
        <v>28</v>
      </c>
      <c r="AD297" s="24"/>
      <c r="AE297" s="20" t="s">
        <v>28</v>
      </c>
      <c r="AF297" s="21"/>
      <c r="AG297" s="22" t="s">
        <v>29</v>
      </c>
      <c r="AH297" s="21"/>
      <c r="AI297" s="25" t="s">
        <v>28</v>
      </c>
      <c r="AJ297" s="24"/>
      <c r="AK297" s="20" t="s">
        <v>28</v>
      </c>
      <c r="AL297" s="21"/>
      <c r="AM297" s="22" t="s">
        <v>29</v>
      </c>
      <c r="AN297" s="21"/>
      <c r="AO297" s="23" t="s">
        <v>28</v>
      </c>
      <c r="AP297" s="24"/>
      <c r="AQ297" s="20" t="s">
        <v>28</v>
      </c>
      <c r="AR297" s="21"/>
      <c r="AS297" s="22" t="s">
        <v>29</v>
      </c>
      <c r="AT297" s="21"/>
      <c r="AU297" s="27" t="s">
        <v>28</v>
      </c>
      <c r="AV297" s="28"/>
      <c r="AW297" s="20" t="s">
        <v>30</v>
      </c>
      <c r="AX297" s="21"/>
      <c r="AY297" s="20" t="s">
        <v>30</v>
      </c>
      <c r="AZ297" s="21"/>
      <c r="BA297" s="23" t="s">
        <v>30</v>
      </c>
      <c r="BB297" s="28"/>
      <c r="BC297" s="20" t="s">
        <v>30</v>
      </c>
      <c r="BD297" s="21"/>
      <c r="BE297" s="20" t="s">
        <v>30</v>
      </c>
      <c r="BF297" s="21"/>
      <c r="BG297" s="23" t="s">
        <v>30</v>
      </c>
      <c r="BH297" s="28"/>
      <c r="BI297" s="20" t="s">
        <v>30</v>
      </c>
      <c r="BJ297" s="21"/>
      <c r="BK297" s="20" t="s">
        <v>30</v>
      </c>
      <c r="BL297" s="21"/>
      <c r="BM297" s="27" t="s">
        <v>30</v>
      </c>
      <c r="BN297" s="26"/>
      <c r="BO297" s="20" t="s">
        <v>30</v>
      </c>
      <c r="BP297" s="21"/>
      <c r="BQ297" s="20" t="s">
        <v>30</v>
      </c>
      <c r="BR297" s="21"/>
      <c r="BS297" s="27" t="s">
        <v>30</v>
      </c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6"/>
      <c r="CK297" s="236"/>
      <c r="CM297" s="236"/>
    </row>
    <row r="298" spans="3:92" ht="18" customHeight="1" thickTop="1" x14ac:dyDescent="0.3">
      <c r="C298" s="360" t="s">
        <v>93</v>
      </c>
      <c r="D298" s="317" t="s">
        <v>33</v>
      </c>
      <c r="E298" s="34" t="s">
        <v>34</v>
      </c>
      <c r="F298" s="35">
        <f t="shared" ref="F298:F301" si="510">SUM(F10,F34,F58,F82,F106,F130,F154,F178,F202,F226,F250,F274)</f>
        <v>3570</v>
      </c>
      <c r="G298" s="36">
        <f>IFERROR(F298/F314,0)</f>
        <v>7.9234730113636367E-2</v>
      </c>
      <c r="H298" s="37">
        <f>IFERROR(J298/F298,"0")</f>
        <v>0</v>
      </c>
      <c r="I298" s="38">
        <f>IFERROR(H298/H299,0)</f>
        <v>0</v>
      </c>
      <c r="J298" s="37">
        <f t="shared" ref="J298:J301" si="511">SUM(J10,J34,J58,J82,J106,J130,J154,J178,J202,J226,J250,J274)</f>
        <v>0</v>
      </c>
      <c r="K298" s="39">
        <f>IFERROR(J298/J314,0)</f>
        <v>0</v>
      </c>
      <c r="L298" s="40">
        <f t="shared" ref="L298:L301" si="512">SUM(L10,L34,L58,L82,L106,L130,L154,L178,L202,L226,L250,L274)</f>
        <v>0</v>
      </c>
      <c r="M298" s="36">
        <f>IFERROR(L298/L314,0)</f>
        <v>0</v>
      </c>
      <c r="N298" s="37" t="str">
        <f>IFERROR(P298/L298,"0")</f>
        <v>0</v>
      </c>
      <c r="O298" s="38">
        <f>IFERROR(N298/N299,0)</f>
        <v>0</v>
      </c>
      <c r="P298" s="37">
        <f t="shared" ref="P298:P301" si="513">SUM(P10,P34,P58,P82,P106,P130,P154,P178,P202,P226,P250,P274)</f>
        <v>0</v>
      </c>
      <c r="Q298" s="41">
        <f>IFERROR(P298/P314,0)</f>
        <v>0</v>
      </c>
      <c r="R298" s="40">
        <f t="shared" ref="R298:R301" si="514">SUM(R10,R34,R58,R82,R106,R130,R154,R178,R202,R226,R250,R274)</f>
        <v>0</v>
      </c>
      <c r="S298" s="36">
        <f>IFERROR(R298/R314,0)</f>
        <v>0</v>
      </c>
      <c r="T298" s="37" t="str">
        <f>IFERROR(V298/R298,"0")</f>
        <v>0</v>
      </c>
      <c r="U298" s="38">
        <f>IFERROR(T298/T299,0)</f>
        <v>0</v>
      </c>
      <c r="V298" s="37">
        <f t="shared" ref="V298:V301" si="515">SUM(V10,V34,V58,V82,V106,V130,V154,V178,V202,V226,V250,V274)</f>
        <v>0</v>
      </c>
      <c r="W298" s="41">
        <f>IFERROR(V298/V314,0)</f>
        <v>0</v>
      </c>
      <c r="X298" s="42">
        <f t="shared" ref="X298:X301" si="516">SUM(X10,X34,X58,X82,X106,X130,X154,X178,X202,X226,X250,X274)</f>
        <v>0</v>
      </c>
      <c r="Y298" s="36">
        <f>IFERROR(X298/X314,0)</f>
        <v>0</v>
      </c>
      <c r="Z298" s="37" t="str">
        <f>IFERROR(AB298/X298,"0")</f>
        <v>0</v>
      </c>
      <c r="AA298" s="38">
        <f>IFERROR(Z298/Z299,0)</f>
        <v>0</v>
      </c>
      <c r="AB298" s="37">
        <f t="shared" ref="AB298:AB301" si="517">SUM(AB10,AB34,AB58,AB82,AB106,AB130,AB154,AB178,AB202,AB226,AB250,AB274)</f>
        <v>0</v>
      </c>
      <c r="AC298" s="39">
        <f>IFERROR(AB298/AB314,0)</f>
        <v>0</v>
      </c>
      <c r="AD298" s="40">
        <f t="shared" ref="AD298:AD301" si="518">SUM(AD10,AD34,AD58,AD82,AD106,AD130,AD154,AD178,AD202,AD226,AD250,AD274)</f>
        <v>0</v>
      </c>
      <c r="AE298" s="36">
        <f>IFERROR(AD298/AD314,0)</f>
        <v>0</v>
      </c>
      <c r="AF298" s="37" t="str">
        <f>IFERROR(AH298/AD298,"0")</f>
        <v>0</v>
      </c>
      <c r="AG298" s="38">
        <f>IFERROR(AF298/AF299,0)</f>
        <v>0</v>
      </c>
      <c r="AH298" s="37">
        <f t="shared" ref="AH298:AH301" si="519">SUM(AH10,AH34,AH58,AH82,AH106,AH130,AH154,AH178,AH202,AH226,AH250,AH274)</f>
        <v>0</v>
      </c>
      <c r="AI298" s="41">
        <f>IFERROR(AH298/AH314,0)</f>
        <v>0</v>
      </c>
      <c r="AJ298" s="40">
        <f t="shared" ref="AJ298:AJ301" si="520">SUM(AJ10,AJ34,AJ58,AJ82,AJ106,AJ130,AJ154,AJ178,AJ202,AJ226,AJ250,AJ274)</f>
        <v>0</v>
      </c>
      <c r="AK298" s="36">
        <f>IFERROR(AJ298/AJ314,0)</f>
        <v>0</v>
      </c>
      <c r="AL298" s="37" t="str">
        <f>IFERROR(AN298/AJ298,"0")</f>
        <v>0</v>
      </c>
      <c r="AM298" s="38">
        <f>IFERROR(AL298/AL299,0)</f>
        <v>0</v>
      </c>
      <c r="AN298" s="37">
        <f t="shared" ref="AN298:AN301" si="521">SUM(AN10,AN34,AN58,AN82,AN106,AN130,AN154,AN178,AN202,AN226,AN250,AN274)</f>
        <v>0</v>
      </c>
      <c r="AO298" s="39">
        <f>IFERROR(AN298/AN314,0)</f>
        <v>0</v>
      </c>
      <c r="AP298" s="40">
        <f t="shared" ref="AP298:AP301" si="522">SUM(AP10,AP34,AP58,AP82,AP106,AP130,AP154,AP178,AP202,AP226,AP250,AP274)</f>
        <v>0</v>
      </c>
      <c r="AQ298" s="36">
        <f>IFERROR(AP298/AP314,0)</f>
        <v>0</v>
      </c>
      <c r="AR298" s="37" t="str">
        <f>IFERROR(AT298/AP298,"0")</f>
        <v>0</v>
      </c>
      <c r="AS298" s="38">
        <f>IFERROR(AR298/AR299,0)</f>
        <v>0</v>
      </c>
      <c r="AT298" s="37">
        <f t="shared" ref="AT298:AT301" si="523">SUM(AT10,AT34,AT58,AT82,AT106,AT130,AT154,AT178,AT202,AT226,AT250,AT274)</f>
        <v>0</v>
      </c>
      <c r="AU298" s="43">
        <f>IFERROR(AT298/AT314,0)</f>
        <v>0</v>
      </c>
      <c r="AV298" s="44">
        <f>IFERROR(L298-F298,0)</f>
        <v>-3570</v>
      </c>
      <c r="AW298" s="45">
        <f>IFERROR(AV298/F298,0)</f>
        <v>-1</v>
      </c>
      <c r="AX298" s="46">
        <f>IFERROR(N298-H298,0)</f>
        <v>0</v>
      </c>
      <c r="AY298" s="45">
        <f>IFERROR(AX298/H298,0)</f>
        <v>0</v>
      </c>
      <c r="AZ298" s="46">
        <f>IFERROR(P298-J298,0)</f>
        <v>0</v>
      </c>
      <c r="BA298" s="47">
        <f>IFERROR(AZ298/J298,0)</f>
        <v>0</v>
      </c>
      <c r="BB298" s="44">
        <f>IFERROR(L298-R298,0)</f>
        <v>0</v>
      </c>
      <c r="BC298" s="45">
        <f>IFERROR(BB298/R298,0)</f>
        <v>0</v>
      </c>
      <c r="BD298" s="46">
        <f>IFERROR(N298-T298,0)</f>
        <v>0</v>
      </c>
      <c r="BE298" s="45">
        <f>IFERROR(BD298/T298,0)</f>
        <v>0</v>
      </c>
      <c r="BF298" s="46">
        <f>IFERROR(P298-V298,0)</f>
        <v>0</v>
      </c>
      <c r="BG298" s="47">
        <f>IFERROR(BF298/V298,0)</f>
        <v>0</v>
      </c>
      <c r="BH298" s="44">
        <f>IFERROR(L298-X298,0)</f>
        <v>0</v>
      </c>
      <c r="BI298" s="45">
        <f>IFERROR(BH298/X298,0)</f>
        <v>0</v>
      </c>
      <c r="BJ298" s="46">
        <f>IFERROR(N298-Z298,0)</f>
        <v>0</v>
      </c>
      <c r="BK298" s="45">
        <f>IFERROR(BJ298/Z298,0)</f>
        <v>0</v>
      </c>
      <c r="BL298" s="46">
        <f>IFERROR(P298-AB298,0)</f>
        <v>0</v>
      </c>
      <c r="BM298" s="48">
        <f>IFERROR(BL298/AB298,0)</f>
        <v>0</v>
      </c>
      <c r="BN298" s="49">
        <f>IFERROR(L298-AP298,0)</f>
        <v>0</v>
      </c>
      <c r="BO298" s="45">
        <f>IFERROR(BN298/AP298,0)</f>
        <v>0</v>
      </c>
      <c r="BP298" s="46">
        <f>IFERROR(N298-AR298,0)</f>
        <v>0</v>
      </c>
      <c r="BQ298" s="45">
        <f>IFERROR(BP298/AR298,0)</f>
        <v>0</v>
      </c>
      <c r="BR298" s="46">
        <f t="shared" ref="BR298:BR314" si="524">IFERROR(P298-AT298,0)</f>
        <v>0</v>
      </c>
      <c r="BS298" s="48">
        <f>IFERROR(BR298/AT298,0)</f>
        <v>0</v>
      </c>
      <c r="CD298" s="2"/>
      <c r="CE298" s="2"/>
      <c r="CJ298" s="6"/>
      <c r="CK298" s="236"/>
      <c r="CL298" s="15"/>
      <c r="CM298" s="236"/>
      <c r="CN298" s="15"/>
    </row>
    <row r="299" spans="3:92" ht="18" customHeight="1" x14ac:dyDescent="0.3">
      <c r="C299" s="315"/>
      <c r="D299" s="318"/>
      <c r="E299" s="60" t="s">
        <v>36</v>
      </c>
      <c r="F299" s="61">
        <f t="shared" si="510"/>
        <v>10804</v>
      </c>
      <c r="G299" s="62">
        <f>IFERROR(F299/F314,0)</f>
        <v>0.23979048295454544</v>
      </c>
      <c r="H299" s="63">
        <f t="shared" ref="H299:H314" si="525">IFERROR(J299/F299,"0")</f>
        <v>287.53634294620679</v>
      </c>
      <c r="I299" s="64">
        <f>IFERROR(H299/H299,0)</f>
        <v>1</v>
      </c>
      <c r="J299" s="63">
        <f t="shared" si="511"/>
        <v>3106542.6491908184</v>
      </c>
      <c r="K299" s="65">
        <f>IFERROR(J299/J314,0)</f>
        <v>0.23447345117828336</v>
      </c>
      <c r="L299" s="66">
        <f t="shared" si="512"/>
        <v>0</v>
      </c>
      <c r="M299" s="62">
        <f>IFERROR(L299/L314,0)</f>
        <v>0</v>
      </c>
      <c r="N299" s="63" t="str">
        <f t="shared" ref="N299:N314" si="526">IFERROR(P299/L299,"0")</f>
        <v>0</v>
      </c>
      <c r="O299" s="64">
        <f>IFERROR(N299/N299,0)</f>
        <v>0</v>
      </c>
      <c r="P299" s="63">
        <f t="shared" si="513"/>
        <v>0</v>
      </c>
      <c r="Q299" s="67">
        <f>IFERROR(P299/P314,0)</f>
        <v>0</v>
      </c>
      <c r="R299" s="66">
        <f t="shared" si="514"/>
        <v>0</v>
      </c>
      <c r="S299" s="62">
        <f>IFERROR(R299/R314,0)</f>
        <v>0</v>
      </c>
      <c r="T299" s="63" t="str">
        <f t="shared" ref="T299:T314" si="527">IFERROR(V299/R299,"0")</f>
        <v>0</v>
      </c>
      <c r="U299" s="64">
        <f>IFERROR(T299/T299,0)</f>
        <v>0</v>
      </c>
      <c r="V299" s="63">
        <f t="shared" si="515"/>
        <v>0</v>
      </c>
      <c r="W299" s="67">
        <f>IFERROR(V299/V314,0)</f>
        <v>0</v>
      </c>
      <c r="X299" s="68">
        <f t="shared" si="516"/>
        <v>0</v>
      </c>
      <c r="Y299" s="62">
        <f>IFERROR(X299/X314,0)</f>
        <v>0</v>
      </c>
      <c r="Z299" s="63" t="str">
        <f t="shared" ref="Z299:Z314" si="528">IFERROR(AB299/X299,"0")</f>
        <v>0</v>
      </c>
      <c r="AA299" s="64">
        <f>IFERROR(Z299/Z299,0)</f>
        <v>0</v>
      </c>
      <c r="AB299" s="63">
        <f t="shared" si="517"/>
        <v>0</v>
      </c>
      <c r="AC299" s="65">
        <f>IFERROR(AB299/AB314,0)</f>
        <v>0</v>
      </c>
      <c r="AD299" s="66">
        <f t="shared" si="518"/>
        <v>0</v>
      </c>
      <c r="AE299" s="62">
        <f>IFERROR(AD299/AD314,0)</f>
        <v>0</v>
      </c>
      <c r="AF299" s="63" t="str">
        <f t="shared" ref="AF299:AF314" si="529">IFERROR(AH299/AD299,"0")</f>
        <v>0</v>
      </c>
      <c r="AG299" s="64">
        <f>IFERROR(AF299/AF299,0)</f>
        <v>0</v>
      </c>
      <c r="AH299" s="63">
        <f t="shared" si="519"/>
        <v>0</v>
      </c>
      <c r="AI299" s="67">
        <f>IFERROR(AH299/AH314,0)</f>
        <v>0</v>
      </c>
      <c r="AJ299" s="66">
        <f t="shared" si="520"/>
        <v>0</v>
      </c>
      <c r="AK299" s="62">
        <f>IFERROR(AJ299/AJ314,0)</f>
        <v>0</v>
      </c>
      <c r="AL299" s="63" t="str">
        <f t="shared" ref="AL299:AL314" si="530">IFERROR(AN299/AJ299,"0")</f>
        <v>0</v>
      </c>
      <c r="AM299" s="64">
        <f>IFERROR(AL299/AL299,0)</f>
        <v>0</v>
      </c>
      <c r="AN299" s="63">
        <f t="shared" si="521"/>
        <v>0</v>
      </c>
      <c r="AO299" s="65">
        <f>IFERROR(AN299/AN314,0)</f>
        <v>0</v>
      </c>
      <c r="AP299" s="66">
        <f t="shared" si="522"/>
        <v>0</v>
      </c>
      <c r="AQ299" s="62">
        <f>IFERROR(AP299/AP314,0)</f>
        <v>0</v>
      </c>
      <c r="AR299" s="63" t="str">
        <f t="shared" ref="AR299:AR314" si="531">IFERROR(AT299/AP299,"0")</f>
        <v>0</v>
      </c>
      <c r="AS299" s="64">
        <f>IFERROR(AR299/AR299,0)</f>
        <v>0</v>
      </c>
      <c r="AT299" s="63">
        <f t="shared" si="523"/>
        <v>0</v>
      </c>
      <c r="AU299" s="69">
        <f>IFERROR(AT299/AT314,0)</f>
        <v>0</v>
      </c>
      <c r="AV299" s="70">
        <f t="shared" ref="AV299:AV315" si="532">IFERROR(L299-F299,0)</f>
        <v>-10804</v>
      </c>
      <c r="AW299" s="71">
        <f t="shared" ref="AW299:AW314" si="533">IFERROR(AV299/F299,0)</f>
        <v>-1</v>
      </c>
      <c r="AX299" s="72">
        <f t="shared" ref="AX299:AX314" si="534">IFERROR(N299-H299,0)</f>
        <v>-287.53634294620679</v>
      </c>
      <c r="AY299" s="71">
        <f t="shared" ref="AY299:AY314" si="535">IFERROR(AX299/H299,0)</f>
        <v>-1</v>
      </c>
      <c r="AZ299" s="72">
        <f t="shared" ref="AZ299:AZ314" si="536">IFERROR(P299-J299,0)</f>
        <v>-3106542.6491908184</v>
      </c>
      <c r="BA299" s="73">
        <f t="shared" ref="BA299:BA314" si="537">IFERROR(AZ299/J299,0)</f>
        <v>-1</v>
      </c>
      <c r="BB299" s="70">
        <f t="shared" ref="BB299:BB315" si="538">IFERROR(L299-R299,0)</f>
        <v>0</v>
      </c>
      <c r="BC299" s="71">
        <f t="shared" ref="BC299:BC314" si="539">IFERROR(BB299/R299,0)</f>
        <v>0</v>
      </c>
      <c r="BD299" s="72">
        <f t="shared" ref="BD299:BD314" si="540">IFERROR(N299-T299,0)</f>
        <v>0</v>
      </c>
      <c r="BE299" s="71">
        <f t="shared" ref="BE299:BE314" si="541">IFERROR(BD299/T299,0)</f>
        <v>0</v>
      </c>
      <c r="BF299" s="72">
        <f t="shared" ref="BF299:BF314" si="542">IFERROR(P299-V299,0)</f>
        <v>0</v>
      </c>
      <c r="BG299" s="73">
        <f t="shared" ref="BG299:BG314" si="543">IFERROR(BF299/V299,0)</f>
        <v>0</v>
      </c>
      <c r="BH299" s="70">
        <f t="shared" ref="BH299:BH315" si="544">IFERROR(L299-X299,0)</f>
        <v>0</v>
      </c>
      <c r="BI299" s="71">
        <f t="shared" ref="BI299:BI314" si="545">IFERROR(BH299/X299,0)</f>
        <v>0</v>
      </c>
      <c r="BJ299" s="72">
        <f t="shared" ref="BJ299:BJ314" si="546">IFERROR(N299-Z299,0)</f>
        <v>0</v>
      </c>
      <c r="BK299" s="71">
        <f t="shared" ref="BK299:BK314" si="547">IFERROR(BJ299/Z299,0)</f>
        <v>0</v>
      </c>
      <c r="BL299" s="72">
        <f t="shared" ref="BL299:BL314" si="548">IFERROR(P299-AB299,0)</f>
        <v>0</v>
      </c>
      <c r="BM299" s="74">
        <f t="shared" ref="BM299:BM314" si="549">IFERROR(BL299/AB299,0)</f>
        <v>0</v>
      </c>
      <c r="BN299" s="75">
        <f t="shared" ref="BN299:BN314" si="550">IFERROR(L299-AP299,0)</f>
        <v>0</v>
      </c>
      <c r="BO299" s="71">
        <f t="shared" ref="BO299:BO314" si="551">IFERROR(BN299/AP299,0)</f>
        <v>0</v>
      </c>
      <c r="BP299" s="72">
        <f t="shared" ref="BP299:BP314" si="552">IFERROR(N299-AR299,0)</f>
        <v>0</v>
      </c>
      <c r="BQ299" s="71">
        <f t="shared" ref="BQ299:BQ314" si="553">IFERROR(BP299/AR299,0)</f>
        <v>0</v>
      </c>
      <c r="BR299" s="72">
        <f t="shared" si="524"/>
        <v>0</v>
      </c>
      <c r="BS299" s="74">
        <f t="shared" ref="BS299:BS314" si="554">IFERROR(BR299/AT299,0)</f>
        <v>0</v>
      </c>
      <c r="CD299" s="2"/>
      <c r="CE299" s="2"/>
      <c r="CJ299" s="6"/>
      <c r="CK299" s="6"/>
      <c r="CM299" s="6"/>
    </row>
    <row r="300" spans="3:92" ht="18" customHeight="1" x14ac:dyDescent="0.3">
      <c r="C300" s="315"/>
      <c r="D300" s="318"/>
      <c r="E300" s="60" t="s">
        <v>37</v>
      </c>
      <c r="F300" s="61">
        <f t="shared" si="510"/>
        <v>834</v>
      </c>
      <c r="G300" s="62">
        <f>IFERROR(F300/F314,0)</f>
        <v>1.8510298295454544E-2</v>
      </c>
      <c r="H300" s="63">
        <f t="shared" si="525"/>
        <v>302.35314491372469</v>
      </c>
      <c r="I300" s="64">
        <f>IFERROR(H300/H299,0)</f>
        <v>1.0515301885518169</v>
      </c>
      <c r="J300" s="63">
        <f t="shared" si="511"/>
        <v>252162.5228580464</v>
      </c>
      <c r="K300" s="65">
        <f>IFERROR(J300/J314,0)</f>
        <v>1.9032546360742766E-2</v>
      </c>
      <c r="L300" s="66">
        <f t="shared" si="512"/>
        <v>0</v>
      </c>
      <c r="M300" s="62">
        <f>IFERROR(L300/L314,0)</f>
        <v>0</v>
      </c>
      <c r="N300" s="63" t="str">
        <f t="shared" si="526"/>
        <v>0</v>
      </c>
      <c r="O300" s="64">
        <f>IFERROR(N300/N299,0)</f>
        <v>0</v>
      </c>
      <c r="P300" s="63">
        <f t="shared" si="513"/>
        <v>0</v>
      </c>
      <c r="Q300" s="67">
        <f>IFERROR(P300/P314,0)</f>
        <v>0</v>
      </c>
      <c r="R300" s="66">
        <f t="shared" si="514"/>
        <v>0</v>
      </c>
      <c r="S300" s="62">
        <f>IFERROR(R300/R314,0)</f>
        <v>0</v>
      </c>
      <c r="T300" s="63" t="str">
        <f t="shared" si="527"/>
        <v>0</v>
      </c>
      <c r="U300" s="64">
        <f>IFERROR(T300/T299,0)</f>
        <v>0</v>
      </c>
      <c r="V300" s="63">
        <f t="shared" si="515"/>
        <v>0</v>
      </c>
      <c r="W300" s="67">
        <f>IFERROR(V300/V314,0)</f>
        <v>0</v>
      </c>
      <c r="X300" s="68">
        <f t="shared" si="516"/>
        <v>0</v>
      </c>
      <c r="Y300" s="62">
        <f>IFERROR(X300/X314,0)</f>
        <v>0</v>
      </c>
      <c r="Z300" s="63" t="str">
        <f t="shared" si="528"/>
        <v>0</v>
      </c>
      <c r="AA300" s="64">
        <f>IFERROR(Z300/Z299,0)</f>
        <v>0</v>
      </c>
      <c r="AB300" s="63">
        <f t="shared" si="517"/>
        <v>0</v>
      </c>
      <c r="AC300" s="65">
        <f>IFERROR(AB300/AB314,0)</f>
        <v>0</v>
      </c>
      <c r="AD300" s="66">
        <f t="shared" si="518"/>
        <v>0</v>
      </c>
      <c r="AE300" s="62">
        <f>IFERROR(AD300/AD314,0)</f>
        <v>0</v>
      </c>
      <c r="AF300" s="63" t="str">
        <f t="shared" si="529"/>
        <v>0</v>
      </c>
      <c r="AG300" s="64">
        <f>IFERROR(AF300/AF299,0)</f>
        <v>0</v>
      </c>
      <c r="AH300" s="63">
        <f t="shared" si="519"/>
        <v>0</v>
      </c>
      <c r="AI300" s="67">
        <f>IFERROR(AH300/AH314,0)</f>
        <v>0</v>
      </c>
      <c r="AJ300" s="66">
        <f t="shared" si="520"/>
        <v>0</v>
      </c>
      <c r="AK300" s="62">
        <f>IFERROR(AJ300/AJ314,0)</f>
        <v>0</v>
      </c>
      <c r="AL300" s="63" t="str">
        <f t="shared" si="530"/>
        <v>0</v>
      </c>
      <c r="AM300" s="64">
        <f>IFERROR(AL300/AL299,0)</f>
        <v>0</v>
      </c>
      <c r="AN300" s="63">
        <f t="shared" si="521"/>
        <v>0</v>
      </c>
      <c r="AO300" s="65">
        <f>IFERROR(AN300/AN314,0)</f>
        <v>0</v>
      </c>
      <c r="AP300" s="66">
        <f t="shared" si="522"/>
        <v>0</v>
      </c>
      <c r="AQ300" s="62">
        <f>IFERROR(AP300/AP314,0)</f>
        <v>0</v>
      </c>
      <c r="AR300" s="63" t="str">
        <f t="shared" si="531"/>
        <v>0</v>
      </c>
      <c r="AS300" s="64">
        <f>IFERROR(AR300/AR299,0)</f>
        <v>0</v>
      </c>
      <c r="AT300" s="63">
        <f t="shared" si="523"/>
        <v>0</v>
      </c>
      <c r="AU300" s="69">
        <f>IFERROR(AT300/AT314,0)</f>
        <v>0</v>
      </c>
      <c r="AV300" s="70">
        <f t="shared" si="532"/>
        <v>-834</v>
      </c>
      <c r="AW300" s="71">
        <f t="shared" si="533"/>
        <v>-1</v>
      </c>
      <c r="AX300" s="72">
        <f t="shared" si="534"/>
        <v>-302.35314491372469</v>
      </c>
      <c r="AY300" s="71">
        <f t="shared" si="535"/>
        <v>-1</v>
      </c>
      <c r="AZ300" s="72">
        <f t="shared" si="536"/>
        <v>-252162.5228580464</v>
      </c>
      <c r="BA300" s="73">
        <f t="shared" si="537"/>
        <v>-1</v>
      </c>
      <c r="BB300" s="70">
        <f t="shared" si="538"/>
        <v>0</v>
      </c>
      <c r="BC300" s="71">
        <f t="shared" si="539"/>
        <v>0</v>
      </c>
      <c r="BD300" s="72">
        <f t="shared" si="540"/>
        <v>0</v>
      </c>
      <c r="BE300" s="71">
        <f t="shared" si="541"/>
        <v>0</v>
      </c>
      <c r="BF300" s="72">
        <f t="shared" si="542"/>
        <v>0</v>
      </c>
      <c r="BG300" s="73">
        <f t="shared" si="543"/>
        <v>0</v>
      </c>
      <c r="BH300" s="70">
        <f t="shared" si="544"/>
        <v>0</v>
      </c>
      <c r="BI300" s="71">
        <f t="shared" si="545"/>
        <v>0</v>
      </c>
      <c r="BJ300" s="72">
        <f t="shared" si="546"/>
        <v>0</v>
      </c>
      <c r="BK300" s="71">
        <f t="shared" si="547"/>
        <v>0</v>
      </c>
      <c r="BL300" s="72">
        <f t="shared" si="548"/>
        <v>0</v>
      </c>
      <c r="BM300" s="74">
        <f t="shared" si="549"/>
        <v>0</v>
      </c>
      <c r="BN300" s="75">
        <f t="shared" si="550"/>
        <v>0</v>
      </c>
      <c r="BO300" s="71">
        <f t="shared" si="551"/>
        <v>0</v>
      </c>
      <c r="BP300" s="72">
        <f t="shared" si="552"/>
        <v>0</v>
      </c>
      <c r="BQ300" s="71">
        <f t="shared" si="553"/>
        <v>0</v>
      </c>
      <c r="BR300" s="72">
        <f t="shared" si="524"/>
        <v>0</v>
      </c>
      <c r="BS300" s="74">
        <f t="shared" si="554"/>
        <v>0</v>
      </c>
      <c r="CD300" s="2"/>
      <c r="CE300" s="2"/>
      <c r="CJ300" s="6"/>
      <c r="CK300" s="6"/>
      <c r="CM300" s="6"/>
    </row>
    <row r="301" spans="3:92" ht="18" customHeight="1" x14ac:dyDescent="0.3">
      <c r="C301" s="315"/>
      <c r="D301" s="318"/>
      <c r="E301" s="60" t="s">
        <v>39</v>
      </c>
      <c r="F301" s="61">
        <f t="shared" si="510"/>
        <v>495</v>
      </c>
      <c r="G301" s="62">
        <f>IFERROR(F301/F314,0)</f>
        <v>1.0986328125E-2</v>
      </c>
      <c r="H301" s="63">
        <f t="shared" si="525"/>
        <v>290.17264900665367</v>
      </c>
      <c r="I301" s="64">
        <f>IFERROR(H301/H299,0)</f>
        <v>1.0091686012051009</v>
      </c>
      <c r="J301" s="63">
        <f t="shared" si="511"/>
        <v>143635.46125829357</v>
      </c>
      <c r="K301" s="65">
        <f>IFERROR(J301/J314,0)</f>
        <v>1.0841216785351142E-2</v>
      </c>
      <c r="L301" s="66">
        <f t="shared" si="512"/>
        <v>0</v>
      </c>
      <c r="M301" s="62">
        <f>IFERROR(L301/L314,0)</f>
        <v>0</v>
      </c>
      <c r="N301" s="63" t="str">
        <f t="shared" si="526"/>
        <v>0</v>
      </c>
      <c r="O301" s="64">
        <f>IFERROR(N301/N299,0)</f>
        <v>0</v>
      </c>
      <c r="P301" s="63">
        <f t="shared" si="513"/>
        <v>0</v>
      </c>
      <c r="Q301" s="67">
        <f>IFERROR(P301/P314,0)</f>
        <v>0</v>
      </c>
      <c r="R301" s="66">
        <f t="shared" si="514"/>
        <v>0</v>
      </c>
      <c r="S301" s="62">
        <f>IFERROR(R301/R314,0)</f>
        <v>0</v>
      </c>
      <c r="T301" s="63" t="str">
        <f t="shared" si="527"/>
        <v>0</v>
      </c>
      <c r="U301" s="64">
        <f>IFERROR(T301/T299,0)</f>
        <v>0</v>
      </c>
      <c r="V301" s="63">
        <f t="shared" si="515"/>
        <v>0</v>
      </c>
      <c r="W301" s="67">
        <f>IFERROR(V301/V314,0)</f>
        <v>0</v>
      </c>
      <c r="X301" s="68">
        <f t="shared" si="516"/>
        <v>0</v>
      </c>
      <c r="Y301" s="62">
        <f>IFERROR(X301/X314,0)</f>
        <v>0</v>
      </c>
      <c r="Z301" s="63" t="str">
        <f t="shared" si="528"/>
        <v>0</v>
      </c>
      <c r="AA301" s="64">
        <f>IFERROR(Z301/Z299,0)</f>
        <v>0</v>
      </c>
      <c r="AB301" s="63">
        <f t="shared" si="517"/>
        <v>0</v>
      </c>
      <c r="AC301" s="65">
        <f>IFERROR(AB301/AB314,0)</f>
        <v>0</v>
      </c>
      <c r="AD301" s="66">
        <f t="shared" si="518"/>
        <v>0</v>
      </c>
      <c r="AE301" s="62">
        <f>IFERROR(AD301/AD314,0)</f>
        <v>0</v>
      </c>
      <c r="AF301" s="63" t="str">
        <f t="shared" si="529"/>
        <v>0</v>
      </c>
      <c r="AG301" s="64">
        <f>IFERROR(AF301/AF299,0)</f>
        <v>0</v>
      </c>
      <c r="AH301" s="63">
        <f t="shared" si="519"/>
        <v>0</v>
      </c>
      <c r="AI301" s="67">
        <f>IFERROR(AH301/AH314,0)</f>
        <v>0</v>
      </c>
      <c r="AJ301" s="66">
        <f t="shared" si="520"/>
        <v>0</v>
      </c>
      <c r="AK301" s="62">
        <f>IFERROR(AJ301/AJ314,0)</f>
        <v>0</v>
      </c>
      <c r="AL301" s="63" t="str">
        <f t="shared" si="530"/>
        <v>0</v>
      </c>
      <c r="AM301" s="64">
        <f>IFERROR(AL301/AL299,0)</f>
        <v>0</v>
      </c>
      <c r="AN301" s="63">
        <f t="shared" si="521"/>
        <v>0</v>
      </c>
      <c r="AO301" s="65">
        <f>IFERROR(AN301/AN314,0)</f>
        <v>0</v>
      </c>
      <c r="AP301" s="66">
        <f t="shared" si="522"/>
        <v>0</v>
      </c>
      <c r="AQ301" s="62">
        <f>IFERROR(AP301/AP314,0)</f>
        <v>0</v>
      </c>
      <c r="AR301" s="63" t="str">
        <f t="shared" si="531"/>
        <v>0</v>
      </c>
      <c r="AS301" s="64">
        <f>IFERROR(AR301/AR299,0)</f>
        <v>0</v>
      </c>
      <c r="AT301" s="63">
        <f t="shared" si="523"/>
        <v>0</v>
      </c>
      <c r="AU301" s="69">
        <f>IFERROR(AT301/AT314,0)</f>
        <v>0</v>
      </c>
      <c r="AV301" s="70">
        <f t="shared" si="532"/>
        <v>-495</v>
      </c>
      <c r="AW301" s="71">
        <f t="shared" si="533"/>
        <v>-1</v>
      </c>
      <c r="AX301" s="72">
        <f t="shared" si="534"/>
        <v>-290.17264900665367</v>
      </c>
      <c r="AY301" s="71">
        <f t="shared" si="535"/>
        <v>-1</v>
      </c>
      <c r="AZ301" s="72">
        <f t="shared" si="536"/>
        <v>-143635.46125829357</v>
      </c>
      <c r="BA301" s="73">
        <f t="shared" si="537"/>
        <v>-1</v>
      </c>
      <c r="BB301" s="70">
        <f t="shared" si="538"/>
        <v>0</v>
      </c>
      <c r="BC301" s="71">
        <f t="shared" si="539"/>
        <v>0</v>
      </c>
      <c r="BD301" s="72">
        <f t="shared" si="540"/>
        <v>0</v>
      </c>
      <c r="BE301" s="71">
        <f t="shared" si="541"/>
        <v>0</v>
      </c>
      <c r="BF301" s="72">
        <f t="shared" si="542"/>
        <v>0</v>
      </c>
      <c r="BG301" s="73">
        <f t="shared" si="543"/>
        <v>0</v>
      </c>
      <c r="BH301" s="70">
        <f t="shared" si="544"/>
        <v>0</v>
      </c>
      <c r="BI301" s="71">
        <f t="shared" si="545"/>
        <v>0</v>
      </c>
      <c r="BJ301" s="72">
        <f t="shared" si="546"/>
        <v>0</v>
      </c>
      <c r="BK301" s="71">
        <f t="shared" si="547"/>
        <v>0</v>
      </c>
      <c r="BL301" s="72">
        <f t="shared" si="548"/>
        <v>0</v>
      </c>
      <c r="BM301" s="74">
        <f t="shared" si="549"/>
        <v>0</v>
      </c>
      <c r="BN301" s="75">
        <f t="shared" si="550"/>
        <v>0</v>
      </c>
      <c r="BO301" s="71">
        <f t="shared" si="551"/>
        <v>0</v>
      </c>
      <c r="BP301" s="72">
        <f t="shared" si="552"/>
        <v>0</v>
      </c>
      <c r="BQ301" s="71">
        <f t="shared" si="553"/>
        <v>0</v>
      </c>
      <c r="BR301" s="72">
        <f t="shared" si="524"/>
        <v>0</v>
      </c>
      <c r="BS301" s="74">
        <f t="shared" si="554"/>
        <v>0</v>
      </c>
      <c r="CD301" s="2"/>
      <c r="CE301" s="2"/>
      <c r="CJ301" s="6"/>
      <c r="CK301" s="6"/>
      <c r="CM301" s="6"/>
    </row>
    <row r="302" spans="3:92" ht="18" customHeight="1" x14ac:dyDescent="0.3">
      <c r="C302" s="315"/>
      <c r="D302" s="319"/>
      <c r="E302" s="86" t="s">
        <v>41</v>
      </c>
      <c r="F302" s="87">
        <f>SUM(F298:F301)</f>
        <v>15703</v>
      </c>
      <c r="G302" s="88">
        <f>IFERROR(F302/F314,0)</f>
        <v>0.34852183948863635</v>
      </c>
      <c r="H302" s="89">
        <f t="shared" si="525"/>
        <v>223.03640280883644</v>
      </c>
      <c r="I302" s="90">
        <f>IFERROR(H302/H299,0)</f>
        <v>0.77568073838430507</v>
      </c>
      <c r="J302" s="89">
        <f>SUM(J298:J301)</f>
        <v>3502340.6333071585</v>
      </c>
      <c r="K302" s="91">
        <f>IFERROR(J302/J314,0)</f>
        <v>0.2643472143243773</v>
      </c>
      <c r="L302" s="92">
        <f>SUM(L298:L301)</f>
        <v>0</v>
      </c>
      <c r="M302" s="88">
        <f>IFERROR(L302/L314,0)</f>
        <v>0</v>
      </c>
      <c r="N302" s="89" t="str">
        <f t="shared" si="526"/>
        <v>0</v>
      </c>
      <c r="O302" s="90">
        <f>IFERROR(N302/N299,0)</f>
        <v>0</v>
      </c>
      <c r="P302" s="89">
        <f>SUM(P298:P301)</f>
        <v>0</v>
      </c>
      <c r="Q302" s="93">
        <f>IFERROR(P302/P314,0)</f>
        <v>0</v>
      </c>
      <c r="R302" s="92">
        <f>SUM(R298:R301)</f>
        <v>0</v>
      </c>
      <c r="S302" s="88">
        <f>IFERROR(R302/R314,0)</f>
        <v>0</v>
      </c>
      <c r="T302" s="89" t="str">
        <f t="shared" si="527"/>
        <v>0</v>
      </c>
      <c r="U302" s="90">
        <f>IFERROR(T302/T299,0)</f>
        <v>0</v>
      </c>
      <c r="V302" s="89">
        <f>SUM(V298:V301)</f>
        <v>0</v>
      </c>
      <c r="W302" s="93">
        <f>IFERROR(V302/V314,0)</f>
        <v>0</v>
      </c>
      <c r="X302" s="94">
        <f>SUM(X298:X301)</f>
        <v>0</v>
      </c>
      <c r="Y302" s="88">
        <f>IFERROR(X302/X314,0)</f>
        <v>0</v>
      </c>
      <c r="Z302" s="89" t="str">
        <f t="shared" si="528"/>
        <v>0</v>
      </c>
      <c r="AA302" s="90">
        <f>IFERROR(Z302/Z299,0)</f>
        <v>0</v>
      </c>
      <c r="AB302" s="89">
        <f>SUM(AB298:AB301)</f>
        <v>0</v>
      </c>
      <c r="AC302" s="91">
        <f>IFERROR(AB302/AB314,0)</f>
        <v>0</v>
      </c>
      <c r="AD302" s="92">
        <f>SUM(AD298:AD301)</f>
        <v>0</v>
      </c>
      <c r="AE302" s="88">
        <f>IFERROR(AD302/AD314,0)</f>
        <v>0</v>
      </c>
      <c r="AF302" s="89" t="str">
        <f t="shared" si="529"/>
        <v>0</v>
      </c>
      <c r="AG302" s="90">
        <f>IFERROR(AF302/AF299,0)</f>
        <v>0</v>
      </c>
      <c r="AH302" s="89">
        <f>SUM(AH298:AH301)</f>
        <v>0</v>
      </c>
      <c r="AI302" s="93">
        <f>IFERROR(AH302/AH314,0)</f>
        <v>0</v>
      </c>
      <c r="AJ302" s="92">
        <f>SUM(AJ298:AJ301)</f>
        <v>0</v>
      </c>
      <c r="AK302" s="88">
        <f>IFERROR(AJ302/AJ314,0)</f>
        <v>0</v>
      </c>
      <c r="AL302" s="89" t="str">
        <f t="shared" si="530"/>
        <v>0</v>
      </c>
      <c r="AM302" s="90">
        <f>IFERROR(AL302/AL299,0)</f>
        <v>0</v>
      </c>
      <c r="AN302" s="89">
        <f>SUM(AN298:AN301)</f>
        <v>0</v>
      </c>
      <c r="AO302" s="91">
        <f>IFERROR(AN302/AN314,0)</f>
        <v>0</v>
      </c>
      <c r="AP302" s="92">
        <f>SUM(AP298:AP301)</f>
        <v>0</v>
      </c>
      <c r="AQ302" s="88">
        <f>IFERROR(AP302/AP314,0)</f>
        <v>0</v>
      </c>
      <c r="AR302" s="89" t="str">
        <f t="shared" si="531"/>
        <v>0</v>
      </c>
      <c r="AS302" s="90">
        <f>IFERROR(AR302/AR299,0)</f>
        <v>0</v>
      </c>
      <c r="AT302" s="89">
        <f>SUM(AT298:AT301)</f>
        <v>0</v>
      </c>
      <c r="AU302" s="95">
        <f>IFERROR(AT302/AT314,0)</f>
        <v>0</v>
      </c>
      <c r="AV302" s="96">
        <f t="shared" si="532"/>
        <v>-15703</v>
      </c>
      <c r="AW302" s="97">
        <f t="shared" si="533"/>
        <v>-1</v>
      </c>
      <c r="AX302" s="98">
        <f t="shared" si="534"/>
        <v>-223.03640280883644</v>
      </c>
      <c r="AY302" s="97">
        <f t="shared" si="535"/>
        <v>-1</v>
      </c>
      <c r="AZ302" s="98">
        <f t="shared" si="536"/>
        <v>-3502340.6333071585</v>
      </c>
      <c r="BA302" s="99">
        <f t="shared" si="537"/>
        <v>-1</v>
      </c>
      <c r="BB302" s="96">
        <f t="shared" si="538"/>
        <v>0</v>
      </c>
      <c r="BC302" s="97">
        <f t="shared" si="539"/>
        <v>0</v>
      </c>
      <c r="BD302" s="98">
        <f t="shared" si="540"/>
        <v>0</v>
      </c>
      <c r="BE302" s="97">
        <f t="shared" si="541"/>
        <v>0</v>
      </c>
      <c r="BF302" s="98">
        <f t="shared" si="542"/>
        <v>0</v>
      </c>
      <c r="BG302" s="99">
        <f t="shared" si="543"/>
        <v>0</v>
      </c>
      <c r="BH302" s="96">
        <f t="shared" si="544"/>
        <v>0</v>
      </c>
      <c r="BI302" s="97">
        <f t="shared" si="545"/>
        <v>0</v>
      </c>
      <c r="BJ302" s="98">
        <f t="shared" si="546"/>
        <v>0</v>
      </c>
      <c r="BK302" s="97">
        <f t="shared" si="547"/>
        <v>0</v>
      </c>
      <c r="BL302" s="98">
        <f t="shared" si="548"/>
        <v>0</v>
      </c>
      <c r="BM302" s="100">
        <f t="shared" si="549"/>
        <v>0</v>
      </c>
      <c r="BN302" s="101">
        <f t="shared" si="550"/>
        <v>0</v>
      </c>
      <c r="BO302" s="97">
        <f t="shared" si="551"/>
        <v>0</v>
      </c>
      <c r="BP302" s="98">
        <f t="shared" si="552"/>
        <v>0</v>
      </c>
      <c r="BQ302" s="97">
        <f t="shared" si="553"/>
        <v>0</v>
      </c>
      <c r="BR302" s="98">
        <f t="shared" si="524"/>
        <v>0</v>
      </c>
      <c r="BS302" s="100">
        <f t="shared" si="554"/>
        <v>0</v>
      </c>
      <c r="CD302" s="2"/>
      <c r="CE302" s="2"/>
      <c r="CJ302" s="6"/>
      <c r="CK302" s="6"/>
      <c r="CM302" s="6"/>
    </row>
    <row r="303" spans="3:92" ht="18" customHeight="1" x14ac:dyDescent="0.3">
      <c r="C303" s="315"/>
      <c r="D303" s="320" t="s">
        <v>44</v>
      </c>
      <c r="E303" s="102" t="s">
        <v>45</v>
      </c>
      <c r="F303" s="103">
        <f t="shared" ref="F303:F305" si="555">SUM(F15,F39,F63,F87,F111,F135,F159,F183,F207,F231,F255,F279)</f>
        <v>3539</v>
      </c>
      <c r="G303" s="104">
        <f>IFERROR(F303/F314,0)</f>
        <v>7.8546697443181823E-2</v>
      </c>
      <c r="H303" s="105">
        <f t="shared" si="525"/>
        <v>273.78155962474517</v>
      </c>
      <c r="I303" s="106">
        <f>IFERROR(H303/H299,0)</f>
        <v>0.9521633224498689</v>
      </c>
      <c r="J303" s="105">
        <f t="shared" ref="J303:J305" si="556">SUM(J15,J39,J63,J87,J111,J135,J159,J183,J207,J231,J255,J279)</f>
        <v>968912.93951197318</v>
      </c>
      <c r="K303" s="107">
        <f>IFERROR(J303/J314,0)</f>
        <v>7.3130932510404728E-2</v>
      </c>
      <c r="L303" s="108">
        <f t="shared" ref="L303:L305" si="557">SUM(L15,L39,L63,L87,L111,L135,L159,L183,L207,L231,L255,L279)</f>
        <v>0</v>
      </c>
      <c r="M303" s="104">
        <f>IFERROR(L303/L314,0)</f>
        <v>0</v>
      </c>
      <c r="N303" s="105" t="str">
        <f t="shared" si="526"/>
        <v>0</v>
      </c>
      <c r="O303" s="106">
        <f>IFERROR(N303/N299,0)</f>
        <v>0</v>
      </c>
      <c r="P303" s="105">
        <f t="shared" ref="P303:P305" si="558">SUM(P15,P39,P63,P87,P111,P135,P159,P183,P207,P231,P255,P279)</f>
        <v>0</v>
      </c>
      <c r="Q303" s="109">
        <f>IFERROR(P303/P314,0)</f>
        <v>0</v>
      </c>
      <c r="R303" s="108">
        <f t="shared" ref="R303:R305" si="559">SUM(R15,R39,R63,R87,R111,R135,R159,R183,R207,R231,R255,R279)</f>
        <v>0</v>
      </c>
      <c r="S303" s="104">
        <f>IFERROR(R303/R314,0)</f>
        <v>0</v>
      </c>
      <c r="T303" s="105" t="str">
        <f t="shared" si="527"/>
        <v>0</v>
      </c>
      <c r="U303" s="106">
        <f>IFERROR(T303/T299,0)</f>
        <v>0</v>
      </c>
      <c r="V303" s="105">
        <f t="shared" ref="V303:V305" si="560">SUM(V15,V39,V63,V87,V111,V135,V159,V183,V207,V231,V255,V279)</f>
        <v>0</v>
      </c>
      <c r="W303" s="109">
        <f>IFERROR(V303/V314,0)</f>
        <v>0</v>
      </c>
      <c r="X303" s="110">
        <f t="shared" ref="X303:X305" si="561">SUM(X15,X39,X63,X87,X111,X135,X159,X183,X207,X231,X255,X279)</f>
        <v>0</v>
      </c>
      <c r="Y303" s="104">
        <f>IFERROR(X303/X314,0)</f>
        <v>0</v>
      </c>
      <c r="Z303" s="105" t="str">
        <f t="shared" si="528"/>
        <v>0</v>
      </c>
      <c r="AA303" s="106">
        <f>IFERROR(Z303/Z299,0)</f>
        <v>0</v>
      </c>
      <c r="AB303" s="105">
        <f t="shared" ref="AB303:AB305" si="562">SUM(AB15,AB39,AB63,AB87,AB111,AB135,AB159,AB183,AB207,AB231,AB255,AB279)</f>
        <v>0</v>
      </c>
      <c r="AC303" s="107">
        <f>IFERROR(AB303/AB314,0)</f>
        <v>0</v>
      </c>
      <c r="AD303" s="108">
        <f t="shared" ref="AD303:AD305" si="563">SUM(AD15,AD39,AD63,AD87,AD111,AD135,AD159,AD183,AD207,AD231,AD255,AD279)</f>
        <v>0</v>
      </c>
      <c r="AE303" s="104">
        <f>IFERROR(AD303/AD314,0)</f>
        <v>0</v>
      </c>
      <c r="AF303" s="105" t="str">
        <f t="shared" si="529"/>
        <v>0</v>
      </c>
      <c r="AG303" s="106">
        <f>IFERROR(AF303/AF299,0)</f>
        <v>0</v>
      </c>
      <c r="AH303" s="105">
        <f t="shared" ref="AH303:AH305" si="564">SUM(AH15,AH39,AH63,AH87,AH111,AH135,AH159,AH183,AH207,AH231,AH255,AH279)</f>
        <v>0</v>
      </c>
      <c r="AI303" s="109">
        <f>IFERROR(AH303/AH314,0)</f>
        <v>0</v>
      </c>
      <c r="AJ303" s="108">
        <f t="shared" ref="AJ303:AJ305" si="565">SUM(AJ15,AJ39,AJ63,AJ87,AJ111,AJ135,AJ159,AJ183,AJ207,AJ231,AJ255,AJ279)</f>
        <v>0</v>
      </c>
      <c r="AK303" s="104">
        <f>IFERROR(AJ303/AJ314,0)</f>
        <v>0</v>
      </c>
      <c r="AL303" s="105" t="str">
        <f t="shared" si="530"/>
        <v>0</v>
      </c>
      <c r="AM303" s="106">
        <f>IFERROR(AL303/AL299,0)</f>
        <v>0</v>
      </c>
      <c r="AN303" s="105">
        <f t="shared" ref="AN303:AN305" si="566">SUM(AN15,AN39,AN63,AN87,AN111,AN135,AN159,AN183,AN207,AN231,AN255,AN279)</f>
        <v>0</v>
      </c>
      <c r="AO303" s="107">
        <f>IFERROR(AN303/AN314,0)</f>
        <v>0</v>
      </c>
      <c r="AP303" s="108">
        <f t="shared" ref="AP303:AP305" si="567">SUM(AP15,AP39,AP63,AP87,AP111,AP135,AP159,AP183,AP207,AP231,AP255,AP279)</f>
        <v>0</v>
      </c>
      <c r="AQ303" s="104">
        <f>IFERROR(AP303/AP314,0)</f>
        <v>0</v>
      </c>
      <c r="AR303" s="105" t="str">
        <f t="shared" si="531"/>
        <v>0</v>
      </c>
      <c r="AS303" s="106">
        <f>IFERROR(AR303/AR299,0)</f>
        <v>0</v>
      </c>
      <c r="AT303" s="105">
        <f t="shared" ref="AT303:AT305" si="568">SUM(AT15,AT39,AT63,AT87,AT111,AT135,AT159,AT183,AT207,AT231,AT255,AT279)</f>
        <v>0</v>
      </c>
      <c r="AU303" s="111">
        <f>IFERROR(AT303/AT314,0)</f>
        <v>0</v>
      </c>
      <c r="AV303" s="112">
        <f t="shared" si="532"/>
        <v>-3539</v>
      </c>
      <c r="AW303" s="113">
        <f t="shared" si="533"/>
        <v>-1</v>
      </c>
      <c r="AX303" s="114">
        <f t="shared" si="534"/>
        <v>-273.78155962474517</v>
      </c>
      <c r="AY303" s="113">
        <f t="shared" si="535"/>
        <v>-1</v>
      </c>
      <c r="AZ303" s="114">
        <f t="shared" si="536"/>
        <v>-968912.93951197318</v>
      </c>
      <c r="BA303" s="115">
        <f t="shared" si="537"/>
        <v>-1</v>
      </c>
      <c r="BB303" s="112">
        <f t="shared" si="538"/>
        <v>0</v>
      </c>
      <c r="BC303" s="113">
        <f t="shared" si="539"/>
        <v>0</v>
      </c>
      <c r="BD303" s="114">
        <f t="shared" si="540"/>
        <v>0</v>
      </c>
      <c r="BE303" s="113">
        <f t="shared" si="541"/>
        <v>0</v>
      </c>
      <c r="BF303" s="114">
        <f t="shared" si="542"/>
        <v>0</v>
      </c>
      <c r="BG303" s="115">
        <f t="shared" si="543"/>
        <v>0</v>
      </c>
      <c r="BH303" s="112">
        <f t="shared" si="544"/>
        <v>0</v>
      </c>
      <c r="BI303" s="113">
        <f t="shared" si="545"/>
        <v>0</v>
      </c>
      <c r="BJ303" s="114">
        <f t="shared" si="546"/>
        <v>0</v>
      </c>
      <c r="BK303" s="113">
        <f t="shared" si="547"/>
        <v>0</v>
      </c>
      <c r="BL303" s="114">
        <f t="shared" si="548"/>
        <v>0</v>
      </c>
      <c r="BM303" s="116">
        <f t="shared" si="549"/>
        <v>0</v>
      </c>
      <c r="BN303" s="117">
        <f t="shared" si="550"/>
        <v>0</v>
      </c>
      <c r="BO303" s="113">
        <f t="shared" si="551"/>
        <v>0</v>
      </c>
      <c r="BP303" s="114">
        <f t="shared" si="552"/>
        <v>0</v>
      </c>
      <c r="BQ303" s="113">
        <f t="shared" si="553"/>
        <v>0</v>
      </c>
      <c r="BR303" s="114">
        <f t="shared" si="524"/>
        <v>0</v>
      </c>
      <c r="BS303" s="116">
        <f t="shared" si="554"/>
        <v>0</v>
      </c>
      <c r="CD303" s="2"/>
      <c r="CE303" s="2"/>
      <c r="CJ303" s="6"/>
      <c r="CK303" s="6"/>
      <c r="CM303" s="6"/>
    </row>
    <row r="304" spans="3:92" ht="18" customHeight="1" x14ac:dyDescent="0.3">
      <c r="C304" s="315"/>
      <c r="D304" s="321"/>
      <c r="E304" s="60" t="s">
        <v>47</v>
      </c>
      <c r="F304" s="61">
        <f t="shared" si="555"/>
        <v>220</v>
      </c>
      <c r="G304" s="62">
        <f>IFERROR(F304/F314,0)</f>
        <v>4.8828125E-3</v>
      </c>
      <c r="H304" s="63">
        <f t="shared" si="525"/>
        <v>273.83524747540508</v>
      </c>
      <c r="I304" s="64">
        <f>IFERROR(H304/H299,0)</f>
        <v>0.95235003919708006</v>
      </c>
      <c r="J304" s="63">
        <f t="shared" si="556"/>
        <v>60243.754444589118</v>
      </c>
      <c r="K304" s="65">
        <f>IFERROR(J304/J314,0)</f>
        <v>4.5470359211837105E-3</v>
      </c>
      <c r="L304" s="66">
        <f t="shared" si="557"/>
        <v>0</v>
      </c>
      <c r="M304" s="62">
        <f>IFERROR(L304/L314,0)</f>
        <v>0</v>
      </c>
      <c r="N304" s="63" t="str">
        <f t="shared" si="526"/>
        <v>0</v>
      </c>
      <c r="O304" s="64">
        <f>IFERROR(N304/N299,0)</f>
        <v>0</v>
      </c>
      <c r="P304" s="63">
        <f t="shared" si="558"/>
        <v>0</v>
      </c>
      <c r="Q304" s="67">
        <f>IFERROR(P304/P314,0)</f>
        <v>0</v>
      </c>
      <c r="R304" s="66">
        <f t="shared" si="559"/>
        <v>0</v>
      </c>
      <c r="S304" s="62">
        <f>IFERROR(R304/R314,0)</f>
        <v>0</v>
      </c>
      <c r="T304" s="63" t="str">
        <f t="shared" si="527"/>
        <v>0</v>
      </c>
      <c r="U304" s="64">
        <f>IFERROR(T304/T299,0)</f>
        <v>0</v>
      </c>
      <c r="V304" s="63">
        <f t="shared" si="560"/>
        <v>0</v>
      </c>
      <c r="W304" s="67">
        <f>IFERROR(V304/V314,0)</f>
        <v>0</v>
      </c>
      <c r="X304" s="68">
        <f t="shared" si="561"/>
        <v>0</v>
      </c>
      <c r="Y304" s="62">
        <f>IFERROR(X304/X314,0)</f>
        <v>0</v>
      </c>
      <c r="Z304" s="63" t="str">
        <f t="shared" si="528"/>
        <v>0</v>
      </c>
      <c r="AA304" s="64">
        <f>IFERROR(Z304/Z299,0)</f>
        <v>0</v>
      </c>
      <c r="AB304" s="63">
        <f t="shared" si="562"/>
        <v>0</v>
      </c>
      <c r="AC304" s="65">
        <f>IFERROR(AB304/AB314,0)</f>
        <v>0</v>
      </c>
      <c r="AD304" s="66">
        <f t="shared" si="563"/>
        <v>0</v>
      </c>
      <c r="AE304" s="62">
        <f>IFERROR(AD304/AD314,0)</f>
        <v>0</v>
      </c>
      <c r="AF304" s="63" t="str">
        <f t="shared" si="529"/>
        <v>0</v>
      </c>
      <c r="AG304" s="64">
        <f>IFERROR(AF304/AF299,0)</f>
        <v>0</v>
      </c>
      <c r="AH304" s="63">
        <f t="shared" si="564"/>
        <v>0</v>
      </c>
      <c r="AI304" s="67">
        <f>IFERROR(AH304/AH314,0)</f>
        <v>0</v>
      </c>
      <c r="AJ304" s="66">
        <f t="shared" si="565"/>
        <v>0</v>
      </c>
      <c r="AK304" s="62">
        <f>IFERROR(AJ304/AJ314,0)</f>
        <v>0</v>
      </c>
      <c r="AL304" s="63" t="str">
        <f t="shared" si="530"/>
        <v>0</v>
      </c>
      <c r="AM304" s="64">
        <f>IFERROR(AL304/AL299,0)</f>
        <v>0</v>
      </c>
      <c r="AN304" s="63">
        <f t="shared" si="566"/>
        <v>0</v>
      </c>
      <c r="AO304" s="65">
        <f>IFERROR(AN304/AN314,0)</f>
        <v>0</v>
      </c>
      <c r="AP304" s="66">
        <f t="shared" si="567"/>
        <v>0</v>
      </c>
      <c r="AQ304" s="62">
        <f>IFERROR(AP304/AP314,0)</f>
        <v>0</v>
      </c>
      <c r="AR304" s="63" t="str">
        <f t="shared" si="531"/>
        <v>0</v>
      </c>
      <c r="AS304" s="64">
        <f>IFERROR(AR304/AR299,0)</f>
        <v>0</v>
      </c>
      <c r="AT304" s="63">
        <f t="shared" si="568"/>
        <v>0</v>
      </c>
      <c r="AU304" s="69">
        <f>IFERROR(AT304/AT314,0)</f>
        <v>0</v>
      </c>
      <c r="AV304" s="70">
        <f t="shared" si="532"/>
        <v>-220</v>
      </c>
      <c r="AW304" s="71">
        <f t="shared" si="533"/>
        <v>-1</v>
      </c>
      <c r="AX304" s="72">
        <f t="shared" si="534"/>
        <v>-273.83524747540508</v>
      </c>
      <c r="AY304" s="71">
        <f t="shared" si="535"/>
        <v>-1</v>
      </c>
      <c r="AZ304" s="72">
        <f t="shared" si="536"/>
        <v>-60243.754444589118</v>
      </c>
      <c r="BA304" s="73">
        <f t="shared" si="537"/>
        <v>-1</v>
      </c>
      <c r="BB304" s="70">
        <f t="shared" si="538"/>
        <v>0</v>
      </c>
      <c r="BC304" s="71">
        <f t="shared" si="539"/>
        <v>0</v>
      </c>
      <c r="BD304" s="72">
        <f t="shared" si="540"/>
        <v>0</v>
      </c>
      <c r="BE304" s="71">
        <f t="shared" si="541"/>
        <v>0</v>
      </c>
      <c r="BF304" s="72">
        <f t="shared" si="542"/>
        <v>0</v>
      </c>
      <c r="BG304" s="73">
        <f t="shared" si="543"/>
        <v>0</v>
      </c>
      <c r="BH304" s="70">
        <f t="shared" si="544"/>
        <v>0</v>
      </c>
      <c r="BI304" s="71">
        <f t="shared" si="545"/>
        <v>0</v>
      </c>
      <c r="BJ304" s="72">
        <f t="shared" si="546"/>
        <v>0</v>
      </c>
      <c r="BK304" s="71">
        <f t="shared" si="547"/>
        <v>0</v>
      </c>
      <c r="BL304" s="72">
        <f t="shared" si="548"/>
        <v>0</v>
      </c>
      <c r="BM304" s="74">
        <f t="shared" si="549"/>
        <v>0</v>
      </c>
      <c r="BN304" s="75">
        <f t="shared" si="550"/>
        <v>0</v>
      </c>
      <c r="BO304" s="71">
        <f t="shared" si="551"/>
        <v>0</v>
      </c>
      <c r="BP304" s="72">
        <f t="shared" si="552"/>
        <v>0</v>
      </c>
      <c r="BQ304" s="71">
        <f t="shared" si="553"/>
        <v>0</v>
      </c>
      <c r="BR304" s="72">
        <f t="shared" si="524"/>
        <v>0</v>
      </c>
      <c r="BS304" s="74">
        <f t="shared" si="554"/>
        <v>0</v>
      </c>
      <c r="CD304" s="2"/>
      <c r="CE304" s="2"/>
      <c r="CJ304" s="6"/>
      <c r="CK304" s="6"/>
      <c r="CM304" s="6"/>
    </row>
    <row r="305" spans="3:92" ht="18" customHeight="1" x14ac:dyDescent="0.3">
      <c r="C305" s="315"/>
      <c r="D305" s="321"/>
      <c r="E305" s="60" t="s">
        <v>49</v>
      </c>
      <c r="F305" s="61">
        <f t="shared" si="555"/>
        <v>2705</v>
      </c>
      <c r="G305" s="62">
        <f>IFERROR(F305/F314,0)</f>
        <v>6.0036399147727272E-2</v>
      </c>
      <c r="H305" s="63">
        <f t="shared" si="525"/>
        <v>266.05499702009001</v>
      </c>
      <c r="I305" s="64">
        <f>IFERROR(H305/H299,0)</f>
        <v>0.92529171893190709</v>
      </c>
      <c r="J305" s="63">
        <f t="shared" si="556"/>
        <v>719678.76693934342</v>
      </c>
      <c r="K305" s="65">
        <f>IFERROR(J305/J314,0)</f>
        <v>5.4319410122360169E-2</v>
      </c>
      <c r="L305" s="66">
        <f t="shared" si="557"/>
        <v>0</v>
      </c>
      <c r="M305" s="62">
        <f>IFERROR(L305/L314,0)</f>
        <v>0</v>
      </c>
      <c r="N305" s="63" t="str">
        <f t="shared" si="526"/>
        <v>0</v>
      </c>
      <c r="O305" s="64">
        <f>IFERROR(N305/N299,0)</f>
        <v>0</v>
      </c>
      <c r="P305" s="63">
        <f t="shared" si="558"/>
        <v>0</v>
      </c>
      <c r="Q305" s="67">
        <f>IFERROR(P305/P314,0)</f>
        <v>0</v>
      </c>
      <c r="R305" s="66">
        <f t="shared" si="559"/>
        <v>0</v>
      </c>
      <c r="S305" s="62">
        <f>IFERROR(R305/R314,0)</f>
        <v>0</v>
      </c>
      <c r="T305" s="63" t="str">
        <f t="shared" si="527"/>
        <v>0</v>
      </c>
      <c r="U305" s="64">
        <f>IFERROR(T305/T299,0)</f>
        <v>0</v>
      </c>
      <c r="V305" s="63">
        <f t="shared" si="560"/>
        <v>0</v>
      </c>
      <c r="W305" s="67">
        <f>IFERROR(V305/V314,0)</f>
        <v>0</v>
      </c>
      <c r="X305" s="68">
        <f t="shared" si="561"/>
        <v>0</v>
      </c>
      <c r="Y305" s="62">
        <f>IFERROR(X305/X314,0)</f>
        <v>0</v>
      </c>
      <c r="Z305" s="63" t="str">
        <f t="shared" si="528"/>
        <v>0</v>
      </c>
      <c r="AA305" s="64">
        <f>IFERROR(Z305/Z299,0)</f>
        <v>0</v>
      </c>
      <c r="AB305" s="63">
        <f t="shared" si="562"/>
        <v>0</v>
      </c>
      <c r="AC305" s="65">
        <f>IFERROR(AB305/AB314,0)</f>
        <v>0</v>
      </c>
      <c r="AD305" s="66">
        <f t="shared" si="563"/>
        <v>0</v>
      </c>
      <c r="AE305" s="62">
        <f>IFERROR(AD305/AD314,0)</f>
        <v>0</v>
      </c>
      <c r="AF305" s="63" t="str">
        <f t="shared" si="529"/>
        <v>0</v>
      </c>
      <c r="AG305" s="64">
        <f>IFERROR(AF305/AF299,0)</f>
        <v>0</v>
      </c>
      <c r="AH305" s="63">
        <f t="shared" si="564"/>
        <v>0</v>
      </c>
      <c r="AI305" s="67">
        <f>IFERROR(AH305/AH314,0)</f>
        <v>0</v>
      </c>
      <c r="AJ305" s="66">
        <f t="shared" si="565"/>
        <v>0</v>
      </c>
      <c r="AK305" s="62">
        <f>IFERROR(AJ305/AJ314,0)</f>
        <v>0</v>
      </c>
      <c r="AL305" s="63" t="str">
        <f t="shared" si="530"/>
        <v>0</v>
      </c>
      <c r="AM305" s="64">
        <f>IFERROR(AL305/AL299,0)</f>
        <v>0</v>
      </c>
      <c r="AN305" s="63">
        <f t="shared" si="566"/>
        <v>0</v>
      </c>
      <c r="AO305" s="65">
        <f>IFERROR(AN305/AN314,0)</f>
        <v>0</v>
      </c>
      <c r="AP305" s="66">
        <f t="shared" si="567"/>
        <v>0</v>
      </c>
      <c r="AQ305" s="62">
        <f>IFERROR(AP305/AP314,0)</f>
        <v>0</v>
      </c>
      <c r="AR305" s="63" t="str">
        <f t="shared" si="531"/>
        <v>0</v>
      </c>
      <c r="AS305" s="64">
        <f>IFERROR(AR305/AR299,0)</f>
        <v>0</v>
      </c>
      <c r="AT305" s="63">
        <f t="shared" si="568"/>
        <v>0</v>
      </c>
      <c r="AU305" s="69">
        <f>IFERROR(AT305/AT314,0)</f>
        <v>0</v>
      </c>
      <c r="AV305" s="70">
        <f t="shared" si="532"/>
        <v>-2705</v>
      </c>
      <c r="AW305" s="71">
        <f t="shared" si="533"/>
        <v>-1</v>
      </c>
      <c r="AX305" s="72">
        <f t="shared" si="534"/>
        <v>-266.05499702009001</v>
      </c>
      <c r="AY305" s="71">
        <f t="shared" si="535"/>
        <v>-1</v>
      </c>
      <c r="AZ305" s="72">
        <f t="shared" si="536"/>
        <v>-719678.76693934342</v>
      </c>
      <c r="BA305" s="73">
        <f t="shared" si="537"/>
        <v>-1</v>
      </c>
      <c r="BB305" s="70">
        <f t="shared" si="538"/>
        <v>0</v>
      </c>
      <c r="BC305" s="71">
        <f t="shared" si="539"/>
        <v>0</v>
      </c>
      <c r="BD305" s="72">
        <f t="shared" si="540"/>
        <v>0</v>
      </c>
      <c r="BE305" s="71">
        <f t="shared" si="541"/>
        <v>0</v>
      </c>
      <c r="BF305" s="72">
        <f t="shared" si="542"/>
        <v>0</v>
      </c>
      <c r="BG305" s="73">
        <f t="shared" si="543"/>
        <v>0</v>
      </c>
      <c r="BH305" s="70">
        <f t="shared" si="544"/>
        <v>0</v>
      </c>
      <c r="BI305" s="71">
        <f t="shared" si="545"/>
        <v>0</v>
      </c>
      <c r="BJ305" s="72">
        <f t="shared" si="546"/>
        <v>0</v>
      </c>
      <c r="BK305" s="71">
        <f t="shared" si="547"/>
        <v>0</v>
      </c>
      <c r="BL305" s="72">
        <f t="shared" si="548"/>
        <v>0</v>
      </c>
      <c r="BM305" s="74">
        <f t="shared" si="549"/>
        <v>0</v>
      </c>
      <c r="BN305" s="75">
        <f t="shared" si="550"/>
        <v>0</v>
      </c>
      <c r="BO305" s="71">
        <f t="shared" si="551"/>
        <v>0</v>
      </c>
      <c r="BP305" s="72">
        <f t="shared" si="552"/>
        <v>0</v>
      </c>
      <c r="BQ305" s="71">
        <f t="shared" si="553"/>
        <v>0</v>
      </c>
      <c r="BR305" s="72">
        <f t="shared" si="524"/>
        <v>0</v>
      </c>
      <c r="BS305" s="74">
        <f t="shared" si="554"/>
        <v>0</v>
      </c>
      <c r="CD305" s="2"/>
      <c r="CE305" s="2"/>
      <c r="CJ305" s="6"/>
      <c r="CK305" s="6"/>
      <c r="CM305" s="6"/>
    </row>
    <row r="306" spans="3:92" ht="18" customHeight="1" x14ac:dyDescent="0.3">
      <c r="C306" s="315"/>
      <c r="D306" s="322"/>
      <c r="E306" s="118" t="s">
        <v>41</v>
      </c>
      <c r="F306" s="119">
        <f>SUM(F303:F305)</f>
        <v>6464</v>
      </c>
      <c r="G306" s="120">
        <f>IFERROR(F306/F314,0)</f>
        <v>0.14346590909090909</v>
      </c>
      <c r="H306" s="121">
        <f t="shared" si="525"/>
        <v>270.55004036137154</v>
      </c>
      <c r="I306" s="122">
        <f>IFERROR(H306/H299,0)</f>
        <v>0.94092467612689534</v>
      </c>
      <c r="J306" s="121">
        <f>SUM(J303:J305)</f>
        <v>1748835.4608959057</v>
      </c>
      <c r="K306" s="123">
        <f>IFERROR(J306/J314,0)</f>
        <v>0.13199737855394861</v>
      </c>
      <c r="L306" s="124">
        <f>SUM(L303:L305)</f>
        <v>0</v>
      </c>
      <c r="M306" s="120">
        <f>IFERROR(L306/L314,0)</f>
        <v>0</v>
      </c>
      <c r="N306" s="121" t="str">
        <f t="shared" si="526"/>
        <v>0</v>
      </c>
      <c r="O306" s="122">
        <f>IFERROR(N306/N299,0)</f>
        <v>0</v>
      </c>
      <c r="P306" s="121">
        <f>SUM(P303:P305)</f>
        <v>0</v>
      </c>
      <c r="Q306" s="125">
        <f>IFERROR(P306/P314,0)</f>
        <v>0</v>
      </c>
      <c r="R306" s="124">
        <f>SUM(R303:R305)</f>
        <v>0</v>
      </c>
      <c r="S306" s="120">
        <f>IFERROR(R306/R314,0)</f>
        <v>0</v>
      </c>
      <c r="T306" s="121" t="str">
        <f t="shared" si="527"/>
        <v>0</v>
      </c>
      <c r="U306" s="122">
        <f>IFERROR(T306/T299,0)</f>
        <v>0</v>
      </c>
      <c r="V306" s="121">
        <f>SUM(V303:V305)</f>
        <v>0</v>
      </c>
      <c r="W306" s="125">
        <f>IFERROR(V306/V314,0)</f>
        <v>0</v>
      </c>
      <c r="X306" s="126">
        <f>SUM(X303:X305)</f>
        <v>0</v>
      </c>
      <c r="Y306" s="120">
        <f>IFERROR(X306/X314,0)</f>
        <v>0</v>
      </c>
      <c r="Z306" s="121" t="str">
        <f t="shared" si="528"/>
        <v>0</v>
      </c>
      <c r="AA306" s="122">
        <f>IFERROR(Z306/Z299,0)</f>
        <v>0</v>
      </c>
      <c r="AB306" s="121">
        <f>SUM(AB303:AB305)</f>
        <v>0</v>
      </c>
      <c r="AC306" s="123">
        <f>IFERROR(AB306/AB314,0)</f>
        <v>0</v>
      </c>
      <c r="AD306" s="124">
        <f>SUM(AD303:AD305)</f>
        <v>0</v>
      </c>
      <c r="AE306" s="120">
        <f>IFERROR(AD306/AD314,0)</f>
        <v>0</v>
      </c>
      <c r="AF306" s="121" t="str">
        <f t="shared" si="529"/>
        <v>0</v>
      </c>
      <c r="AG306" s="122">
        <f>IFERROR(AF306/AF299,0)</f>
        <v>0</v>
      </c>
      <c r="AH306" s="121">
        <f>SUM(AH303:AH305)</f>
        <v>0</v>
      </c>
      <c r="AI306" s="125">
        <f>IFERROR(AH306/AH314,0)</f>
        <v>0</v>
      </c>
      <c r="AJ306" s="124">
        <f>SUM(AJ303:AJ305)</f>
        <v>0</v>
      </c>
      <c r="AK306" s="120">
        <f>IFERROR(AJ306/AJ314,0)</f>
        <v>0</v>
      </c>
      <c r="AL306" s="121" t="str">
        <f t="shared" si="530"/>
        <v>0</v>
      </c>
      <c r="AM306" s="122">
        <f>IFERROR(AL306/AL299,0)</f>
        <v>0</v>
      </c>
      <c r="AN306" s="121">
        <f>SUM(AN303:AN305)</f>
        <v>0</v>
      </c>
      <c r="AO306" s="123">
        <f>IFERROR(AN306/AN314,0)</f>
        <v>0</v>
      </c>
      <c r="AP306" s="124">
        <f>SUM(AP303:AP305)</f>
        <v>0</v>
      </c>
      <c r="AQ306" s="120">
        <f>IFERROR(AP306/AP314,0)</f>
        <v>0</v>
      </c>
      <c r="AR306" s="121" t="str">
        <f t="shared" si="531"/>
        <v>0</v>
      </c>
      <c r="AS306" s="122">
        <f>IFERROR(AR306/AR299,0)</f>
        <v>0</v>
      </c>
      <c r="AT306" s="121">
        <f>SUM(AT303:AT305)</f>
        <v>0</v>
      </c>
      <c r="AU306" s="127">
        <f>IFERROR(AT306/AT314,0)</f>
        <v>0</v>
      </c>
      <c r="AV306" s="128">
        <f t="shared" si="532"/>
        <v>-6464</v>
      </c>
      <c r="AW306" s="129">
        <f t="shared" si="533"/>
        <v>-1</v>
      </c>
      <c r="AX306" s="130">
        <f t="shared" si="534"/>
        <v>-270.55004036137154</v>
      </c>
      <c r="AY306" s="129">
        <f t="shared" si="535"/>
        <v>-1</v>
      </c>
      <c r="AZ306" s="130">
        <f t="shared" si="536"/>
        <v>-1748835.4608959057</v>
      </c>
      <c r="BA306" s="131">
        <f t="shared" si="537"/>
        <v>-1</v>
      </c>
      <c r="BB306" s="128">
        <f t="shared" si="538"/>
        <v>0</v>
      </c>
      <c r="BC306" s="129">
        <f t="shared" si="539"/>
        <v>0</v>
      </c>
      <c r="BD306" s="130">
        <f t="shared" si="540"/>
        <v>0</v>
      </c>
      <c r="BE306" s="129">
        <f t="shared" si="541"/>
        <v>0</v>
      </c>
      <c r="BF306" s="130">
        <f t="shared" si="542"/>
        <v>0</v>
      </c>
      <c r="BG306" s="131">
        <f t="shared" si="543"/>
        <v>0</v>
      </c>
      <c r="BH306" s="128">
        <f t="shared" si="544"/>
        <v>0</v>
      </c>
      <c r="BI306" s="129">
        <f t="shared" si="545"/>
        <v>0</v>
      </c>
      <c r="BJ306" s="130">
        <f t="shared" si="546"/>
        <v>0</v>
      </c>
      <c r="BK306" s="129">
        <f t="shared" si="547"/>
        <v>0</v>
      </c>
      <c r="BL306" s="130">
        <f t="shared" si="548"/>
        <v>0</v>
      </c>
      <c r="BM306" s="132">
        <f t="shared" si="549"/>
        <v>0</v>
      </c>
      <c r="BN306" s="133">
        <f t="shared" si="550"/>
        <v>0</v>
      </c>
      <c r="BO306" s="129">
        <f t="shared" si="551"/>
        <v>0</v>
      </c>
      <c r="BP306" s="130">
        <f t="shared" si="552"/>
        <v>0</v>
      </c>
      <c r="BQ306" s="129">
        <f t="shared" si="553"/>
        <v>0</v>
      </c>
      <c r="BR306" s="130">
        <f t="shared" si="524"/>
        <v>0</v>
      </c>
      <c r="BS306" s="132">
        <f t="shared" si="554"/>
        <v>0</v>
      </c>
      <c r="CD306" s="2"/>
      <c r="CE306" s="2"/>
      <c r="CJ306" s="6"/>
      <c r="CK306" s="6"/>
      <c r="CM306" s="6"/>
    </row>
    <row r="307" spans="3:92" ht="18" customHeight="1" x14ac:dyDescent="0.3">
      <c r="C307" s="315"/>
      <c r="D307" s="323" t="s">
        <v>52</v>
      </c>
      <c r="E307" s="134" t="s">
        <v>53</v>
      </c>
      <c r="F307" s="35">
        <f t="shared" ref="F307:F311" si="569">SUM(F19,F43,F67,F91,F115,F139,F163,F187,F211,F235,F259,F283)</f>
        <v>2501</v>
      </c>
      <c r="G307" s="36">
        <f>IFERROR(F307/F314,0)</f>
        <v>5.5508700284090912E-2</v>
      </c>
      <c r="H307" s="37">
        <f t="shared" si="525"/>
        <v>375.98954439529479</v>
      </c>
      <c r="I307" s="38">
        <f>IFERROR(H307/H299,0)</f>
        <v>1.3076244225086917</v>
      </c>
      <c r="J307" s="37">
        <f t="shared" ref="J307:J311" si="570">SUM(J19,J43,J67,J91,J115,J139,J163,J187,J211,J235,J259,J283)</f>
        <v>940349.8505326322</v>
      </c>
      <c r="K307" s="39">
        <f>IFERROR(J307/J314,0)</f>
        <v>7.0975067677503445E-2</v>
      </c>
      <c r="L307" s="40">
        <f t="shared" ref="L307:L311" si="571">SUM(L19,L43,L67,L91,L115,L139,L163,L187,L211,L235,L259,L283)</f>
        <v>0</v>
      </c>
      <c r="M307" s="36">
        <f>IFERROR(L307/L314,0)</f>
        <v>0</v>
      </c>
      <c r="N307" s="37" t="str">
        <f t="shared" si="526"/>
        <v>0</v>
      </c>
      <c r="O307" s="38">
        <f>IFERROR(N307/N299,0)</f>
        <v>0</v>
      </c>
      <c r="P307" s="37">
        <f t="shared" ref="P307:P311" si="572">SUM(P19,P43,P67,P91,P115,P139,P163,P187,P211,P235,P259,P283)</f>
        <v>0</v>
      </c>
      <c r="Q307" s="41">
        <f>IFERROR(P307/P314,0)</f>
        <v>0</v>
      </c>
      <c r="R307" s="40">
        <f t="shared" ref="R307:R311" si="573">SUM(R19,R43,R67,R91,R115,R139,R163,R187,R211,R235,R259,R283)</f>
        <v>0</v>
      </c>
      <c r="S307" s="36">
        <f>IFERROR(R307/R314,0)</f>
        <v>0</v>
      </c>
      <c r="T307" s="37" t="str">
        <f t="shared" si="527"/>
        <v>0</v>
      </c>
      <c r="U307" s="38">
        <f>IFERROR(T307/T299,0)</f>
        <v>0</v>
      </c>
      <c r="V307" s="37">
        <f t="shared" ref="V307:V311" si="574">SUM(V19,V43,V67,V91,V115,V139,V163,V187,V211,V235,V259,V283)</f>
        <v>0</v>
      </c>
      <c r="W307" s="41">
        <f>IFERROR(V307/V314,0)</f>
        <v>0</v>
      </c>
      <c r="X307" s="42">
        <f t="shared" ref="X307:X311" si="575">SUM(X19,X43,X67,X91,X115,X139,X163,X187,X211,X235,X259,X283)</f>
        <v>0</v>
      </c>
      <c r="Y307" s="36">
        <f>IFERROR(X307/X314,0)</f>
        <v>0</v>
      </c>
      <c r="Z307" s="37" t="str">
        <f t="shared" si="528"/>
        <v>0</v>
      </c>
      <c r="AA307" s="38">
        <f>IFERROR(Z307/Z299,0)</f>
        <v>0</v>
      </c>
      <c r="AB307" s="37">
        <f t="shared" ref="AB307:AB311" si="576">SUM(AB19,AB43,AB67,AB91,AB115,AB139,AB163,AB187,AB211,AB235,AB259,AB283)</f>
        <v>0</v>
      </c>
      <c r="AC307" s="39">
        <f>IFERROR(AB307/AB314,0)</f>
        <v>0</v>
      </c>
      <c r="AD307" s="40">
        <f t="shared" ref="AD307:AD311" si="577">SUM(AD19,AD43,AD67,AD91,AD115,AD139,AD163,AD187,AD211,AD235,AD259,AD283)</f>
        <v>0</v>
      </c>
      <c r="AE307" s="36">
        <f>IFERROR(AD307/AD314,0)</f>
        <v>0</v>
      </c>
      <c r="AF307" s="37" t="str">
        <f t="shared" si="529"/>
        <v>0</v>
      </c>
      <c r="AG307" s="38">
        <f>IFERROR(AF307/AF299,0)</f>
        <v>0</v>
      </c>
      <c r="AH307" s="37">
        <f t="shared" ref="AH307:AH311" si="578">SUM(AH19,AH43,AH67,AH91,AH115,AH139,AH163,AH187,AH211,AH235,AH259,AH283)</f>
        <v>0</v>
      </c>
      <c r="AI307" s="41">
        <f>IFERROR(AH307/AH314,0)</f>
        <v>0</v>
      </c>
      <c r="AJ307" s="40">
        <f t="shared" ref="AJ307:AJ311" si="579">SUM(AJ19,AJ43,AJ67,AJ91,AJ115,AJ139,AJ163,AJ187,AJ211,AJ235,AJ259,AJ283)</f>
        <v>0</v>
      </c>
      <c r="AK307" s="36">
        <f>IFERROR(AJ307/AJ314,0)</f>
        <v>0</v>
      </c>
      <c r="AL307" s="37" t="str">
        <f t="shared" si="530"/>
        <v>0</v>
      </c>
      <c r="AM307" s="38">
        <f>IFERROR(AL307/AL299,0)</f>
        <v>0</v>
      </c>
      <c r="AN307" s="37">
        <f t="shared" ref="AN307:AN311" si="580">SUM(AN19,AN43,AN67,AN91,AN115,AN139,AN163,AN187,AN211,AN235,AN259,AN283)</f>
        <v>0</v>
      </c>
      <c r="AO307" s="39">
        <f>IFERROR(AN307/AN314,0)</f>
        <v>0</v>
      </c>
      <c r="AP307" s="40">
        <f t="shared" ref="AP307:AP311" si="581">SUM(AP19,AP43,AP67,AP91,AP115,AP139,AP163,AP187,AP211,AP235,AP259,AP283)</f>
        <v>0</v>
      </c>
      <c r="AQ307" s="36">
        <f>IFERROR(AP307/AP314,0)</f>
        <v>0</v>
      </c>
      <c r="AR307" s="37" t="str">
        <f t="shared" si="531"/>
        <v>0</v>
      </c>
      <c r="AS307" s="38">
        <f>IFERROR(AR307/AR299,0)</f>
        <v>0</v>
      </c>
      <c r="AT307" s="37">
        <f t="shared" ref="AT307:AT311" si="582">SUM(AT19,AT43,AT67,AT91,AT115,AT139,AT163,AT187,AT211,AT235,AT259,AT283)</f>
        <v>0</v>
      </c>
      <c r="AU307" s="43">
        <f>IFERROR(AT307/AT314,0)</f>
        <v>0</v>
      </c>
      <c r="AV307" s="44">
        <f t="shared" si="532"/>
        <v>-2501</v>
      </c>
      <c r="AW307" s="45">
        <f t="shared" si="533"/>
        <v>-1</v>
      </c>
      <c r="AX307" s="46">
        <f t="shared" si="534"/>
        <v>-375.98954439529479</v>
      </c>
      <c r="AY307" s="45">
        <f t="shared" si="535"/>
        <v>-1</v>
      </c>
      <c r="AZ307" s="46">
        <f t="shared" si="536"/>
        <v>-940349.8505326322</v>
      </c>
      <c r="BA307" s="47">
        <f t="shared" si="537"/>
        <v>-1</v>
      </c>
      <c r="BB307" s="44">
        <f t="shared" si="538"/>
        <v>0</v>
      </c>
      <c r="BC307" s="45">
        <f t="shared" si="539"/>
        <v>0</v>
      </c>
      <c r="BD307" s="46">
        <f t="shared" si="540"/>
        <v>0</v>
      </c>
      <c r="BE307" s="45">
        <f t="shared" si="541"/>
        <v>0</v>
      </c>
      <c r="BF307" s="46">
        <f t="shared" si="542"/>
        <v>0</v>
      </c>
      <c r="BG307" s="47">
        <f t="shared" si="543"/>
        <v>0</v>
      </c>
      <c r="BH307" s="44">
        <f t="shared" si="544"/>
        <v>0</v>
      </c>
      <c r="BI307" s="45">
        <f t="shared" si="545"/>
        <v>0</v>
      </c>
      <c r="BJ307" s="46">
        <f t="shared" si="546"/>
        <v>0</v>
      </c>
      <c r="BK307" s="45">
        <f t="shared" si="547"/>
        <v>0</v>
      </c>
      <c r="BL307" s="46">
        <f t="shared" si="548"/>
        <v>0</v>
      </c>
      <c r="BM307" s="48">
        <f t="shared" si="549"/>
        <v>0</v>
      </c>
      <c r="BN307" s="49">
        <f t="shared" si="550"/>
        <v>0</v>
      </c>
      <c r="BO307" s="45">
        <f t="shared" si="551"/>
        <v>0</v>
      </c>
      <c r="BP307" s="46">
        <f t="shared" si="552"/>
        <v>0</v>
      </c>
      <c r="BQ307" s="45">
        <f t="shared" si="553"/>
        <v>0</v>
      </c>
      <c r="BR307" s="46">
        <f t="shared" si="524"/>
        <v>0</v>
      </c>
      <c r="BS307" s="48">
        <f t="shared" si="554"/>
        <v>0</v>
      </c>
      <c r="CD307" s="2"/>
      <c r="CE307" s="2"/>
      <c r="CJ307" s="6"/>
      <c r="CK307" s="6"/>
      <c r="CM307" s="6"/>
    </row>
    <row r="308" spans="3:92" ht="18" customHeight="1" x14ac:dyDescent="0.3">
      <c r="C308" s="315"/>
      <c r="D308" s="324"/>
      <c r="E308" s="60" t="s">
        <v>51</v>
      </c>
      <c r="F308" s="61">
        <f t="shared" si="569"/>
        <v>10181</v>
      </c>
      <c r="G308" s="62">
        <f>IFERROR(F308/F314,0)</f>
        <v>0.22596324573863635</v>
      </c>
      <c r="H308" s="63">
        <f t="shared" si="525"/>
        <v>354.39549887420537</v>
      </c>
      <c r="I308" s="64">
        <f>IFERROR(H308/H299,0)</f>
        <v>1.2325241923957655</v>
      </c>
      <c r="J308" s="63">
        <f t="shared" si="570"/>
        <v>3608100.5740382848</v>
      </c>
      <c r="K308" s="65">
        <f>IFERROR(J308/J314,0)</f>
        <v>0.27232968908811411</v>
      </c>
      <c r="L308" s="66">
        <f t="shared" si="571"/>
        <v>0</v>
      </c>
      <c r="M308" s="62">
        <f>IFERROR(L308/L314,0)</f>
        <v>0</v>
      </c>
      <c r="N308" s="63" t="str">
        <f t="shared" si="526"/>
        <v>0</v>
      </c>
      <c r="O308" s="64">
        <f>IFERROR(N308/N299,0)</f>
        <v>0</v>
      </c>
      <c r="P308" s="63">
        <f t="shared" si="572"/>
        <v>0</v>
      </c>
      <c r="Q308" s="67">
        <f>IFERROR(P308/P314,0)</f>
        <v>0</v>
      </c>
      <c r="R308" s="66">
        <f t="shared" si="573"/>
        <v>0</v>
      </c>
      <c r="S308" s="62">
        <f>IFERROR(R308/R314,0)</f>
        <v>0</v>
      </c>
      <c r="T308" s="63" t="str">
        <f t="shared" si="527"/>
        <v>0</v>
      </c>
      <c r="U308" s="64">
        <f>IFERROR(T308/T299,0)</f>
        <v>0</v>
      </c>
      <c r="V308" s="63">
        <f t="shared" si="574"/>
        <v>0</v>
      </c>
      <c r="W308" s="67">
        <f>IFERROR(V308/V314,0)</f>
        <v>0</v>
      </c>
      <c r="X308" s="68">
        <f t="shared" si="575"/>
        <v>0</v>
      </c>
      <c r="Y308" s="62">
        <f>IFERROR(X308/X314,0)</f>
        <v>0</v>
      </c>
      <c r="Z308" s="63" t="str">
        <f t="shared" si="528"/>
        <v>0</v>
      </c>
      <c r="AA308" s="64">
        <f>IFERROR(Z308/Z299,0)</f>
        <v>0</v>
      </c>
      <c r="AB308" s="63">
        <f t="shared" si="576"/>
        <v>0</v>
      </c>
      <c r="AC308" s="65">
        <f>IFERROR(AB308/AB314,0)</f>
        <v>0</v>
      </c>
      <c r="AD308" s="66">
        <f t="shared" si="577"/>
        <v>0</v>
      </c>
      <c r="AE308" s="62">
        <f>IFERROR(AD308/AD314,0)</f>
        <v>0</v>
      </c>
      <c r="AF308" s="63" t="str">
        <f t="shared" si="529"/>
        <v>0</v>
      </c>
      <c r="AG308" s="64">
        <f>IFERROR(AF308/AF299,0)</f>
        <v>0</v>
      </c>
      <c r="AH308" s="63">
        <f t="shared" si="578"/>
        <v>0</v>
      </c>
      <c r="AI308" s="67">
        <f>IFERROR(AH308/AH314,0)</f>
        <v>0</v>
      </c>
      <c r="AJ308" s="66">
        <f t="shared" si="579"/>
        <v>0</v>
      </c>
      <c r="AK308" s="62">
        <f>IFERROR(AJ308/AJ314,0)</f>
        <v>0</v>
      </c>
      <c r="AL308" s="63" t="str">
        <f t="shared" si="530"/>
        <v>0</v>
      </c>
      <c r="AM308" s="64">
        <f>IFERROR(AL308/AL299,0)</f>
        <v>0</v>
      </c>
      <c r="AN308" s="63">
        <f t="shared" si="580"/>
        <v>0</v>
      </c>
      <c r="AO308" s="65">
        <f>IFERROR(AN308/AN314,0)</f>
        <v>0</v>
      </c>
      <c r="AP308" s="66">
        <f t="shared" si="581"/>
        <v>0</v>
      </c>
      <c r="AQ308" s="62">
        <f>IFERROR(AP308/AP314,0)</f>
        <v>0</v>
      </c>
      <c r="AR308" s="63" t="str">
        <f t="shared" si="531"/>
        <v>0</v>
      </c>
      <c r="AS308" s="64">
        <f>IFERROR(AR308/AR299,0)</f>
        <v>0</v>
      </c>
      <c r="AT308" s="63">
        <f t="shared" si="582"/>
        <v>0</v>
      </c>
      <c r="AU308" s="69">
        <f>IFERROR(AT308/AT314,0)</f>
        <v>0</v>
      </c>
      <c r="AV308" s="70">
        <f t="shared" si="532"/>
        <v>-10181</v>
      </c>
      <c r="AW308" s="71">
        <f t="shared" si="533"/>
        <v>-1</v>
      </c>
      <c r="AX308" s="72">
        <f t="shared" si="534"/>
        <v>-354.39549887420537</v>
      </c>
      <c r="AY308" s="71">
        <f t="shared" si="535"/>
        <v>-1</v>
      </c>
      <c r="AZ308" s="72">
        <f t="shared" si="536"/>
        <v>-3608100.5740382848</v>
      </c>
      <c r="BA308" s="73">
        <f t="shared" si="537"/>
        <v>-1</v>
      </c>
      <c r="BB308" s="70">
        <f t="shared" si="538"/>
        <v>0</v>
      </c>
      <c r="BC308" s="71">
        <f t="shared" si="539"/>
        <v>0</v>
      </c>
      <c r="BD308" s="72">
        <f t="shared" si="540"/>
        <v>0</v>
      </c>
      <c r="BE308" s="71">
        <f t="shared" si="541"/>
        <v>0</v>
      </c>
      <c r="BF308" s="72">
        <f t="shared" si="542"/>
        <v>0</v>
      </c>
      <c r="BG308" s="73">
        <f t="shared" si="543"/>
        <v>0</v>
      </c>
      <c r="BH308" s="70">
        <f t="shared" si="544"/>
        <v>0</v>
      </c>
      <c r="BI308" s="71">
        <f t="shared" si="545"/>
        <v>0</v>
      </c>
      <c r="BJ308" s="72">
        <f t="shared" si="546"/>
        <v>0</v>
      </c>
      <c r="BK308" s="71">
        <f t="shared" si="547"/>
        <v>0</v>
      </c>
      <c r="BL308" s="72">
        <f t="shared" si="548"/>
        <v>0</v>
      </c>
      <c r="BM308" s="74">
        <f t="shared" si="549"/>
        <v>0</v>
      </c>
      <c r="BN308" s="75">
        <f t="shared" si="550"/>
        <v>0</v>
      </c>
      <c r="BO308" s="71">
        <f t="shared" si="551"/>
        <v>0</v>
      </c>
      <c r="BP308" s="72">
        <f t="shared" si="552"/>
        <v>0</v>
      </c>
      <c r="BQ308" s="71">
        <f t="shared" si="553"/>
        <v>0</v>
      </c>
      <c r="BR308" s="72">
        <f t="shared" si="524"/>
        <v>0</v>
      </c>
      <c r="BS308" s="74">
        <f t="shared" si="554"/>
        <v>0</v>
      </c>
      <c r="CD308" s="2"/>
      <c r="CE308" s="2"/>
      <c r="CJ308" s="6"/>
      <c r="CK308" s="6"/>
      <c r="CM308" s="6"/>
    </row>
    <row r="309" spans="3:92" ht="18" customHeight="1" x14ac:dyDescent="0.3">
      <c r="C309" s="315"/>
      <c r="D309" s="324"/>
      <c r="E309" s="60" t="s">
        <v>54</v>
      </c>
      <c r="F309" s="61">
        <f t="shared" si="569"/>
        <v>8791</v>
      </c>
      <c r="G309" s="62">
        <f>IFERROR(F309/F314,0)</f>
        <v>0.19511274857954544</v>
      </c>
      <c r="H309" s="63">
        <f t="shared" si="525"/>
        <v>354.05404831565187</v>
      </c>
      <c r="I309" s="64">
        <f>IFERROR(H309/H299,0)</f>
        <v>1.2313366883917329</v>
      </c>
      <c r="J309" s="63">
        <f t="shared" si="570"/>
        <v>3112489.1387428958</v>
      </c>
      <c r="K309" s="65">
        <f>IFERROR(J309/J314,0)</f>
        <v>0.23492227615354463</v>
      </c>
      <c r="L309" s="66">
        <f t="shared" si="571"/>
        <v>0</v>
      </c>
      <c r="M309" s="62">
        <f>IFERROR(L309/L314,0)</f>
        <v>0</v>
      </c>
      <c r="N309" s="63" t="str">
        <f t="shared" si="526"/>
        <v>0</v>
      </c>
      <c r="O309" s="64">
        <f>IFERROR(N309/N299,0)</f>
        <v>0</v>
      </c>
      <c r="P309" s="63">
        <f t="shared" si="572"/>
        <v>0</v>
      </c>
      <c r="Q309" s="67">
        <f>IFERROR(P309/P314,0)</f>
        <v>0</v>
      </c>
      <c r="R309" s="66">
        <f t="shared" si="573"/>
        <v>0</v>
      </c>
      <c r="S309" s="62">
        <f>IFERROR(R309/R314,0)</f>
        <v>0</v>
      </c>
      <c r="T309" s="63" t="str">
        <f t="shared" si="527"/>
        <v>0</v>
      </c>
      <c r="U309" s="64">
        <f>IFERROR(T309/T299,0)</f>
        <v>0</v>
      </c>
      <c r="V309" s="63">
        <f t="shared" si="574"/>
        <v>0</v>
      </c>
      <c r="W309" s="67">
        <f>IFERROR(V309/V314,0)</f>
        <v>0</v>
      </c>
      <c r="X309" s="68">
        <f t="shared" si="575"/>
        <v>0</v>
      </c>
      <c r="Y309" s="62">
        <f>IFERROR(X309/X314,0)</f>
        <v>0</v>
      </c>
      <c r="Z309" s="63" t="str">
        <f t="shared" si="528"/>
        <v>0</v>
      </c>
      <c r="AA309" s="64">
        <f>IFERROR(Z309/Z299,0)</f>
        <v>0</v>
      </c>
      <c r="AB309" s="63">
        <f t="shared" si="576"/>
        <v>0</v>
      </c>
      <c r="AC309" s="65">
        <f>IFERROR(AB309/AB314,0)</f>
        <v>0</v>
      </c>
      <c r="AD309" s="66">
        <f t="shared" si="577"/>
        <v>0</v>
      </c>
      <c r="AE309" s="62">
        <f>IFERROR(AD309/AD314,0)</f>
        <v>0</v>
      </c>
      <c r="AF309" s="63" t="str">
        <f t="shared" si="529"/>
        <v>0</v>
      </c>
      <c r="AG309" s="64">
        <f>IFERROR(AF309/AF299,0)</f>
        <v>0</v>
      </c>
      <c r="AH309" s="63">
        <f t="shared" si="578"/>
        <v>0</v>
      </c>
      <c r="AI309" s="67">
        <f>IFERROR(AH309/AH314,0)</f>
        <v>0</v>
      </c>
      <c r="AJ309" s="66">
        <f t="shared" si="579"/>
        <v>0</v>
      </c>
      <c r="AK309" s="62">
        <f>IFERROR(AJ309/AJ314,0)</f>
        <v>0</v>
      </c>
      <c r="AL309" s="63" t="str">
        <f t="shared" si="530"/>
        <v>0</v>
      </c>
      <c r="AM309" s="64">
        <f>IFERROR(AL309/AL299,0)</f>
        <v>0</v>
      </c>
      <c r="AN309" s="63">
        <f t="shared" si="580"/>
        <v>0</v>
      </c>
      <c r="AO309" s="65">
        <f>IFERROR(AN309/AN314,0)</f>
        <v>0</v>
      </c>
      <c r="AP309" s="66">
        <f t="shared" si="581"/>
        <v>0</v>
      </c>
      <c r="AQ309" s="62">
        <f>IFERROR(AP309/AP314,0)</f>
        <v>0</v>
      </c>
      <c r="AR309" s="63" t="str">
        <f t="shared" si="531"/>
        <v>0</v>
      </c>
      <c r="AS309" s="64">
        <f>IFERROR(AR309/AR299,0)</f>
        <v>0</v>
      </c>
      <c r="AT309" s="63">
        <f t="shared" si="582"/>
        <v>0</v>
      </c>
      <c r="AU309" s="69">
        <f>IFERROR(AT309/AT314,0)</f>
        <v>0</v>
      </c>
      <c r="AV309" s="70">
        <f t="shared" si="532"/>
        <v>-8791</v>
      </c>
      <c r="AW309" s="71">
        <f t="shared" si="533"/>
        <v>-1</v>
      </c>
      <c r="AX309" s="72">
        <f t="shared" si="534"/>
        <v>-354.05404831565187</v>
      </c>
      <c r="AY309" s="71">
        <f t="shared" si="535"/>
        <v>-1</v>
      </c>
      <c r="AZ309" s="72">
        <f t="shared" si="536"/>
        <v>-3112489.1387428958</v>
      </c>
      <c r="BA309" s="73">
        <f t="shared" si="537"/>
        <v>-1</v>
      </c>
      <c r="BB309" s="70">
        <f t="shared" si="538"/>
        <v>0</v>
      </c>
      <c r="BC309" s="71">
        <f t="shared" si="539"/>
        <v>0</v>
      </c>
      <c r="BD309" s="72">
        <f t="shared" si="540"/>
        <v>0</v>
      </c>
      <c r="BE309" s="71">
        <f t="shared" si="541"/>
        <v>0</v>
      </c>
      <c r="BF309" s="72">
        <f t="shared" si="542"/>
        <v>0</v>
      </c>
      <c r="BG309" s="73">
        <f t="shared" si="543"/>
        <v>0</v>
      </c>
      <c r="BH309" s="70">
        <f t="shared" si="544"/>
        <v>0</v>
      </c>
      <c r="BI309" s="71">
        <f t="shared" si="545"/>
        <v>0</v>
      </c>
      <c r="BJ309" s="72">
        <f t="shared" si="546"/>
        <v>0</v>
      </c>
      <c r="BK309" s="71">
        <f t="shared" si="547"/>
        <v>0</v>
      </c>
      <c r="BL309" s="72">
        <f t="shared" si="548"/>
        <v>0</v>
      </c>
      <c r="BM309" s="74">
        <f t="shared" si="549"/>
        <v>0</v>
      </c>
      <c r="BN309" s="75">
        <f t="shared" si="550"/>
        <v>0</v>
      </c>
      <c r="BO309" s="71">
        <f t="shared" si="551"/>
        <v>0</v>
      </c>
      <c r="BP309" s="72">
        <f t="shared" si="552"/>
        <v>0</v>
      </c>
      <c r="BQ309" s="71">
        <f t="shared" si="553"/>
        <v>0</v>
      </c>
      <c r="BR309" s="72">
        <f t="shared" si="524"/>
        <v>0</v>
      </c>
      <c r="BS309" s="74">
        <f t="shared" si="554"/>
        <v>0</v>
      </c>
      <c r="CD309" s="2"/>
      <c r="CE309" s="2"/>
      <c r="CJ309" s="6"/>
      <c r="CK309" s="6"/>
      <c r="CM309" s="6"/>
    </row>
    <row r="310" spans="3:92" ht="18" customHeight="1" x14ac:dyDescent="0.3">
      <c r="C310" s="315"/>
      <c r="D310" s="324"/>
      <c r="E310" s="60" t="s">
        <v>56</v>
      </c>
      <c r="F310" s="61">
        <f t="shared" si="569"/>
        <v>12</v>
      </c>
      <c r="G310" s="62">
        <f>IFERROR(F310/F314,0)</f>
        <v>2.6633522727272725E-4</v>
      </c>
      <c r="H310" s="63">
        <f t="shared" si="525"/>
        <v>361.57184795520629</v>
      </c>
      <c r="I310" s="64">
        <f>IFERROR(H310/H299,0)</f>
        <v>1.2574822516361013</v>
      </c>
      <c r="J310" s="63">
        <f t="shared" si="570"/>
        <v>4338.8621754624755</v>
      </c>
      <c r="K310" s="65">
        <f>IFERROR(J310/J314,0)</f>
        <v>3.2748560163260476E-4</v>
      </c>
      <c r="L310" s="66">
        <f t="shared" si="571"/>
        <v>0</v>
      </c>
      <c r="M310" s="62">
        <f>IFERROR(L310/L314,0)</f>
        <v>0</v>
      </c>
      <c r="N310" s="63" t="str">
        <f t="shared" si="526"/>
        <v>0</v>
      </c>
      <c r="O310" s="64">
        <f>IFERROR(N310/N299,0)</f>
        <v>0</v>
      </c>
      <c r="P310" s="63">
        <f t="shared" si="572"/>
        <v>0</v>
      </c>
      <c r="Q310" s="67">
        <f>IFERROR(P310/P314,0)</f>
        <v>0</v>
      </c>
      <c r="R310" s="66">
        <f t="shared" si="573"/>
        <v>0</v>
      </c>
      <c r="S310" s="62">
        <f>IFERROR(R310/R314,0)</f>
        <v>0</v>
      </c>
      <c r="T310" s="63" t="str">
        <f t="shared" si="527"/>
        <v>0</v>
      </c>
      <c r="U310" s="64">
        <f>IFERROR(T310/T299,0)</f>
        <v>0</v>
      </c>
      <c r="V310" s="63">
        <f t="shared" si="574"/>
        <v>0</v>
      </c>
      <c r="W310" s="67">
        <f>IFERROR(V310/V314,0)</f>
        <v>0</v>
      </c>
      <c r="X310" s="68">
        <f t="shared" si="575"/>
        <v>0</v>
      </c>
      <c r="Y310" s="62">
        <f>IFERROR(X310/X314,0)</f>
        <v>0</v>
      </c>
      <c r="Z310" s="63" t="str">
        <f t="shared" si="528"/>
        <v>0</v>
      </c>
      <c r="AA310" s="64">
        <f>IFERROR(Z310/Z299,0)</f>
        <v>0</v>
      </c>
      <c r="AB310" s="63">
        <f t="shared" si="576"/>
        <v>0</v>
      </c>
      <c r="AC310" s="65">
        <f>IFERROR(AB310/AB314,0)</f>
        <v>0</v>
      </c>
      <c r="AD310" s="66">
        <f t="shared" si="577"/>
        <v>0</v>
      </c>
      <c r="AE310" s="62">
        <f>IFERROR(AD310/AD314,0)</f>
        <v>0</v>
      </c>
      <c r="AF310" s="63" t="str">
        <f t="shared" si="529"/>
        <v>0</v>
      </c>
      <c r="AG310" s="64">
        <f>IFERROR(AF310/AF299,0)</f>
        <v>0</v>
      </c>
      <c r="AH310" s="63">
        <f t="shared" si="578"/>
        <v>0</v>
      </c>
      <c r="AI310" s="67">
        <f>IFERROR(AH310/AH314,0)</f>
        <v>0</v>
      </c>
      <c r="AJ310" s="66">
        <f t="shared" si="579"/>
        <v>0</v>
      </c>
      <c r="AK310" s="62">
        <f>IFERROR(AJ310/AJ314,0)</f>
        <v>0</v>
      </c>
      <c r="AL310" s="63" t="str">
        <f t="shared" si="530"/>
        <v>0</v>
      </c>
      <c r="AM310" s="64">
        <f>IFERROR(AL310/AL299,0)</f>
        <v>0</v>
      </c>
      <c r="AN310" s="63">
        <f t="shared" si="580"/>
        <v>0</v>
      </c>
      <c r="AO310" s="65">
        <f>IFERROR(AN310/AN314,0)</f>
        <v>0</v>
      </c>
      <c r="AP310" s="66">
        <f t="shared" si="581"/>
        <v>0</v>
      </c>
      <c r="AQ310" s="62">
        <f>IFERROR(AP310/AP314,0)</f>
        <v>0</v>
      </c>
      <c r="AR310" s="63" t="str">
        <f t="shared" si="531"/>
        <v>0</v>
      </c>
      <c r="AS310" s="64">
        <f>IFERROR(AR310/AR299,0)</f>
        <v>0</v>
      </c>
      <c r="AT310" s="63">
        <f t="shared" si="582"/>
        <v>0</v>
      </c>
      <c r="AU310" s="69">
        <f>IFERROR(AT310/AT314,0)</f>
        <v>0</v>
      </c>
      <c r="AV310" s="70">
        <f t="shared" si="532"/>
        <v>-12</v>
      </c>
      <c r="AW310" s="71">
        <f t="shared" si="533"/>
        <v>-1</v>
      </c>
      <c r="AX310" s="72">
        <f t="shared" si="534"/>
        <v>-361.57184795520629</v>
      </c>
      <c r="AY310" s="71">
        <f t="shared" si="535"/>
        <v>-1</v>
      </c>
      <c r="AZ310" s="72">
        <f t="shared" si="536"/>
        <v>-4338.8621754624755</v>
      </c>
      <c r="BA310" s="73">
        <f t="shared" si="537"/>
        <v>-1</v>
      </c>
      <c r="BB310" s="70">
        <f t="shared" si="538"/>
        <v>0</v>
      </c>
      <c r="BC310" s="71">
        <f t="shared" si="539"/>
        <v>0</v>
      </c>
      <c r="BD310" s="72">
        <f t="shared" si="540"/>
        <v>0</v>
      </c>
      <c r="BE310" s="71">
        <f t="shared" si="541"/>
        <v>0</v>
      </c>
      <c r="BF310" s="72">
        <f t="shared" si="542"/>
        <v>0</v>
      </c>
      <c r="BG310" s="73">
        <f t="shared" si="543"/>
        <v>0</v>
      </c>
      <c r="BH310" s="70">
        <f t="shared" si="544"/>
        <v>0</v>
      </c>
      <c r="BI310" s="71">
        <f t="shared" si="545"/>
        <v>0</v>
      </c>
      <c r="BJ310" s="72">
        <f t="shared" si="546"/>
        <v>0</v>
      </c>
      <c r="BK310" s="71">
        <f t="shared" si="547"/>
        <v>0</v>
      </c>
      <c r="BL310" s="72">
        <f t="shared" si="548"/>
        <v>0</v>
      </c>
      <c r="BM310" s="74">
        <f t="shared" si="549"/>
        <v>0</v>
      </c>
      <c r="BN310" s="75">
        <f t="shared" si="550"/>
        <v>0</v>
      </c>
      <c r="BO310" s="71">
        <f t="shared" si="551"/>
        <v>0</v>
      </c>
      <c r="BP310" s="72">
        <f t="shared" si="552"/>
        <v>0</v>
      </c>
      <c r="BQ310" s="71">
        <f t="shared" si="553"/>
        <v>0</v>
      </c>
      <c r="BR310" s="72">
        <f t="shared" si="524"/>
        <v>0</v>
      </c>
      <c r="BS310" s="74">
        <f t="shared" si="554"/>
        <v>0</v>
      </c>
      <c r="CD310" s="2"/>
      <c r="CE310" s="2"/>
      <c r="CJ310" s="6"/>
      <c r="CK310" s="6"/>
      <c r="CM310" s="6"/>
    </row>
    <row r="311" spans="3:92" ht="18" customHeight="1" x14ac:dyDescent="0.3">
      <c r="C311" s="315"/>
      <c r="D311" s="324"/>
      <c r="E311" s="60" t="s">
        <v>39</v>
      </c>
      <c r="F311" s="61">
        <f t="shared" si="569"/>
        <v>980</v>
      </c>
      <c r="G311" s="62">
        <f>IFERROR(F311/F314,0)</f>
        <v>2.1750710227272728E-2</v>
      </c>
      <c r="H311" s="63">
        <f t="shared" si="525"/>
        <v>339.34907141924123</v>
      </c>
      <c r="I311" s="64">
        <f>IFERROR(H311/H299,0)</f>
        <v>1.1801954074470777</v>
      </c>
      <c r="J311" s="63">
        <f t="shared" si="570"/>
        <v>332562.08999085642</v>
      </c>
      <c r="K311" s="65">
        <f>IFERROR(J311/J314,0)</f>
        <v>2.510088860087922E-2</v>
      </c>
      <c r="L311" s="66">
        <f t="shared" si="571"/>
        <v>0</v>
      </c>
      <c r="M311" s="62">
        <f>IFERROR(L311/L314,0)</f>
        <v>0</v>
      </c>
      <c r="N311" s="63" t="str">
        <f t="shared" si="526"/>
        <v>0</v>
      </c>
      <c r="O311" s="64">
        <f>IFERROR(N311/N299,0)</f>
        <v>0</v>
      </c>
      <c r="P311" s="63">
        <f t="shared" si="572"/>
        <v>0</v>
      </c>
      <c r="Q311" s="67">
        <f>IFERROR(P311/P314,0)</f>
        <v>0</v>
      </c>
      <c r="R311" s="66">
        <f t="shared" si="573"/>
        <v>0</v>
      </c>
      <c r="S311" s="62">
        <f>IFERROR(R311/R314,0)</f>
        <v>0</v>
      </c>
      <c r="T311" s="63" t="str">
        <f t="shared" si="527"/>
        <v>0</v>
      </c>
      <c r="U311" s="64">
        <f>IFERROR(T311/T299,0)</f>
        <v>0</v>
      </c>
      <c r="V311" s="63">
        <f t="shared" si="574"/>
        <v>0</v>
      </c>
      <c r="W311" s="67">
        <f>IFERROR(V311/V314,0)</f>
        <v>0</v>
      </c>
      <c r="X311" s="68">
        <f t="shared" si="575"/>
        <v>0</v>
      </c>
      <c r="Y311" s="62">
        <f>IFERROR(X311/X314,0)</f>
        <v>0</v>
      </c>
      <c r="Z311" s="63" t="str">
        <f t="shared" si="528"/>
        <v>0</v>
      </c>
      <c r="AA311" s="64">
        <f>IFERROR(Z311/Z299,0)</f>
        <v>0</v>
      </c>
      <c r="AB311" s="63">
        <f t="shared" si="576"/>
        <v>0</v>
      </c>
      <c r="AC311" s="65">
        <f>IFERROR(AB311/AB314,0)</f>
        <v>0</v>
      </c>
      <c r="AD311" s="66">
        <f t="shared" si="577"/>
        <v>0</v>
      </c>
      <c r="AE311" s="62">
        <f>IFERROR(AD311/AD314,0)</f>
        <v>0</v>
      </c>
      <c r="AF311" s="63" t="str">
        <f t="shared" si="529"/>
        <v>0</v>
      </c>
      <c r="AG311" s="64">
        <f>IFERROR(AF311/AF299,0)</f>
        <v>0</v>
      </c>
      <c r="AH311" s="63">
        <f t="shared" si="578"/>
        <v>0</v>
      </c>
      <c r="AI311" s="67">
        <f>IFERROR(AH311/AH314,0)</f>
        <v>0</v>
      </c>
      <c r="AJ311" s="66">
        <f t="shared" si="579"/>
        <v>0</v>
      </c>
      <c r="AK311" s="62">
        <f>IFERROR(AJ311/AJ314,0)</f>
        <v>0</v>
      </c>
      <c r="AL311" s="63" t="str">
        <f t="shared" si="530"/>
        <v>0</v>
      </c>
      <c r="AM311" s="64">
        <f>IFERROR(AL311/AL299,0)</f>
        <v>0</v>
      </c>
      <c r="AN311" s="63">
        <f t="shared" si="580"/>
        <v>0</v>
      </c>
      <c r="AO311" s="65">
        <f>IFERROR(AN311/AN314,0)</f>
        <v>0</v>
      </c>
      <c r="AP311" s="66">
        <f t="shared" si="581"/>
        <v>0</v>
      </c>
      <c r="AQ311" s="62">
        <f>IFERROR(AP311/AP314,0)</f>
        <v>0</v>
      </c>
      <c r="AR311" s="63" t="str">
        <f t="shared" si="531"/>
        <v>0</v>
      </c>
      <c r="AS311" s="64">
        <f>IFERROR(AR311/AR299,0)</f>
        <v>0</v>
      </c>
      <c r="AT311" s="63">
        <f t="shared" si="582"/>
        <v>0</v>
      </c>
      <c r="AU311" s="69">
        <f>IFERROR(AT311/AT314,0)</f>
        <v>0</v>
      </c>
      <c r="AV311" s="70">
        <f t="shared" si="532"/>
        <v>-980</v>
      </c>
      <c r="AW311" s="71">
        <f t="shared" si="533"/>
        <v>-1</v>
      </c>
      <c r="AX311" s="72">
        <f t="shared" si="534"/>
        <v>-339.34907141924123</v>
      </c>
      <c r="AY311" s="71">
        <f t="shared" si="535"/>
        <v>-1</v>
      </c>
      <c r="AZ311" s="72">
        <f t="shared" si="536"/>
        <v>-332562.08999085642</v>
      </c>
      <c r="BA311" s="73">
        <f t="shared" si="537"/>
        <v>-1</v>
      </c>
      <c r="BB311" s="70">
        <f t="shared" si="538"/>
        <v>0</v>
      </c>
      <c r="BC311" s="71">
        <f t="shared" si="539"/>
        <v>0</v>
      </c>
      <c r="BD311" s="72">
        <f t="shared" si="540"/>
        <v>0</v>
      </c>
      <c r="BE311" s="71">
        <f t="shared" si="541"/>
        <v>0</v>
      </c>
      <c r="BF311" s="72">
        <f t="shared" si="542"/>
        <v>0</v>
      </c>
      <c r="BG311" s="73">
        <f t="shared" si="543"/>
        <v>0</v>
      </c>
      <c r="BH311" s="70">
        <f t="shared" si="544"/>
        <v>0</v>
      </c>
      <c r="BI311" s="71">
        <f t="shared" si="545"/>
        <v>0</v>
      </c>
      <c r="BJ311" s="72">
        <f t="shared" si="546"/>
        <v>0</v>
      </c>
      <c r="BK311" s="71">
        <f t="shared" si="547"/>
        <v>0</v>
      </c>
      <c r="BL311" s="72">
        <f t="shared" si="548"/>
        <v>0</v>
      </c>
      <c r="BM311" s="74">
        <f t="shared" si="549"/>
        <v>0</v>
      </c>
      <c r="BN311" s="75">
        <f t="shared" si="550"/>
        <v>0</v>
      </c>
      <c r="BO311" s="71">
        <f t="shared" si="551"/>
        <v>0</v>
      </c>
      <c r="BP311" s="72">
        <f t="shared" si="552"/>
        <v>0</v>
      </c>
      <c r="BQ311" s="71">
        <f t="shared" si="553"/>
        <v>0</v>
      </c>
      <c r="BR311" s="72">
        <f t="shared" si="524"/>
        <v>0</v>
      </c>
      <c r="BS311" s="74">
        <f t="shared" si="554"/>
        <v>0</v>
      </c>
      <c r="CD311" s="2"/>
      <c r="CE311" s="2"/>
      <c r="CJ311" s="6"/>
      <c r="CK311" s="6"/>
      <c r="CM311" s="6"/>
    </row>
    <row r="312" spans="3:92" ht="18" customHeight="1" x14ac:dyDescent="0.3">
      <c r="C312" s="315"/>
      <c r="D312" s="325"/>
      <c r="E312" s="86" t="s">
        <v>41</v>
      </c>
      <c r="F312" s="87">
        <f>SUM(F307:F311)</f>
        <v>22465</v>
      </c>
      <c r="G312" s="88">
        <f>IFERROR(F312/F314,0)</f>
        <v>0.49860174005681818</v>
      </c>
      <c r="H312" s="89">
        <f t="shared" si="525"/>
        <v>356.01337705230947</v>
      </c>
      <c r="I312" s="90">
        <f>IFERROR(H312/H299,0)</f>
        <v>1.2381508834829744</v>
      </c>
      <c r="J312" s="89">
        <f>SUM(J307:J311)</f>
        <v>7997840.5154801318</v>
      </c>
      <c r="K312" s="91">
        <f>IFERROR(J312/J314,0)</f>
        <v>0.60365540712167409</v>
      </c>
      <c r="L312" s="92">
        <f>SUM(L307:L311)</f>
        <v>0</v>
      </c>
      <c r="M312" s="88">
        <f>IFERROR(L312/L314,0)</f>
        <v>0</v>
      </c>
      <c r="N312" s="89" t="str">
        <f t="shared" si="526"/>
        <v>0</v>
      </c>
      <c r="O312" s="90">
        <f>IFERROR(N312/N299,0)</f>
        <v>0</v>
      </c>
      <c r="P312" s="89">
        <f>SUM(P307:P311)</f>
        <v>0</v>
      </c>
      <c r="Q312" s="93">
        <f>IFERROR(P312/P314,0)</f>
        <v>0</v>
      </c>
      <c r="R312" s="92">
        <f>SUM(R307:R311)</f>
        <v>0</v>
      </c>
      <c r="S312" s="88">
        <f>IFERROR(R312/R314,0)</f>
        <v>0</v>
      </c>
      <c r="T312" s="89" t="str">
        <f t="shared" si="527"/>
        <v>0</v>
      </c>
      <c r="U312" s="90">
        <f>IFERROR(T312/T299,0)</f>
        <v>0</v>
      </c>
      <c r="V312" s="89">
        <f>SUM(V307:V311)</f>
        <v>0</v>
      </c>
      <c r="W312" s="93">
        <f>IFERROR(V312/V314,0)</f>
        <v>0</v>
      </c>
      <c r="X312" s="94">
        <f>SUM(X307:X311)</f>
        <v>0</v>
      </c>
      <c r="Y312" s="88">
        <f>IFERROR(X312/X314,0)</f>
        <v>0</v>
      </c>
      <c r="Z312" s="89" t="str">
        <f t="shared" si="528"/>
        <v>0</v>
      </c>
      <c r="AA312" s="90">
        <f>IFERROR(Z312/Z299,0)</f>
        <v>0</v>
      </c>
      <c r="AB312" s="89">
        <f>SUM(AB307:AB311)</f>
        <v>0</v>
      </c>
      <c r="AC312" s="91">
        <f>IFERROR(AB312/AB314,0)</f>
        <v>0</v>
      </c>
      <c r="AD312" s="92">
        <f>SUM(AD307:AD311)</f>
        <v>0</v>
      </c>
      <c r="AE312" s="88">
        <f>IFERROR(AD312/AD314,0)</f>
        <v>0</v>
      </c>
      <c r="AF312" s="89" t="str">
        <f t="shared" si="529"/>
        <v>0</v>
      </c>
      <c r="AG312" s="90">
        <f>IFERROR(AF312/AF299,0)</f>
        <v>0</v>
      </c>
      <c r="AH312" s="89">
        <f>SUM(AH307:AH311)</f>
        <v>0</v>
      </c>
      <c r="AI312" s="93">
        <f>IFERROR(AH312/AH314,0)</f>
        <v>0</v>
      </c>
      <c r="AJ312" s="92">
        <f>SUM(AJ307:AJ311)</f>
        <v>0</v>
      </c>
      <c r="AK312" s="88">
        <f>IFERROR(AJ312/AJ314,0)</f>
        <v>0</v>
      </c>
      <c r="AL312" s="89" t="str">
        <f t="shared" si="530"/>
        <v>0</v>
      </c>
      <c r="AM312" s="90">
        <f>IFERROR(AL312/AL299,0)</f>
        <v>0</v>
      </c>
      <c r="AN312" s="89">
        <f>SUM(AN307:AN311)</f>
        <v>0</v>
      </c>
      <c r="AO312" s="91">
        <f>IFERROR(AN312/AN314,0)</f>
        <v>0</v>
      </c>
      <c r="AP312" s="92">
        <f>SUM(AP307:AP311)</f>
        <v>0</v>
      </c>
      <c r="AQ312" s="88">
        <f>IFERROR(AP312/AP314,0)</f>
        <v>0</v>
      </c>
      <c r="AR312" s="89" t="str">
        <f t="shared" si="531"/>
        <v>0</v>
      </c>
      <c r="AS312" s="90">
        <f>IFERROR(AR312/AR299,0)</f>
        <v>0</v>
      </c>
      <c r="AT312" s="89">
        <f>SUM(AT307:AT311)</f>
        <v>0</v>
      </c>
      <c r="AU312" s="95">
        <f>IFERROR(AT312/AT314,0)</f>
        <v>0</v>
      </c>
      <c r="AV312" s="96">
        <f t="shared" si="532"/>
        <v>-22465</v>
      </c>
      <c r="AW312" s="97">
        <f t="shared" si="533"/>
        <v>-1</v>
      </c>
      <c r="AX312" s="98">
        <f t="shared" si="534"/>
        <v>-356.01337705230947</v>
      </c>
      <c r="AY312" s="97">
        <f t="shared" si="535"/>
        <v>-1</v>
      </c>
      <c r="AZ312" s="98">
        <f t="shared" si="536"/>
        <v>-7997840.5154801318</v>
      </c>
      <c r="BA312" s="99">
        <f t="shared" si="537"/>
        <v>-1</v>
      </c>
      <c r="BB312" s="96">
        <f t="shared" si="538"/>
        <v>0</v>
      </c>
      <c r="BC312" s="97">
        <f t="shared" si="539"/>
        <v>0</v>
      </c>
      <c r="BD312" s="98">
        <f t="shared" si="540"/>
        <v>0</v>
      </c>
      <c r="BE312" s="97">
        <f t="shared" si="541"/>
        <v>0</v>
      </c>
      <c r="BF312" s="98">
        <f t="shared" si="542"/>
        <v>0</v>
      </c>
      <c r="BG312" s="99">
        <f t="shared" si="543"/>
        <v>0</v>
      </c>
      <c r="BH312" s="96">
        <f t="shared" si="544"/>
        <v>0</v>
      </c>
      <c r="BI312" s="97">
        <f t="shared" si="545"/>
        <v>0</v>
      </c>
      <c r="BJ312" s="98">
        <f t="shared" si="546"/>
        <v>0</v>
      </c>
      <c r="BK312" s="97">
        <f t="shared" si="547"/>
        <v>0</v>
      </c>
      <c r="BL312" s="98">
        <f t="shared" si="548"/>
        <v>0</v>
      </c>
      <c r="BM312" s="100">
        <f t="shared" si="549"/>
        <v>0</v>
      </c>
      <c r="BN312" s="101">
        <f t="shared" si="550"/>
        <v>0</v>
      </c>
      <c r="BO312" s="97">
        <f t="shared" si="551"/>
        <v>0</v>
      </c>
      <c r="BP312" s="98">
        <f t="shared" si="552"/>
        <v>0</v>
      </c>
      <c r="BQ312" s="97">
        <f t="shared" si="553"/>
        <v>0</v>
      </c>
      <c r="BR312" s="98">
        <f t="shared" si="524"/>
        <v>0</v>
      </c>
      <c r="BS312" s="100">
        <f t="shared" si="554"/>
        <v>0</v>
      </c>
      <c r="CD312" s="2"/>
      <c r="CE312" s="2"/>
      <c r="CJ312" s="6"/>
      <c r="CK312" s="6"/>
      <c r="CM312" s="6"/>
    </row>
    <row r="313" spans="3:92" ht="18" customHeight="1" x14ac:dyDescent="0.3">
      <c r="C313" s="315"/>
      <c r="D313" s="326" t="s">
        <v>57</v>
      </c>
      <c r="E313" s="327"/>
      <c r="F313" s="155">
        <f>SUM(F25,F49,F73,F97,F121,F145,F169,F193,F217,F241,F265,F289)</f>
        <v>424</v>
      </c>
      <c r="G313" s="156">
        <f>IFERROR(F313/F314,0)</f>
        <v>9.410511363636364E-3</v>
      </c>
      <c r="H313" s="157">
        <f t="shared" si="525"/>
        <v>0</v>
      </c>
      <c r="I313" s="158">
        <f>IFERROR(H313/H299,0)</f>
        <v>0</v>
      </c>
      <c r="J313" s="157">
        <f>SUM(J25,J49,J73,J97,J121,J145,J169,J193,J217,J241,J265,J289)</f>
        <v>0</v>
      </c>
      <c r="K313" s="159">
        <f>IFERROR(J313/J314,0)</f>
        <v>0</v>
      </c>
      <c r="L313" s="160">
        <f>SUM(L25,L49,L73,L97,L121,L145,L169,L193,L217,L241,L265,L289)</f>
        <v>0</v>
      </c>
      <c r="M313" s="156">
        <f>IFERROR(L313/L314,0)</f>
        <v>0</v>
      </c>
      <c r="N313" s="157" t="str">
        <f t="shared" si="526"/>
        <v>0</v>
      </c>
      <c r="O313" s="158">
        <f>IFERROR(N313/N299,0)</f>
        <v>0</v>
      </c>
      <c r="P313" s="157">
        <f>SUM(P25,P49,P73,P97,P121,P145,P169,P193,P217,P241,P265,P289)</f>
        <v>0</v>
      </c>
      <c r="Q313" s="161">
        <f>IFERROR(P313/P314,0)</f>
        <v>0</v>
      </c>
      <c r="R313" s="160">
        <f>SUM(R25,R49,R73,R97,R121,R145,R169,R193,R217,R241,R265,R289)</f>
        <v>0</v>
      </c>
      <c r="S313" s="156">
        <f>IFERROR(R313/R314,0)</f>
        <v>0</v>
      </c>
      <c r="T313" s="157" t="str">
        <f t="shared" si="527"/>
        <v>0</v>
      </c>
      <c r="U313" s="158">
        <f>IFERROR(T313/T299,0)</f>
        <v>0</v>
      </c>
      <c r="V313" s="157">
        <f>SUM(V25,V49,V73,V97,V121,V145,V169,V193,V217,V241,V265,V289)</f>
        <v>0</v>
      </c>
      <c r="W313" s="161">
        <f>IFERROR(V313/V314,0)</f>
        <v>0</v>
      </c>
      <c r="X313" s="162">
        <f>SUM(X25,X49,X73,X97,X121,X145,X169,X193,X217,X241,X265,X289)</f>
        <v>0</v>
      </c>
      <c r="Y313" s="156">
        <f>IFERROR(X313/X314,0)</f>
        <v>0</v>
      </c>
      <c r="Z313" s="157" t="str">
        <f t="shared" si="528"/>
        <v>0</v>
      </c>
      <c r="AA313" s="158">
        <f>IFERROR(Z313/Z299,0)</f>
        <v>0</v>
      </c>
      <c r="AB313" s="157">
        <f>SUM(AB25,AB49,AB73,AB97,AB121,AB145,AB169,AB193,AB217,AB241,AB265,AB289)</f>
        <v>0</v>
      </c>
      <c r="AC313" s="159">
        <f>IFERROR(AB313/AB314,0)</f>
        <v>0</v>
      </c>
      <c r="AD313" s="160">
        <f>SUM(AD25,AD49,AD73,AD97,AD121,AD145,AD169,AD193,AD217,AD241,AD265,AD289)</f>
        <v>0</v>
      </c>
      <c r="AE313" s="156">
        <f>IFERROR(AD313/AD314,0)</f>
        <v>0</v>
      </c>
      <c r="AF313" s="157" t="str">
        <f t="shared" si="529"/>
        <v>0</v>
      </c>
      <c r="AG313" s="158">
        <f>IFERROR(AF313/AF299,0)</f>
        <v>0</v>
      </c>
      <c r="AH313" s="157">
        <f>SUM(AH25,AH49,AH73,AH97,AH121,AH145,AH169,AH193,AH217,AH241,AH265,AH289)</f>
        <v>0</v>
      </c>
      <c r="AI313" s="161">
        <f>IFERROR(AH313/AH314,0)</f>
        <v>0</v>
      </c>
      <c r="AJ313" s="160">
        <f>SUM(AJ25,AJ49,AJ73,AJ97,AJ121,AJ145,AJ169,AJ193,AJ217,AJ241,AJ265,AJ289)</f>
        <v>0</v>
      </c>
      <c r="AK313" s="156">
        <f>IFERROR(AJ313/AJ314,0)</f>
        <v>0</v>
      </c>
      <c r="AL313" s="157" t="str">
        <f t="shared" si="530"/>
        <v>0</v>
      </c>
      <c r="AM313" s="158">
        <f>IFERROR(AL313/AL299,0)</f>
        <v>0</v>
      </c>
      <c r="AN313" s="157">
        <f>SUM(AN25,AN49,AN73,AN97,AN121,AN145,AN169,AN193,AN217,AN241,AN265,AN289)</f>
        <v>0</v>
      </c>
      <c r="AO313" s="159">
        <f>IFERROR(AN313/AN314,0)</f>
        <v>0</v>
      </c>
      <c r="AP313" s="160">
        <f>SUM(AP25,AP49,AP73,AP97,AP121,AP145,AP169,AP193,AP217,AP241,AP265,AP289)</f>
        <v>0</v>
      </c>
      <c r="AQ313" s="156">
        <f>IFERROR(AP313/AP314,0)</f>
        <v>0</v>
      </c>
      <c r="AR313" s="157" t="str">
        <f t="shared" si="531"/>
        <v>0</v>
      </c>
      <c r="AS313" s="158">
        <f>IFERROR(AR313/AR299,0)</f>
        <v>0</v>
      </c>
      <c r="AT313" s="157">
        <f>SUM(AT25,AT49,AT73,AT97,AT121,AT145,AT169,AT193,AT217,AT241,AT265,AT289)</f>
        <v>0</v>
      </c>
      <c r="AU313" s="163">
        <f>IFERROR(AT313/AT314,0)</f>
        <v>0</v>
      </c>
      <c r="AV313" s="164">
        <f t="shared" si="532"/>
        <v>-424</v>
      </c>
      <c r="AW313" s="165">
        <f t="shared" si="533"/>
        <v>-1</v>
      </c>
      <c r="AX313" s="166">
        <f t="shared" si="534"/>
        <v>0</v>
      </c>
      <c r="AY313" s="165">
        <f t="shared" si="535"/>
        <v>0</v>
      </c>
      <c r="AZ313" s="166">
        <f t="shared" si="536"/>
        <v>0</v>
      </c>
      <c r="BA313" s="167">
        <f t="shared" si="537"/>
        <v>0</v>
      </c>
      <c r="BB313" s="164">
        <f t="shared" si="538"/>
        <v>0</v>
      </c>
      <c r="BC313" s="165">
        <f t="shared" si="539"/>
        <v>0</v>
      </c>
      <c r="BD313" s="166">
        <f t="shared" si="540"/>
        <v>0</v>
      </c>
      <c r="BE313" s="165">
        <f t="shared" si="541"/>
        <v>0</v>
      </c>
      <c r="BF313" s="166">
        <f t="shared" si="542"/>
        <v>0</v>
      </c>
      <c r="BG313" s="167">
        <f t="shared" si="543"/>
        <v>0</v>
      </c>
      <c r="BH313" s="164">
        <f t="shared" si="544"/>
        <v>0</v>
      </c>
      <c r="BI313" s="165">
        <f t="shared" si="545"/>
        <v>0</v>
      </c>
      <c r="BJ313" s="166">
        <f t="shared" si="546"/>
        <v>0</v>
      </c>
      <c r="BK313" s="165">
        <f t="shared" si="547"/>
        <v>0</v>
      </c>
      <c r="BL313" s="166">
        <f t="shared" si="548"/>
        <v>0</v>
      </c>
      <c r="BM313" s="168">
        <f t="shared" si="549"/>
        <v>0</v>
      </c>
      <c r="BN313" s="169">
        <f t="shared" si="550"/>
        <v>0</v>
      </c>
      <c r="BO313" s="165">
        <f t="shared" si="551"/>
        <v>0</v>
      </c>
      <c r="BP313" s="166">
        <f t="shared" si="552"/>
        <v>0</v>
      </c>
      <c r="BQ313" s="165">
        <f t="shared" si="553"/>
        <v>0</v>
      </c>
      <c r="BR313" s="166">
        <f t="shared" si="524"/>
        <v>0</v>
      </c>
      <c r="BS313" s="168">
        <f t="shared" si="554"/>
        <v>0</v>
      </c>
      <c r="CD313" s="2"/>
      <c r="CE313" s="2"/>
      <c r="CJ313" s="6"/>
      <c r="CK313" s="6"/>
      <c r="CM313" s="6"/>
    </row>
    <row r="314" spans="3:92" ht="18" customHeight="1" x14ac:dyDescent="0.3">
      <c r="C314" s="315"/>
      <c r="D314" s="328" t="s">
        <v>59</v>
      </c>
      <c r="E314" s="329"/>
      <c r="F314" s="170">
        <f>SUM(F302,F306,F312,F313)</f>
        <v>45056</v>
      </c>
      <c r="G314" s="171">
        <f>IFERROR(F314/F314,0)</f>
        <v>1</v>
      </c>
      <c r="H314" s="172">
        <f t="shared" si="525"/>
        <v>294.05665415667607</v>
      </c>
      <c r="I314" s="173">
        <f>IFERROR(H314/H299,0)</f>
        <v>1.0226764768017138</v>
      </c>
      <c r="J314" s="172">
        <f>SUM(J302,J306,J312,J313)</f>
        <v>13249016.609683197</v>
      </c>
      <c r="K314" s="174">
        <f>IFERROR(J314/J314,0)</f>
        <v>1</v>
      </c>
      <c r="L314" s="175">
        <f>SUM(L302,L306,L312,L313)</f>
        <v>0</v>
      </c>
      <c r="M314" s="171">
        <f>IFERROR(L314/L314,0)</f>
        <v>0</v>
      </c>
      <c r="N314" s="172" t="str">
        <f t="shared" si="526"/>
        <v>0</v>
      </c>
      <c r="O314" s="173">
        <f>IFERROR(N314/N299,0)</f>
        <v>0</v>
      </c>
      <c r="P314" s="172">
        <f>SUM(P302,P306,P312,P313)</f>
        <v>0</v>
      </c>
      <c r="Q314" s="176">
        <f>IFERROR(P314/P314,0)</f>
        <v>0</v>
      </c>
      <c r="R314" s="175">
        <f>SUM(R302,R306,R312,R313)</f>
        <v>0</v>
      </c>
      <c r="S314" s="171">
        <f>IFERROR(R314/R314,0)</f>
        <v>0</v>
      </c>
      <c r="T314" s="172" t="str">
        <f t="shared" si="527"/>
        <v>0</v>
      </c>
      <c r="U314" s="173">
        <f>IFERROR(T314/T299,0)</f>
        <v>0</v>
      </c>
      <c r="V314" s="172">
        <f>SUM(V302,V306,V312,V313)</f>
        <v>0</v>
      </c>
      <c r="W314" s="176">
        <f>IFERROR(V314/V314,0)</f>
        <v>0</v>
      </c>
      <c r="X314" s="177">
        <f>SUM(X302,X306,X312,X313)</f>
        <v>0</v>
      </c>
      <c r="Y314" s="171">
        <f>IFERROR(X314/X314,0)</f>
        <v>0</v>
      </c>
      <c r="Z314" s="172" t="str">
        <f t="shared" si="528"/>
        <v>0</v>
      </c>
      <c r="AA314" s="173">
        <f>IFERROR(Z314/Z299,0)</f>
        <v>0</v>
      </c>
      <c r="AB314" s="172">
        <f>SUM(AB302,AB306,AB312,AB313)</f>
        <v>0</v>
      </c>
      <c r="AC314" s="174">
        <f>IFERROR(AB314/AB314,0)</f>
        <v>0</v>
      </c>
      <c r="AD314" s="175">
        <f>SUM(AD302,AD306,AD312,AD313)</f>
        <v>0</v>
      </c>
      <c r="AE314" s="171">
        <f>IFERROR(AD314/AD314,0)</f>
        <v>0</v>
      </c>
      <c r="AF314" s="172" t="str">
        <f t="shared" si="529"/>
        <v>0</v>
      </c>
      <c r="AG314" s="173">
        <f>IFERROR(AF314/AF299,0)</f>
        <v>0</v>
      </c>
      <c r="AH314" s="172">
        <f>SUM(AH302,AH306,AH312,AH313)</f>
        <v>0</v>
      </c>
      <c r="AI314" s="176">
        <f>IFERROR(AH314/AH314,0)</f>
        <v>0</v>
      </c>
      <c r="AJ314" s="175">
        <f>SUM(AJ302,AJ306,AJ312,AJ313)</f>
        <v>0</v>
      </c>
      <c r="AK314" s="171">
        <f>IFERROR(AJ314/AJ314,0)</f>
        <v>0</v>
      </c>
      <c r="AL314" s="172" t="str">
        <f t="shared" si="530"/>
        <v>0</v>
      </c>
      <c r="AM314" s="173">
        <f>IFERROR(AL314/AL299,0)</f>
        <v>0</v>
      </c>
      <c r="AN314" s="172">
        <f>SUM(AN302,AN306,AN312,AN313)</f>
        <v>0</v>
      </c>
      <c r="AO314" s="174">
        <f>IFERROR(AN314/AN314,0)</f>
        <v>0</v>
      </c>
      <c r="AP314" s="175">
        <f>SUM(AP302,AP306,AP312,AP313)</f>
        <v>0</v>
      </c>
      <c r="AQ314" s="171">
        <f>IFERROR(AP314/AP314,0)</f>
        <v>0</v>
      </c>
      <c r="AR314" s="172" t="str">
        <f t="shared" si="531"/>
        <v>0</v>
      </c>
      <c r="AS314" s="173">
        <f>IFERROR(AR314/AR299,0)</f>
        <v>0</v>
      </c>
      <c r="AT314" s="172">
        <f>SUM(AT302,AT306,AT312,AT313)</f>
        <v>0</v>
      </c>
      <c r="AU314" s="178">
        <f>IFERROR(AT314/AT314,0)</f>
        <v>0</v>
      </c>
      <c r="AV314" s="179">
        <f t="shared" si="532"/>
        <v>-45056</v>
      </c>
      <c r="AW314" s="180">
        <f t="shared" si="533"/>
        <v>-1</v>
      </c>
      <c r="AX314" s="181">
        <f t="shared" si="534"/>
        <v>-294.05665415667607</v>
      </c>
      <c r="AY314" s="180">
        <f t="shared" si="535"/>
        <v>-1</v>
      </c>
      <c r="AZ314" s="181">
        <f t="shared" si="536"/>
        <v>-13249016.609683197</v>
      </c>
      <c r="BA314" s="182">
        <f t="shared" si="537"/>
        <v>-1</v>
      </c>
      <c r="BB314" s="179">
        <f t="shared" si="538"/>
        <v>0</v>
      </c>
      <c r="BC314" s="180">
        <f t="shared" si="539"/>
        <v>0</v>
      </c>
      <c r="BD314" s="181">
        <f t="shared" si="540"/>
        <v>0</v>
      </c>
      <c r="BE314" s="180">
        <f t="shared" si="541"/>
        <v>0</v>
      </c>
      <c r="BF314" s="181">
        <f t="shared" si="542"/>
        <v>0</v>
      </c>
      <c r="BG314" s="182">
        <f t="shared" si="543"/>
        <v>0</v>
      </c>
      <c r="BH314" s="179">
        <f t="shared" si="544"/>
        <v>0</v>
      </c>
      <c r="BI314" s="180">
        <f t="shared" si="545"/>
        <v>0</v>
      </c>
      <c r="BJ314" s="181">
        <f t="shared" si="546"/>
        <v>0</v>
      </c>
      <c r="BK314" s="180">
        <f t="shared" si="547"/>
        <v>0</v>
      </c>
      <c r="BL314" s="181">
        <f t="shared" si="548"/>
        <v>0</v>
      </c>
      <c r="BM314" s="183">
        <f t="shared" si="549"/>
        <v>0</v>
      </c>
      <c r="BN314" s="184">
        <f t="shared" si="550"/>
        <v>0</v>
      </c>
      <c r="BO314" s="180">
        <f t="shared" si="551"/>
        <v>0</v>
      </c>
      <c r="BP314" s="181">
        <f t="shared" si="552"/>
        <v>0</v>
      </c>
      <c r="BQ314" s="180">
        <f t="shared" si="553"/>
        <v>0</v>
      </c>
      <c r="BR314" s="181">
        <f t="shared" si="524"/>
        <v>0</v>
      </c>
      <c r="BS314" s="183">
        <f t="shared" si="554"/>
        <v>0</v>
      </c>
      <c r="CD314" s="2"/>
      <c r="CE314" s="2"/>
      <c r="CJ314" s="6"/>
      <c r="CK314" s="6"/>
      <c r="CM314" s="6"/>
    </row>
    <row r="315" spans="3:92" ht="18" customHeight="1" thickBot="1" x14ac:dyDescent="0.35">
      <c r="C315" s="316"/>
      <c r="D315" s="330" t="s">
        <v>60</v>
      </c>
      <c r="E315" s="331"/>
      <c r="F315" s="185">
        <f>F314/F294</f>
        <v>0.67027670336209466</v>
      </c>
      <c r="G315" s="186"/>
      <c r="H315" s="187"/>
      <c r="I315" s="188"/>
      <c r="J315" s="187"/>
      <c r="K315" s="189"/>
      <c r="L315" s="190" t="e">
        <f>L314/L294</f>
        <v>#DIV/0!</v>
      </c>
      <c r="M315" s="186"/>
      <c r="N315" s="187"/>
      <c r="O315" s="188"/>
      <c r="P315" s="187"/>
      <c r="Q315" s="191"/>
      <c r="R315" s="190" t="e">
        <f>R314/R294</f>
        <v>#DIV/0!</v>
      </c>
      <c r="S315" s="186"/>
      <c r="T315" s="187"/>
      <c r="U315" s="188"/>
      <c r="V315" s="187"/>
      <c r="W315" s="191"/>
      <c r="X315" s="192" t="e">
        <f>X314/X294</f>
        <v>#DIV/0!</v>
      </c>
      <c r="Y315" s="186"/>
      <c r="Z315" s="187"/>
      <c r="AA315" s="188"/>
      <c r="AB315" s="187"/>
      <c r="AC315" s="189"/>
      <c r="AD315" s="190" t="e">
        <f>AD314/AD294</f>
        <v>#DIV/0!</v>
      </c>
      <c r="AE315" s="186"/>
      <c r="AF315" s="187"/>
      <c r="AG315" s="188"/>
      <c r="AH315" s="187"/>
      <c r="AI315" s="191"/>
      <c r="AJ315" s="190" t="e">
        <f>AJ314/AJ294</f>
        <v>#DIV/0!</v>
      </c>
      <c r="AK315" s="186"/>
      <c r="AL315" s="187"/>
      <c r="AM315" s="188"/>
      <c r="AN315" s="187"/>
      <c r="AO315" s="189"/>
      <c r="AP315" s="190" t="e">
        <f>AP314/AP294</f>
        <v>#DIV/0!</v>
      </c>
      <c r="AQ315" s="186"/>
      <c r="AR315" s="187"/>
      <c r="AS315" s="188"/>
      <c r="AT315" s="187"/>
      <c r="AU315" s="193"/>
      <c r="AV315" s="194">
        <f t="shared" si="532"/>
        <v>0</v>
      </c>
      <c r="AW315" s="195"/>
      <c r="AX315" s="196"/>
      <c r="AY315" s="197"/>
      <c r="AZ315" s="196"/>
      <c r="BA315" s="197"/>
      <c r="BB315" s="194">
        <f t="shared" si="538"/>
        <v>0</v>
      </c>
      <c r="BC315" s="195"/>
      <c r="BD315" s="196"/>
      <c r="BE315" s="197"/>
      <c r="BF315" s="196"/>
      <c r="BG315" s="197"/>
      <c r="BH315" s="194">
        <f t="shared" si="544"/>
        <v>0</v>
      </c>
      <c r="BI315" s="195"/>
      <c r="BJ315" s="196"/>
      <c r="BK315" s="197"/>
      <c r="BL315" s="196"/>
      <c r="BM315" s="198"/>
      <c r="BN315" s="199">
        <f>IFERROR(L315-AP315,0)</f>
        <v>0</v>
      </c>
      <c r="BO315" s="195"/>
      <c r="BP315" s="196"/>
      <c r="BQ315" s="197"/>
      <c r="BR315" s="196"/>
      <c r="BS315" s="198"/>
      <c r="CD315" s="2"/>
      <c r="CE315" s="2"/>
      <c r="CJ315" s="6"/>
      <c r="CK315" s="6"/>
      <c r="CM315" s="6"/>
    </row>
    <row r="316" spans="3:92" ht="18" hidden="1" customHeight="1" x14ac:dyDescent="0.3">
      <c r="L316" s="8"/>
      <c r="P316" s="8"/>
      <c r="AM316" s="4"/>
      <c r="AS316" s="4"/>
      <c r="BI316" s="3"/>
      <c r="BK316" s="3"/>
      <c r="BM316" s="3"/>
      <c r="BO316" s="3"/>
      <c r="BQ316" s="3"/>
      <c r="BS316" s="3"/>
      <c r="CD316" s="2"/>
      <c r="CE316" s="2"/>
      <c r="CJ316" s="6"/>
      <c r="CK316" s="6"/>
      <c r="CM316" s="6"/>
    </row>
    <row r="317" spans="3:92" ht="18" hidden="1" customHeight="1" x14ac:dyDescent="0.3">
      <c r="AM317" s="4"/>
      <c r="AS317" s="4"/>
      <c r="BI317" s="3"/>
      <c r="BK317" s="3"/>
      <c r="BM317" s="3"/>
      <c r="BO317" s="3"/>
      <c r="BQ317" s="3"/>
      <c r="BS317" s="3"/>
      <c r="CD317" s="2"/>
      <c r="CE317" s="2"/>
      <c r="CJ317" s="6"/>
      <c r="CK317" s="6"/>
      <c r="CM317" s="6"/>
    </row>
    <row r="318" spans="3:92" s="8" customFormat="1" ht="18" hidden="1" customHeight="1" thickBot="1" x14ac:dyDescent="0.35">
      <c r="C318" s="7"/>
      <c r="D318" s="7"/>
      <c r="E318" s="7"/>
      <c r="F318" s="7">
        <f>SUM(F6,F30,F54,F78,F102,F126)</f>
        <v>23428</v>
      </c>
      <c r="G318" s="3"/>
      <c r="I318" s="4"/>
      <c r="J318" s="9"/>
      <c r="K318" s="237"/>
      <c r="L318" s="7">
        <f>SUM(L6,L30,L54,L78,L102,L126)</f>
        <v>0</v>
      </c>
      <c r="M318" s="3"/>
      <c r="O318" s="4"/>
      <c r="P318" s="9"/>
      <c r="Q318" s="237"/>
      <c r="R318" s="10">
        <f>SUM(R6,R30,R54,R78,R102,R126)</f>
        <v>0</v>
      </c>
      <c r="S318" s="11"/>
      <c r="T318" s="10"/>
      <c r="U318" s="12"/>
      <c r="V318" s="9"/>
      <c r="W318" s="237"/>
      <c r="X318" s="10">
        <f>SUM(X6,X30,X54,X78,X102,X126)</f>
        <v>0</v>
      </c>
      <c r="Y318" s="11"/>
      <c r="Z318" s="10"/>
      <c r="AA318" s="12"/>
      <c r="AB318" s="9"/>
      <c r="AC318" s="237"/>
      <c r="AD318" s="10">
        <f>SUM(AD6,AD30,AD54,AD78,AD102,AD126)</f>
        <v>0</v>
      </c>
      <c r="AE318" s="11"/>
      <c r="AF318" s="10"/>
      <c r="AG318" s="12"/>
      <c r="AH318" s="9"/>
      <c r="AI318" s="237"/>
      <c r="AJ318" s="10">
        <f>SUM(AJ6,AJ30,AJ54,AJ78,AJ102,AJ126)</f>
        <v>0</v>
      </c>
      <c r="AK318" s="3"/>
      <c r="AM318" s="4"/>
      <c r="AO318" s="3"/>
      <c r="AP318" s="10">
        <f>SUM(AP6,AP30,AP54,AP78,AP102,AP126)</f>
        <v>0</v>
      </c>
      <c r="AQ318" s="3"/>
      <c r="AS318" s="4"/>
      <c r="AU318" s="3"/>
      <c r="AW318" s="3"/>
      <c r="AY318" s="3"/>
      <c r="BA318" s="3"/>
      <c r="BC318" s="3"/>
      <c r="BE318" s="3"/>
      <c r="BG318" s="3"/>
      <c r="BI318" s="3"/>
      <c r="BK318" s="3"/>
      <c r="BM318" s="11" t="s">
        <v>1</v>
      </c>
      <c r="BO318" s="3"/>
      <c r="BQ318" s="3"/>
      <c r="BS318" s="11" t="s">
        <v>1</v>
      </c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6"/>
      <c r="CK318" s="6"/>
      <c r="CL318" s="2"/>
      <c r="CM318" s="6"/>
      <c r="CN318" s="2"/>
    </row>
    <row r="319" spans="3:92" s="15" customFormat="1" ht="18" hidden="1" customHeight="1" x14ac:dyDescent="0.3">
      <c r="C319" s="347" t="s">
        <v>2</v>
      </c>
      <c r="D319" s="345"/>
      <c r="E319" s="352"/>
      <c r="F319" s="358" t="str">
        <f>$F$7</f>
        <v>2026 Budget</v>
      </c>
      <c r="G319" s="345"/>
      <c r="H319" s="345"/>
      <c r="I319" s="345"/>
      <c r="J319" s="345"/>
      <c r="K319" s="346"/>
      <c r="L319" s="359" t="str">
        <f>$L$7</f>
        <v>2026 Actual</v>
      </c>
      <c r="M319" s="345"/>
      <c r="N319" s="345"/>
      <c r="O319" s="345"/>
      <c r="P319" s="345"/>
      <c r="Q319" s="348"/>
      <c r="R319" s="347" t="str">
        <f>$R$7</f>
        <v>2025 Actual</v>
      </c>
      <c r="S319" s="345"/>
      <c r="T319" s="345"/>
      <c r="U319" s="345"/>
      <c r="V319" s="345"/>
      <c r="W319" s="348"/>
      <c r="X319" s="344" t="str">
        <f>$X$7</f>
        <v>2023 Actual</v>
      </c>
      <c r="Y319" s="345"/>
      <c r="Z319" s="345"/>
      <c r="AA319" s="345"/>
      <c r="AB319" s="345"/>
      <c r="AC319" s="346"/>
      <c r="AD319" s="347" t="str">
        <f>$AD$7</f>
        <v>2022 Actual</v>
      </c>
      <c r="AE319" s="345"/>
      <c r="AF319" s="345"/>
      <c r="AG319" s="345"/>
      <c r="AH319" s="345"/>
      <c r="AI319" s="348"/>
      <c r="AJ319" s="347" t="str">
        <f>$AJ$7</f>
        <v>2021 Actual</v>
      </c>
      <c r="AK319" s="345"/>
      <c r="AL319" s="345"/>
      <c r="AM319" s="345"/>
      <c r="AN319" s="345"/>
      <c r="AO319" s="346"/>
      <c r="AP319" s="347" t="str">
        <f>$AP$7</f>
        <v>2020 Actual</v>
      </c>
      <c r="AQ319" s="345"/>
      <c r="AR319" s="345"/>
      <c r="AS319" s="345"/>
      <c r="AT319" s="345"/>
      <c r="AU319" s="349"/>
      <c r="AV319" s="350" t="str">
        <f>$AV$7</f>
        <v>2026 Actual vs. 2026 Budget</v>
      </c>
      <c r="AW319" s="340"/>
      <c r="AX319" s="340"/>
      <c r="AY319" s="340"/>
      <c r="AZ319" s="340"/>
      <c r="BA319" s="351"/>
      <c r="BB319" s="350" t="str">
        <f>$BB$7</f>
        <v>2026 Actual vs. 2025 Actual</v>
      </c>
      <c r="BC319" s="340"/>
      <c r="BD319" s="340"/>
      <c r="BE319" s="340"/>
      <c r="BF319" s="340"/>
      <c r="BG319" s="351"/>
      <c r="BH319" s="350" t="str">
        <f>$BH$7</f>
        <v>2026 Actual vs. 2024 Actual</v>
      </c>
      <c r="BI319" s="340"/>
      <c r="BJ319" s="340"/>
      <c r="BK319" s="340"/>
      <c r="BL319" s="340"/>
      <c r="BM319" s="341"/>
      <c r="BN319" s="339" t="str">
        <f>$BN$7</f>
        <v>2025 Actual vs. 2020 Actual</v>
      </c>
      <c r="BO319" s="340"/>
      <c r="BP319" s="340"/>
      <c r="BQ319" s="340"/>
      <c r="BR319" s="340"/>
      <c r="BS319" s="341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6"/>
      <c r="CK319" s="14"/>
      <c r="CL319" s="8"/>
      <c r="CM319" s="14"/>
      <c r="CN319" s="8"/>
    </row>
    <row r="320" spans="3:92" s="15" customFormat="1" ht="18" hidden="1" customHeight="1" x14ac:dyDescent="0.3">
      <c r="C320" s="353"/>
      <c r="D320" s="333"/>
      <c r="E320" s="354"/>
      <c r="F320" s="342" t="s">
        <v>15</v>
      </c>
      <c r="G320" s="333"/>
      <c r="H320" s="334" t="s">
        <v>16</v>
      </c>
      <c r="I320" s="333"/>
      <c r="J320" s="334" t="s">
        <v>17</v>
      </c>
      <c r="K320" s="336"/>
      <c r="L320" s="335" t="s">
        <v>15</v>
      </c>
      <c r="M320" s="333"/>
      <c r="N320" s="334" t="s">
        <v>16</v>
      </c>
      <c r="O320" s="333"/>
      <c r="P320" s="334" t="s">
        <v>17</v>
      </c>
      <c r="Q320" s="343"/>
      <c r="R320" s="335" t="s">
        <v>15</v>
      </c>
      <c r="S320" s="333"/>
      <c r="T320" s="334" t="s">
        <v>16</v>
      </c>
      <c r="U320" s="333"/>
      <c r="V320" s="334" t="s">
        <v>18</v>
      </c>
      <c r="W320" s="343"/>
      <c r="X320" s="338" t="s">
        <v>15</v>
      </c>
      <c r="Y320" s="333"/>
      <c r="Z320" s="334" t="s">
        <v>16</v>
      </c>
      <c r="AA320" s="333"/>
      <c r="AB320" s="334" t="s">
        <v>18</v>
      </c>
      <c r="AC320" s="336"/>
      <c r="AD320" s="335" t="s">
        <v>15</v>
      </c>
      <c r="AE320" s="333"/>
      <c r="AF320" s="334" t="s">
        <v>16</v>
      </c>
      <c r="AG320" s="333"/>
      <c r="AH320" s="334" t="s">
        <v>19</v>
      </c>
      <c r="AI320" s="343"/>
      <c r="AJ320" s="335" t="s">
        <v>15</v>
      </c>
      <c r="AK320" s="333"/>
      <c r="AL320" s="334" t="s">
        <v>16</v>
      </c>
      <c r="AM320" s="333"/>
      <c r="AN320" s="334" t="s">
        <v>19</v>
      </c>
      <c r="AO320" s="336"/>
      <c r="AP320" s="335" t="s">
        <v>15</v>
      </c>
      <c r="AQ320" s="333"/>
      <c r="AR320" s="334" t="s">
        <v>16</v>
      </c>
      <c r="AS320" s="333"/>
      <c r="AT320" s="334" t="s">
        <v>19</v>
      </c>
      <c r="AU320" s="337"/>
      <c r="AV320" s="332" t="s">
        <v>15</v>
      </c>
      <c r="AW320" s="333"/>
      <c r="AX320" s="334" t="s">
        <v>16</v>
      </c>
      <c r="AY320" s="333"/>
      <c r="AZ320" s="334" t="s">
        <v>17</v>
      </c>
      <c r="BA320" s="336"/>
      <c r="BB320" s="332" t="s">
        <v>15</v>
      </c>
      <c r="BC320" s="333"/>
      <c r="BD320" s="334" t="s">
        <v>16</v>
      </c>
      <c r="BE320" s="333"/>
      <c r="BF320" s="334" t="s">
        <v>17</v>
      </c>
      <c r="BG320" s="336"/>
      <c r="BH320" s="332" t="s">
        <v>15</v>
      </c>
      <c r="BI320" s="333"/>
      <c r="BJ320" s="334" t="s">
        <v>16</v>
      </c>
      <c r="BK320" s="333"/>
      <c r="BL320" s="334" t="s">
        <v>17</v>
      </c>
      <c r="BM320" s="337"/>
      <c r="BN320" s="338" t="s">
        <v>15</v>
      </c>
      <c r="BO320" s="333"/>
      <c r="BP320" s="334" t="s">
        <v>16</v>
      </c>
      <c r="BQ320" s="333"/>
      <c r="BR320" s="334" t="s">
        <v>17</v>
      </c>
      <c r="BS320" s="337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6"/>
      <c r="CK320" s="236"/>
      <c r="CM320" s="236"/>
    </row>
    <row r="321" spans="3:92" s="15" customFormat="1" ht="18" hidden="1" customHeight="1" thickBot="1" x14ac:dyDescent="0.35">
      <c r="C321" s="355"/>
      <c r="D321" s="356"/>
      <c r="E321" s="357"/>
      <c r="F321" s="19"/>
      <c r="G321" s="20" t="s">
        <v>28</v>
      </c>
      <c r="H321" s="21"/>
      <c r="I321" s="22" t="s">
        <v>29</v>
      </c>
      <c r="J321" s="21"/>
      <c r="K321" s="23" t="s">
        <v>28</v>
      </c>
      <c r="L321" s="24"/>
      <c r="M321" s="20" t="s">
        <v>28</v>
      </c>
      <c r="N321" s="21"/>
      <c r="O321" s="22" t="s">
        <v>29</v>
      </c>
      <c r="P321" s="21"/>
      <c r="Q321" s="25" t="s">
        <v>28</v>
      </c>
      <c r="R321" s="24"/>
      <c r="S321" s="20" t="s">
        <v>28</v>
      </c>
      <c r="T321" s="21"/>
      <c r="U321" s="22" t="s">
        <v>29</v>
      </c>
      <c r="V321" s="21"/>
      <c r="W321" s="25" t="s">
        <v>28</v>
      </c>
      <c r="X321" s="26"/>
      <c r="Y321" s="20" t="s">
        <v>28</v>
      </c>
      <c r="Z321" s="21"/>
      <c r="AA321" s="22" t="s">
        <v>29</v>
      </c>
      <c r="AB321" s="21"/>
      <c r="AC321" s="23" t="s">
        <v>28</v>
      </c>
      <c r="AD321" s="24"/>
      <c r="AE321" s="20" t="s">
        <v>28</v>
      </c>
      <c r="AF321" s="21"/>
      <c r="AG321" s="22" t="s">
        <v>29</v>
      </c>
      <c r="AH321" s="21"/>
      <c r="AI321" s="25" t="s">
        <v>28</v>
      </c>
      <c r="AJ321" s="24"/>
      <c r="AK321" s="20" t="s">
        <v>28</v>
      </c>
      <c r="AL321" s="21"/>
      <c r="AM321" s="22" t="s">
        <v>29</v>
      </c>
      <c r="AN321" s="21"/>
      <c r="AO321" s="23" t="s">
        <v>28</v>
      </c>
      <c r="AP321" s="24"/>
      <c r="AQ321" s="20" t="s">
        <v>28</v>
      </c>
      <c r="AR321" s="21"/>
      <c r="AS321" s="22" t="s">
        <v>29</v>
      </c>
      <c r="AT321" s="21"/>
      <c r="AU321" s="27" t="s">
        <v>28</v>
      </c>
      <c r="AV321" s="28"/>
      <c r="AW321" s="20" t="s">
        <v>30</v>
      </c>
      <c r="AX321" s="21"/>
      <c r="AY321" s="20" t="s">
        <v>30</v>
      </c>
      <c r="AZ321" s="21"/>
      <c r="BA321" s="23" t="s">
        <v>30</v>
      </c>
      <c r="BB321" s="28"/>
      <c r="BC321" s="20" t="s">
        <v>30</v>
      </c>
      <c r="BD321" s="21"/>
      <c r="BE321" s="20" t="s">
        <v>30</v>
      </c>
      <c r="BF321" s="21"/>
      <c r="BG321" s="23" t="s">
        <v>30</v>
      </c>
      <c r="BH321" s="28"/>
      <c r="BI321" s="20" t="s">
        <v>30</v>
      </c>
      <c r="BJ321" s="21"/>
      <c r="BK321" s="20" t="s">
        <v>30</v>
      </c>
      <c r="BL321" s="21"/>
      <c r="BM321" s="27" t="s">
        <v>30</v>
      </c>
      <c r="BN321" s="26"/>
      <c r="BO321" s="20" t="s">
        <v>30</v>
      </c>
      <c r="BP321" s="21"/>
      <c r="BQ321" s="20" t="s">
        <v>30</v>
      </c>
      <c r="BR321" s="21"/>
      <c r="BS321" s="27" t="s">
        <v>30</v>
      </c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6"/>
      <c r="CK321" s="236"/>
      <c r="CM321" s="236"/>
    </row>
    <row r="322" spans="3:92" ht="18" hidden="1" customHeight="1" thickTop="1" x14ac:dyDescent="0.3">
      <c r="C322" s="360" t="s">
        <v>94</v>
      </c>
      <c r="D322" s="317" t="s">
        <v>33</v>
      </c>
      <c r="E322" s="34" t="s">
        <v>34</v>
      </c>
      <c r="F322" s="35">
        <f t="shared" ref="F322:F325" si="583">SUM(F10,F34,F58,F82,F106,F130)</f>
        <v>1659</v>
      </c>
      <c r="G322" s="36">
        <f>IFERROR(F322/F338,0)</f>
        <v>0.10293478935285723</v>
      </c>
      <c r="H322" s="37">
        <f>IFERROR(J322/F322,"0")</f>
        <v>0</v>
      </c>
      <c r="I322" s="38">
        <f>IFERROR(H322/H323,0)</f>
        <v>0</v>
      </c>
      <c r="J322" s="37">
        <f t="shared" ref="J322:J325" si="584">SUM(J10,J34,J58,J82,J106,J130)</f>
        <v>0</v>
      </c>
      <c r="K322" s="39">
        <f>IFERROR(J322/J338,0)</f>
        <v>0</v>
      </c>
      <c r="L322" s="40">
        <f t="shared" ref="L322:L325" si="585">SUM(L10,L34,L58,L82,L106,L130)</f>
        <v>0</v>
      </c>
      <c r="M322" s="36">
        <f>IFERROR(L322/L338,0)</f>
        <v>0</v>
      </c>
      <c r="N322" s="37" t="str">
        <f>IFERROR(P322/L322,"0")</f>
        <v>0</v>
      </c>
      <c r="O322" s="38">
        <f>IFERROR(N322/N323,0)</f>
        <v>0</v>
      </c>
      <c r="P322" s="37">
        <f t="shared" ref="P322:P325" si="586">SUM(P10,P34,P58,P82,P106,P130)</f>
        <v>0</v>
      </c>
      <c r="Q322" s="41">
        <f>IFERROR(P322/P338,0)</f>
        <v>0</v>
      </c>
      <c r="R322" s="40">
        <f t="shared" ref="R322:R325" si="587">SUM(R10,R34,R58,R82,R106,R130)</f>
        <v>0</v>
      </c>
      <c r="S322" s="36">
        <f>IFERROR(R322/R338,0)</f>
        <v>0</v>
      </c>
      <c r="T322" s="37" t="str">
        <f>IFERROR(V322/R322,"0")</f>
        <v>0</v>
      </c>
      <c r="U322" s="38">
        <f>IFERROR(T322/T323,0)</f>
        <v>0</v>
      </c>
      <c r="V322" s="37">
        <f t="shared" ref="V322:V325" si="588">SUM(V10,V34,V58,V82,V106,V130)</f>
        <v>0</v>
      </c>
      <c r="W322" s="41">
        <f>IFERROR(V322/V338,0)</f>
        <v>0</v>
      </c>
      <c r="X322" s="42">
        <f t="shared" ref="X322:X325" si="589">SUM(X10,X34,X58,X82,X106,X130)</f>
        <v>0</v>
      </c>
      <c r="Y322" s="36">
        <f>IFERROR(X322/X338,0)</f>
        <v>0</v>
      </c>
      <c r="Z322" s="37" t="str">
        <f>IFERROR(AB322/X322,"0")</f>
        <v>0</v>
      </c>
      <c r="AA322" s="38">
        <f>IFERROR(Z322/Z323,0)</f>
        <v>0</v>
      </c>
      <c r="AB322" s="37">
        <f t="shared" ref="AB322:AB325" si="590">SUM(AB10,AB34,AB58,AB82,AB106,AB130)</f>
        <v>0</v>
      </c>
      <c r="AC322" s="39">
        <f>IFERROR(AB322/AB338,0)</f>
        <v>0</v>
      </c>
      <c r="AD322" s="40">
        <f t="shared" ref="AD322:AD325" si="591">SUM(AD10,AD34,AD58,AD82,AD106,AD130)</f>
        <v>0</v>
      </c>
      <c r="AE322" s="36">
        <f>IFERROR(AD322/AD338,0)</f>
        <v>0</v>
      </c>
      <c r="AF322" s="37" t="str">
        <f>IFERROR(AH322/AD322,"0")</f>
        <v>0</v>
      </c>
      <c r="AG322" s="38">
        <f>IFERROR(AF322/AF323,0)</f>
        <v>0</v>
      </c>
      <c r="AH322" s="37">
        <f t="shared" ref="AH322:AH325" si="592">SUM(AH10,AH34,AH58,AH82,AH106,AH130)</f>
        <v>0</v>
      </c>
      <c r="AI322" s="41">
        <f>IFERROR(AH322/AH338,0)</f>
        <v>0</v>
      </c>
      <c r="AJ322" s="40">
        <f t="shared" ref="AJ322:AJ325" si="593">SUM(AJ10,AJ34,AJ58,AJ82,AJ106,AJ130)</f>
        <v>0</v>
      </c>
      <c r="AK322" s="36">
        <f>IFERROR(AJ322/AJ338,0)</f>
        <v>0</v>
      </c>
      <c r="AL322" s="37" t="str">
        <f>IFERROR(AN322/AJ322,"0")</f>
        <v>0</v>
      </c>
      <c r="AM322" s="38">
        <f>IFERROR(AL322/AL323,0)</f>
        <v>0</v>
      </c>
      <c r="AN322" s="37">
        <f t="shared" ref="AN322:AN325" si="594">SUM(AN10,AN34,AN58,AN82,AN106,AN130)</f>
        <v>0</v>
      </c>
      <c r="AO322" s="39">
        <f>IFERROR(AN322/AN338,0)</f>
        <v>0</v>
      </c>
      <c r="AP322" s="40">
        <f t="shared" ref="AP322:AP325" si="595">SUM(AP10,AP34,AP58,AP82,AP106,AP130)</f>
        <v>0</v>
      </c>
      <c r="AQ322" s="36">
        <f>IFERROR(AP322/AP338,0)</f>
        <v>0</v>
      </c>
      <c r="AR322" s="37" t="str">
        <f>IFERROR(AT322/AP322,"0")</f>
        <v>0</v>
      </c>
      <c r="AS322" s="38">
        <f>IFERROR(AR322/AR323,0)</f>
        <v>0</v>
      </c>
      <c r="AT322" s="37">
        <f t="shared" ref="AT322:AT325" si="596">SUM(AT10,AT34,AT58,AT82,AT106,AT130)</f>
        <v>0</v>
      </c>
      <c r="AU322" s="43">
        <f>IFERROR(AT322/AT338,0)</f>
        <v>0</v>
      </c>
      <c r="AV322" s="44">
        <f>IFERROR(L322-F322,0)</f>
        <v>-1659</v>
      </c>
      <c r="AW322" s="45">
        <f>IFERROR(AV322/F322,0)</f>
        <v>-1</v>
      </c>
      <c r="AX322" s="46">
        <f>IFERROR(N322-H322,0)</f>
        <v>0</v>
      </c>
      <c r="AY322" s="45">
        <f>IFERROR(AX322/H322,0)</f>
        <v>0</v>
      </c>
      <c r="AZ322" s="46">
        <f>IFERROR(P322-J322,0)</f>
        <v>0</v>
      </c>
      <c r="BA322" s="47">
        <f>IFERROR(AZ322/J322,0)</f>
        <v>0</v>
      </c>
      <c r="BB322" s="44">
        <f>IFERROR(L322-R322,0)</f>
        <v>0</v>
      </c>
      <c r="BC322" s="45">
        <f>IFERROR(BB322/R322,0)</f>
        <v>0</v>
      </c>
      <c r="BD322" s="46">
        <f>IFERROR(N322-T322,0)</f>
        <v>0</v>
      </c>
      <c r="BE322" s="45">
        <f>IFERROR(BD322/T322,0)</f>
        <v>0</v>
      </c>
      <c r="BF322" s="46">
        <f>IFERROR(P322-V322,0)</f>
        <v>0</v>
      </c>
      <c r="BG322" s="47">
        <f>IFERROR(BF322/V322,0)</f>
        <v>0</v>
      </c>
      <c r="BH322" s="44">
        <f>IFERROR(L322-X322,0)</f>
        <v>0</v>
      </c>
      <c r="BI322" s="45">
        <f>IFERROR(BH322/X322,0)</f>
        <v>0</v>
      </c>
      <c r="BJ322" s="46">
        <f>IFERROR(N322-Z322,0)</f>
        <v>0</v>
      </c>
      <c r="BK322" s="45">
        <f>IFERROR(BJ322/Z322,0)</f>
        <v>0</v>
      </c>
      <c r="BL322" s="46">
        <f>IFERROR(P322-AB322,0)</f>
        <v>0</v>
      </c>
      <c r="BM322" s="48">
        <f>IFERROR(BL322/AB322,0)</f>
        <v>0</v>
      </c>
      <c r="BN322" s="49">
        <f>IFERROR(L322-AP322,0)</f>
        <v>0</v>
      </c>
      <c r="BO322" s="45">
        <f>IFERROR(BN322/AP322,0)</f>
        <v>0</v>
      </c>
      <c r="BP322" s="46">
        <f>IFERROR(N322-AR322,0)</f>
        <v>0</v>
      </c>
      <c r="BQ322" s="45">
        <f>IFERROR(BP322/AR322,0)</f>
        <v>0</v>
      </c>
      <c r="BR322" s="46">
        <f t="shared" ref="BR322:BR338" si="597">IFERROR(P322-AT322,0)</f>
        <v>0</v>
      </c>
      <c r="BS322" s="48">
        <f>IFERROR(BR322/AT322,0)</f>
        <v>0</v>
      </c>
      <c r="CD322" s="2"/>
      <c r="CE322" s="2"/>
      <c r="CJ322" s="6"/>
      <c r="CK322" s="236"/>
      <c r="CL322" s="15"/>
      <c r="CM322" s="236"/>
      <c r="CN322" s="15"/>
    </row>
    <row r="323" spans="3:92" ht="18" hidden="1" customHeight="1" x14ac:dyDescent="0.3">
      <c r="C323" s="315"/>
      <c r="D323" s="318"/>
      <c r="E323" s="60" t="s">
        <v>36</v>
      </c>
      <c r="F323" s="61">
        <f t="shared" si="583"/>
        <v>3911</v>
      </c>
      <c r="G323" s="62">
        <f>IFERROR(F323/F338,0)</f>
        <v>0.24266302661785691</v>
      </c>
      <c r="H323" s="63">
        <f t="shared" ref="H323:H338" si="598">IFERROR(J323/F323,"0")</f>
        <v>281.58624328589929</v>
      </c>
      <c r="I323" s="64">
        <f>IFERROR(H323/H323,0)</f>
        <v>1</v>
      </c>
      <c r="J323" s="63">
        <f t="shared" si="584"/>
        <v>1101283.7974911521</v>
      </c>
      <c r="K323" s="65">
        <f>IFERROR(J323/J338,0)</f>
        <v>0.2433687230100485</v>
      </c>
      <c r="L323" s="66">
        <f t="shared" si="585"/>
        <v>0</v>
      </c>
      <c r="M323" s="62">
        <f>IFERROR(L323/L338,0)</f>
        <v>0</v>
      </c>
      <c r="N323" s="63" t="str">
        <f t="shared" ref="N323:N338" si="599">IFERROR(P323/L323,"0")</f>
        <v>0</v>
      </c>
      <c r="O323" s="64">
        <f>IFERROR(N323/N323,0)</f>
        <v>0</v>
      </c>
      <c r="P323" s="63">
        <f t="shared" si="586"/>
        <v>0</v>
      </c>
      <c r="Q323" s="67">
        <f>IFERROR(P323/P338,0)</f>
        <v>0</v>
      </c>
      <c r="R323" s="66">
        <f t="shared" si="587"/>
        <v>0</v>
      </c>
      <c r="S323" s="62">
        <f>IFERROR(R323/R338,0)</f>
        <v>0</v>
      </c>
      <c r="T323" s="63" t="str">
        <f t="shared" ref="T323:T338" si="600">IFERROR(V323/R323,"0")</f>
        <v>0</v>
      </c>
      <c r="U323" s="64">
        <f>IFERROR(T323/T323,0)</f>
        <v>0</v>
      </c>
      <c r="V323" s="63">
        <f t="shared" si="588"/>
        <v>0</v>
      </c>
      <c r="W323" s="67">
        <f>IFERROR(V323/V338,0)</f>
        <v>0</v>
      </c>
      <c r="X323" s="68">
        <f t="shared" si="589"/>
        <v>0</v>
      </c>
      <c r="Y323" s="62">
        <f>IFERROR(X323/X338,0)</f>
        <v>0</v>
      </c>
      <c r="Z323" s="63" t="str">
        <f t="shared" ref="Z323:Z338" si="601">IFERROR(AB323/X323,"0")</f>
        <v>0</v>
      </c>
      <c r="AA323" s="64">
        <f>IFERROR(Z323/Z323,0)</f>
        <v>0</v>
      </c>
      <c r="AB323" s="63">
        <f t="shared" si="590"/>
        <v>0</v>
      </c>
      <c r="AC323" s="65">
        <f>IFERROR(AB323/AB338,0)</f>
        <v>0</v>
      </c>
      <c r="AD323" s="66">
        <f t="shared" si="591"/>
        <v>0</v>
      </c>
      <c r="AE323" s="62">
        <f>IFERROR(AD323/AD338,0)</f>
        <v>0</v>
      </c>
      <c r="AF323" s="63" t="str">
        <f t="shared" ref="AF323:AF338" si="602">IFERROR(AH323/AD323,"0")</f>
        <v>0</v>
      </c>
      <c r="AG323" s="64">
        <f>IFERROR(AF323/AF323,0)</f>
        <v>0</v>
      </c>
      <c r="AH323" s="63">
        <f t="shared" si="592"/>
        <v>0</v>
      </c>
      <c r="AI323" s="67">
        <f>IFERROR(AH323/AH338,0)</f>
        <v>0</v>
      </c>
      <c r="AJ323" s="66">
        <f t="shared" si="593"/>
        <v>0</v>
      </c>
      <c r="AK323" s="62">
        <f>IFERROR(AJ323/AJ338,0)</f>
        <v>0</v>
      </c>
      <c r="AL323" s="63" t="str">
        <f t="shared" ref="AL323:AL338" si="603">IFERROR(AN323/AJ323,"0")</f>
        <v>0</v>
      </c>
      <c r="AM323" s="64">
        <f>IFERROR(AL323/AL323,0)</f>
        <v>0</v>
      </c>
      <c r="AN323" s="63">
        <f t="shared" si="594"/>
        <v>0</v>
      </c>
      <c r="AO323" s="65">
        <f>IFERROR(AN323/AN338,0)</f>
        <v>0</v>
      </c>
      <c r="AP323" s="66">
        <f t="shared" si="595"/>
        <v>0</v>
      </c>
      <c r="AQ323" s="62">
        <f>IFERROR(AP323/AP338,0)</f>
        <v>0</v>
      </c>
      <c r="AR323" s="63" t="str">
        <f t="shared" ref="AR323:AR338" si="604">IFERROR(AT323/AP323,"0")</f>
        <v>0</v>
      </c>
      <c r="AS323" s="64">
        <f>IFERROR(AR323/AR323,0)</f>
        <v>0</v>
      </c>
      <c r="AT323" s="63">
        <f t="shared" si="596"/>
        <v>0</v>
      </c>
      <c r="AU323" s="69">
        <f>IFERROR(AT323/AT338,0)</f>
        <v>0</v>
      </c>
      <c r="AV323" s="70">
        <f t="shared" ref="AV323:AV339" si="605">IFERROR(L323-F323,0)</f>
        <v>-3911</v>
      </c>
      <c r="AW323" s="71">
        <f t="shared" ref="AW323:AW338" si="606">IFERROR(AV323/F323,0)</f>
        <v>-1</v>
      </c>
      <c r="AX323" s="72">
        <f t="shared" ref="AX323:AX338" si="607">IFERROR(N323-H323,0)</f>
        <v>-281.58624328589929</v>
      </c>
      <c r="AY323" s="71">
        <f t="shared" ref="AY323:AY338" si="608">IFERROR(AX323/H323,0)</f>
        <v>-1</v>
      </c>
      <c r="AZ323" s="72">
        <f t="shared" ref="AZ323:AZ338" si="609">IFERROR(P323-J323,0)</f>
        <v>-1101283.7974911521</v>
      </c>
      <c r="BA323" s="73">
        <f t="shared" ref="BA323:BA338" si="610">IFERROR(AZ323/J323,0)</f>
        <v>-1</v>
      </c>
      <c r="BB323" s="70">
        <f t="shared" ref="BB323:BB339" si="611">IFERROR(L323-R323,0)</f>
        <v>0</v>
      </c>
      <c r="BC323" s="71">
        <f t="shared" ref="BC323:BC338" si="612">IFERROR(BB323/R323,0)</f>
        <v>0</v>
      </c>
      <c r="BD323" s="72">
        <f t="shared" ref="BD323:BD338" si="613">IFERROR(N323-T323,0)</f>
        <v>0</v>
      </c>
      <c r="BE323" s="71">
        <f t="shared" ref="BE323:BE338" si="614">IFERROR(BD323/T323,0)</f>
        <v>0</v>
      </c>
      <c r="BF323" s="72">
        <f t="shared" ref="BF323:BF338" si="615">IFERROR(P323-V323,0)</f>
        <v>0</v>
      </c>
      <c r="BG323" s="73">
        <f t="shared" ref="BG323:BG338" si="616">IFERROR(BF323/V323,0)</f>
        <v>0</v>
      </c>
      <c r="BH323" s="70">
        <f t="shared" ref="BH323:BH339" si="617">IFERROR(L323-X323,0)</f>
        <v>0</v>
      </c>
      <c r="BI323" s="71">
        <f t="shared" ref="BI323:BI338" si="618">IFERROR(BH323/X323,0)</f>
        <v>0</v>
      </c>
      <c r="BJ323" s="72">
        <f t="shared" ref="BJ323:BJ338" si="619">IFERROR(N323-Z323,0)</f>
        <v>0</v>
      </c>
      <c r="BK323" s="71">
        <f t="shared" ref="BK323:BK338" si="620">IFERROR(BJ323/Z323,0)</f>
        <v>0</v>
      </c>
      <c r="BL323" s="72">
        <f t="shared" ref="BL323:BL338" si="621">IFERROR(P323-AB323,0)</f>
        <v>0</v>
      </c>
      <c r="BM323" s="74">
        <f t="shared" ref="BM323:BM338" si="622">IFERROR(BL323/AB323,0)</f>
        <v>0</v>
      </c>
      <c r="BN323" s="75">
        <f t="shared" ref="BN323:BN338" si="623">IFERROR(L323-AP323,0)</f>
        <v>0</v>
      </c>
      <c r="BO323" s="71">
        <f t="shared" ref="BO323:BO338" si="624">IFERROR(BN323/AP323,0)</f>
        <v>0</v>
      </c>
      <c r="BP323" s="72">
        <f t="shared" ref="BP323:BP338" si="625">IFERROR(N323-AR323,0)</f>
        <v>0</v>
      </c>
      <c r="BQ323" s="71">
        <f t="shared" ref="BQ323:BQ338" si="626">IFERROR(BP323/AR323,0)</f>
        <v>0</v>
      </c>
      <c r="BR323" s="72">
        <f t="shared" si="597"/>
        <v>0</v>
      </c>
      <c r="BS323" s="74">
        <f t="shared" ref="BS323:BS338" si="627">IFERROR(BR323/AT323,0)</f>
        <v>0</v>
      </c>
      <c r="CD323" s="2"/>
      <c r="CE323" s="2"/>
      <c r="CJ323" s="6"/>
      <c r="CK323" s="6"/>
      <c r="CM323" s="6"/>
    </row>
    <row r="324" spans="3:92" ht="18" hidden="1" customHeight="1" x14ac:dyDescent="0.3">
      <c r="C324" s="315"/>
      <c r="D324" s="318"/>
      <c r="E324" s="60" t="s">
        <v>37</v>
      </c>
      <c r="F324" s="61">
        <f t="shared" si="583"/>
        <v>336</v>
      </c>
      <c r="G324" s="62">
        <f>IFERROR(F324/F338,0)</f>
        <v>2.08475522739964E-2</v>
      </c>
      <c r="H324" s="63">
        <f t="shared" si="598"/>
        <v>300.97752063549933</v>
      </c>
      <c r="I324" s="64">
        <f>IFERROR(H324/H323,0)</f>
        <v>1.068864434296642</v>
      </c>
      <c r="J324" s="63">
        <f t="shared" si="584"/>
        <v>101128.44693352777</v>
      </c>
      <c r="K324" s="65">
        <f>IFERROR(J324/J338,0)</f>
        <v>2.2348009701286684E-2</v>
      </c>
      <c r="L324" s="66">
        <f t="shared" si="585"/>
        <v>0</v>
      </c>
      <c r="M324" s="62">
        <f>IFERROR(L324/L338,0)</f>
        <v>0</v>
      </c>
      <c r="N324" s="63" t="str">
        <f t="shared" si="599"/>
        <v>0</v>
      </c>
      <c r="O324" s="64">
        <f>IFERROR(N324/N323,0)</f>
        <v>0</v>
      </c>
      <c r="P324" s="63">
        <f t="shared" si="586"/>
        <v>0</v>
      </c>
      <c r="Q324" s="67">
        <f>IFERROR(P324/P338,0)</f>
        <v>0</v>
      </c>
      <c r="R324" s="66">
        <f t="shared" si="587"/>
        <v>0</v>
      </c>
      <c r="S324" s="62">
        <f>IFERROR(R324/R338,0)</f>
        <v>0</v>
      </c>
      <c r="T324" s="63" t="str">
        <f t="shared" si="600"/>
        <v>0</v>
      </c>
      <c r="U324" s="64">
        <f>IFERROR(T324/T323,0)</f>
        <v>0</v>
      </c>
      <c r="V324" s="63">
        <f t="shared" si="588"/>
        <v>0</v>
      </c>
      <c r="W324" s="67">
        <f>IFERROR(V324/V338,0)</f>
        <v>0</v>
      </c>
      <c r="X324" s="68">
        <f t="shared" si="589"/>
        <v>0</v>
      </c>
      <c r="Y324" s="62">
        <f>IFERROR(X324/X338,0)</f>
        <v>0</v>
      </c>
      <c r="Z324" s="63" t="str">
        <f t="shared" si="601"/>
        <v>0</v>
      </c>
      <c r="AA324" s="64">
        <f>IFERROR(Z324/Z323,0)</f>
        <v>0</v>
      </c>
      <c r="AB324" s="63">
        <f t="shared" si="590"/>
        <v>0</v>
      </c>
      <c r="AC324" s="65">
        <f>IFERROR(AB324/AB338,0)</f>
        <v>0</v>
      </c>
      <c r="AD324" s="66">
        <f t="shared" si="591"/>
        <v>0</v>
      </c>
      <c r="AE324" s="62">
        <f>IFERROR(AD324/AD338,0)</f>
        <v>0</v>
      </c>
      <c r="AF324" s="63" t="str">
        <f t="shared" si="602"/>
        <v>0</v>
      </c>
      <c r="AG324" s="64">
        <f>IFERROR(AF324/AF323,0)</f>
        <v>0</v>
      </c>
      <c r="AH324" s="63">
        <f t="shared" si="592"/>
        <v>0</v>
      </c>
      <c r="AI324" s="67">
        <f>IFERROR(AH324/AH338,0)</f>
        <v>0</v>
      </c>
      <c r="AJ324" s="66">
        <f t="shared" si="593"/>
        <v>0</v>
      </c>
      <c r="AK324" s="62">
        <f>IFERROR(AJ324/AJ338,0)</f>
        <v>0</v>
      </c>
      <c r="AL324" s="63" t="str">
        <f t="shared" si="603"/>
        <v>0</v>
      </c>
      <c r="AM324" s="64">
        <f>IFERROR(AL324/AL323,0)</f>
        <v>0</v>
      </c>
      <c r="AN324" s="63">
        <f t="shared" si="594"/>
        <v>0</v>
      </c>
      <c r="AO324" s="65">
        <f>IFERROR(AN324/AN338,0)</f>
        <v>0</v>
      </c>
      <c r="AP324" s="66">
        <f t="shared" si="595"/>
        <v>0</v>
      </c>
      <c r="AQ324" s="62">
        <f>IFERROR(AP324/AP338,0)</f>
        <v>0</v>
      </c>
      <c r="AR324" s="63" t="str">
        <f t="shared" si="604"/>
        <v>0</v>
      </c>
      <c r="AS324" s="64">
        <f>IFERROR(AR324/AR323,0)</f>
        <v>0</v>
      </c>
      <c r="AT324" s="63">
        <f t="shared" si="596"/>
        <v>0</v>
      </c>
      <c r="AU324" s="69">
        <f>IFERROR(AT324/AT338,0)</f>
        <v>0</v>
      </c>
      <c r="AV324" s="70">
        <f t="shared" si="605"/>
        <v>-336</v>
      </c>
      <c r="AW324" s="71">
        <f t="shared" si="606"/>
        <v>-1</v>
      </c>
      <c r="AX324" s="72">
        <f t="shared" si="607"/>
        <v>-300.97752063549933</v>
      </c>
      <c r="AY324" s="71">
        <f t="shared" si="608"/>
        <v>-1</v>
      </c>
      <c r="AZ324" s="72">
        <f t="shared" si="609"/>
        <v>-101128.44693352777</v>
      </c>
      <c r="BA324" s="73">
        <f t="shared" si="610"/>
        <v>-1</v>
      </c>
      <c r="BB324" s="70">
        <f t="shared" si="611"/>
        <v>0</v>
      </c>
      <c r="BC324" s="71">
        <f t="shared" si="612"/>
        <v>0</v>
      </c>
      <c r="BD324" s="72">
        <f t="shared" si="613"/>
        <v>0</v>
      </c>
      <c r="BE324" s="71">
        <f t="shared" si="614"/>
        <v>0</v>
      </c>
      <c r="BF324" s="72">
        <f t="shared" si="615"/>
        <v>0</v>
      </c>
      <c r="BG324" s="73">
        <f t="shared" si="616"/>
        <v>0</v>
      </c>
      <c r="BH324" s="70">
        <f t="shared" si="617"/>
        <v>0</v>
      </c>
      <c r="BI324" s="71">
        <f t="shared" si="618"/>
        <v>0</v>
      </c>
      <c r="BJ324" s="72">
        <f t="shared" si="619"/>
        <v>0</v>
      </c>
      <c r="BK324" s="71">
        <f t="shared" si="620"/>
        <v>0</v>
      </c>
      <c r="BL324" s="72">
        <f t="shared" si="621"/>
        <v>0</v>
      </c>
      <c r="BM324" s="74">
        <f t="shared" si="622"/>
        <v>0</v>
      </c>
      <c r="BN324" s="75">
        <f t="shared" si="623"/>
        <v>0</v>
      </c>
      <c r="BO324" s="71">
        <f t="shared" si="624"/>
        <v>0</v>
      </c>
      <c r="BP324" s="72">
        <f t="shared" si="625"/>
        <v>0</v>
      </c>
      <c r="BQ324" s="71">
        <f t="shared" si="626"/>
        <v>0</v>
      </c>
      <c r="BR324" s="72">
        <f t="shared" si="597"/>
        <v>0</v>
      </c>
      <c r="BS324" s="74">
        <f t="shared" si="627"/>
        <v>0</v>
      </c>
      <c r="CD324" s="2"/>
      <c r="CE324" s="2"/>
      <c r="CJ324" s="6"/>
      <c r="CK324" s="6"/>
      <c r="CM324" s="6"/>
    </row>
    <row r="325" spans="3:92" ht="18" hidden="1" customHeight="1" x14ac:dyDescent="0.3">
      <c r="C325" s="315"/>
      <c r="D325" s="318"/>
      <c r="E325" s="60" t="s">
        <v>39</v>
      </c>
      <c r="F325" s="61">
        <f t="shared" si="583"/>
        <v>166</v>
      </c>
      <c r="G325" s="62">
        <f>IFERROR(F325/F338,0)</f>
        <v>1.0299683563938698E-2</v>
      </c>
      <c r="H325" s="63">
        <f t="shared" si="598"/>
        <v>283.12037777835644</v>
      </c>
      <c r="I325" s="64">
        <f>IFERROR(H325/H323,0)</f>
        <v>1.0054481869375256</v>
      </c>
      <c r="J325" s="63">
        <f t="shared" si="584"/>
        <v>46997.982711207173</v>
      </c>
      <c r="K325" s="65">
        <f>IFERROR(J325/J338,0)</f>
        <v>1.0385914205340626E-2</v>
      </c>
      <c r="L325" s="66">
        <f t="shared" si="585"/>
        <v>0</v>
      </c>
      <c r="M325" s="62">
        <f>IFERROR(L325/L338,0)</f>
        <v>0</v>
      </c>
      <c r="N325" s="63" t="str">
        <f t="shared" si="599"/>
        <v>0</v>
      </c>
      <c r="O325" s="64">
        <f>IFERROR(N325/N323,0)</f>
        <v>0</v>
      </c>
      <c r="P325" s="63">
        <f t="shared" si="586"/>
        <v>0</v>
      </c>
      <c r="Q325" s="67">
        <f>IFERROR(P325/P338,0)</f>
        <v>0</v>
      </c>
      <c r="R325" s="66">
        <f t="shared" si="587"/>
        <v>0</v>
      </c>
      <c r="S325" s="62">
        <f>IFERROR(R325/R338,0)</f>
        <v>0</v>
      </c>
      <c r="T325" s="63" t="str">
        <f t="shared" si="600"/>
        <v>0</v>
      </c>
      <c r="U325" s="64">
        <f>IFERROR(T325/T323,0)</f>
        <v>0</v>
      </c>
      <c r="V325" s="63">
        <f t="shared" si="588"/>
        <v>0</v>
      </c>
      <c r="W325" s="67">
        <f>IFERROR(V325/V338,0)</f>
        <v>0</v>
      </c>
      <c r="X325" s="68">
        <f t="shared" si="589"/>
        <v>0</v>
      </c>
      <c r="Y325" s="62">
        <f>IFERROR(X325/X338,0)</f>
        <v>0</v>
      </c>
      <c r="Z325" s="63" t="str">
        <f t="shared" si="601"/>
        <v>0</v>
      </c>
      <c r="AA325" s="64">
        <f>IFERROR(Z325/Z323,0)</f>
        <v>0</v>
      </c>
      <c r="AB325" s="63">
        <f t="shared" si="590"/>
        <v>0</v>
      </c>
      <c r="AC325" s="65">
        <f>IFERROR(AB325/AB338,0)</f>
        <v>0</v>
      </c>
      <c r="AD325" s="66">
        <f t="shared" si="591"/>
        <v>0</v>
      </c>
      <c r="AE325" s="62">
        <f>IFERROR(AD325/AD338,0)</f>
        <v>0</v>
      </c>
      <c r="AF325" s="63" t="str">
        <f t="shared" si="602"/>
        <v>0</v>
      </c>
      <c r="AG325" s="64">
        <f>IFERROR(AF325/AF323,0)</f>
        <v>0</v>
      </c>
      <c r="AH325" s="63">
        <f t="shared" si="592"/>
        <v>0</v>
      </c>
      <c r="AI325" s="67">
        <f>IFERROR(AH325/AH338,0)</f>
        <v>0</v>
      </c>
      <c r="AJ325" s="66">
        <f t="shared" si="593"/>
        <v>0</v>
      </c>
      <c r="AK325" s="62">
        <f>IFERROR(AJ325/AJ338,0)</f>
        <v>0</v>
      </c>
      <c r="AL325" s="63" t="str">
        <f t="shared" si="603"/>
        <v>0</v>
      </c>
      <c r="AM325" s="64">
        <f>IFERROR(AL325/AL323,0)</f>
        <v>0</v>
      </c>
      <c r="AN325" s="63">
        <f t="shared" si="594"/>
        <v>0</v>
      </c>
      <c r="AO325" s="65">
        <f>IFERROR(AN325/AN338,0)</f>
        <v>0</v>
      </c>
      <c r="AP325" s="66">
        <f t="shared" si="595"/>
        <v>0</v>
      </c>
      <c r="AQ325" s="62">
        <f>IFERROR(AP325/AP338,0)</f>
        <v>0</v>
      </c>
      <c r="AR325" s="63" t="str">
        <f t="shared" si="604"/>
        <v>0</v>
      </c>
      <c r="AS325" s="64">
        <f>IFERROR(AR325/AR323,0)</f>
        <v>0</v>
      </c>
      <c r="AT325" s="63">
        <f t="shared" si="596"/>
        <v>0</v>
      </c>
      <c r="AU325" s="69">
        <f>IFERROR(AT325/AT338,0)</f>
        <v>0</v>
      </c>
      <c r="AV325" s="70">
        <f t="shared" si="605"/>
        <v>-166</v>
      </c>
      <c r="AW325" s="71">
        <f t="shared" si="606"/>
        <v>-1</v>
      </c>
      <c r="AX325" s="72">
        <f t="shared" si="607"/>
        <v>-283.12037777835644</v>
      </c>
      <c r="AY325" s="71">
        <f t="shared" si="608"/>
        <v>-1</v>
      </c>
      <c r="AZ325" s="72">
        <f t="shared" si="609"/>
        <v>-46997.982711207173</v>
      </c>
      <c r="BA325" s="73">
        <f t="shared" si="610"/>
        <v>-1</v>
      </c>
      <c r="BB325" s="70">
        <f t="shared" si="611"/>
        <v>0</v>
      </c>
      <c r="BC325" s="71">
        <f t="shared" si="612"/>
        <v>0</v>
      </c>
      <c r="BD325" s="72">
        <f t="shared" si="613"/>
        <v>0</v>
      </c>
      <c r="BE325" s="71">
        <f t="shared" si="614"/>
        <v>0</v>
      </c>
      <c r="BF325" s="72">
        <f t="shared" si="615"/>
        <v>0</v>
      </c>
      <c r="BG325" s="73">
        <f t="shared" si="616"/>
        <v>0</v>
      </c>
      <c r="BH325" s="70">
        <f t="shared" si="617"/>
        <v>0</v>
      </c>
      <c r="BI325" s="71">
        <f t="shared" si="618"/>
        <v>0</v>
      </c>
      <c r="BJ325" s="72">
        <f t="shared" si="619"/>
        <v>0</v>
      </c>
      <c r="BK325" s="71">
        <f t="shared" si="620"/>
        <v>0</v>
      </c>
      <c r="BL325" s="72">
        <f t="shared" si="621"/>
        <v>0</v>
      </c>
      <c r="BM325" s="74">
        <f t="shared" si="622"/>
        <v>0</v>
      </c>
      <c r="BN325" s="75">
        <f t="shared" si="623"/>
        <v>0</v>
      </c>
      <c r="BO325" s="71">
        <f t="shared" si="624"/>
        <v>0</v>
      </c>
      <c r="BP325" s="72">
        <f t="shared" si="625"/>
        <v>0</v>
      </c>
      <c r="BQ325" s="71">
        <f t="shared" si="626"/>
        <v>0</v>
      </c>
      <c r="BR325" s="72">
        <f t="shared" si="597"/>
        <v>0</v>
      </c>
      <c r="BS325" s="74">
        <f t="shared" si="627"/>
        <v>0</v>
      </c>
      <c r="CD325" s="2"/>
      <c r="CE325" s="2"/>
      <c r="CJ325" s="6"/>
      <c r="CK325" s="6"/>
      <c r="CM325" s="6"/>
    </row>
    <row r="326" spans="3:92" ht="18" hidden="1" customHeight="1" x14ac:dyDescent="0.3">
      <c r="C326" s="315"/>
      <c r="D326" s="319"/>
      <c r="E326" s="86" t="s">
        <v>41</v>
      </c>
      <c r="F326" s="87">
        <f>SUM(F322:F325)</f>
        <v>6072</v>
      </c>
      <c r="G326" s="88">
        <f>IFERROR(F326/F338,0)</f>
        <v>0.37674505180864926</v>
      </c>
      <c r="H326" s="89">
        <f t="shared" si="598"/>
        <v>205.76584768377583</v>
      </c>
      <c r="I326" s="90">
        <f>IFERROR(H326/H323,0)</f>
        <v>0.73073828210726288</v>
      </c>
      <c r="J326" s="89">
        <f>SUM(J322:J325)</f>
        <v>1249410.2271358869</v>
      </c>
      <c r="K326" s="91">
        <f>IFERROR(J326/J338,0)</f>
        <v>0.2761026469166758</v>
      </c>
      <c r="L326" s="92">
        <f>SUM(L322:L325)</f>
        <v>0</v>
      </c>
      <c r="M326" s="88">
        <f>IFERROR(L326/L338,0)</f>
        <v>0</v>
      </c>
      <c r="N326" s="89" t="str">
        <f t="shared" si="599"/>
        <v>0</v>
      </c>
      <c r="O326" s="90">
        <f>IFERROR(N326/N323,0)</f>
        <v>0</v>
      </c>
      <c r="P326" s="89">
        <f>SUM(P322:P325)</f>
        <v>0</v>
      </c>
      <c r="Q326" s="93">
        <f>IFERROR(P326/P338,0)</f>
        <v>0</v>
      </c>
      <c r="R326" s="92">
        <f>SUM(R322:R325)</f>
        <v>0</v>
      </c>
      <c r="S326" s="88">
        <f>IFERROR(R326/R338,0)</f>
        <v>0</v>
      </c>
      <c r="T326" s="89" t="str">
        <f t="shared" si="600"/>
        <v>0</v>
      </c>
      <c r="U326" s="90">
        <f>IFERROR(T326/T323,0)</f>
        <v>0</v>
      </c>
      <c r="V326" s="89">
        <f>SUM(V322:V325)</f>
        <v>0</v>
      </c>
      <c r="W326" s="93">
        <f>IFERROR(V326/V338,0)</f>
        <v>0</v>
      </c>
      <c r="X326" s="94">
        <f>SUM(X322:X325)</f>
        <v>0</v>
      </c>
      <c r="Y326" s="88">
        <f>IFERROR(X326/X338,0)</f>
        <v>0</v>
      </c>
      <c r="Z326" s="89" t="str">
        <f t="shared" si="601"/>
        <v>0</v>
      </c>
      <c r="AA326" s="90">
        <f>IFERROR(Z326/Z323,0)</f>
        <v>0</v>
      </c>
      <c r="AB326" s="89">
        <f>SUM(AB322:AB325)</f>
        <v>0</v>
      </c>
      <c r="AC326" s="91">
        <f>IFERROR(AB326/AB338,0)</f>
        <v>0</v>
      </c>
      <c r="AD326" s="92">
        <f>SUM(AD322:AD325)</f>
        <v>0</v>
      </c>
      <c r="AE326" s="88">
        <f>IFERROR(AD326/AD338,0)</f>
        <v>0</v>
      </c>
      <c r="AF326" s="89" t="str">
        <f t="shared" si="602"/>
        <v>0</v>
      </c>
      <c r="AG326" s="90">
        <f>IFERROR(AF326/AF323,0)</f>
        <v>0</v>
      </c>
      <c r="AH326" s="89">
        <f>SUM(AH322:AH325)</f>
        <v>0</v>
      </c>
      <c r="AI326" s="93">
        <f>IFERROR(AH326/AH338,0)</f>
        <v>0</v>
      </c>
      <c r="AJ326" s="92">
        <f>SUM(AJ322:AJ325)</f>
        <v>0</v>
      </c>
      <c r="AK326" s="88">
        <f>IFERROR(AJ326/AJ338,0)</f>
        <v>0</v>
      </c>
      <c r="AL326" s="89" t="str">
        <f t="shared" si="603"/>
        <v>0</v>
      </c>
      <c r="AM326" s="90">
        <f>IFERROR(AL326/AL323,0)</f>
        <v>0</v>
      </c>
      <c r="AN326" s="89">
        <f>SUM(AN322:AN325)</f>
        <v>0</v>
      </c>
      <c r="AO326" s="91">
        <f>IFERROR(AN326/AN338,0)</f>
        <v>0</v>
      </c>
      <c r="AP326" s="92">
        <f>SUM(AP322:AP325)</f>
        <v>0</v>
      </c>
      <c r="AQ326" s="88">
        <f>IFERROR(AP326/AP338,0)</f>
        <v>0</v>
      </c>
      <c r="AR326" s="89" t="str">
        <f t="shared" si="604"/>
        <v>0</v>
      </c>
      <c r="AS326" s="90">
        <f>IFERROR(AR326/AR323,0)</f>
        <v>0</v>
      </c>
      <c r="AT326" s="89">
        <f>SUM(AT322:AT325)</f>
        <v>0</v>
      </c>
      <c r="AU326" s="95">
        <f>IFERROR(AT326/AT338,0)</f>
        <v>0</v>
      </c>
      <c r="AV326" s="96">
        <f t="shared" si="605"/>
        <v>-6072</v>
      </c>
      <c r="AW326" s="97">
        <f t="shared" si="606"/>
        <v>-1</v>
      </c>
      <c r="AX326" s="98">
        <f t="shared" si="607"/>
        <v>-205.76584768377583</v>
      </c>
      <c r="AY326" s="97">
        <f t="shared" si="608"/>
        <v>-1</v>
      </c>
      <c r="AZ326" s="98">
        <f t="shared" si="609"/>
        <v>-1249410.2271358869</v>
      </c>
      <c r="BA326" s="99">
        <f t="shared" si="610"/>
        <v>-1</v>
      </c>
      <c r="BB326" s="96">
        <f t="shared" si="611"/>
        <v>0</v>
      </c>
      <c r="BC326" s="97">
        <f t="shared" si="612"/>
        <v>0</v>
      </c>
      <c r="BD326" s="98">
        <f t="shared" si="613"/>
        <v>0</v>
      </c>
      <c r="BE326" s="97">
        <f t="shared" si="614"/>
        <v>0</v>
      </c>
      <c r="BF326" s="98">
        <f t="shared" si="615"/>
        <v>0</v>
      </c>
      <c r="BG326" s="99">
        <f t="shared" si="616"/>
        <v>0</v>
      </c>
      <c r="BH326" s="96">
        <f t="shared" si="617"/>
        <v>0</v>
      </c>
      <c r="BI326" s="97">
        <f t="shared" si="618"/>
        <v>0</v>
      </c>
      <c r="BJ326" s="98">
        <f t="shared" si="619"/>
        <v>0</v>
      </c>
      <c r="BK326" s="97">
        <f t="shared" si="620"/>
        <v>0</v>
      </c>
      <c r="BL326" s="98">
        <f t="shared" si="621"/>
        <v>0</v>
      </c>
      <c r="BM326" s="100">
        <f t="shared" si="622"/>
        <v>0</v>
      </c>
      <c r="BN326" s="101">
        <f t="shared" si="623"/>
        <v>0</v>
      </c>
      <c r="BO326" s="97">
        <f t="shared" si="624"/>
        <v>0</v>
      </c>
      <c r="BP326" s="98">
        <f t="shared" si="625"/>
        <v>0</v>
      </c>
      <c r="BQ326" s="97">
        <f t="shared" si="626"/>
        <v>0</v>
      </c>
      <c r="BR326" s="98">
        <f t="shared" si="597"/>
        <v>0</v>
      </c>
      <c r="BS326" s="100">
        <f t="shared" si="627"/>
        <v>0</v>
      </c>
      <c r="CD326" s="2"/>
      <c r="CE326" s="2"/>
      <c r="CJ326" s="6"/>
      <c r="CK326" s="6"/>
      <c r="CM326" s="6"/>
    </row>
    <row r="327" spans="3:92" ht="18" hidden="1" customHeight="1" x14ac:dyDescent="0.3">
      <c r="C327" s="315"/>
      <c r="D327" s="320" t="s">
        <v>44</v>
      </c>
      <c r="E327" s="102" t="s">
        <v>45</v>
      </c>
      <c r="F327" s="103">
        <f t="shared" ref="F327:F329" si="628">SUM(F15,F39,F63,F87,F111,F135)</f>
        <v>486</v>
      </c>
      <c r="G327" s="104">
        <f>IFERROR(F327/F338,0)</f>
        <v>3.015449525345908E-2</v>
      </c>
      <c r="H327" s="105">
        <f t="shared" si="598"/>
        <v>264.37957968640393</v>
      </c>
      <c r="I327" s="106">
        <f>IFERROR(H327/H323,0)</f>
        <v>0.93889380603716088</v>
      </c>
      <c r="J327" s="105">
        <f t="shared" ref="J327:J329" si="629">SUM(J15,J39,J63,J87,J111,J135)</f>
        <v>128488.4757275923</v>
      </c>
      <c r="K327" s="107">
        <f>IFERROR(J327/J338,0)</f>
        <v>2.8394203501920658E-2</v>
      </c>
      <c r="L327" s="108">
        <f t="shared" ref="L327:L329" si="630">SUM(L15,L39,L63,L87,L111,L135)</f>
        <v>0</v>
      </c>
      <c r="M327" s="104">
        <f>IFERROR(L327/L338,0)</f>
        <v>0</v>
      </c>
      <c r="N327" s="105" t="str">
        <f t="shared" si="599"/>
        <v>0</v>
      </c>
      <c r="O327" s="106">
        <f>IFERROR(N327/N323,0)</f>
        <v>0</v>
      </c>
      <c r="P327" s="105">
        <f t="shared" ref="P327:P329" si="631">SUM(P15,P39,P63,P87,P111,P135)</f>
        <v>0</v>
      </c>
      <c r="Q327" s="109">
        <f>IFERROR(P327/P338,0)</f>
        <v>0</v>
      </c>
      <c r="R327" s="108">
        <f t="shared" ref="R327:R329" si="632">SUM(R15,R39,R63,R87,R111,R135)</f>
        <v>0</v>
      </c>
      <c r="S327" s="104">
        <f>IFERROR(R327/R338,0)</f>
        <v>0</v>
      </c>
      <c r="T327" s="105" t="str">
        <f t="shared" si="600"/>
        <v>0</v>
      </c>
      <c r="U327" s="106">
        <f>IFERROR(T327/T323,0)</f>
        <v>0</v>
      </c>
      <c r="V327" s="105">
        <f t="shared" ref="V327:V329" si="633">SUM(V15,V39,V63,V87,V111,V135)</f>
        <v>0</v>
      </c>
      <c r="W327" s="109">
        <f>IFERROR(V327/V338,0)</f>
        <v>0</v>
      </c>
      <c r="X327" s="110">
        <f t="shared" ref="X327:X329" si="634">SUM(X15,X39,X63,X87,X111,X135)</f>
        <v>0</v>
      </c>
      <c r="Y327" s="104">
        <f>IFERROR(X327/X338,0)</f>
        <v>0</v>
      </c>
      <c r="Z327" s="105" t="str">
        <f t="shared" si="601"/>
        <v>0</v>
      </c>
      <c r="AA327" s="106">
        <f>IFERROR(Z327/Z323,0)</f>
        <v>0</v>
      </c>
      <c r="AB327" s="105">
        <f t="shared" ref="AB327:AB329" si="635">SUM(AB15,AB39,AB63,AB87,AB111,AB135)</f>
        <v>0</v>
      </c>
      <c r="AC327" s="107">
        <f>IFERROR(AB327/AB338,0)</f>
        <v>0</v>
      </c>
      <c r="AD327" s="108">
        <f t="shared" ref="AD327:AD329" si="636">SUM(AD15,AD39,AD63,AD87,AD111,AD135)</f>
        <v>0</v>
      </c>
      <c r="AE327" s="104">
        <f>IFERROR(AD327/AD338,0)</f>
        <v>0</v>
      </c>
      <c r="AF327" s="105" t="str">
        <f t="shared" si="602"/>
        <v>0</v>
      </c>
      <c r="AG327" s="106">
        <f>IFERROR(AF327/AF323,0)</f>
        <v>0</v>
      </c>
      <c r="AH327" s="105">
        <f t="shared" ref="AH327:AH329" si="637">SUM(AH15,AH39,AH63,AH87,AH111,AH135)</f>
        <v>0</v>
      </c>
      <c r="AI327" s="109">
        <f>IFERROR(AH327/AH338,0)</f>
        <v>0</v>
      </c>
      <c r="AJ327" s="108">
        <f t="shared" ref="AJ327:AJ329" si="638">SUM(AJ15,AJ39,AJ63,AJ87,AJ111,AJ135)</f>
        <v>0</v>
      </c>
      <c r="AK327" s="104">
        <f>IFERROR(AJ327/AJ338,0)</f>
        <v>0</v>
      </c>
      <c r="AL327" s="105" t="str">
        <f t="shared" si="603"/>
        <v>0</v>
      </c>
      <c r="AM327" s="106">
        <f>IFERROR(AL327/AL323,0)</f>
        <v>0</v>
      </c>
      <c r="AN327" s="105">
        <f t="shared" ref="AN327:AN329" si="639">SUM(AN15,AN39,AN63,AN87,AN111,AN135)</f>
        <v>0</v>
      </c>
      <c r="AO327" s="107">
        <f>IFERROR(AN327/AN338,0)</f>
        <v>0</v>
      </c>
      <c r="AP327" s="108">
        <f t="shared" ref="AP327:AP329" si="640">SUM(AP15,AP39,AP63,AP87,AP111,AP135)</f>
        <v>0</v>
      </c>
      <c r="AQ327" s="104">
        <f>IFERROR(AP327/AP338,0)</f>
        <v>0</v>
      </c>
      <c r="AR327" s="105" t="str">
        <f t="shared" si="604"/>
        <v>0</v>
      </c>
      <c r="AS327" s="106">
        <f>IFERROR(AR327/AR323,0)</f>
        <v>0</v>
      </c>
      <c r="AT327" s="105">
        <f t="shared" ref="AT327:AT329" si="641">SUM(AT15,AT39,AT63,AT87,AT111,AT135)</f>
        <v>0</v>
      </c>
      <c r="AU327" s="111">
        <f>IFERROR(AT327/AT338,0)</f>
        <v>0</v>
      </c>
      <c r="AV327" s="112">
        <f t="shared" si="605"/>
        <v>-486</v>
      </c>
      <c r="AW327" s="113">
        <f t="shared" si="606"/>
        <v>-1</v>
      </c>
      <c r="AX327" s="114">
        <f t="shared" si="607"/>
        <v>-264.37957968640393</v>
      </c>
      <c r="AY327" s="113">
        <f t="shared" si="608"/>
        <v>-1</v>
      </c>
      <c r="AZ327" s="114">
        <f t="shared" si="609"/>
        <v>-128488.4757275923</v>
      </c>
      <c r="BA327" s="115">
        <f t="shared" si="610"/>
        <v>-1</v>
      </c>
      <c r="BB327" s="112">
        <f t="shared" si="611"/>
        <v>0</v>
      </c>
      <c r="BC327" s="113">
        <f t="shared" si="612"/>
        <v>0</v>
      </c>
      <c r="BD327" s="114">
        <f t="shared" si="613"/>
        <v>0</v>
      </c>
      <c r="BE327" s="113">
        <f t="shared" si="614"/>
        <v>0</v>
      </c>
      <c r="BF327" s="114">
        <f t="shared" si="615"/>
        <v>0</v>
      </c>
      <c r="BG327" s="115">
        <f t="shared" si="616"/>
        <v>0</v>
      </c>
      <c r="BH327" s="112">
        <f t="shared" si="617"/>
        <v>0</v>
      </c>
      <c r="BI327" s="113">
        <f t="shared" si="618"/>
        <v>0</v>
      </c>
      <c r="BJ327" s="114">
        <f t="shared" si="619"/>
        <v>0</v>
      </c>
      <c r="BK327" s="113">
        <f t="shared" si="620"/>
        <v>0</v>
      </c>
      <c r="BL327" s="114">
        <f t="shared" si="621"/>
        <v>0</v>
      </c>
      <c r="BM327" s="116">
        <f t="shared" si="622"/>
        <v>0</v>
      </c>
      <c r="BN327" s="117">
        <f t="shared" si="623"/>
        <v>0</v>
      </c>
      <c r="BO327" s="113">
        <f t="shared" si="624"/>
        <v>0</v>
      </c>
      <c r="BP327" s="114">
        <f t="shared" si="625"/>
        <v>0</v>
      </c>
      <c r="BQ327" s="113">
        <f t="shared" si="626"/>
        <v>0</v>
      </c>
      <c r="BR327" s="114">
        <f t="shared" si="597"/>
        <v>0</v>
      </c>
      <c r="BS327" s="116">
        <f t="shared" si="627"/>
        <v>0</v>
      </c>
      <c r="CD327" s="2"/>
      <c r="CE327" s="2"/>
      <c r="CJ327" s="6"/>
      <c r="CK327" s="6"/>
      <c r="CM327" s="6"/>
    </row>
    <row r="328" spans="3:92" ht="18" hidden="1" customHeight="1" x14ac:dyDescent="0.3">
      <c r="C328" s="315"/>
      <c r="D328" s="321"/>
      <c r="E328" s="60" t="s">
        <v>47</v>
      </c>
      <c r="F328" s="61">
        <f t="shared" si="628"/>
        <v>0</v>
      </c>
      <c r="G328" s="62">
        <f>IFERROR(F328/F338,0)</f>
        <v>0</v>
      </c>
      <c r="H328" s="63" t="str">
        <f t="shared" si="598"/>
        <v>0</v>
      </c>
      <c r="I328" s="64">
        <f>IFERROR(H328/H323,0)</f>
        <v>0</v>
      </c>
      <c r="J328" s="63">
        <f t="shared" si="629"/>
        <v>0</v>
      </c>
      <c r="K328" s="65">
        <f>IFERROR(J328/J338,0)</f>
        <v>0</v>
      </c>
      <c r="L328" s="66">
        <f t="shared" si="630"/>
        <v>0</v>
      </c>
      <c r="M328" s="62">
        <f>IFERROR(L328/L338,0)</f>
        <v>0</v>
      </c>
      <c r="N328" s="63" t="str">
        <f t="shared" si="599"/>
        <v>0</v>
      </c>
      <c r="O328" s="64">
        <f>IFERROR(N328/N323,0)</f>
        <v>0</v>
      </c>
      <c r="P328" s="63">
        <f t="shared" si="631"/>
        <v>0</v>
      </c>
      <c r="Q328" s="67">
        <f>IFERROR(P328/P338,0)</f>
        <v>0</v>
      </c>
      <c r="R328" s="66">
        <f t="shared" si="632"/>
        <v>0</v>
      </c>
      <c r="S328" s="62">
        <f>IFERROR(R328/R338,0)</f>
        <v>0</v>
      </c>
      <c r="T328" s="63" t="str">
        <f t="shared" si="600"/>
        <v>0</v>
      </c>
      <c r="U328" s="64">
        <f>IFERROR(T328/T323,0)</f>
        <v>0</v>
      </c>
      <c r="V328" s="63">
        <f t="shared" si="633"/>
        <v>0</v>
      </c>
      <c r="W328" s="67">
        <f>IFERROR(V328/V338,0)</f>
        <v>0</v>
      </c>
      <c r="X328" s="68">
        <f t="shared" si="634"/>
        <v>0</v>
      </c>
      <c r="Y328" s="62">
        <f>IFERROR(X328/X338,0)</f>
        <v>0</v>
      </c>
      <c r="Z328" s="63" t="str">
        <f t="shared" si="601"/>
        <v>0</v>
      </c>
      <c r="AA328" s="64">
        <f>IFERROR(Z328/Z323,0)</f>
        <v>0</v>
      </c>
      <c r="AB328" s="63">
        <f t="shared" si="635"/>
        <v>0</v>
      </c>
      <c r="AC328" s="65">
        <f>IFERROR(AB328/AB338,0)</f>
        <v>0</v>
      </c>
      <c r="AD328" s="66">
        <f t="shared" si="636"/>
        <v>0</v>
      </c>
      <c r="AE328" s="62">
        <f>IFERROR(AD328/AD338,0)</f>
        <v>0</v>
      </c>
      <c r="AF328" s="63" t="str">
        <f t="shared" si="602"/>
        <v>0</v>
      </c>
      <c r="AG328" s="64">
        <f>IFERROR(AF328/AF323,0)</f>
        <v>0</v>
      </c>
      <c r="AH328" s="63">
        <f t="shared" si="637"/>
        <v>0</v>
      </c>
      <c r="AI328" s="67">
        <f>IFERROR(AH328/AH338,0)</f>
        <v>0</v>
      </c>
      <c r="AJ328" s="66">
        <f t="shared" si="638"/>
        <v>0</v>
      </c>
      <c r="AK328" s="62">
        <f>IFERROR(AJ328/AJ338,0)</f>
        <v>0</v>
      </c>
      <c r="AL328" s="63" t="str">
        <f t="shared" si="603"/>
        <v>0</v>
      </c>
      <c r="AM328" s="64">
        <f>IFERROR(AL328/AL323,0)</f>
        <v>0</v>
      </c>
      <c r="AN328" s="63">
        <f t="shared" si="639"/>
        <v>0</v>
      </c>
      <c r="AO328" s="65">
        <f>IFERROR(AN328/AN338,0)</f>
        <v>0</v>
      </c>
      <c r="AP328" s="66">
        <f t="shared" si="640"/>
        <v>0</v>
      </c>
      <c r="AQ328" s="62">
        <f>IFERROR(AP328/AP338,0)</f>
        <v>0</v>
      </c>
      <c r="AR328" s="63" t="str">
        <f t="shared" si="604"/>
        <v>0</v>
      </c>
      <c r="AS328" s="64">
        <f>IFERROR(AR328/AR323,0)</f>
        <v>0</v>
      </c>
      <c r="AT328" s="63">
        <f t="shared" si="641"/>
        <v>0</v>
      </c>
      <c r="AU328" s="69">
        <f>IFERROR(AT328/AT338,0)</f>
        <v>0</v>
      </c>
      <c r="AV328" s="70">
        <f t="shared" si="605"/>
        <v>0</v>
      </c>
      <c r="AW328" s="71">
        <f t="shared" si="606"/>
        <v>0</v>
      </c>
      <c r="AX328" s="72">
        <f t="shared" si="607"/>
        <v>0</v>
      </c>
      <c r="AY328" s="71">
        <f t="shared" si="608"/>
        <v>0</v>
      </c>
      <c r="AZ328" s="72">
        <f t="shared" si="609"/>
        <v>0</v>
      </c>
      <c r="BA328" s="73">
        <f t="shared" si="610"/>
        <v>0</v>
      </c>
      <c r="BB328" s="70">
        <f t="shared" si="611"/>
        <v>0</v>
      </c>
      <c r="BC328" s="71">
        <f t="shared" si="612"/>
        <v>0</v>
      </c>
      <c r="BD328" s="72">
        <f t="shared" si="613"/>
        <v>0</v>
      </c>
      <c r="BE328" s="71">
        <f t="shared" si="614"/>
        <v>0</v>
      </c>
      <c r="BF328" s="72">
        <f t="shared" si="615"/>
        <v>0</v>
      </c>
      <c r="BG328" s="73">
        <f t="shared" si="616"/>
        <v>0</v>
      </c>
      <c r="BH328" s="70">
        <f t="shared" si="617"/>
        <v>0</v>
      </c>
      <c r="BI328" s="71">
        <f t="shared" si="618"/>
        <v>0</v>
      </c>
      <c r="BJ328" s="72">
        <f t="shared" si="619"/>
        <v>0</v>
      </c>
      <c r="BK328" s="71">
        <f t="shared" si="620"/>
        <v>0</v>
      </c>
      <c r="BL328" s="72">
        <f t="shared" si="621"/>
        <v>0</v>
      </c>
      <c r="BM328" s="74">
        <f t="shared" si="622"/>
        <v>0</v>
      </c>
      <c r="BN328" s="75">
        <f t="shared" si="623"/>
        <v>0</v>
      </c>
      <c r="BO328" s="71">
        <f t="shared" si="624"/>
        <v>0</v>
      </c>
      <c r="BP328" s="72">
        <f t="shared" si="625"/>
        <v>0</v>
      </c>
      <c r="BQ328" s="71">
        <f t="shared" si="626"/>
        <v>0</v>
      </c>
      <c r="BR328" s="72">
        <f t="shared" si="597"/>
        <v>0</v>
      </c>
      <c r="BS328" s="74">
        <f t="shared" si="627"/>
        <v>0</v>
      </c>
      <c r="CD328" s="2"/>
      <c r="CE328" s="2"/>
      <c r="CJ328" s="6"/>
      <c r="CK328" s="6"/>
      <c r="CM328" s="6"/>
    </row>
    <row r="329" spans="3:92" ht="18" hidden="1" customHeight="1" x14ac:dyDescent="0.3">
      <c r="C329" s="315"/>
      <c r="D329" s="321"/>
      <c r="E329" s="60" t="s">
        <v>49</v>
      </c>
      <c r="F329" s="61">
        <f t="shared" si="628"/>
        <v>283</v>
      </c>
      <c r="G329" s="62">
        <f>IFERROR(F329/F338,0)</f>
        <v>1.7559099087919586E-2</v>
      </c>
      <c r="H329" s="63">
        <f t="shared" si="598"/>
        <v>255.43659665625955</v>
      </c>
      <c r="I329" s="64">
        <f>IFERROR(H329/H323,0)</f>
        <v>0.90713450229495207</v>
      </c>
      <c r="J329" s="63">
        <f t="shared" si="629"/>
        <v>72288.556853721457</v>
      </c>
      <c r="K329" s="65">
        <f>IFERROR(J329/J338,0)</f>
        <v>1.5974786707847504E-2</v>
      </c>
      <c r="L329" s="66">
        <f t="shared" si="630"/>
        <v>0</v>
      </c>
      <c r="M329" s="62">
        <f>IFERROR(L329/L338,0)</f>
        <v>0</v>
      </c>
      <c r="N329" s="63" t="str">
        <f t="shared" si="599"/>
        <v>0</v>
      </c>
      <c r="O329" s="64">
        <f>IFERROR(N329/N323,0)</f>
        <v>0</v>
      </c>
      <c r="P329" s="63">
        <f t="shared" si="631"/>
        <v>0</v>
      </c>
      <c r="Q329" s="67">
        <f>IFERROR(P329/P338,0)</f>
        <v>0</v>
      </c>
      <c r="R329" s="66">
        <f t="shared" si="632"/>
        <v>0</v>
      </c>
      <c r="S329" s="62">
        <f>IFERROR(R329/R338,0)</f>
        <v>0</v>
      </c>
      <c r="T329" s="63" t="str">
        <f t="shared" si="600"/>
        <v>0</v>
      </c>
      <c r="U329" s="64">
        <f>IFERROR(T329/T323,0)</f>
        <v>0</v>
      </c>
      <c r="V329" s="63">
        <f t="shared" si="633"/>
        <v>0</v>
      </c>
      <c r="W329" s="67">
        <f>IFERROR(V329/V338,0)</f>
        <v>0</v>
      </c>
      <c r="X329" s="68">
        <f t="shared" si="634"/>
        <v>0</v>
      </c>
      <c r="Y329" s="62">
        <f>IFERROR(X329/X338,0)</f>
        <v>0</v>
      </c>
      <c r="Z329" s="63" t="str">
        <f t="shared" si="601"/>
        <v>0</v>
      </c>
      <c r="AA329" s="64">
        <f>IFERROR(Z329/Z323,0)</f>
        <v>0</v>
      </c>
      <c r="AB329" s="63">
        <f t="shared" si="635"/>
        <v>0</v>
      </c>
      <c r="AC329" s="65">
        <f>IFERROR(AB329/AB338,0)</f>
        <v>0</v>
      </c>
      <c r="AD329" s="66">
        <f t="shared" si="636"/>
        <v>0</v>
      </c>
      <c r="AE329" s="62">
        <f>IFERROR(AD329/AD338,0)</f>
        <v>0</v>
      </c>
      <c r="AF329" s="63" t="str">
        <f t="shared" si="602"/>
        <v>0</v>
      </c>
      <c r="AG329" s="64">
        <f>IFERROR(AF329/AF323,0)</f>
        <v>0</v>
      </c>
      <c r="AH329" s="63">
        <f t="shared" si="637"/>
        <v>0</v>
      </c>
      <c r="AI329" s="67">
        <f>IFERROR(AH329/AH338,0)</f>
        <v>0</v>
      </c>
      <c r="AJ329" s="66">
        <f t="shared" si="638"/>
        <v>0</v>
      </c>
      <c r="AK329" s="62">
        <f>IFERROR(AJ329/AJ338,0)</f>
        <v>0</v>
      </c>
      <c r="AL329" s="63" t="str">
        <f t="shared" si="603"/>
        <v>0</v>
      </c>
      <c r="AM329" s="64">
        <f>IFERROR(AL329/AL323,0)</f>
        <v>0</v>
      </c>
      <c r="AN329" s="63">
        <f t="shared" si="639"/>
        <v>0</v>
      </c>
      <c r="AO329" s="65">
        <f>IFERROR(AN329/AN338,0)</f>
        <v>0</v>
      </c>
      <c r="AP329" s="66">
        <f t="shared" si="640"/>
        <v>0</v>
      </c>
      <c r="AQ329" s="62">
        <f>IFERROR(AP329/AP338,0)</f>
        <v>0</v>
      </c>
      <c r="AR329" s="63" t="str">
        <f t="shared" si="604"/>
        <v>0</v>
      </c>
      <c r="AS329" s="64">
        <f>IFERROR(AR329/AR323,0)</f>
        <v>0</v>
      </c>
      <c r="AT329" s="63">
        <f t="shared" si="641"/>
        <v>0</v>
      </c>
      <c r="AU329" s="69">
        <f>IFERROR(AT329/AT338,0)</f>
        <v>0</v>
      </c>
      <c r="AV329" s="70">
        <f t="shared" si="605"/>
        <v>-283</v>
      </c>
      <c r="AW329" s="71">
        <f t="shared" si="606"/>
        <v>-1</v>
      </c>
      <c r="AX329" s="72">
        <f t="shared" si="607"/>
        <v>-255.43659665625955</v>
      </c>
      <c r="AY329" s="71">
        <f t="shared" si="608"/>
        <v>-1</v>
      </c>
      <c r="AZ329" s="72">
        <f t="shared" si="609"/>
        <v>-72288.556853721457</v>
      </c>
      <c r="BA329" s="73">
        <f t="shared" si="610"/>
        <v>-1</v>
      </c>
      <c r="BB329" s="70">
        <f t="shared" si="611"/>
        <v>0</v>
      </c>
      <c r="BC329" s="71">
        <f t="shared" si="612"/>
        <v>0</v>
      </c>
      <c r="BD329" s="72">
        <f t="shared" si="613"/>
        <v>0</v>
      </c>
      <c r="BE329" s="71">
        <f t="shared" si="614"/>
        <v>0</v>
      </c>
      <c r="BF329" s="72">
        <f t="shared" si="615"/>
        <v>0</v>
      </c>
      <c r="BG329" s="73">
        <f t="shared" si="616"/>
        <v>0</v>
      </c>
      <c r="BH329" s="70">
        <f t="shared" si="617"/>
        <v>0</v>
      </c>
      <c r="BI329" s="71">
        <f t="shared" si="618"/>
        <v>0</v>
      </c>
      <c r="BJ329" s="72">
        <f t="shared" si="619"/>
        <v>0</v>
      </c>
      <c r="BK329" s="71">
        <f t="shared" si="620"/>
        <v>0</v>
      </c>
      <c r="BL329" s="72">
        <f t="shared" si="621"/>
        <v>0</v>
      </c>
      <c r="BM329" s="74">
        <f t="shared" si="622"/>
        <v>0</v>
      </c>
      <c r="BN329" s="75">
        <f t="shared" si="623"/>
        <v>0</v>
      </c>
      <c r="BO329" s="71">
        <f t="shared" si="624"/>
        <v>0</v>
      </c>
      <c r="BP329" s="72">
        <f t="shared" si="625"/>
        <v>0</v>
      </c>
      <c r="BQ329" s="71">
        <f t="shared" si="626"/>
        <v>0</v>
      </c>
      <c r="BR329" s="72">
        <f t="shared" si="597"/>
        <v>0</v>
      </c>
      <c r="BS329" s="74">
        <f t="shared" si="627"/>
        <v>0</v>
      </c>
      <c r="CD329" s="2"/>
      <c r="CE329" s="2"/>
      <c r="CJ329" s="6"/>
      <c r="CK329" s="6"/>
      <c r="CM329" s="6"/>
    </row>
    <row r="330" spans="3:92" ht="18" hidden="1" customHeight="1" x14ac:dyDescent="0.3">
      <c r="C330" s="315"/>
      <c r="D330" s="322"/>
      <c r="E330" s="118" t="s">
        <v>41</v>
      </c>
      <c r="F330" s="119">
        <f>SUM(F327:F329)</f>
        <v>769</v>
      </c>
      <c r="G330" s="120">
        <f>IFERROR(F330/F338,0)</f>
        <v>4.7713594341378666E-2</v>
      </c>
      <c r="H330" s="121">
        <f t="shared" si="598"/>
        <v>261.08846889637681</v>
      </c>
      <c r="I330" s="122">
        <f>IFERROR(H330/H323,0)</f>
        <v>0.92720605186415039</v>
      </c>
      <c r="J330" s="121">
        <f>SUM(J327:J329)</f>
        <v>200777.03258131375</v>
      </c>
      <c r="K330" s="123">
        <f>IFERROR(J330/J338,0)</f>
        <v>4.4368990209768158E-2</v>
      </c>
      <c r="L330" s="124">
        <f>SUM(L327:L329)</f>
        <v>0</v>
      </c>
      <c r="M330" s="120">
        <f>IFERROR(L330/L338,0)</f>
        <v>0</v>
      </c>
      <c r="N330" s="121" t="str">
        <f t="shared" si="599"/>
        <v>0</v>
      </c>
      <c r="O330" s="122">
        <f>IFERROR(N330/N323,0)</f>
        <v>0</v>
      </c>
      <c r="P330" s="121">
        <f>SUM(P327:P329)</f>
        <v>0</v>
      </c>
      <c r="Q330" s="125">
        <f>IFERROR(P330/P338,0)</f>
        <v>0</v>
      </c>
      <c r="R330" s="124">
        <f>SUM(R327:R329)</f>
        <v>0</v>
      </c>
      <c r="S330" s="120">
        <f>IFERROR(R330/R338,0)</f>
        <v>0</v>
      </c>
      <c r="T330" s="121" t="str">
        <f t="shared" si="600"/>
        <v>0</v>
      </c>
      <c r="U330" s="122">
        <f>IFERROR(T330/T323,0)</f>
        <v>0</v>
      </c>
      <c r="V330" s="121">
        <f>SUM(V327:V329)</f>
        <v>0</v>
      </c>
      <c r="W330" s="125">
        <f>IFERROR(V330/V338,0)</f>
        <v>0</v>
      </c>
      <c r="X330" s="126">
        <f>SUM(X327:X329)</f>
        <v>0</v>
      </c>
      <c r="Y330" s="120">
        <f>IFERROR(X330/X338,0)</f>
        <v>0</v>
      </c>
      <c r="Z330" s="121" t="str">
        <f t="shared" si="601"/>
        <v>0</v>
      </c>
      <c r="AA330" s="122">
        <f>IFERROR(Z330/Z323,0)</f>
        <v>0</v>
      </c>
      <c r="AB330" s="121">
        <f>SUM(AB327:AB329)</f>
        <v>0</v>
      </c>
      <c r="AC330" s="123">
        <f>IFERROR(AB330/AB338,0)</f>
        <v>0</v>
      </c>
      <c r="AD330" s="124">
        <f>SUM(AD327:AD329)</f>
        <v>0</v>
      </c>
      <c r="AE330" s="120">
        <f>IFERROR(AD330/AD338,0)</f>
        <v>0</v>
      </c>
      <c r="AF330" s="121" t="str">
        <f t="shared" si="602"/>
        <v>0</v>
      </c>
      <c r="AG330" s="122">
        <f>IFERROR(AF330/AF323,0)</f>
        <v>0</v>
      </c>
      <c r="AH330" s="121">
        <f>SUM(AH327:AH329)</f>
        <v>0</v>
      </c>
      <c r="AI330" s="125">
        <f>IFERROR(AH330/AH338,0)</f>
        <v>0</v>
      </c>
      <c r="AJ330" s="124">
        <f>SUM(AJ327:AJ329)</f>
        <v>0</v>
      </c>
      <c r="AK330" s="120">
        <f>IFERROR(AJ330/AJ338,0)</f>
        <v>0</v>
      </c>
      <c r="AL330" s="121" t="str">
        <f t="shared" si="603"/>
        <v>0</v>
      </c>
      <c r="AM330" s="122">
        <f>IFERROR(AL330/AL323,0)</f>
        <v>0</v>
      </c>
      <c r="AN330" s="121">
        <f>SUM(AN327:AN329)</f>
        <v>0</v>
      </c>
      <c r="AO330" s="123">
        <f>IFERROR(AN330/AN338,0)</f>
        <v>0</v>
      </c>
      <c r="AP330" s="124">
        <f>SUM(AP327:AP329)</f>
        <v>0</v>
      </c>
      <c r="AQ330" s="120">
        <f>IFERROR(AP330/AP338,0)</f>
        <v>0</v>
      </c>
      <c r="AR330" s="121" t="str">
        <f t="shared" si="604"/>
        <v>0</v>
      </c>
      <c r="AS330" s="122">
        <f>IFERROR(AR330/AR323,0)</f>
        <v>0</v>
      </c>
      <c r="AT330" s="121">
        <f>SUM(AT327:AT329)</f>
        <v>0</v>
      </c>
      <c r="AU330" s="127">
        <f>IFERROR(AT330/AT338,0)</f>
        <v>0</v>
      </c>
      <c r="AV330" s="128">
        <f t="shared" si="605"/>
        <v>-769</v>
      </c>
      <c r="AW330" s="129">
        <f t="shared" si="606"/>
        <v>-1</v>
      </c>
      <c r="AX330" s="130">
        <f t="shared" si="607"/>
        <v>-261.08846889637681</v>
      </c>
      <c r="AY330" s="129">
        <f t="shared" si="608"/>
        <v>-1</v>
      </c>
      <c r="AZ330" s="130">
        <f t="shared" si="609"/>
        <v>-200777.03258131375</v>
      </c>
      <c r="BA330" s="131">
        <f t="shared" si="610"/>
        <v>-1</v>
      </c>
      <c r="BB330" s="128">
        <f t="shared" si="611"/>
        <v>0</v>
      </c>
      <c r="BC330" s="129">
        <f t="shared" si="612"/>
        <v>0</v>
      </c>
      <c r="BD330" s="130">
        <f t="shared" si="613"/>
        <v>0</v>
      </c>
      <c r="BE330" s="129">
        <f t="shared" si="614"/>
        <v>0</v>
      </c>
      <c r="BF330" s="130">
        <f t="shared" si="615"/>
        <v>0</v>
      </c>
      <c r="BG330" s="131">
        <f t="shared" si="616"/>
        <v>0</v>
      </c>
      <c r="BH330" s="128">
        <f t="shared" si="617"/>
        <v>0</v>
      </c>
      <c r="BI330" s="129">
        <f t="shared" si="618"/>
        <v>0</v>
      </c>
      <c r="BJ330" s="130">
        <f t="shared" si="619"/>
        <v>0</v>
      </c>
      <c r="BK330" s="129">
        <f t="shared" si="620"/>
        <v>0</v>
      </c>
      <c r="BL330" s="130">
        <f t="shared" si="621"/>
        <v>0</v>
      </c>
      <c r="BM330" s="132">
        <f t="shared" si="622"/>
        <v>0</v>
      </c>
      <c r="BN330" s="133">
        <f t="shared" si="623"/>
        <v>0</v>
      </c>
      <c r="BO330" s="129">
        <f t="shared" si="624"/>
        <v>0</v>
      </c>
      <c r="BP330" s="130">
        <f t="shared" si="625"/>
        <v>0</v>
      </c>
      <c r="BQ330" s="129">
        <f t="shared" si="626"/>
        <v>0</v>
      </c>
      <c r="BR330" s="130">
        <f t="shared" si="597"/>
        <v>0</v>
      </c>
      <c r="BS330" s="132">
        <f t="shared" si="627"/>
        <v>0</v>
      </c>
      <c r="CD330" s="2"/>
      <c r="CE330" s="2"/>
      <c r="CJ330" s="6"/>
      <c r="CK330" s="6"/>
      <c r="CM330" s="6"/>
    </row>
    <row r="331" spans="3:92" ht="18" hidden="1" customHeight="1" x14ac:dyDescent="0.3">
      <c r="C331" s="315"/>
      <c r="D331" s="323" t="s">
        <v>52</v>
      </c>
      <c r="E331" s="134" t="s">
        <v>53</v>
      </c>
      <c r="F331" s="35">
        <f t="shared" ref="F331:F335" si="642">SUM(F19,F43,F67,F91,F115,F139)</f>
        <v>1011</v>
      </c>
      <c r="G331" s="36">
        <f>IFERROR(F331/F338,0)</f>
        <v>6.2728795681578464E-2</v>
      </c>
      <c r="H331" s="37">
        <f t="shared" si="598"/>
        <v>358.018953976619</v>
      </c>
      <c r="I331" s="38">
        <f>IFERROR(H331/H323,0)</f>
        <v>1.2714362384994649</v>
      </c>
      <c r="J331" s="37">
        <f t="shared" ref="J331:J335" si="643">SUM(J19,J43,J67,J91,J115,J139)</f>
        <v>361957.1624703618</v>
      </c>
      <c r="K331" s="39">
        <f>IFERROR(J331/J338,0)</f>
        <v>7.9987604117512059E-2</v>
      </c>
      <c r="L331" s="40">
        <f t="shared" ref="L331:L335" si="644">SUM(L19,L43,L67,L91,L115,L139)</f>
        <v>0</v>
      </c>
      <c r="M331" s="36">
        <f>IFERROR(L331/L338,0)</f>
        <v>0</v>
      </c>
      <c r="N331" s="37" t="str">
        <f t="shared" si="599"/>
        <v>0</v>
      </c>
      <c r="O331" s="38">
        <f>IFERROR(N331/N323,0)</f>
        <v>0</v>
      </c>
      <c r="P331" s="37">
        <f t="shared" ref="P331:P335" si="645">SUM(P19,P43,P67,P91,P115,P139)</f>
        <v>0</v>
      </c>
      <c r="Q331" s="41">
        <f>IFERROR(P331/P338,0)</f>
        <v>0</v>
      </c>
      <c r="R331" s="40">
        <f t="shared" ref="R331:R335" si="646">SUM(R19,R43,R67,R91,R115,R139)</f>
        <v>0</v>
      </c>
      <c r="S331" s="36">
        <f>IFERROR(R331/R338,0)</f>
        <v>0</v>
      </c>
      <c r="T331" s="37" t="str">
        <f t="shared" si="600"/>
        <v>0</v>
      </c>
      <c r="U331" s="38">
        <f>IFERROR(T331/T323,0)</f>
        <v>0</v>
      </c>
      <c r="V331" s="37">
        <f t="shared" ref="V331:V335" si="647">SUM(V19,V43,V67,V91,V115,V139)</f>
        <v>0</v>
      </c>
      <c r="W331" s="41">
        <f>IFERROR(V331/V338,0)</f>
        <v>0</v>
      </c>
      <c r="X331" s="42">
        <f t="shared" ref="X331:X335" si="648">SUM(X19,X43,X67,X91,X115,X139)</f>
        <v>0</v>
      </c>
      <c r="Y331" s="36">
        <f>IFERROR(X331/X338,0)</f>
        <v>0</v>
      </c>
      <c r="Z331" s="37" t="str">
        <f t="shared" si="601"/>
        <v>0</v>
      </c>
      <c r="AA331" s="38">
        <f>IFERROR(Z331/Z323,0)</f>
        <v>0</v>
      </c>
      <c r="AB331" s="37">
        <f t="shared" ref="AB331:AB335" si="649">SUM(AB19,AB43,AB67,AB91,AB115,AB139)</f>
        <v>0</v>
      </c>
      <c r="AC331" s="39">
        <f>IFERROR(AB331/AB338,0)</f>
        <v>0</v>
      </c>
      <c r="AD331" s="40">
        <f t="shared" ref="AD331:AD335" si="650">SUM(AD19,AD43,AD67,AD91,AD115,AD139)</f>
        <v>0</v>
      </c>
      <c r="AE331" s="36">
        <f>IFERROR(AD331/AD338,0)</f>
        <v>0</v>
      </c>
      <c r="AF331" s="37" t="str">
        <f t="shared" si="602"/>
        <v>0</v>
      </c>
      <c r="AG331" s="38">
        <f>IFERROR(AF331/AF323,0)</f>
        <v>0</v>
      </c>
      <c r="AH331" s="37">
        <f t="shared" ref="AH331:AH335" si="651">SUM(AH19,AH43,AH67,AH91,AH115,AH139)</f>
        <v>0</v>
      </c>
      <c r="AI331" s="41">
        <f>IFERROR(AH331/AH338,0)</f>
        <v>0</v>
      </c>
      <c r="AJ331" s="40">
        <f t="shared" ref="AJ331:AJ335" si="652">SUM(AJ19,AJ43,AJ67,AJ91,AJ115,AJ139)</f>
        <v>0</v>
      </c>
      <c r="AK331" s="36">
        <f>IFERROR(AJ331/AJ338,0)</f>
        <v>0</v>
      </c>
      <c r="AL331" s="37" t="str">
        <f t="shared" si="603"/>
        <v>0</v>
      </c>
      <c r="AM331" s="38">
        <f>IFERROR(AL331/AL323,0)</f>
        <v>0</v>
      </c>
      <c r="AN331" s="37">
        <f t="shared" ref="AN331:AN335" si="653">SUM(AN19,AN43,AN67,AN91,AN115,AN139)</f>
        <v>0</v>
      </c>
      <c r="AO331" s="39">
        <f>IFERROR(AN331/AN338,0)</f>
        <v>0</v>
      </c>
      <c r="AP331" s="40">
        <f t="shared" ref="AP331:AP335" si="654">SUM(AP19,AP43,AP67,AP91,AP115,AP139)</f>
        <v>0</v>
      </c>
      <c r="AQ331" s="36">
        <f>IFERROR(AP331/AP338,0)</f>
        <v>0</v>
      </c>
      <c r="AR331" s="37" t="str">
        <f t="shared" si="604"/>
        <v>0</v>
      </c>
      <c r="AS331" s="38">
        <f>IFERROR(AR331/AR323,0)</f>
        <v>0</v>
      </c>
      <c r="AT331" s="37">
        <f t="shared" ref="AT331:AT335" si="655">SUM(AT19,AT43,AT67,AT91,AT115,AT139)</f>
        <v>0</v>
      </c>
      <c r="AU331" s="43">
        <f>IFERROR(AT331/AT338,0)</f>
        <v>0</v>
      </c>
      <c r="AV331" s="44">
        <f t="shared" si="605"/>
        <v>-1011</v>
      </c>
      <c r="AW331" s="45">
        <f t="shared" si="606"/>
        <v>-1</v>
      </c>
      <c r="AX331" s="46">
        <f t="shared" si="607"/>
        <v>-358.018953976619</v>
      </c>
      <c r="AY331" s="45">
        <f t="shared" si="608"/>
        <v>-1</v>
      </c>
      <c r="AZ331" s="46">
        <f t="shared" si="609"/>
        <v>-361957.1624703618</v>
      </c>
      <c r="BA331" s="47">
        <f t="shared" si="610"/>
        <v>-1</v>
      </c>
      <c r="BB331" s="44">
        <f t="shared" si="611"/>
        <v>0</v>
      </c>
      <c r="BC331" s="45">
        <f t="shared" si="612"/>
        <v>0</v>
      </c>
      <c r="BD331" s="46">
        <f t="shared" si="613"/>
        <v>0</v>
      </c>
      <c r="BE331" s="45">
        <f t="shared" si="614"/>
        <v>0</v>
      </c>
      <c r="BF331" s="46">
        <f t="shared" si="615"/>
        <v>0</v>
      </c>
      <c r="BG331" s="47">
        <f t="shared" si="616"/>
        <v>0</v>
      </c>
      <c r="BH331" s="44">
        <f t="shared" si="617"/>
        <v>0</v>
      </c>
      <c r="BI331" s="45">
        <f t="shared" si="618"/>
        <v>0</v>
      </c>
      <c r="BJ331" s="46">
        <f t="shared" si="619"/>
        <v>0</v>
      </c>
      <c r="BK331" s="45">
        <f t="shared" si="620"/>
        <v>0</v>
      </c>
      <c r="BL331" s="46">
        <f t="shared" si="621"/>
        <v>0</v>
      </c>
      <c r="BM331" s="48">
        <f t="shared" si="622"/>
        <v>0</v>
      </c>
      <c r="BN331" s="49">
        <f t="shared" si="623"/>
        <v>0</v>
      </c>
      <c r="BO331" s="45">
        <f t="shared" si="624"/>
        <v>0</v>
      </c>
      <c r="BP331" s="46">
        <f t="shared" si="625"/>
        <v>0</v>
      </c>
      <c r="BQ331" s="45">
        <f t="shared" si="626"/>
        <v>0</v>
      </c>
      <c r="BR331" s="46">
        <f t="shared" si="597"/>
        <v>0</v>
      </c>
      <c r="BS331" s="48">
        <f t="shared" si="627"/>
        <v>0</v>
      </c>
      <c r="CD331" s="2"/>
      <c r="CE331" s="2"/>
      <c r="CJ331" s="6"/>
      <c r="CK331" s="6"/>
      <c r="CM331" s="6"/>
    </row>
    <row r="332" spans="3:92" ht="18" hidden="1" customHeight="1" x14ac:dyDescent="0.3">
      <c r="C332" s="315"/>
      <c r="D332" s="324"/>
      <c r="E332" s="60" t="s">
        <v>51</v>
      </c>
      <c r="F332" s="61">
        <f t="shared" si="642"/>
        <v>4086</v>
      </c>
      <c r="G332" s="62">
        <f>IFERROR(F332/F338,0)</f>
        <v>0.25352112676056338</v>
      </c>
      <c r="H332" s="63">
        <f t="shared" si="598"/>
        <v>337.20342261891062</v>
      </c>
      <c r="I332" s="64">
        <f>IFERROR(H332/H323,0)</f>
        <v>1.19751383691192</v>
      </c>
      <c r="J332" s="63">
        <f t="shared" si="643"/>
        <v>1377813.1848208688</v>
      </c>
      <c r="K332" s="65">
        <f>IFERROR(J332/J338,0)</f>
        <v>0.3044779520956829</v>
      </c>
      <c r="L332" s="66">
        <f t="shared" si="644"/>
        <v>0</v>
      </c>
      <c r="M332" s="62">
        <f>IFERROR(L332/L338,0)</f>
        <v>0</v>
      </c>
      <c r="N332" s="63" t="str">
        <f t="shared" si="599"/>
        <v>0</v>
      </c>
      <c r="O332" s="64">
        <f>IFERROR(N332/N323,0)</f>
        <v>0</v>
      </c>
      <c r="P332" s="63">
        <f t="shared" si="645"/>
        <v>0</v>
      </c>
      <c r="Q332" s="67">
        <f>IFERROR(P332/P338,0)</f>
        <v>0</v>
      </c>
      <c r="R332" s="66">
        <f t="shared" si="646"/>
        <v>0</v>
      </c>
      <c r="S332" s="62">
        <f>IFERROR(R332/R338,0)</f>
        <v>0</v>
      </c>
      <c r="T332" s="63" t="str">
        <f t="shared" si="600"/>
        <v>0</v>
      </c>
      <c r="U332" s="64">
        <f>IFERROR(T332/T323,0)</f>
        <v>0</v>
      </c>
      <c r="V332" s="63">
        <f t="shared" si="647"/>
        <v>0</v>
      </c>
      <c r="W332" s="67">
        <f>IFERROR(V332/V338,0)</f>
        <v>0</v>
      </c>
      <c r="X332" s="68">
        <f t="shared" si="648"/>
        <v>0</v>
      </c>
      <c r="Y332" s="62">
        <f>IFERROR(X332/X338,0)</f>
        <v>0</v>
      </c>
      <c r="Z332" s="63" t="str">
        <f t="shared" si="601"/>
        <v>0</v>
      </c>
      <c r="AA332" s="64">
        <f>IFERROR(Z332/Z323,0)</f>
        <v>0</v>
      </c>
      <c r="AB332" s="63">
        <f t="shared" si="649"/>
        <v>0</v>
      </c>
      <c r="AC332" s="65">
        <f>IFERROR(AB332/AB338,0)</f>
        <v>0</v>
      </c>
      <c r="AD332" s="66">
        <f t="shared" si="650"/>
        <v>0</v>
      </c>
      <c r="AE332" s="62">
        <f>IFERROR(AD332/AD338,0)</f>
        <v>0</v>
      </c>
      <c r="AF332" s="63" t="str">
        <f t="shared" si="602"/>
        <v>0</v>
      </c>
      <c r="AG332" s="64">
        <f>IFERROR(AF332/AF323,0)</f>
        <v>0</v>
      </c>
      <c r="AH332" s="63">
        <f t="shared" si="651"/>
        <v>0</v>
      </c>
      <c r="AI332" s="67">
        <f>IFERROR(AH332/AH338,0)</f>
        <v>0</v>
      </c>
      <c r="AJ332" s="66">
        <f t="shared" si="652"/>
        <v>0</v>
      </c>
      <c r="AK332" s="62">
        <f>IFERROR(AJ332/AJ338,0)</f>
        <v>0</v>
      </c>
      <c r="AL332" s="63" t="str">
        <f t="shared" si="603"/>
        <v>0</v>
      </c>
      <c r="AM332" s="64">
        <f>IFERROR(AL332/AL323,0)</f>
        <v>0</v>
      </c>
      <c r="AN332" s="63">
        <f t="shared" si="653"/>
        <v>0</v>
      </c>
      <c r="AO332" s="65">
        <f>IFERROR(AN332/AN338,0)</f>
        <v>0</v>
      </c>
      <c r="AP332" s="66">
        <f t="shared" si="654"/>
        <v>0</v>
      </c>
      <c r="AQ332" s="62">
        <f>IFERROR(AP332/AP338,0)</f>
        <v>0</v>
      </c>
      <c r="AR332" s="63" t="str">
        <f t="shared" si="604"/>
        <v>0</v>
      </c>
      <c r="AS332" s="64">
        <f>IFERROR(AR332/AR323,0)</f>
        <v>0</v>
      </c>
      <c r="AT332" s="63">
        <f t="shared" si="655"/>
        <v>0</v>
      </c>
      <c r="AU332" s="69">
        <f>IFERROR(AT332/AT338,0)</f>
        <v>0</v>
      </c>
      <c r="AV332" s="70">
        <f t="shared" si="605"/>
        <v>-4086</v>
      </c>
      <c r="AW332" s="71">
        <f t="shared" si="606"/>
        <v>-1</v>
      </c>
      <c r="AX332" s="72">
        <f t="shared" si="607"/>
        <v>-337.20342261891062</v>
      </c>
      <c r="AY332" s="71">
        <f t="shared" si="608"/>
        <v>-1</v>
      </c>
      <c r="AZ332" s="72">
        <f t="shared" si="609"/>
        <v>-1377813.1848208688</v>
      </c>
      <c r="BA332" s="73">
        <f t="shared" si="610"/>
        <v>-1</v>
      </c>
      <c r="BB332" s="70">
        <f t="shared" si="611"/>
        <v>0</v>
      </c>
      <c r="BC332" s="71">
        <f t="shared" si="612"/>
        <v>0</v>
      </c>
      <c r="BD332" s="72">
        <f t="shared" si="613"/>
        <v>0</v>
      </c>
      <c r="BE332" s="71">
        <f t="shared" si="614"/>
        <v>0</v>
      </c>
      <c r="BF332" s="72">
        <f t="shared" si="615"/>
        <v>0</v>
      </c>
      <c r="BG332" s="73">
        <f t="shared" si="616"/>
        <v>0</v>
      </c>
      <c r="BH332" s="70">
        <f t="shared" si="617"/>
        <v>0</v>
      </c>
      <c r="BI332" s="71">
        <f t="shared" si="618"/>
        <v>0</v>
      </c>
      <c r="BJ332" s="72">
        <f t="shared" si="619"/>
        <v>0</v>
      </c>
      <c r="BK332" s="71">
        <f t="shared" si="620"/>
        <v>0</v>
      </c>
      <c r="BL332" s="72">
        <f t="shared" si="621"/>
        <v>0</v>
      </c>
      <c r="BM332" s="74">
        <f t="shared" si="622"/>
        <v>0</v>
      </c>
      <c r="BN332" s="75">
        <f t="shared" si="623"/>
        <v>0</v>
      </c>
      <c r="BO332" s="71">
        <f t="shared" si="624"/>
        <v>0</v>
      </c>
      <c r="BP332" s="72">
        <f t="shared" si="625"/>
        <v>0</v>
      </c>
      <c r="BQ332" s="71">
        <f t="shared" si="626"/>
        <v>0</v>
      </c>
      <c r="BR332" s="72">
        <f t="shared" si="597"/>
        <v>0</v>
      </c>
      <c r="BS332" s="74">
        <f t="shared" si="627"/>
        <v>0</v>
      </c>
      <c r="CD332" s="2"/>
      <c r="CE332" s="2"/>
      <c r="CJ332" s="6"/>
      <c r="CK332" s="6"/>
      <c r="CM332" s="6"/>
    </row>
    <row r="333" spans="3:92" ht="18" hidden="1" customHeight="1" x14ac:dyDescent="0.3">
      <c r="C333" s="315"/>
      <c r="D333" s="324"/>
      <c r="E333" s="60" t="s">
        <v>54</v>
      </c>
      <c r="F333" s="61">
        <f t="shared" si="642"/>
        <v>3652</v>
      </c>
      <c r="G333" s="62">
        <f>IFERROR(F333/F338,0)</f>
        <v>0.22659303840665135</v>
      </c>
      <c r="H333" s="63">
        <f t="shared" si="598"/>
        <v>336.48009961122114</v>
      </c>
      <c r="I333" s="64">
        <f>IFERROR(H333/H323,0)</f>
        <v>1.1949450927884542</v>
      </c>
      <c r="J333" s="63">
        <f t="shared" si="643"/>
        <v>1228825.3237801795</v>
      </c>
      <c r="K333" s="65">
        <f>IFERROR(J333/J338,0)</f>
        <v>0.27155366358070326</v>
      </c>
      <c r="L333" s="66">
        <f t="shared" si="644"/>
        <v>0</v>
      </c>
      <c r="M333" s="62">
        <f>IFERROR(L333/L338,0)</f>
        <v>0</v>
      </c>
      <c r="N333" s="63" t="str">
        <f t="shared" si="599"/>
        <v>0</v>
      </c>
      <c r="O333" s="64">
        <f>IFERROR(N333/N323,0)</f>
        <v>0</v>
      </c>
      <c r="P333" s="63">
        <f t="shared" si="645"/>
        <v>0</v>
      </c>
      <c r="Q333" s="67">
        <f>IFERROR(P333/P338,0)</f>
        <v>0</v>
      </c>
      <c r="R333" s="66">
        <f t="shared" si="646"/>
        <v>0</v>
      </c>
      <c r="S333" s="62">
        <f>IFERROR(R333/R338,0)</f>
        <v>0</v>
      </c>
      <c r="T333" s="63" t="str">
        <f t="shared" si="600"/>
        <v>0</v>
      </c>
      <c r="U333" s="64">
        <f>IFERROR(T333/T323,0)</f>
        <v>0</v>
      </c>
      <c r="V333" s="63">
        <f t="shared" si="647"/>
        <v>0</v>
      </c>
      <c r="W333" s="67">
        <f>IFERROR(V333/V338,0)</f>
        <v>0</v>
      </c>
      <c r="X333" s="68">
        <f t="shared" si="648"/>
        <v>0</v>
      </c>
      <c r="Y333" s="62">
        <f>IFERROR(X333/X338,0)</f>
        <v>0</v>
      </c>
      <c r="Z333" s="63" t="str">
        <f t="shared" si="601"/>
        <v>0</v>
      </c>
      <c r="AA333" s="64">
        <f>IFERROR(Z333/Z323,0)</f>
        <v>0</v>
      </c>
      <c r="AB333" s="63">
        <f t="shared" si="649"/>
        <v>0</v>
      </c>
      <c r="AC333" s="65">
        <f>IFERROR(AB333/AB338,0)</f>
        <v>0</v>
      </c>
      <c r="AD333" s="66">
        <f t="shared" si="650"/>
        <v>0</v>
      </c>
      <c r="AE333" s="62">
        <f>IFERROR(AD333/AD338,0)</f>
        <v>0</v>
      </c>
      <c r="AF333" s="63" t="str">
        <f t="shared" si="602"/>
        <v>0</v>
      </c>
      <c r="AG333" s="64">
        <f>IFERROR(AF333/AF323,0)</f>
        <v>0</v>
      </c>
      <c r="AH333" s="63">
        <f t="shared" si="651"/>
        <v>0</v>
      </c>
      <c r="AI333" s="67">
        <f>IFERROR(AH333/AH338,0)</f>
        <v>0</v>
      </c>
      <c r="AJ333" s="66">
        <f t="shared" si="652"/>
        <v>0</v>
      </c>
      <c r="AK333" s="62">
        <f>IFERROR(AJ333/AJ338,0)</f>
        <v>0</v>
      </c>
      <c r="AL333" s="63" t="str">
        <f t="shared" si="603"/>
        <v>0</v>
      </c>
      <c r="AM333" s="64">
        <f>IFERROR(AL333/AL323,0)</f>
        <v>0</v>
      </c>
      <c r="AN333" s="63">
        <f t="shared" si="653"/>
        <v>0</v>
      </c>
      <c r="AO333" s="65">
        <f>IFERROR(AN333/AN338,0)</f>
        <v>0</v>
      </c>
      <c r="AP333" s="66">
        <f t="shared" si="654"/>
        <v>0</v>
      </c>
      <c r="AQ333" s="62">
        <f>IFERROR(AP333/AP338,0)</f>
        <v>0</v>
      </c>
      <c r="AR333" s="63" t="str">
        <f t="shared" si="604"/>
        <v>0</v>
      </c>
      <c r="AS333" s="64">
        <f>IFERROR(AR333/AR323,0)</f>
        <v>0</v>
      </c>
      <c r="AT333" s="63">
        <f t="shared" si="655"/>
        <v>0</v>
      </c>
      <c r="AU333" s="69">
        <f>IFERROR(AT333/AT338,0)</f>
        <v>0</v>
      </c>
      <c r="AV333" s="70">
        <f t="shared" si="605"/>
        <v>-3652</v>
      </c>
      <c r="AW333" s="71">
        <f t="shared" si="606"/>
        <v>-1</v>
      </c>
      <c r="AX333" s="72">
        <f t="shared" si="607"/>
        <v>-336.48009961122114</v>
      </c>
      <c r="AY333" s="71">
        <f t="shared" si="608"/>
        <v>-1</v>
      </c>
      <c r="AZ333" s="72">
        <f t="shared" si="609"/>
        <v>-1228825.3237801795</v>
      </c>
      <c r="BA333" s="73">
        <f t="shared" si="610"/>
        <v>-1</v>
      </c>
      <c r="BB333" s="70">
        <f t="shared" si="611"/>
        <v>0</v>
      </c>
      <c r="BC333" s="71">
        <f t="shared" si="612"/>
        <v>0</v>
      </c>
      <c r="BD333" s="72">
        <f t="shared" si="613"/>
        <v>0</v>
      </c>
      <c r="BE333" s="71">
        <f t="shared" si="614"/>
        <v>0</v>
      </c>
      <c r="BF333" s="72">
        <f t="shared" si="615"/>
        <v>0</v>
      </c>
      <c r="BG333" s="73">
        <f t="shared" si="616"/>
        <v>0</v>
      </c>
      <c r="BH333" s="70">
        <f t="shared" si="617"/>
        <v>0</v>
      </c>
      <c r="BI333" s="71">
        <f t="shared" si="618"/>
        <v>0</v>
      </c>
      <c r="BJ333" s="72">
        <f t="shared" si="619"/>
        <v>0</v>
      </c>
      <c r="BK333" s="71">
        <f t="shared" si="620"/>
        <v>0</v>
      </c>
      <c r="BL333" s="72">
        <f t="shared" si="621"/>
        <v>0</v>
      </c>
      <c r="BM333" s="74">
        <f t="shared" si="622"/>
        <v>0</v>
      </c>
      <c r="BN333" s="75">
        <f t="shared" si="623"/>
        <v>0</v>
      </c>
      <c r="BO333" s="71">
        <f t="shared" si="624"/>
        <v>0</v>
      </c>
      <c r="BP333" s="72">
        <f t="shared" si="625"/>
        <v>0</v>
      </c>
      <c r="BQ333" s="71">
        <f t="shared" si="626"/>
        <v>0</v>
      </c>
      <c r="BR333" s="72">
        <f t="shared" si="597"/>
        <v>0</v>
      </c>
      <c r="BS333" s="74">
        <f t="shared" si="627"/>
        <v>0</v>
      </c>
      <c r="CD333" s="2"/>
      <c r="CE333" s="2"/>
      <c r="CJ333" s="6"/>
      <c r="CK333" s="6"/>
      <c r="CM333" s="6"/>
    </row>
    <row r="334" spans="3:92" ht="18" hidden="1" customHeight="1" x14ac:dyDescent="0.3">
      <c r="C334" s="315"/>
      <c r="D334" s="324"/>
      <c r="E334" s="60" t="s">
        <v>56</v>
      </c>
      <c r="F334" s="61">
        <f t="shared" si="642"/>
        <v>8</v>
      </c>
      <c r="G334" s="62">
        <f>IFERROR(F334/F338,0)</f>
        <v>4.9637029223800961E-4</v>
      </c>
      <c r="H334" s="63">
        <f t="shared" si="598"/>
        <v>373.10797474813234</v>
      </c>
      <c r="I334" s="64">
        <f>IFERROR(H334/H323,0)</f>
        <v>1.3250220266240402</v>
      </c>
      <c r="J334" s="63">
        <f t="shared" si="643"/>
        <v>2984.8637979850587</v>
      </c>
      <c r="K334" s="65">
        <f>IFERROR(J334/J338,0)</f>
        <v>6.5961425431793237E-4</v>
      </c>
      <c r="L334" s="66">
        <f t="shared" si="644"/>
        <v>0</v>
      </c>
      <c r="M334" s="62">
        <f>IFERROR(L334/L338,0)</f>
        <v>0</v>
      </c>
      <c r="N334" s="63" t="str">
        <f t="shared" si="599"/>
        <v>0</v>
      </c>
      <c r="O334" s="64">
        <f>IFERROR(N334/N323,0)</f>
        <v>0</v>
      </c>
      <c r="P334" s="63">
        <f t="shared" si="645"/>
        <v>0</v>
      </c>
      <c r="Q334" s="67">
        <f>IFERROR(P334/P338,0)</f>
        <v>0</v>
      </c>
      <c r="R334" s="66">
        <f t="shared" si="646"/>
        <v>0</v>
      </c>
      <c r="S334" s="62">
        <f>IFERROR(R334/R338,0)</f>
        <v>0</v>
      </c>
      <c r="T334" s="63" t="str">
        <f t="shared" si="600"/>
        <v>0</v>
      </c>
      <c r="U334" s="64">
        <f>IFERROR(T334/T323,0)</f>
        <v>0</v>
      </c>
      <c r="V334" s="63">
        <f t="shared" si="647"/>
        <v>0</v>
      </c>
      <c r="W334" s="67">
        <f>IFERROR(V334/V338,0)</f>
        <v>0</v>
      </c>
      <c r="X334" s="68">
        <f t="shared" si="648"/>
        <v>0</v>
      </c>
      <c r="Y334" s="62">
        <f>IFERROR(X334/X338,0)</f>
        <v>0</v>
      </c>
      <c r="Z334" s="63" t="str">
        <f t="shared" si="601"/>
        <v>0</v>
      </c>
      <c r="AA334" s="64">
        <f>IFERROR(Z334/Z323,0)</f>
        <v>0</v>
      </c>
      <c r="AB334" s="63">
        <f t="shared" si="649"/>
        <v>0</v>
      </c>
      <c r="AC334" s="65">
        <f>IFERROR(AB334/AB338,0)</f>
        <v>0</v>
      </c>
      <c r="AD334" s="66">
        <f t="shared" si="650"/>
        <v>0</v>
      </c>
      <c r="AE334" s="62">
        <f>IFERROR(AD334/AD338,0)</f>
        <v>0</v>
      </c>
      <c r="AF334" s="63" t="str">
        <f t="shared" si="602"/>
        <v>0</v>
      </c>
      <c r="AG334" s="64">
        <f>IFERROR(AF334/AF323,0)</f>
        <v>0</v>
      </c>
      <c r="AH334" s="63">
        <f t="shared" si="651"/>
        <v>0</v>
      </c>
      <c r="AI334" s="67">
        <f>IFERROR(AH334/AH338,0)</f>
        <v>0</v>
      </c>
      <c r="AJ334" s="66">
        <f t="shared" si="652"/>
        <v>0</v>
      </c>
      <c r="AK334" s="62">
        <f>IFERROR(AJ334/AJ338,0)</f>
        <v>0</v>
      </c>
      <c r="AL334" s="63" t="str">
        <f t="shared" si="603"/>
        <v>0</v>
      </c>
      <c r="AM334" s="64">
        <f>IFERROR(AL334/AL323,0)</f>
        <v>0</v>
      </c>
      <c r="AN334" s="63">
        <f t="shared" si="653"/>
        <v>0</v>
      </c>
      <c r="AO334" s="65">
        <f>IFERROR(AN334/AN338,0)</f>
        <v>0</v>
      </c>
      <c r="AP334" s="66">
        <f t="shared" si="654"/>
        <v>0</v>
      </c>
      <c r="AQ334" s="62">
        <f>IFERROR(AP334/AP338,0)</f>
        <v>0</v>
      </c>
      <c r="AR334" s="63" t="str">
        <f t="shared" si="604"/>
        <v>0</v>
      </c>
      <c r="AS334" s="64">
        <f>IFERROR(AR334/AR323,0)</f>
        <v>0</v>
      </c>
      <c r="AT334" s="63">
        <f t="shared" si="655"/>
        <v>0</v>
      </c>
      <c r="AU334" s="69">
        <f>IFERROR(AT334/AT338,0)</f>
        <v>0</v>
      </c>
      <c r="AV334" s="70">
        <f t="shared" si="605"/>
        <v>-8</v>
      </c>
      <c r="AW334" s="71">
        <f t="shared" si="606"/>
        <v>-1</v>
      </c>
      <c r="AX334" s="72">
        <f t="shared" si="607"/>
        <v>-373.10797474813234</v>
      </c>
      <c r="AY334" s="71">
        <f t="shared" si="608"/>
        <v>-1</v>
      </c>
      <c r="AZ334" s="72">
        <f t="shared" si="609"/>
        <v>-2984.8637979850587</v>
      </c>
      <c r="BA334" s="73">
        <f t="shared" si="610"/>
        <v>-1</v>
      </c>
      <c r="BB334" s="70">
        <f t="shared" si="611"/>
        <v>0</v>
      </c>
      <c r="BC334" s="71">
        <f t="shared" si="612"/>
        <v>0</v>
      </c>
      <c r="BD334" s="72">
        <f t="shared" si="613"/>
        <v>0</v>
      </c>
      <c r="BE334" s="71">
        <f t="shared" si="614"/>
        <v>0</v>
      </c>
      <c r="BF334" s="72">
        <f t="shared" si="615"/>
        <v>0</v>
      </c>
      <c r="BG334" s="73">
        <f t="shared" si="616"/>
        <v>0</v>
      </c>
      <c r="BH334" s="70">
        <f t="shared" si="617"/>
        <v>0</v>
      </c>
      <c r="BI334" s="71">
        <f t="shared" si="618"/>
        <v>0</v>
      </c>
      <c r="BJ334" s="72">
        <f t="shared" si="619"/>
        <v>0</v>
      </c>
      <c r="BK334" s="71">
        <f t="shared" si="620"/>
        <v>0</v>
      </c>
      <c r="BL334" s="72">
        <f t="shared" si="621"/>
        <v>0</v>
      </c>
      <c r="BM334" s="74">
        <f t="shared" si="622"/>
        <v>0</v>
      </c>
      <c r="BN334" s="75">
        <f t="shared" si="623"/>
        <v>0</v>
      </c>
      <c r="BO334" s="71">
        <f t="shared" si="624"/>
        <v>0</v>
      </c>
      <c r="BP334" s="72">
        <f t="shared" si="625"/>
        <v>0</v>
      </c>
      <c r="BQ334" s="71">
        <f t="shared" si="626"/>
        <v>0</v>
      </c>
      <c r="BR334" s="72">
        <f t="shared" si="597"/>
        <v>0</v>
      </c>
      <c r="BS334" s="74">
        <f t="shared" si="627"/>
        <v>0</v>
      </c>
      <c r="CD334" s="2"/>
      <c r="CE334" s="2"/>
      <c r="CJ334" s="6"/>
      <c r="CK334" s="6"/>
      <c r="CM334" s="6"/>
    </row>
    <row r="335" spans="3:92" ht="18" hidden="1" customHeight="1" x14ac:dyDescent="0.3">
      <c r="C335" s="315"/>
      <c r="D335" s="324"/>
      <c r="E335" s="60" t="s">
        <v>39</v>
      </c>
      <c r="F335" s="61">
        <f t="shared" si="642"/>
        <v>314</v>
      </c>
      <c r="G335" s="62">
        <f>IFERROR(F335/F338,0)</f>
        <v>1.9482533970341876E-2</v>
      </c>
      <c r="H335" s="63">
        <f t="shared" si="598"/>
        <v>329.29268812392854</v>
      </c>
      <c r="I335" s="64">
        <f>IFERROR(H335/H323,0)</f>
        <v>1.1694203675624597</v>
      </c>
      <c r="J335" s="63">
        <f t="shared" si="643"/>
        <v>103397.90407091356</v>
      </c>
      <c r="K335" s="65">
        <f>IFERROR(J335/J338,0)</f>
        <v>2.2849528825339773E-2</v>
      </c>
      <c r="L335" s="66">
        <f t="shared" si="644"/>
        <v>0</v>
      </c>
      <c r="M335" s="62">
        <f>IFERROR(L335/L338,0)</f>
        <v>0</v>
      </c>
      <c r="N335" s="63" t="str">
        <f t="shared" si="599"/>
        <v>0</v>
      </c>
      <c r="O335" s="64">
        <f>IFERROR(N335/N323,0)</f>
        <v>0</v>
      </c>
      <c r="P335" s="63">
        <f t="shared" si="645"/>
        <v>0</v>
      </c>
      <c r="Q335" s="67">
        <f>IFERROR(P335/P338,0)</f>
        <v>0</v>
      </c>
      <c r="R335" s="66">
        <f t="shared" si="646"/>
        <v>0</v>
      </c>
      <c r="S335" s="62">
        <f>IFERROR(R335/R338,0)</f>
        <v>0</v>
      </c>
      <c r="T335" s="63" t="str">
        <f t="shared" si="600"/>
        <v>0</v>
      </c>
      <c r="U335" s="64">
        <f>IFERROR(T335/T323,0)</f>
        <v>0</v>
      </c>
      <c r="V335" s="63">
        <f t="shared" si="647"/>
        <v>0</v>
      </c>
      <c r="W335" s="67">
        <f>IFERROR(V335/V338,0)</f>
        <v>0</v>
      </c>
      <c r="X335" s="68">
        <f t="shared" si="648"/>
        <v>0</v>
      </c>
      <c r="Y335" s="62">
        <f>IFERROR(X335/X338,0)</f>
        <v>0</v>
      </c>
      <c r="Z335" s="63" t="str">
        <f t="shared" si="601"/>
        <v>0</v>
      </c>
      <c r="AA335" s="64">
        <f>IFERROR(Z335/Z323,0)</f>
        <v>0</v>
      </c>
      <c r="AB335" s="63">
        <f t="shared" si="649"/>
        <v>0</v>
      </c>
      <c r="AC335" s="65">
        <f>IFERROR(AB335/AB338,0)</f>
        <v>0</v>
      </c>
      <c r="AD335" s="66">
        <f t="shared" si="650"/>
        <v>0</v>
      </c>
      <c r="AE335" s="62">
        <f>IFERROR(AD335/AD338,0)</f>
        <v>0</v>
      </c>
      <c r="AF335" s="63" t="str">
        <f t="shared" si="602"/>
        <v>0</v>
      </c>
      <c r="AG335" s="64">
        <f>IFERROR(AF335/AF323,0)</f>
        <v>0</v>
      </c>
      <c r="AH335" s="63">
        <f t="shared" si="651"/>
        <v>0</v>
      </c>
      <c r="AI335" s="67">
        <f>IFERROR(AH335/AH338,0)</f>
        <v>0</v>
      </c>
      <c r="AJ335" s="66">
        <f t="shared" si="652"/>
        <v>0</v>
      </c>
      <c r="AK335" s="62">
        <f>IFERROR(AJ335/AJ338,0)</f>
        <v>0</v>
      </c>
      <c r="AL335" s="63" t="str">
        <f t="shared" si="603"/>
        <v>0</v>
      </c>
      <c r="AM335" s="64">
        <f>IFERROR(AL335/AL323,0)</f>
        <v>0</v>
      </c>
      <c r="AN335" s="63">
        <f t="shared" si="653"/>
        <v>0</v>
      </c>
      <c r="AO335" s="65">
        <f>IFERROR(AN335/AN338,0)</f>
        <v>0</v>
      </c>
      <c r="AP335" s="66">
        <f t="shared" si="654"/>
        <v>0</v>
      </c>
      <c r="AQ335" s="62">
        <f>IFERROR(AP335/AP338,0)</f>
        <v>0</v>
      </c>
      <c r="AR335" s="63" t="str">
        <f t="shared" si="604"/>
        <v>0</v>
      </c>
      <c r="AS335" s="64">
        <f>IFERROR(AR335/AR323,0)</f>
        <v>0</v>
      </c>
      <c r="AT335" s="63">
        <f t="shared" si="655"/>
        <v>0</v>
      </c>
      <c r="AU335" s="69">
        <f>IFERROR(AT335/AT338,0)</f>
        <v>0</v>
      </c>
      <c r="AV335" s="70">
        <f t="shared" si="605"/>
        <v>-314</v>
      </c>
      <c r="AW335" s="71">
        <f t="shared" si="606"/>
        <v>-1</v>
      </c>
      <c r="AX335" s="72">
        <f t="shared" si="607"/>
        <v>-329.29268812392854</v>
      </c>
      <c r="AY335" s="71">
        <f t="shared" si="608"/>
        <v>-1</v>
      </c>
      <c r="AZ335" s="72">
        <f t="shared" si="609"/>
        <v>-103397.90407091356</v>
      </c>
      <c r="BA335" s="73">
        <f t="shared" si="610"/>
        <v>-1</v>
      </c>
      <c r="BB335" s="70">
        <f t="shared" si="611"/>
        <v>0</v>
      </c>
      <c r="BC335" s="71">
        <f t="shared" si="612"/>
        <v>0</v>
      </c>
      <c r="BD335" s="72">
        <f t="shared" si="613"/>
        <v>0</v>
      </c>
      <c r="BE335" s="71">
        <f t="shared" si="614"/>
        <v>0</v>
      </c>
      <c r="BF335" s="72">
        <f t="shared" si="615"/>
        <v>0</v>
      </c>
      <c r="BG335" s="73">
        <f t="shared" si="616"/>
        <v>0</v>
      </c>
      <c r="BH335" s="70">
        <f t="shared" si="617"/>
        <v>0</v>
      </c>
      <c r="BI335" s="71">
        <f t="shared" si="618"/>
        <v>0</v>
      </c>
      <c r="BJ335" s="72">
        <f t="shared" si="619"/>
        <v>0</v>
      </c>
      <c r="BK335" s="71">
        <f t="shared" si="620"/>
        <v>0</v>
      </c>
      <c r="BL335" s="72">
        <f t="shared" si="621"/>
        <v>0</v>
      </c>
      <c r="BM335" s="74">
        <f t="shared" si="622"/>
        <v>0</v>
      </c>
      <c r="BN335" s="75">
        <f t="shared" si="623"/>
        <v>0</v>
      </c>
      <c r="BO335" s="71">
        <f t="shared" si="624"/>
        <v>0</v>
      </c>
      <c r="BP335" s="72">
        <f t="shared" si="625"/>
        <v>0</v>
      </c>
      <c r="BQ335" s="71">
        <f t="shared" si="626"/>
        <v>0</v>
      </c>
      <c r="BR335" s="72">
        <f t="shared" si="597"/>
        <v>0</v>
      </c>
      <c r="BS335" s="74">
        <f t="shared" si="627"/>
        <v>0</v>
      </c>
      <c r="CD335" s="2"/>
      <c r="CE335" s="2"/>
      <c r="CJ335" s="6"/>
      <c r="CK335" s="6"/>
      <c r="CM335" s="6"/>
    </row>
    <row r="336" spans="3:92" ht="18" hidden="1" customHeight="1" x14ac:dyDescent="0.3">
      <c r="C336" s="315"/>
      <c r="D336" s="325"/>
      <c r="E336" s="86" t="s">
        <v>41</v>
      </c>
      <c r="F336" s="87">
        <f>SUM(F331:F335)</f>
        <v>9071</v>
      </c>
      <c r="G336" s="88">
        <f>IFERROR(F336/F338,0)</f>
        <v>0.56282186511137311</v>
      </c>
      <c r="H336" s="89">
        <f t="shared" si="598"/>
        <v>338.99001641939248</v>
      </c>
      <c r="I336" s="90">
        <f>IFERROR(H336/H323,0)</f>
        <v>1.2038585850772907</v>
      </c>
      <c r="J336" s="89">
        <f>SUM(J331:J335)</f>
        <v>3074978.438940309</v>
      </c>
      <c r="K336" s="91">
        <f>IFERROR(J336/J338,0)</f>
        <v>0.679528362873556</v>
      </c>
      <c r="L336" s="92">
        <f>SUM(L331:L335)</f>
        <v>0</v>
      </c>
      <c r="M336" s="88">
        <f>IFERROR(L336/L338,0)</f>
        <v>0</v>
      </c>
      <c r="N336" s="89" t="str">
        <f t="shared" si="599"/>
        <v>0</v>
      </c>
      <c r="O336" s="90">
        <f>IFERROR(N336/N323,0)</f>
        <v>0</v>
      </c>
      <c r="P336" s="89">
        <f>SUM(P331:P335)</f>
        <v>0</v>
      </c>
      <c r="Q336" s="93">
        <f>IFERROR(P336/P338,0)</f>
        <v>0</v>
      </c>
      <c r="R336" s="92">
        <f>SUM(R331:R335)</f>
        <v>0</v>
      </c>
      <c r="S336" s="88">
        <f>IFERROR(R336/R338,0)</f>
        <v>0</v>
      </c>
      <c r="T336" s="89" t="str">
        <f t="shared" si="600"/>
        <v>0</v>
      </c>
      <c r="U336" s="90">
        <f>IFERROR(T336/T323,0)</f>
        <v>0</v>
      </c>
      <c r="V336" s="89">
        <f>SUM(V331:V335)</f>
        <v>0</v>
      </c>
      <c r="W336" s="93">
        <f>IFERROR(V336/V338,0)</f>
        <v>0</v>
      </c>
      <c r="X336" s="94">
        <f>SUM(X331:X335)</f>
        <v>0</v>
      </c>
      <c r="Y336" s="88">
        <f>IFERROR(X336/X338,0)</f>
        <v>0</v>
      </c>
      <c r="Z336" s="89" t="str">
        <f t="shared" si="601"/>
        <v>0</v>
      </c>
      <c r="AA336" s="90">
        <f>IFERROR(Z336/Z323,0)</f>
        <v>0</v>
      </c>
      <c r="AB336" s="89">
        <f>SUM(AB331:AB335)</f>
        <v>0</v>
      </c>
      <c r="AC336" s="91">
        <f>IFERROR(AB336/AB338,0)</f>
        <v>0</v>
      </c>
      <c r="AD336" s="92">
        <f>SUM(AD331:AD335)</f>
        <v>0</v>
      </c>
      <c r="AE336" s="88">
        <f>IFERROR(AD336/AD338,0)</f>
        <v>0</v>
      </c>
      <c r="AF336" s="89" t="str">
        <f t="shared" si="602"/>
        <v>0</v>
      </c>
      <c r="AG336" s="90">
        <f>IFERROR(AF336/AF323,0)</f>
        <v>0</v>
      </c>
      <c r="AH336" s="89">
        <f>SUM(AH331:AH335)</f>
        <v>0</v>
      </c>
      <c r="AI336" s="93">
        <f>IFERROR(AH336/AH338,0)</f>
        <v>0</v>
      </c>
      <c r="AJ336" s="92">
        <f>SUM(AJ331:AJ335)</f>
        <v>0</v>
      </c>
      <c r="AK336" s="88">
        <f>IFERROR(AJ336/AJ338,0)</f>
        <v>0</v>
      </c>
      <c r="AL336" s="89" t="str">
        <f t="shared" si="603"/>
        <v>0</v>
      </c>
      <c r="AM336" s="90">
        <f>IFERROR(AL336/AL323,0)</f>
        <v>0</v>
      </c>
      <c r="AN336" s="89">
        <f>SUM(AN331:AN335)</f>
        <v>0</v>
      </c>
      <c r="AO336" s="91">
        <f>IFERROR(AN336/AN338,0)</f>
        <v>0</v>
      </c>
      <c r="AP336" s="92">
        <f>SUM(AP331:AP335)</f>
        <v>0</v>
      </c>
      <c r="AQ336" s="88">
        <f>IFERROR(AP336/AP338,0)</f>
        <v>0</v>
      </c>
      <c r="AR336" s="89" t="str">
        <f t="shared" si="604"/>
        <v>0</v>
      </c>
      <c r="AS336" s="90">
        <f>IFERROR(AR336/AR323,0)</f>
        <v>0</v>
      </c>
      <c r="AT336" s="89">
        <f>SUM(AT331:AT335)</f>
        <v>0</v>
      </c>
      <c r="AU336" s="95">
        <f>IFERROR(AT336/AT338,0)</f>
        <v>0</v>
      </c>
      <c r="AV336" s="96">
        <f t="shared" si="605"/>
        <v>-9071</v>
      </c>
      <c r="AW336" s="97">
        <f t="shared" si="606"/>
        <v>-1</v>
      </c>
      <c r="AX336" s="98">
        <f t="shared" si="607"/>
        <v>-338.99001641939248</v>
      </c>
      <c r="AY336" s="97">
        <f t="shared" si="608"/>
        <v>-1</v>
      </c>
      <c r="AZ336" s="98">
        <f t="shared" si="609"/>
        <v>-3074978.438940309</v>
      </c>
      <c r="BA336" s="99">
        <f t="shared" si="610"/>
        <v>-1</v>
      </c>
      <c r="BB336" s="96">
        <f t="shared" si="611"/>
        <v>0</v>
      </c>
      <c r="BC336" s="97">
        <f t="shared" si="612"/>
        <v>0</v>
      </c>
      <c r="BD336" s="98">
        <f t="shared" si="613"/>
        <v>0</v>
      </c>
      <c r="BE336" s="97">
        <f t="shared" si="614"/>
        <v>0</v>
      </c>
      <c r="BF336" s="98">
        <f t="shared" si="615"/>
        <v>0</v>
      </c>
      <c r="BG336" s="99">
        <f t="shared" si="616"/>
        <v>0</v>
      </c>
      <c r="BH336" s="96">
        <f t="shared" si="617"/>
        <v>0</v>
      </c>
      <c r="BI336" s="97">
        <f t="shared" si="618"/>
        <v>0</v>
      </c>
      <c r="BJ336" s="98">
        <f t="shared" si="619"/>
        <v>0</v>
      </c>
      <c r="BK336" s="97">
        <f t="shared" si="620"/>
        <v>0</v>
      </c>
      <c r="BL336" s="98">
        <f t="shared" si="621"/>
        <v>0</v>
      </c>
      <c r="BM336" s="100">
        <f t="shared" si="622"/>
        <v>0</v>
      </c>
      <c r="BN336" s="101">
        <f t="shared" si="623"/>
        <v>0</v>
      </c>
      <c r="BO336" s="97">
        <f t="shared" si="624"/>
        <v>0</v>
      </c>
      <c r="BP336" s="98">
        <f t="shared" si="625"/>
        <v>0</v>
      </c>
      <c r="BQ336" s="97">
        <f t="shared" si="626"/>
        <v>0</v>
      </c>
      <c r="BR336" s="98">
        <f t="shared" si="597"/>
        <v>0</v>
      </c>
      <c r="BS336" s="100">
        <f t="shared" si="627"/>
        <v>0</v>
      </c>
      <c r="CD336" s="2"/>
      <c r="CE336" s="2"/>
      <c r="CJ336" s="6"/>
      <c r="CK336" s="6"/>
      <c r="CM336" s="6"/>
    </row>
    <row r="337" spans="3:92" ht="18" hidden="1" customHeight="1" x14ac:dyDescent="0.3">
      <c r="C337" s="315"/>
      <c r="D337" s="326" t="s">
        <v>57</v>
      </c>
      <c r="E337" s="327"/>
      <c r="F337" s="155">
        <f>SUM(F25,F49,F73,F97,F121,F145)</f>
        <v>205</v>
      </c>
      <c r="G337" s="156">
        <f>IFERROR(F337/F338,0)</f>
        <v>1.2719488738598995E-2</v>
      </c>
      <c r="H337" s="157">
        <f t="shared" si="598"/>
        <v>0</v>
      </c>
      <c r="I337" s="158">
        <f>IFERROR(H337/H323,0)</f>
        <v>0</v>
      </c>
      <c r="J337" s="157">
        <f>SUM(J25,J49,J73,J97,J121,J145)</f>
        <v>0</v>
      </c>
      <c r="K337" s="159">
        <f>IFERROR(J337/J338,0)</f>
        <v>0</v>
      </c>
      <c r="L337" s="160">
        <f>SUM(L25,L49,L73,L97,L121,L145)</f>
        <v>0</v>
      </c>
      <c r="M337" s="156">
        <f>IFERROR(L337/L338,0)</f>
        <v>0</v>
      </c>
      <c r="N337" s="157" t="str">
        <f t="shared" si="599"/>
        <v>0</v>
      </c>
      <c r="O337" s="158">
        <f>IFERROR(N337/N323,0)</f>
        <v>0</v>
      </c>
      <c r="P337" s="157">
        <f>SUM(P25,P49,P73,P97,P121,P145)</f>
        <v>0</v>
      </c>
      <c r="Q337" s="161">
        <f>IFERROR(P337/P338,0)</f>
        <v>0</v>
      </c>
      <c r="R337" s="160">
        <f>SUM(R25,R49,R73,R97,R121,R145)</f>
        <v>0</v>
      </c>
      <c r="S337" s="156">
        <f>IFERROR(R337/R338,0)</f>
        <v>0</v>
      </c>
      <c r="T337" s="157" t="str">
        <f t="shared" si="600"/>
        <v>0</v>
      </c>
      <c r="U337" s="158">
        <f>IFERROR(T337/T323,0)</f>
        <v>0</v>
      </c>
      <c r="V337" s="157">
        <f>SUM(V25,V49,V73,V97,V121,V145)</f>
        <v>0</v>
      </c>
      <c r="W337" s="161">
        <f>IFERROR(V337/V338,0)</f>
        <v>0</v>
      </c>
      <c r="X337" s="162">
        <f>SUM(X25,X49,X73,X97,X121,X145)</f>
        <v>0</v>
      </c>
      <c r="Y337" s="156">
        <f>IFERROR(X337/X338,0)</f>
        <v>0</v>
      </c>
      <c r="Z337" s="157" t="str">
        <f t="shared" si="601"/>
        <v>0</v>
      </c>
      <c r="AA337" s="158">
        <f>IFERROR(Z337/Z323,0)</f>
        <v>0</v>
      </c>
      <c r="AB337" s="157">
        <f>SUM(AB25,AB49,AB73,AB97,AB121,AB145)</f>
        <v>0</v>
      </c>
      <c r="AC337" s="159">
        <f>IFERROR(AB337/AB338,0)</f>
        <v>0</v>
      </c>
      <c r="AD337" s="160">
        <f>SUM(AD25,AD49,AD73,AD97,AD121,AD145)</f>
        <v>0</v>
      </c>
      <c r="AE337" s="156">
        <f>IFERROR(AD337/AD338,0)</f>
        <v>0</v>
      </c>
      <c r="AF337" s="157" t="str">
        <f t="shared" si="602"/>
        <v>0</v>
      </c>
      <c r="AG337" s="158">
        <f>IFERROR(AF337/AF323,0)</f>
        <v>0</v>
      </c>
      <c r="AH337" s="157">
        <f>SUM(AH25,AH49,AH73,AH97,AH121,AH145)</f>
        <v>0</v>
      </c>
      <c r="AI337" s="161">
        <f>IFERROR(AH337/AH338,0)</f>
        <v>0</v>
      </c>
      <c r="AJ337" s="160">
        <f>SUM(AJ25,AJ49,AJ73,AJ97,AJ121,AJ145)</f>
        <v>0</v>
      </c>
      <c r="AK337" s="156">
        <f>IFERROR(AJ337/AJ338,0)</f>
        <v>0</v>
      </c>
      <c r="AL337" s="157" t="str">
        <f t="shared" si="603"/>
        <v>0</v>
      </c>
      <c r="AM337" s="158">
        <f>IFERROR(AL337/AL323,0)</f>
        <v>0</v>
      </c>
      <c r="AN337" s="157">
        <f>SUM(AN25,AN49,AN73,AN97,AN121,AN145)</f>
        <v>0</v>
      </c>
      <c r="AO337" s="159">
        <f>IFERROR(AN337/AN338,0)</f>
        <v>0</v>
      </c>
      <c r="AP337" s="160">
        <f>SUM(AP25,AP49,AP73,AP97,AP121,AP145)</f>
        <v>0</v>
      </c>
      <c r="AQ337" s="156">
        <f>IFERROR(AP337/AP338,0)</f>
        <v>0</v>
      </c>
      <c r="AR337" s="157" t="str">
        <f t="shared" si="604"/>
        <v>0</v>
      </c>
      <c r="AS337" s="158">
        <f>IFERROR(AR337/AR323,0)</f>
        <v>0</v>
      </c>
      <c r="AT337" s="157">
        <f>SUM(AT25,AT49,AT73,AT97,AT121,AT145)</f>
        <v>0</v>
      </c>
      <c r="AU337" s="163">
        <f>IFERROR(AT337/AT338,0)</f>
        <v>0</v>
      </c>
      <c r="AV337" s="164">
        <f t="shared" si="605"/>
        <v>-205</v>
      </c>
      <c r="AW337" s="165">
        <f t="shared" si="606"/>
        <v>-1</v>
      </c>
      <c r="AX337" s="166">
        <f t="shared" si="607"/>
        <v>0</v>
      </c>
      <c r="AY337" s="165">
        <f t="shared" si="608"/>
        <v>0</v>
      </c>
      <c r="AZ337" s="166">
        <f t="shared" si="609"/>
        <v>0</v>
      </c>
      <c r="BA337" s="167">
        <f t="shared" si="610"/>
        <v>0</v>
      </c>
      <c r="BB337" s="164">
        <f t="shared" si="611"/>
        <v>0</v>
      </c>
      <c r="BC337" s="165">
        <f t="shared" si="612"/>
        <v>0</v>
      </c>
      <c r="BD337" s="166">
        <f t="shared" si="613"/>
        <v>0</v>
      </c>
      <c r="BE337" s="165">
        <f t="shared" si="614"/>
        <v>0</v>
      </c>
      <c r="BF337" s="166">
        <f t="shared" si="615"/>
        <v>0</v>
      </c>
      <c r="BG337" s="167">
        <f t="shared" si="616"/>
        <v>0</v>
      </c>
      <c r="BH337" s="164">
        <f t="shared" si="617"/>
        <v>0</v>
      </c>
      <c r="BI337" s="165">
        <f t="shared" si="618"/>
        <v>0</v>
      </c>
      <c r="BJ337" s="166">
        <f t="shared" si="619"/>
        <v>0</v>
      </c>
      <c r="BK337" s="165">
        <f t="shared" si="620"/>
        <v>0</v>
      </c>
      <c r="BL337" s="166">
        <f t="shared" si="621"/>
        <v>0</v>
      </c>
      <c r="BM337" s="168">
        <f t="shared" si="622"/>
        <v>0</v>
      </c>
      <c r="BN337" s="169">
        <f t="shared" si="623"/>
        <v>0</v>
      </c>
      <c r="BO337" s="165">
        <f t="shared" si="624"/>
        <v>0</v>
      </c>
      <c r="BP337" s="166">
        <f t="shared" si="625"/>
        <v>0</v>
      </c>
      <c r="BQ337" s="165">
        <f t="shared" si="626"/>
        <v>0</v>
      </c>
      <c r="BR337" s="166">
        <f t="shared" si="597"/>
        <v>0</v>
      </c>
      <c r="BS337" s="168">
        <f t="shared" si="627"/>
        <v>0</v>
      </c>
      <c r="CD337" s="2"/>
      <c r="CE337" s="2"/>
      <c r="CJ337" s="6"/>
      <c r="CK337" s="6"/>
      <c r="CM337" s="6"/>
    </row>
    <row r="338" spans="3:92" ht="18" hidden="1" customHeight="1" x14ac:dyDescent="0.3">
      <c r="C338" s="315"/>
      <c r="D338" s="328" t="s">
        <v>59</v>
      </c>
      <c r="E338" s="329"/>
      <c r="F338" s="170">
        <f>SUM(F326,F330,F336,F337)</f>
        <v>16117</v>
      </c>
      <c r="G338" s="171">
        <f>IFERROR(F338/F338,0)</f>
        <v>1</v>
      </c>
      <c r="H338" s="172">
        <f t="shared" si="598"/>
        <v>280.7697275335056</v>
      </c>
      <c r="I338" s="173">
        <f>IFERROR(H338/H323,0)</f>
        <v>0.99710029956412094</v>
      </c>
      <c r="J338" s="172">
        <f>SUM(J326,J330,J336,J337)</f>
        <v>4525165.6986575099</v>
      </c>
      <c r="K338" s="174">
        <f>IFERROR(J338/J338,0)</f>
        <v>1</v>
      </c>
      <c r="L338" s="175">
        <f>SUM(L326,L330,L336,L337)</f>
        <v>0</v>
      </c>
      <c r="M338" s="171">
        <f>IFERROR(L338/L338,0)</f>
        <v>0</v>
      </c>
      <c r="N338" s="172" t="str">
        <f t="shared" si="599"/>
        <v>0</v>
      </c>
      <c r="O338" s="173">
        <f>IFERROR(N338/N323,0)</f>
        <v>0</v>
      </c>
      <c r="P338" s="172">
        <f>SUM(P326,P330,P336,P337)</f>
        <v>0</v>
      </c>
      <c r="Q338" s="176">
        <f>IFERROR(P338/P338,0)</f>
        <v>0</v>
      </c>
      <c r="R338" s="175">
        <f>SUM(R326,R330,R336,R337)</f>
        <v>0</v>
      </c>
      <c r="S338" s="171">
        <f>IFERROR(R338/R338,0)</f>
        <v>0</v>
      </c>
      <c r="T338" s="172" t="str">
        <f t="shared" si="600"/>
        <v>0</v>
      </c>
      <c r="U338" s="173">
        <f>IFERROR(T338/T323,0)</f>
        <v>0</v>
      </c>
      <c r="V338" s="172">
        <f>SUM(V326,V330,V336,V337)</f>
        <v>0</v>
      </c>
      <c r="W338" s="176">
        <f>IFERROR(V338/V338,0)</f>
        <v>0</v>
      </c>
      <c r="X338" s="177">
        <f>SUM(X326,X330,X336,X337)</f>
        <v>0</v>
      </c>
      <c r="Y338" s="171">
        <f>IFERROR(X338/X338,0)</f>
        <v>0</v>
      </c>
      <c r="Z338" s="172" t="str">
        <f t="shared" si="601"/>
        <v>0</v>
      </c>
      <c r="AA338" s="173">
        <f>IFERROR(Z338/Z323,0)</f>
        <v>0</v>
      </c>
      <c r="AB338" s="172">
        <f>SUM(AB326,AB330,AB336,AB337)</f>
        <v>0</v>
      </c>
      <c r="AC338" s="174">
        <f>IFERROR(AB338/AB338,0)</f>
        <v>0</v>
      </c>
      <c r="AD338" s="175">
        <f>SUM(AD326,AD330,AD336,AD337)</f>
        <v>0</v>
      </c>
      <c r="AE338" s="171">
        <f>IFERROR(AD338/AD338,0)</f>
        <v>0</v>
      </c>
      <c r="AF338" s="172" t="str">
        <f t="shared" si="602"/>
        <v>0</v>
      </c>
      <c r="AG338" s="173">
        <f>IFERROR(AF338/AF323,0)</f>
        <v>0</v>
      </c>
      <c r="AH338" s="172">
        <f>SUM(AH326,AH330,AH336,AH337)</f>
        <v>0</v>
      </c>
      <c r="AI338" s="176">
        <f>IFERROR(AH338/AH338,0)</f>
        <v>0</v>
      </c>
      <c r="AJ338" s="175">
        <f>SUM(AJ326,AJ330,AJ336,AJ337)</f>
        <v>0</v>
      </c>
      <c r="AK338" s="171">
        <f>IFERROR(AJ338/AJ338,0)</f>
        <v>0</v>
      </c>
      <c r="AL338" s="172" t="str">
        <f t="shared" si="603"/>
        <v>0</v>
      </c>
      <c r="AM338" s="173">
        <f>IFERROR(AL338/AL323,0)</f>
        <v>0</v>
      </c>
      <c r="AN338" s="172">
        <f>SUM(AN326,AN330,AN336,AN337)</f>
        <v>0</v>
      </c>
      <c r="AO338" s="174">
        <f>IFERROR(AN338/AN338,0)</f>
        <v>0</v>
      </c>
      <c r="AP338" s="175">
        <f>SUM(AP326,AP330,AP336,AP337)</f>
        <v>0</v>
      </c>
      <c r="AQ338" s="171">
        <f>IFERROR(AP338/AP338,0)</f>
        <v>0</v>
      </c>
      <c r="AR338" s="172" t="str">
        <f t="shared" si="604"/>
        <v>0</v>
      </c>
      <c r="AS338" s="173">
        <f>IFERROR(AR338/AR323,0)</f>
        <v>0</v>
      </c>
      <c r="AT338" s="172">
        <f>SUM(AT326,AT330,AT336,AT337)</f>
        <v>0</v>
      </c>
      <c r="AU338" s="178">
        <f>IFERROR(AT338/AT338,0)</f>
        <v>0</v>
      </c>
      <c r="AV338" s="179">
        <f t="shared" si="605"/>
        <v>-16117</v>
      </c>
      <c r="AW338" s="180">
        <f t="shared" si="606"/>
        <v>-1</v>
      </c>
      <c r="AX338" s="181">
        <f t="shared" si="607"/>
        <v>-280.7697275335056</v>
      </c>
      <c r="AY338" s="180">
        <f t="shared" si="608"/>
        <v>-1</v>
      </c>
      <c r="AZ338" s="181">
        <f t="shared" si="609"/>
        <v>-4525165.6986575099</v>
      </c>
      <c r="BA338" s="182">
        <f t="shared" si="610"/>
        <v>-1</v>
      </c>
      <c r="BB338" s="179">
        <f t="shared" si="611"/>
        <v>0</v>
      </c>
      <c r="BC338" s="180">
        <f t="shared" si="612"/>
        <v>0</v>
      </c>
      <c r="BD338" s="181">
        <f t="shared" si="613"/>
        <v>0</v>
      </c>
      <c r="BE338" s="180">
        <f t="shared" si="614"/>
        <v>0</v>
      </c>
      <c r="BF338" s="181">
        <f t="shared" si="615"/>
        <v>0</v>
      </c>
      <c r="BG338" s="182">
        <f t="shared" si="616"/>
        <v>0</v>
      </c>
      <c r="BH338" s="179">
        <f t="shared" si="617"/>
        <v>0</v>
      </c>
      <c r="BI338" s="180">
        <f t="shared" si="618"/>
        <v>0</v>
      </c>
      <c r="BJ338" s="181">
        <f t="shared" si="619"/>
        <v>0</v>
      </c>
      <c r="BK338" s="180">
        <f t="shared" si="620"/>
        <v>0</v>
      </c>
      <c r="BL338" s="181">
        <f t="shared" si="621"/>
        <v>0</v>
      </c>
      <c r="BM338" s="183">
        <f t="shared" si="622"/>
        <v>0</v>
      </c>
      <c r="BN338" s="184">
        <f t="shared" si="623"/>
        <v>0</v>
      </c>
      <c r="BO338" s="180">
        <f t="shared" si="624"/>
        <v>0</v>
      </c>
      <c r="BP338" s="181">
        <f t="shared" si="625"/>
        <v>0</v>
      </c>
      <c r="BQ338" s="180">
        <f t="shared" si="626"/>
        <v>0</v>
      </c>
      <c r="BR338" s="181">
        <f t="shared" si="597"/>
        <v>0</v>
      </c>
      <c r="BS338" s="183">
        <f t="shared" si="627"/>
        <v>0</v>
      </c>
      <c r="CD338" s="2"/>
      <c r="CE338" s="2"/>
      <c r="CJ338" s="6"/>
      <c r="CK338" s="6"/>
      <c r="CM338" s="6"/>
    </row>
    <row r="339" spans="3:92" ht="18" hidden="1" customHeight="1" thickBot="1" x14ac:dyDescent="0.35">
      <c r="C339" s="316"/>
      <c r="D339" s="330" t="s">
        <v>60</v>
      </c>
      <c r="E339" s="331"/>
      <c r="F339" s="185">
        <f>F338/F318</f>
        <v>0.68793751067099196</v>
      </c>
      <c r="G339" s="186"/>
      <c r="H339" s="187"/>
      <c r="I339" s="188"/>
      <c r="J339" s="187"/>
      <c r="K339" s="189"/>
      <c r="L339" s="190" t="e">
        <f>L338/L318</f>
        <v>#DIV/0!</v>
      </c>
      <c r="M339" s="186"/>
      <c r="N339" s="187"/>
      <c r="O339" s="188"/>
      <c r="P339" s="187"/>
      <c r="Q339" s="191"/>
      <c r="R339" s="190" t="e">
        <f>R338/R318</f>
        <v>#DIV/0!</v>
      </c>
      <c r="S339" s="186"/>
      <c r="T339" s="187"/>
      <c r="U339" s="188"/>
      <c r="V339" s="187"/>
      <c r="W339" s="191"/>
      <c r="X339" s="192" t="e">
        <f>X338/X318</f>
        <v>#DIV/0!</v>
      </c>
      <c r="Y339" s="186"/>
      <c r="Z339" s="187"/>
      <c r="AA339" s="188"/>
      <c r="AB339" s="187"/>
      <c r="AC339" s="189"/>
      <c r="AD339" s="190" t="e">
        <f>AD338/AD318</f>
        <v>#DIV/0!</v>
      </c>
      <c r="AE339" s="186"/>
      <c r="AF339" s="187"/>
      <c r="AG339" s="188"/>
      <c r="AH339" s="187"/>
      <c r="AI339" s="191"/>
      <c r="AJ339" s="190" t="e">
        <f>AJ338/AJ318</f>
        <v>#DIV/0!</v>
      </c>
      <c r="AK339" s="186"/>
      <c r="AL339" s="187"/>
      <c r="AM339" s="188"/>
      <c r="AN339" s="187"/>
      <c r="AO339" s="189"/>
      <c r="AP339" s="190" t="e">
        <f>AP338/AP318</f>
        <v>#DIV/0!</v>
      </c>
      <c r="AQ339" s="186"/>
      <c r="AR339" s="187"/>
      <c r="AS339" s="188"/>
      <c r="AT339" s="187"/>
      <c r="AU339" s="193"/>
      <c r="AV339" s="194">
        <f t="shared" si="605"/>
        <v>0</v>
      </c>
      <c r="AW339" s="195"/>
      <c r="AX339" s="196"/>
      <c r="AY339" s="197"/>
      <c r="AZ339" s="196"/>
      <c r="BA339" s="197"/>
      <c r="BB339" s="194">
        <f t="shared" si="611"/>
        <v>0</v>
      </c>
      <c r="BC339" s="195"/>
      <c r="BD339" s="196"/>
      <c r="BE339" s="197"/>
      <c r="BF339" s="196"/>
      <c r="BG339" s="197"/>
      <c r="BH339" s="194">
        <f t="shared" si="617"/>
        <v>0</v>
      </c>
      <c r="BI339" s="195"/>
      <c r="BJ339" s="196"/>
      <c r="BK339" s="197"/>
      <c r="BL339" s="196"/>
      <c r="BM339" s="198"/>
      <c r="BN339" s="199">
        <f>IFERROR(L339-AP339,0)</f>
        <v>0</v>
      </c>
      <c r="BO339" s="195"/>
      <c r="BP339" s="196"/>
      <c r="BQ339" s="197"/>
      <c r="BR339" s="196"/>
      <c r="BS339" s="198"/>
      <c r="CD339" s="2"/>
      <c r="CE339" s="2"/>
      <c r="CJ339" s="6"/>
      <c r="CK339" s="6"/>
      <c r="CM339" s="6"/>
    </row>
    <row r="340" spans="3:92" ht="18" hidden="1" customHeight="1" x14ac:dyDescent="0.3">
      <c r="AM340" s="4"/>
      <c r="AS340" s="4"/>
      <c r="BI340" s="3"/>
      <c r="BK340" s="3"/>
      <c r="BM340" s="3"/>
      <c r="BO340" s="3"/>
      <c r="BQ340" s="3"/>
      <c r="BS340" s="3"/>
      <c r="CD340" s="2"/>
      <c r="CE340" s="2"/>
      <c r="CJ340" s="6"/>
      <c r="CK340" s="6"/>
      <c r="CM340" s="6"/>
    </row>
    <row r="341" spans="3:92" ht="18" hidden="1" customHeight="1" x14ac:dyDescent="0.3">
      <c r="AM341" s="4"/>
      <c r="AS341" s="4"/>
      <c r="BI341" s="3"/>
      <c r="BK341" s="3"/>
      <c r="BM341" s="3"/>
      <c r="BO341" s="3"/>
      <c r="BQ341" s="3"/>
      <c r="BS341" s="3"/>
      <c r="CD341" s="2"/>
      <c r="CE341" s="2"/>
      <c r="CJ341" s="6"/>
      <c r="CK341" s="6"/>
      <c r="CM341" s="6"/>
    </row>
    <row r="342" spans="3:92" s="8" customFormat="1" ht="18" hidden="1" customHeight="1" thickBot="1" x14ac:dyDescent="0.35">
      <c r="C342" s="7"/>
      <c r="D342" s="7"/>
      <c r="E342" s="7"/>
      <c r="F342" s="7">
        <f>SUM(F150,F174,F198,F222,F246,F270)</f>
        <v>43792</v>
      </c>
      <c r="G342" s="3"/>
      <c r="I342" s="4"/>
      <c r="J342" s="9"/>
      <c r="K342" s="237"/>
      <c r="L342" s="7">
        <f>SUM(L150,L174,L198,L222,L246,L270)</f>
        <v>0</v>
      </c>
      <c r="M342" s="3"/>
      <c r="O342" s="4"/>
      <c r="P342" s="9"/>
      <c r="Q342" s="237"/>
      <c r="R342" s="10">
        <f>SUM(R150,R174,R198,R222,R246,R270)</f>
        <v>0</v>
      </c>
      <c r="S342" s="11"/>
      <c r="T342" s="10"/>
      <c r="U342" s="12"/>
      <c r="V342" s="9"/>
      <c r="W342" s="237"/>
      <c r="X342" s="10">
        <f>SUM(X150,X174,X198,X222,X246,X270)</f>
        <v>0</v>
      </c>
      <c r="Y342" s="11"/>
      <c r="Z342" s="10"/>
      <c r="AA342" s="12"/>
      <c r="AB342" s="9"/>
      <c r="AC342" s="237"/>
      <c r="AD342" s="10">
        <f>SUM(AD150,AD174,AD198,AD222,AD246,AD270)</f>
        <v>0</v>
      </c>
      <c r="AE342" s="11"/>
      <c r="AF342" s="10"/>
      <c r="AG342" s="12"/>
      <c r="AH342" s="9"/>
      <c r="AI342" s="237"/>
      <c r="AJ342" s="10">
        <f>SUM(AJ150,AJ174,AJ198,AJ222,AJ246,AJ270)</f>
        <v>0</v>
      </c>
      <c r="AK342" s="3"/>
      <c r="AM342" s="4"/>
      <c r="AO342" s="3"/>
      <c r="AP342" s="10">
        <f>SUM(AP150,AP174,AP198,AP222,AP246,AP270)</f>
        <v>0</v>
      </c>
      <c r="AQ342" s="3"/>
      <c r="AS342" s="4"/>
      <c r="AU342" s="3"/>
      <c r="AW342" s="3"/>
      <c r="AY342" s="3"/>
      <c r="BA342" s="3"/>
      <c r="BC342" s="3"/>
      <c r="BE342" s="3"/>
      <c r="BG342" s="3"/>
      <c r="BI342" s="3"/>
      <c r="BK342" s="3"/>
      <c r="BM342" s="11" t="s">
        <v>1</v>
      </c>
      <c r="BO342" s="3"/>
      <c r="BQ342" s="3"/>
      <c r="BS342" s="11" t="s">
        <v>1</v>
      </c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6"/>
      <c r="CK342" s="6"/>
      <c r="CL342" s="2"/>
      <c r="CM342" s="6"/>
      <c r="CN342" s="2"/>
    </row>
    <row r="343" spans="3:92" s="15" customFormat="1" ht="18" hidden="1" customHeight="1" x14ac:dyDescent="0.3">
      <c r="C343" s="347" t="s">
        <v>2</v>
      </c>
      <c r="D343" s="345"/>
      <c r="E343" s="352"/>
      <c r="F343" s="358" t="str">
        <f>$F$7</f>
        <v>2026 Budget</v>
      </c>
      <c r="G343" s="345"/>
      <c r="H343" s="345"/>
      <c r="I343" s="345"/>
      <c r="J343" s="345"/>
      <c r="K343" s="346"/>
      <c r="L343" s="359" t="str">
        <f>$L$7</f>
        <v>2026 Actual</v>
      </c>
      <c r="M343" s="345"/>
      <c r="N343" s="345"/>
      <c r="O343" s="345"/>
      <c r="P343" s="345"/>
      <c r="Q343" s="348"/>
      <c r="R343" s="347" t="str">
        <f>$R$7</f>
        <v>2025 Actual</v>
      </c>
      <c r="S343" s="345"/>
      <c r="T343" s="345"/>
      <c r="U343" s="345"/>
      <c r="V343" s="345"/>
      <c r="W343" s="348"/>
      <c r="X343" s="344" t="str">
        <f>$X$7</f>
        <v>2023 Actual</v>
      </c>
      <c r="Y343" s="345"/>
      <c r="Z343" s="345"/>
      <c r="AA343" s="345"/>
      <c r="AB343" s="345"/>
      <c r="AC343" s="346"/>
      <c r="AD343" s="347" t="str">
        <f>$AD$7</f>
        <v>2022 Actual</v>
      </c>
      <c r="AE343" s="345"/>
      <c r="AF343" s="345"/>
      <c r="AG343" s="345"/>
      <c r="AH343" s="345"/>
      <c r="AI343" s="348"/>
      <c r="AJ343" s="347" t="str">
        <f>$AJ$7</f>
        <v>2021 Actual</v>
      </c>
      <c r="AK343" s="345"/>
      <c r="AL343" s="345"/>
      <c r="AM343" s="345"/>
      <c r="AN343" s="345"/>
      <c r="AO343" s="346"/>
      <c r="AP343" s="347" t="str">
        <f>$AP$7</f>
        <v>2020 Actual</v>
      </c>
      <c r="AQ343" s="345"/>
      <c r="AR343" s="345"/>
      <c r="AS343" s="345"/>
      <c r="AT343" s="345"/>
      <c r="AU343" s="349"/>
      <c r="AV343" s="350" t="str">
        <f>$AV$7</f>
        <v>2026 Actual vs. 2026 Budget</v>
      </c>
      <c r="AW343" s="340"/>
      <c r="AX343" s="340"/>
      <c r="AY343" s="340"/>
      <c r="AZ343" s="340"/>
      <c r="BA343" s="351"/>
      <c r="BB343" s="350" t="str">
        <f>$BB$7</f>
        <v>2026 Actual vs. 2025 Actual</v>
      </c>
      <c r="BC343" s="340"/>
      <c r="BD343" s="340"/>
      <c r="BE343" s="340"/>
      <c r="BF343" s="340"/>
      <c r="BG343" s="351"/>
      <c r="BH343" s="350" t="str">
        <f>$BH$7</f>
        <v>2026 Actual vs. 2024 Actual</v>
      </c>
      <c r="BI343" s="340"/>
      <c r="BJ343" s="340"/>
      <c r="BK343" s="340"/>
      <c r="BL343" s="340"/>
      <c r="BM343" s="341"/>
      <c r="BN343" s="339" t="str">
        <f>$BN$7</f>
        <v>2025 Actual vs. 2020 Actual</v>
      </c>
      <c r="BO343" s="340"/>
      <c r="BP343" s="340"/>
      <c r="BQ343" s="340"/>
      <c r="BR343" s="340"/>
      <c r="BS343" s="341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6"/>
      <c r="CK343" s="14"/>
      <c r="CL343" s="8"/>
      <c r="CM343" s="14"/>
      <c r="CN343" s="8"/>
    </row>
    <row r="344" spans="3:92" s="15" customFormat="1" ht="18" hidden="1" customHeight="1" x14ac:dyDescent="0.3">
      <c r="C344" s="353"/>
      <c r="D344" s="333"/>
      <c r="E344" s="354"/>
      <c r="F344" s="342" t="s">
        <v>15</v>
      </c>
      <c r="G344" s="333"/>
      <c r="H344" s="334" t="s">
        <v>16</v>
      </c>
      <c r="I344" s="333"/>
      <c r="J344" s="334" t="s">
        <v>17</v>
      </c>
      <c r="K344" s="336"/>
      <c r="L344" s="335" t="s">
        <v>15</v>
      </c>
      <c r="M344" s="333"/>
      <c r="N344" s="334" t="s">
        <v>16</v>
      </c>
      <c r="O344" s="333"/>
      <c r="P344" s="334" t="s">
        <v>17</v>
      </c>
      <c r="Q344" s="343"/>
      <c r="R344" s="335" t="s">
        <v>15</v>
      </c>
      <c r="S344" s="333"/>
      <c r="T344" s="334" t="s">
        <v>16</v>
      </c>
      <c r="U344" s="333"/>
      <c r="V344" s="334" t="s">
        <v>18</v>
      </c>
      <c r="W344" s="343"/>
      <c r="X344" s="338" t="s">
        <v>15</v>
      </c>
      <c r="Y344" s="333"/>
      <c r="Z344" s="334" t="s">
        <v>16</v>
      </c>
      <c r="AA344" s="333"/>
      <c r="AB344" s="334" t="s">
        <v>18</v>
      </c>
      <c r="AC344" s="336"/>
      <c r="AD344" s="335" t="s">
        <v>15</v>
      </c>
      <c r="AE344" s="333"/>
      <c r="AF344" s="334" t="s">
        <v>16</v>
      </c>
      <c r="AG344" s="333"/>
      <c r="AH344" s="334" t="s">
        <v>19</v>
      </c>
      <c r="AI344" s="343"/>
      <c r="AJ344" s="335" t="s">
        <v>15</v>
      </c>
      <c r="AK344" s="333"/>
      <c r="AL344" s="334" t="s">
        <v>16</v>
      </c>
      <c r="AM344" s="333"/>
      <c r="AN344" s="334" t="s">
        <v>19</v>
      </c>
      <c r="AO344" s="336"/>
      <c r="AP344" s="335" t="s">
        <v>15</v>
      </c>
      <c r="AQ344" s="333"/>
      <c r="AR344" s="334" t="s">
        <v>16</v>
      </c>
      <c r="AS344" s="333"/>
      <c r="AT344" s="334" t="s">
        <v>19</v>
      </c>
      <c r="AU344" s="337"/>
      <c r="AV344" s="332" t="s">
        <v>15</v>
      </c>
      <c r="AW344" s="333"/>
      <c r="AX344" s="334" t="s">
        <v>16</v>
      </c>
      <c r="AY344" s="333"/>
      <c r="AZ344" s="334" t="s">
        <v>17</v>
      </c>
      <c r="BA344" s="336"/>
      <c r="BB344" s="332" t="s">
        <v>15</v>
      </c>
      <c r="BC344" s="333"/>
      <c r="BD344" s="334" t="s">
        <v>16</v>
      </c>
      <c r="BE344" s="333"/>
      <c r="BF344" s="334" t="s">
        <v>17</v>
      </c>
      <c r="BG344" s="336"/>
      <c r="BH344" s="332" t="s">
        <v>15</v>
      </c>
      <c r="BI344" s="333"/>
      <c r="BJ344" s="334" t="s">
        <v>16</v>
      </c>
      <c r="BK344" s="333"/>
      <c r="BL344" s="334" t="s">
        <v>17</v>
      </c>
      <c r="BM344" s="337"/>
      <c r="BN344" s="338" t="s">
        <v>15</v>
      </c>
      <c r="BO344" s="333"/>
      <c r="BP344" s="334" t="s">
        <v>16</v>
      </c>
      <c r="BQ344" s="333"/>
      <c r="BR344" s="334" t="s">
        <v>17</v>
      </c>
      <c r="BS344" s="337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6"/>
      <c r="CK344" s="236"/>
      <c r="CM344" s="236"/>
    </row>
    <row r="345" spans="3:92" s="15" customFormat="1" ht="18" hidden="1" customHeight="1" thickBot="1" x14ac:dyDescent="0.35">
      <c r="C345" s="355"/>
      <c r="D345" s="356"/>
      <c r="E345" s="357"/>
      <c r="F345" s="19"/>
      <c r="G345" s="20" t="s">
        <v>28</v>
      </c>
      <c r="H345" s="21"/>
      <c r="I345" s="22" t="s">
        <v>29</v>
      </c>
      <c r="J345" s="21"/>
      <c r="K345" s="23" t="s">
        <v>28</v>
      </c>
      <c r="L345" s="24"/>
      <c r="M345" s="20" t="s">
        <v>28</v>
      </c>
      <c r="N345" s="21"/>
      <c r="O345" s="22" t="s">
        <v>29</v>
      </c>
      <c r="P345" s="21"/>
      <c r="Q345" s="25" t="s">
        <v>28</v>
      </c>
      <c r="R345" s="24"/>
      <c r="S345" s="20" t="s">
        <v>28</v>
      </c>
      <c r="T345" s="21"/>
      <c r="U345" s="22" t="s">
        <v>29</v>
      </c>
      <c r="V345" s="21"/>
      <c r="W345" s="25" t="s">
        <v>28</v>
      </c>
      <c r="X345" s="26"/>
      <c r="Y345" s="20" t="s">
        <v>28</v>
      </c>
      <c r="Z345" s="21"/>
      <c r="AA345" s="22" t="s">
        <v>29</v>
      </c>
      <c r="AB345" s="21"/>
      <c r="AC345" s="23" t="s">
        <v>28</v>
      </c>
      <c r="AD345" s="24"/>
      <c r="AE345" s="20" t="s">
        <v>28</v>
      </c>
      <c r="AF345" s="21"/>
      <c r="AG345" s="22" t="s">
        <v>29</v>
      </c>
      <c r="AH345" s="21"/>
      <c r="AI345" s="25" t="s">
        <v>28</v>
      </c>
      <c r="AJ345" s="24"/>
      <c r="AK345" s="20" t="s">
        <v>28</v>
      </c>
      <c r="AL345" s="21"/>
      <c r="AM345" s="22" t="s">
        <v>29</v>
      </c>
      <c r="AN345" s="21"/>
      <c r="AO345" s="23" t="s">
        <v>28</v>
      </c>
      <c r="AP345" s="24"/>
      <c r="AQ345" s="20" t="s">
        <v>28</v>
      </c>
      <c r="AR345" s="21"/>
      <c r="AS345" s="22" t="s">
        <v>29</v>
      </c>
      <c r="AT345" s="21"/>
      <c r="AU345" s="27" t="s">
        <v>28</v>
      </c>
      <c r="AV345" s="28"/>
      <c r="AW345" s="20" t="s">
        <v>30</v>
      </c>
      <c r="AX345" s="21"/>
      <c r="AY345" s="20" t="s">
        <v>30</v>
      </c>
      <c r="AZ345" s="21"/>
      <c r="BA345" s="23" t="s">
        <v>30</v>
      </c>
      <c r="BB345" s="28"/>
      <c r="BC345" s="20" t="s">
        <v>30</v>
      </c>
      <c r="BD345" s="21"/>
      <c r="BE345" s="20" t="s">
        <v>30</v>
      </c>
      <c r="BF345" s="21"/>
      <c r="BG345" s="23" t="s">
        <v>30</v>
      </c>
      <c r="BH345" s="28"/>
      <c r="BI345" s="20" t="s">
        <v>30</v>
      </c>
      <c r="BJ345" s="21"/>
      <c r="BK345" s="20" t="s">
        <v>30</v>
      </c>
      <c r="BL345" s="21"/>
      <c r="BM345" s="27" t="s">
        <v>30</v>
      </c>
      <c r="BN345" s="26"/>
      <c r="BO345" s="20" t="s">
        <v>30</v>
      </c>
      <c r="BP345" s="21"/>
      <c r="BQ345" s="20" t="s">
        <v>30</v>
      </c>
      <c r="BR345" s="21"/>
      <c r="BS345" s="27" t="s">
        <v>30</v>
      </c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6"/>
      <c r="CK345" s="236"/>
      <c r="CM345" s="236"/>
    </row>
    <row r="346" spans="3:92" ht="18" hidden="1" customHeight="1" thickTop="1" x14ac:dyDescent="0.3">
      <c r="C346" s="360" t="s">
        <v>95</v>
      </c>
      <c r="D346" s="317" t="s">
        <v>33</v>
      </c>
      <c r="E346" s="34" t="s">
        <v>34</v>
      </c>
      <c r="F346" s="35">
        <f t="shared" ref="F346:F349" si="656">SUM(F154,F178,F202,F226,F250,F274)</f>
        <v>1911</v>
      </c>
      <c r="G346" s="36">
        <f>IFERROR(F346/F362,0)</f>
        <v>6.6035453885759696E-2</v>
      </c>
      <c r="H346" s="37">
        <f>IFERROR(J346/F346,"0")</f>
        <v>0</v>
      </c>
      <c r="I346" s="38">
        <f>IFERROR(H346/H347,0)</f>
        <v>0</v>
      </c>
      <c r="J346" s="37">
        <f t="shared" ref="J346:J349" si="657">SUM(J154,J178,J202,J226,J250,J274)</f>
        <v>0</v>
      </c>
      <c r="K346" s="39">
        <f>IFERROR(J346/J362,0)</f>
        <v>0</v>
      </c>
      <c r="L346" s="40">
        <f t="shared" ref="L346:L349" si="658">SUM(L154,L178,L202,L226,L250,L274)</f>
        <v>0</v>
      </c>
      <c r="M346" s="36">
        <f>IFERROR(L346/L362,0)</f>
        <v>0</v>
      </c>
      <c r="N346" s="37" t="str">
        <f>IFERROR(P346/L346,"0")</f>
        <v>0</v>
      </c>
      <c r="O346" s="38">
        <f>IFERROR(N346/N347,0)</f>
        <v>0</v>
      </c>
      <c r="P346" s="37">
        <f t="shared" ref="P346:P349" si="659">SUM(P154,P178,P202,P226,P250,P274)</f>
        <v>0</v>
      </c>
      <c r="Q346" s="41">
        <f>IFERROR(P346/P362,0)</f>
        <v>0</v>
      </c>
      <c r="R346" s="40">
        <f t="shared" ref="R346:R349" si="660">SUM(R154,R178,R202,R226,R250,R274)</f>
        <v>0</v>
      </c>
      <c r="S346" s="36">
        <f>IFERROR(R346/R362,0)</f>
        <v>0</v>
      </c>
      <c r="T346" s="37" t="str">
        <f>IFERROR(V346/R346,"0")</f>
        <v>0</v>
      </c>
      <c r="U346" s="38">
        <f>IFERROR(T346/T347,0)</f>
        <v>0</v>
      </c>
      <c r="V346" s="37">
        <f t="shared" ref="V346:V349" si="661">SUM(V154,V178,V202,V226,V250,V274)</f>
        <v>0</v>
      </c>
      <c r="W346" s="41">
        <f>IFERROR(V346/V362,0)</f>
        <v>0</v>
      </c>
      <c r="X346" s="42">
        <f t="shared" ref="X346:X349" si="662">SUM(X154,X178,X202,X226,X250,X274)</f>
        <v>0</v>
      </c>
      <c r="Y346" s="36">
        <f>IFERROR(X346/X362,0)</f>
        <v>0</v>
      </c>
      <c r="Z346" s="37" t="str">
        <f>IFERROR(AB346/X346,"0")</f>
        <v>0</v>
      </c>
      <c r="AA346" s="38">
        <f>IFERROR(Z346/Z347,0)</f>
        <v>0</v>
      </c>
      <c r="AB346" s="37">
        <f t="shared" ref="AB346:AB349" si="663">SUM(AB154,AB178,AB202,AB226,AB250,AB274)</f>
        <v>0</v>
      </c>
      <c r="AC346" s="39">
        <f>IFERROR(AB346/AB362,0)</f>
        <v>0</v>
      </c>
      <c r="AD346" s="40">
        <f t="shared" ref="AD346:AD349" si="664">SUM(AD154,AD178,AD202,AD226,AD250,AD274)</f>
        <v>0</v>
      </c>
      <c r="AE346" s="36">
        <f>IFERROR(AD346/AD362,0)</f>
        <v>0</v>
      </c>
      <c r="AF346" s="37" t="str">
        <f>IFERROR(AH346/AD346,"0")</f>
        <v>0</v>
      </c>
      <c r="AG346" s="38">
        <f>IFERROR(AF346/AF347,0)</f>
        <v>0</v>
      </c>
      <c r="AH346" s="37">
        <f t="shared" ref="AH346:AH349" si="665">SUM(AH154,AH178,AH202,AH226,AH250,AH274)</f>
        <v>0</v>
      </c>
      <c r="AI346" s="41">
        <f>IFERROR(AH346/AH362,0)</f>
        <v>0</v>
      </c>
      <c r="AJ346" s="40">
        <f t="shared" ref="AJ346:AJ349" si="666">SUM(AJ154,AJ178,AJ202,AJ226,AJ250,AJ274)</f>
        <v>0</v>
      </c>
      <c r="AK346" s="36">
        <f>IFERROR(AJ346/AJ362,0)</f>
        <v>0</v>
      </c>
      <c r="AL346" s="37" t="str">
        <f>IFERROR(AN346/AJ346,"0")</f>
        <v>0</v>
      </c>
      <c r="AM346" s="38">
        <f>IFERROR(AL346/AL347,0)</f>
        <v>0</v>
      </c>
      <c r="AN346" s="37">
        <f t="shared" ref="AN346:AN349" si="667">SUM(AN154,AN178,AN202,AN226,AN250,AN274)</f>
        <v>0</v>
      </c>
      <c r="AO346" s="39">
        <f>IFERROR(AN346/AN362,0)</f>
        <v>0</v>
      </c>
      <c r="AP346" s="40">
        <f t="shared" ref="AP346:AP349" si="668">SUM(AP154,AP178,AP202,AP226,AP250,AP274)</f>
        <v>0</v>
      </c>
      <c r="AQ346" s="36">
        <f>IFERROR(AP346/AP362,0)</f>
        <v>0</v>
      </c>
      <c r="AR346" s="37" t="str">
        <f>IFERROR(AT346/AP346,"0")</f>
        <v>0</v>
      </c>
      <c r="AS346" s="38">
        <f>IFERROR(AR346/AR347,0)</f>
        <v>0</v>
      </c>
      <c r="AT346" s="37">
        <f t="shared" ref="AT346:AT349" si="669">SUM(AT154,AT178,AT202,AT226,AT250,AT274)</f>
        <v>0</v>
      </c>
      <c r="AU346" s="43">
        <f>IFERROR(AT346/AT362,0)</f>
        <v>0</v>
      </c>
      <c r="AV346" s="44">
        <f>IFERROR(L346-F346,0)</f>
        <v>-1911</v>
      </c>
      <c r="AW346" s="45">
        <f>IFERROR(AV346/F346,0)</f>
        <v>-1</v>
      </c>
      <c r="AX346" s="46">
        <f>IFERROR(N346-H346,0)</f>
        <v>0</v>
      </c>
      <c r="AY346" s="45">
        <f>IFERROR(AX346/H346,0)</f>
        <v>0</v>
      </c>
      <c r="AZ346" s="46">
        <f>IFERROR(P346-J346,0)</f>
        <v>0</v>
      </c>
      <c r="BA346" s="47">
        <f>IFERROR(AZ346/J346,0)</f>
        <v>0</v>
      </c>
      <c r="BB346" s="44">
        <f>IFERROR(L346-R346,0)</f>
        <v>0</v>
      </c>
      <c r="BC346" s="45">
        <f>IFERROR(BB346/R346,0)</f>
        <v>0</v>
      </c>
      <c r="BD346" s="46">
        <f>IFERROR(N346-T346,0)</f>
        <v>0</v>
      </c>
      <c r="BE346" s="45">
        <f>IFERROR(BD346/T346,0)</f>
        <v>0</v>
      </c>
      <c r="BF346" s="46">
        <f>IFERROR(P346-V346,0)</f>
        <v>0</v>
      </c>
      <c r="BG346" s="47">
        <f>IFERROR(BF346/V346,0)</f>
        <v>0</v>
      </c>
      <c r="BH346" s="44">
        <f>IFERROR(L346-X346,0)</f>
        <v>0</v>
      </c>
      <c r="BI346" s="45">
        <f>IFERROR(BH346/X346,0)</f>
        <v>0</v>
      </c>
      <c r="BJ346" s="46">
        <f>IFERROR(N346-Z346,0)</f>
        <v>0</v>
      </c>
      <c r="BK346" s="45">
        <f>IFERROR(BJ346/Z346,0)</f>
        <v>0</v>
      </c>
      <c r="BL346" s="46">
        <f>IFERROR(P346-AB346,0)</f>
        <v>0</v>
      </c>
      <c r="BM346" s="48">
        <f>IFERROR(BL346/AB346,0)</f>
        <v>0</v>
      </c>
      <c r="BN346" s="49">
        <f>IFERROR(L346-AP346,0)</f>
        <v>0</v>
      </c>
      <c r="BO346" s="45">
        <f>IFERROR(BN346/AP346,0)</f>
        <v>0</v>
      </c>
      <c r="BP346" s="46">
        <f>IFERROR(N346-AR346,0)</f>
        <v>0</v>
      </c>
      <c r="BQ346" s="45">
        <f>IFERROR(BP346/AR346,0)</f>
        <v>0</v>
      </c>
      <c r="BR346" s="46">
        <f t="shared" ref="BR346:BR362" si="670">IFERROR(P346-AT346,0)</f>
        <v>0</v>
      </c>
      <c r="BS346" s="48">
        <f>IFERROR(BR346/AT346,0)</f>
        <v>0</v>
      </c>
      <c r="CD346" s="2"/>
      <c r="CE346" s="2"/>
      <c r="CJ346" s="6"/>
      <c r="CK346" s="236"/>
      <c r="CL346" s="15"/>
      <c r="CM346" s="236"/>
      <c r="CN346" s="15"/>
    </row>
    <row r="347" spans="3:92" ht="18" hidden="1" customHeight="1" x14ac:dyDescent="0.3">
      <c r="C347" s="315"/>
      <c r="D347" s="318"/>
      <c r="E347" s="60" t="s">
        <v>36</v>
      </c>
      <c r="F347" s="61">
        <f t="shared" si="656"/>
        <v>6893</v>
      </c>
      <c r="G347" s="62">
        <f>IFERROR(F347/F362,0)</f>
        <v>0.23819067694115209</v>
      </c>
      <c r="H347" s="63">
        <f t="shared" ref="H347:H362" si="671">IFERROR(J347/F347,"0")</f>
        <v>290.91235335843123</v>
      </c>
      <c r="I347" s="64">
        <f>IFERROR(H347/H347,0)</f>
        <v>1</v>
      </c>
      <c r="J347" s="63">
        <f t="shared" si="657"/>
        <v>2005258.8516996666</v>
      </c>
      <c r="K347" s="65">
        <f>IFERROR(J347/J362,0)</f>
        <v>0.22985936739992988</v>
      </c>
      <c r="L347" s="66">
        <f t="shared" si="658"/>
        <v>0</v>
      </c>
      <c r="M347" s="62">
        <f>IFERROR(L347/L362,0)</f>
        <v>0</v>
      </c>
      <c r="N347" s="63" t="str">
        <f t="shared" ref="N347:N362" si="672">IFERROR(P347/L347,"0")</f>
        <v>0</v>
      </c>
      <c r="O347" s="64">
        <f>IFERROR(N347/N347,0)</f>
        <v>0</v>
      </c>
      <c r="P347" s="63">
        <f t="shared" si="659"/>
        <v>0</v>
      </c>
      <c r="Q347" s="67">
        <f>IFERROR(P347/P362,0)</f>
        <v>0</v>
      </c>
      <c r="R347" s="66">
        <f t="shared" si="660"/>
        <v>0</v>
      </c>
      <c r="S347" s="62">
        <f>IFERROR(R347/R362,0)</f>
        <v>0</v>
      </c>
      <c r="T347" s="63" t="str">
        <f t="shared" ref="T347:T362" si="673">IFERROR(V347/R347,"0")</f>
        <v>0</v>
      </c>
      <c r="U347" s="64">
        <f>IFERROR(T347/T347,0)</f>
        <v>0</v>
      </c>
      <c r="V347" s="63">
        <f t="shared" si="661"/>
        <v>0</v>
      </c>
      <c r="W347" s="67">
        <f>IFERROR(V347/V362,0)</f>
        <v>0</v>
      </c>
      <c r="X347" s="68">
        <f t="shared" si="662"/>
        <v>0</v>
      </c>
      <c r="Y347" s="62">
        <f>IFERROR(X347/X362,0)</f>
        <v>0</v>
      </c>
      <c r="Z347" s="63" t="str">
        <f t="shared" ref="Z347:Z362" si="674">IFERROR(AB347/X347,"0")</f>
        <v>0</v>
      </c>
      <c r="AA347" s="64">
        <f>IFERROR(Z347/Z347,0)</f>
        <v>0</v>
      </c>
      <c r="AB347" s="63">
        <f t="shared" si="663"/>
        <v>0</v>
      </c>
      <c r="AC347" s="65">
        <f>IFERROR(AB347/AB362,0)</f>
        <v>0</v>
      </c>
      <c r="AD347" s="66">
        <f t="shared" si="664"/>
        <v>0</v>
      </c>
      <c r="AE347" s="62">
        <f>IFERROR(AD347/AD362,0)</f>
        <v>0</v>
      </c>
      <c r="AF347" s="63" t="str">
        <f t="shared" ref="AF347:AF362" si="675">IFERROR(AH347/AD347,"0")</f>
        <v>0</v>
      </c>
      <c r="AG347" s="64">
        <f>IFERROR(AF347/AF347,0)</f>
        <v>0</v>
      </c>
      <c r="AH347" s="63">
        <f t="shared" si="665"/>
        <v>0</v>
      </c>
      <c r="AI347" s="67">
        <f>IFERROR(AH347/AH362,0)</f>
        <v>0</v>
      </c>
      <c r="AJ347" s="66">
        <f t="shared" si="666"/>
        <v>0</v>
      </c>
      <c r="AK347" s="62">
        <f>IFERROR(AJ347/AJ362,0)</f>
        <v>0</v>
      </c>
      <c r="AL347" s="63" t="str">
        <f t="shared" ref="AL347:AL362" si="676">IFERROR(AN347/AJ347,"0")</f>
        <v>0</v>
      </c>
      <c r="AM347" s="64">
        <f>IFERROR(AL347/AL347,0)</f>
        <v>0</v>
      </c>
      <c r="AN347" s="63">
        <f t="shared" si="667"/>
        <v>0</v>
      </c>
      <c r="AO347" s="65">
        <f>IFERROR(AN347/AN362,0)</f>
        <v>0</v>
      </c>
      <c r="AP347" s="66">
        <f t="shared" si="668"/>
        <v>0</v>
      </c>
      <c r="AQ347" s="62">
        <f>IFERROR(AP347/AP362,0)</f>
        <v>0</v>
      </c>
      <c r="AR347" s="63" t="str">
        <f t="shared" ref="AR347:AR362" si="677">IFERROR(AT347/AP347,"0")</f>
        <v>0</v>
      </c>
      <c r="AS347" s="64">
        <f>IFERROR(AR347/AR347,0)</f>
        <v>0</v>
      </c>
      <c r="AT347" s="63">
        <f t="shared" si="669"/>
        <v>0</v>
      </c>
      <c r="AU347" s="69">
        <f>IFERROR(AT347/AT362,0)</f>
        <v>0</v>
      </c>
      <c r="AV347" s="70">
        <f t="shared" ref="AV347:AV363" si="678">IFERROR(L347-F347,0)</f>
        <v>-6893</v>
      </c>
      <c r="AW347" s="71">
        <f t="shared" ref="AW347:AW362" si="679">IFERROR(AV347/F347,0)</f>
        <v>-1</v>
      </c>
      <c r="AX347" s="72">
        <f t="shared" ref="AX347:AX362" si="680">IFERROR(N347-H347,0)</f>
        <v>-290.91235335843123</v>
      </c>
      <c r="AY347" s="71">
        <f t="shared" ref="AY347:AY362" si="681">IFERROR(AX347/H347,0)</f>
        <v>-1</v>
      </c>
      <c r="AZ347" s="72">
        <f t="shared" ref="AZ347:AZ362" si="682">IFERROR(P347-J347,0)</f>
        <v>-2005258.8516996666</v>
      </c>
      <c r="BA347" s="73">
        <f t="shared" ref="BA347:BA362" si="683">IFERROR(AZ347/J347,0)</f>
        <v>-1</v>
      </c>
      <c r="BB347" s="70">
        <f t="shared" ref="BB347:BB363" si="684">IFERROR(L347-R347,0)</f>
        <v>0</v>
      </c>
      <c r="BC347" s="71">
        <f t="shared" ref="BC347:BC362" si="685">IFERROR(BB347/R347,0)</f>
        <v>0</v>
      </c>
      <c r="BD347" s="72">
        <f t="shared" ref="BD347:BD362" si="686">IFERROR(N347-T347,0)</f>
        <v>0</v>
      </c>
      <c r="BE347" s="71">
        <f t="shared" ref="BE347:BE362" si="687">IFERROR(BD347/T347,0)</f>
        <v>0</v>
      </c>
      <c r="BF347" s="72">
        <f t="shared" ref="BF347:BF362" si="688">IFERROR(P347-V347,0)</f>
        <v>0</v>
      </c>
      <c r="BG347" s="73">
        <f t="shared" ref="BG347:BG362" si="689">IFERROR(BF347/V347,0)</f>
        <v>0</v>
      </c>
      <c r="BH347" s="70">
        <f t="shared" ref="BH347:BH363" si="690">IFERROR(L347-X347,0)</f>
        <v>0</v>
      </c>
      <c r="BI347" s="71">
        <f t="shared" ref="BI347:BI362" si="691">IFERROR(BH347/X347,0)</f>
        <v>0</v>
      </c>
      <c r="BJ347" s="72">
        <f t="shared" ref="BJ347:BJ362" si="692">IFERROR(N347-Z347,0)</f>
        <v>0</v>
      </c>
      <c r="BK347" s="71">
        <f t="shared" ref="BK347:BK362" si="693">IFERROR(BJ347/Z347,0)</f>
        <v>0</v>
      </c>
      <c r="BL347" s="72">
        <f t="shared" ref="BL347:BL362" si="694">IFERROR(P347-AB347,0)</f>
        <v>0</v>
      </c>
      <c r="BM347" s="74">
        <f t="shared" ref="BM347:BM362" si="695">IFERROR(BL347/AB347,0)</f>
        <v>0</v>
      </c>
      <c r="BN347" s="75">
        <f t="shared" ref="BN347:BN362" si="696">IFERROR(L347-AP347,0)</f>
        <v>0</v>
      </c>
      <c r="BO347" s="71">
        <f t="shared" ref="BO347:BO362" si="697">IFERROR(BN347/AP347,0)</f>
        <v>0</v>
      </c>
      <c r="BP347" s="72">
        <f t="shared" ref="BP347:BP362" si="698">IFERROR(N347-AR347,0)</f>
        <v>0</v>
      </c>
      <c r="BQ347" s="71">
        <f t="shared" ref="BQ347:BQ362" si="699">IFERROR(BP347/AR347,0)</f>
        <v>0</v>
      </c>
      <c r="BR347" s="72">
        <f t="shared" si="670"/>
        <v>0</v>
      </c>
      <c r="BS347" s="74">
        <f t="shared" ref="BS347:BS362" si="700">IFERROR(BR347/AT347,0)</f>
        <v>0</v>
      </c>
      <c r="CD347" s="2"/>
      <c r="CE347" s="2"/>
      <c r="CJ347" s="6"/>
      <c r="CK347" s="6"/>
      <c r="CM347" s="6"/>
    </row>
    <row r="348" spans="3:92" ht="18" hidden="1" customHeight="1" x14ac:dyDescent="0.3">
      <c r="C348" s="315"/>
      <c r="D348" s="318"/>
      <c r="E348" s="60" t="s">
        <v>37</v>
      </c>
      <c r="F348" s="61">
        <f t="shared" si="656"/>
        <v>498</v>
      </c>
      <c r="G348" s="62">
        <f>IFERROR(F348/F362,0)</f>
        <v>1.720861121669719E-2</v>
      </c>
      <c r="H348" s="63">
        <f t="shared" si="671"/>
        <v>303.28127695686476</v>
      </c>
      <c r="I348" s="64">
        <f>IFERROR(H348/H347,0)</f>
        <v>1.0425176980476791</v>
      </c>
      <c r="J348" s="63">
        <f t="shared" si="657"/>
        <v>151034.07592451866</v>
      </c>
      <c r="K348" s="65">
        <f>IFERROR(J348/J362,0)</f>
        <v>1.7312775913402349E-2</v>
      </c>
      <c r="L348" s="66">
        <f t="shared" si="658"/>
        <v>0</v>
      </c>
      <c r="M348" s="62">
        <f>IFERROR(L348/L362,0)</f>
        <v>0</v>
      </c>
      <c r="N348" s="63" t="str">
        <f t="shared" si="672"/>
        <v>0</v>
      </c>
      <c r="O348" s="64">
        <f>IFERROR(N348/N347,0)</f>
        <v>0</v>
      </c>
      <c r="P348" s="63">
        <f t="shared" si="659"/>
        <v>0</v>
      </c>
      <c r="Q348" s="67">
        <f>IFERROR(P348/P362,0)</f>
        <v>0</v>
      </c>
      <c r="R348" s="66">
        <f t="shared" si="660"/>
        <v>0</v>
      </c>
      <c r="S348" s="62">
        <f>IFERROR(R348/R362,0)</f>
        <v>0</v>
      </c>
      <c r="T348" s="63" t="str">
        <f t="shared" si="673"/>
        <v>0</v>
      </c>
      <c r="U348" s="64">
        <f>IFERROR(T348/T347,0)</f>
        <v>0</v>
      </c>
      <c r="V348" s="63">
        <f t="shared" si="661"/>
        <v>0</v>
      </c>
      <c r="W348" s="67">
        <f>IFERROR(V348/V362,0)</f>
        <v>0</v>
      </c>
      <c r="X348" s="68">
        <f t="shared" si="662"/>
        <v>0</v>
      </c>
      <c r="Y348" s="62">
        <f>IFERROR(X348/X362,0)</f>
        <v>0</v>
      </c>
      <c r="Z348" s="63" t="str">
        <f t="shared" si="674"/>
        <v>0</v>
      </c>
      <c r="AA348" s="64">
        <f>IFERROR(Z348/Z347,0)</f>
        <v>0</v>
      </c>
      <c r="AB348" s="63">
        <f t="shared" si="663"/>
        <v>0</v>
      </c>
      <c r="AC348" s="65">
        <f>IFERROR(AB348/AB362,0)</f>
        <v>0</v>
      </c>
      <c r="AD348" s="66">
        <f t="shared" si="664"/>
        <v>0</v>
      </c>
      <c r="AE348" s="62">
        <f>IFERROR(AD348/AD362,0)</f>
        <v>0</v>
      </c>
      <c r="AF348" s="63" t="str">
        <f t="shared" si="675"/>
        <v>0</v>
      </c>
      <c r="AG348" s="64">
        <f>IFERROR(AF348/AF347,0)</f>
        <v>0</v>
      </c>
      <c r="AH348" s="63">
        <f t="shared" si="665"/>
        <v>0</v>
      </c>
      <c r="AI348" s="67">
        <f>IFERROR(AH348/AH362,0)</f>
        <v>0</v>
      </c>
      <c r="AJ348" s="66">
        <f t="shared" si="666"/>
        <v>0</v>
      </c>
      <c r="AK348" s="62">
        <f>IFERROR(AJ348/AJ362,0)</f>
        <v>0</v>
      </c>
      <c r="AL348" s="63" t="str">
        <f t="shared" si="676"/>
        <v>0</v>
      </c>
      <c r="AM348" s="64">
        <f>IFERROR(AL348/AL347,0)</f>
        <v>0</v>
      </c>
      <c r="AN348" s="63">
        <f t="shared" si="667"/>
        <v>0</v>
      </c>
      <c r="AO348" s="65">
        <f>IFERROR(AN348/AN362,0)</f>
        <v>0</v>
      </c>
      <c r="AP348" s="66">
        <f t="shared" si="668"/>
        <v>0</v>
      </c>
      <c r="AQ348" s="62">
        <f>IFERROR(AP348/AP362,0)</f>
        <v>0</v>
      </c>
      <c r="AR348" s="63" t="str">
        <f t="shared" si="677"/>
        <v>0</v>
      </c>
      <c r="AS348" s="64">
        <f>IFERROR(AR348/AR347,0)</f>
        <v>0</v>
      </c>
      <c r="AT348" s="63">
        <f t="shared" si="669"/>
        <v>0</v>
      </c>
      <c r="AU348" s="69">
        <f>IFERROR(AT348/AT362,0)</f>
        <v>0</v>
      </c>
      <c r="AV348" s="70">
        <f t="shared" si="678"/>
        <v>-498</v>
      </c>
      <c r="AW348" s="71">
        <f t="shared" si="679"/>
        <v>-1</v>
      </c>
      <c r="AX348" s="72">
        <f t="shared" si="680"/>
        <v>-303.28127695686476</v>
      </c>
      <c r="AY348" s="71">
        <f t="shared" si="681"/>
        <v>-1</v>
      </c>
      <c r="AZ348" s="72">
        <f t="shared" si="682"/>
        <v>-151034.07592451866</v>
      </c>
      <c r="BA348" s="73">
        <f t="shared" si="683"/>
        <v>-1</v>
      </c>
      <c r="BB348" s="70">
        <f t="shared" si="684"/>
        <v>0</v>
      </c>
      <c r="BC348" s="71">
        <f t="shared" si="685"/>
        <v>0</v>
      </c>
      <c r="BD348" s="72">
        <f t="shared" si="686"/>
        <v>0</v>
      </c>
      <c r="BE348" s="71">
        <f t="shared" si="687"/>
        <v>0</v>
      </c>
      <c r="BF348" s="72">
        <f t="shared" si="688"/>
        <v>0</v>
      </c>
      <c r="BG348" s="73">
        <f t="shared" si="689"/>
        <v>0</v>
      </c>
      <c r="BH348" s="70">
        <f t="shared" si="690"/>
        <v>0</v>
      </c>
      <c r="BI348" s="71">
        <f t="shared" si="691"/>
        <v>0</v>
      </c>
      <c r="BJ348" s="72">
        <f t="shared" si="692"/>
        <v>0</v>
      </c>
      <c r="BK348" s="71">
        <f t="shared" si="693"/>
        <v>0</v>
      </c>
      <c r="BL348" s="72">
        <f t="shared" si="694"/>
        <v>0</v>
      </c>
      <c r="BM348" s="74">
        <f t="shared" si="695"/>
        <v>0</v>
      </c>
      <c r="BN348" s="75">
        <f t="shared" si="696"/>
        <v>0</v>
      </c>
      <c r="BO348" s="71">
        <f t="shared" si="697"/>
        <v>0</v>
      </c>
      <c r="BP348" s="72">
        <f t="shared" si="698"/>
        <v>0</v>
      </c>
      <c r="BQ348" s="71">
        <f t="shared" si="699"/>
        <v>0</v>
      </c>
      <c r="BR348" s="72">
        <f t="shared" si="670"/>
        <v>0</v>
      </c>
      <c r="BS348" s="74">
        <f t="shared" si="700"/>
        <v>0</v>
      </c>
      <c r="CD348" s="2"/>
      <c r="CE348" s="2"/>
      <c r="CJ348" s="6"/>
      <c r="CK348" s="6"/>
      <c r="CM348" s="6"/>
    </row>
    <row r="349" spans="3:92" ht="18" hidden="1" customHeight="1" x14ac:dyDescent="0.3">
      <c r="C349" s="315"/>
      <c r="D349" s="318"/>
      <c r="E349" s="60" t="s">
        <v>39</v>
      </c>
      <c r="F349" s="61">
        <f t="shared" si="656"/>
        <v>329</v>
      </c>
      <c r="G349" s="62">
        <f>IFERROR(F349/F362,0)</f>
        <v>1.1368741145167421E-2</v>
      </c>
      <c r="H349" s="63">
        <f t="shared" si="671"/>
        <v>293.73093783308934</v>
      </c>
      <c r="I349" s="64">
        <f>IFERROR(H349/H347,0)</f>
        <v>1.0096887754752213</v>
      </c>
      <c r="J349" s="63">
        <f t="shared" si="657"/>
        <v>96637.478547086401</v>
      </c>
      <c r="K349" s="65">
        <f>IFERROR(J349/J362,0)</f>
        <v>1.1077387673481509E-2</v>
      </c>
      <c r="L349" s="66">
        <f t="shared" si="658"/>
        <v>0</v>
      </c>
      <c r="M349" s="62">
        <f>IFERROR(L349/L362,0)</f>
        <v>0</v>
      </c>
      <c r="N349" s="63" t="str">
        <f t="shared" si="672"/>
        <v>0</v>
      </c>
      <c r="O349" s="64">
        <f>IFERROR(N349/N347,0)</f>
        <v>0</v>
      </c>
      <c r="P349" s="63">
        <f t="shared" si="659"/>
        <v>0</v>
      </c>
      <c r="Q349" s="67">
        <f>IFERROR(P349/P362,0)</f>
        <v>0</v>
      </c>
      <c r="R349" s="66">
        <f t="shared" si="660"/>
        <v>0</v>
      </c>
      <c r="S349" s="62">
        <f>IFERROR(R349/R362,0)</f>
        <v>0</v>
      </c>
      <c r="T349" s="63" t="str">
        <f t="shared" si="673"/>
        <v>0</v>
      </c>
      <c r="U349" s="64">
        <f>IFERROR(T349/T347,0)</f>
        <v>0</v>
      </c>
      <c r="V349" s="63">
        <f t="shared" si="661"/>
        <v>0</v>
      </c>
      <c r="W349" s="67">
        <f>IFERROR(V349/V362,0)</f>
        <v>0</v>
      </c>
      <c r="X349" s="68">
        <f t="shared" si="662"/>
        <v>0</v>
      </c>
      <c r="Y349" s="62">
        <f>IFERROR(X349/X362,0)</f>
        <v>0</v>
      </c>
      <c r="Z349" s="63" t="str">
        <f t="shared" si="674"/>
        <v>0</v>
      </c>
      <c r="AA349" s="64">
        <f>IFERROR(Z349/Z347,0)</f>
        <v>0</v>
      </c>
      <c r="AB349" s="63">
        <f t="shared" si="663"/>
        <v>0</v>
      </c>
      <c r="AC349" s="65">
        <f>IFERROR(AB349/AB362,0)</f>
        <v>0</v>
      </c>
      <c r="AD349" s="66">
        <f t="shared" si="664"/>
        <v>0</v>
      </c>
      <c r="AE349" s="62">
        <f>IFERROR(AD349/AD362,0)</f>
        <v>0</v>
      </c>
      <c r="AF349" s="63" t="str">
        <f t="shared" si="675"/>
        <v>0</v>
      </c>
      <c r="AG349" s="64">
        <f>IFERROR(AF349/AF347,0)</f>
        <v>0</v>
      </c>
      <c r="AH349" s="63">
        <f t="shared" si="665"/>
        <v>0</v>
      </c>
      <c r="AI349" s="67">
        <f>IFERROR(AH349/AH362,0)</f>
        <v>0</v>
      </c>
      <c r="AJ349" s="66">
        <f t="shared" si="666"/>
        <v>0</v>
      </c>
      <c r="AK349" s="62">
        <f>IFERROR(AJ349/AJ362,0)</f>
        <v>0</v>
      </c>
      <c r="AL349" s="63" t="str">
        <f t="shared" si="676"/>
        <v>0</v>
      </c>
      <c r="AM349" s="64">
        <f>IFERROR(AL349/AL347,0)</f>
        <v>0</v>
      </c>
      <c r="AN349" s="63">
        <f t="shared" si="667"/>
        <v>0</v>
      </c>
      <c r="AO349" s="65">
        <f>IFERROR(AN349/AN362,0)</f>
        <v>0</v>
      </c>
      <c r="AP349" s="66">
        <f t="shared" si="668"/>
        <v>0</v>
      </c>
      <c r="AQ349" s="62">
        <f>IFERROR(AP349/AP362,0)</f>
        <v>0</v>
      </c>
      <c r="AR349" s="63" t="str">
        <f t="shared" si="677"/>
        <v>0</v>
      </c>
      <c r="AS349" s="64">
        <f>IFERROR(AR349/AR347,0)</f>
        <v>0</v>
      </c>
      <c r="AT349" s="63">
        <f t="shared" si="669"/>
        <v>0</v>
      </c>
      <c r="AU349" s="69">
        <f>IFERROR(AT349/AT362,0)</f>
        <v>0</v>
      </c>
      <c r="AV349" s="70">
        <f t="shared" si="678"/>
        <v>-329</v>
      </c>
      <c r="AW349" s="71">
        <f t="shared" si="679"/>
        <v>-1</v>
      </c>
      <c r="AX349" s="72">
        <f t="shared" si="680"/>
        <v>-293.73093783308934</v>
      </c>
      <c r="AY349" s="71">
        <f t="shared" si="681"/>
        <v>-1</v>
      </c>
      <c r="AZ349" s="72">
        <f t="shared" si="682"/>
        <v>-96637.478547086401</v>
      </c>
      <c r="BA349" s="73">
        <f t="shared" si="683"/>
        <v>-1</v>
      </c>
      <c r="BB349" s="70">
        <f t="shared" si="684"/>
        <v>0</v>
      </c>
      <c r="BC349" s="71">
        <f t="shared" si="685"/>
        <v>0</v>
      </c>
      <c r="BD349" s="72">
        <f t="shared" si="686"/>
        <v>0</v>
      </c>
      <c r="BE349" s="71">
        <f t="shared" si="687"/>
        <v>0</v>
      </c>
      <c r="BF349" s="72">
        <f t="shared" si="688"/>
        <v>0</v>
      </c>
      <c r="BG349" s="73">
        <f t="shared" si="689"/>
        <v>0</v>
      </c>
      <c r="BH349" s="70">
        <f t="shared" si="690"/>
        <v>0</v>
      </c>
      <c r="BI349" s="71">
        <f t="shared" si="691"/>
        <v>0</v>
      </c>
      <c r="BJ349" s="72">
        <f t="shared" si="692"/>
        <v>0</v>
      </c>
      <c r="BK349" s="71">
        <f t="shared" si="693"/>
        <v>0</v>
      </c>
      <c r="BL349" s="72">
        <f t="shared" si="694"/>
        <v>0</v>
      </c>
      <c r="BM349" s="74">
        <f t="shared" si="695"/>
        <v>0</v>
      </c>
      <c r="BN349" s="75">
        <f t="shared" si="696"/>
        <v>0</v>
      </c>
      <c r="BO349" s="71">
        <f t="shared" si="697"/>
        <v>0</v>
      </c>
      <c r="BP349" s="72">
        <f t="shared" si="698"/>
        <v>0</v>
      </c>
      <c r="BQ349" s="71">
        <f t="shared" si="699"/>
        <v>0</v>
      </c>
      <c r="BR349" s="72">
        <f t="shared" si="670"/>
        <v>0</v>
      </c>
      <c r="BS349" s="74">
        <f t="shared" si="700"/>
        <v>0</v>
      </c>
      <c r="CD349" s="2"/>
      <c r="CE349" s="2"/>
      <c r="CJ349" s="6"/>
      <c r="CK349" s="6"/>
      <c r="CM349" s="6"/>
    </row>
    <row r="350" spans="3:92" ht="18" hidden="1" customHeight="1" x14ac:dyDescent="0.3">
      <c r="C350" s="315"/>
      <c r="D350" s="319"/>
      <c r="E350" s="86" t="s">
        <v>41</v>
      </c>
      <c r="F350" s="87">
        <f>SUM(F346:F349)</f>
        <v>9631</v>
      </c>
      <c r="G350" s="88">
        <f>IFERROR(F350/F362,0)</f>
        <v>0.33280348318877639</v>
      </c>
      <c r="H350" s="89">
        <f t="shared" si="671"/>
        <v>233.92486825576489</v>
      </c>
      <c r="I350" s="90">
        <f>IFERROR(H350/H347,0)</f>
        <v>0.80410771682681892</v>
      </c>
      <c r="J350" s="89">
        <f>SUM(J346:J349)</f>
        <v>2252930.4061712716</v>
      </c>
      <c r="K350" s="91">
        <f>IFERROR(J350/J362,0)</f>
        <v>0.25824953098681375</v>
      </c>
      <c r="L350" s="92">
        <f>SUM(L346:L349)</f>
        <v>0</v>
      </c>
      <c r="M350" s="88">
        <f>IFERROR(L350/L362,0)</f>
        <v>0</v>
      </c>
      <c r="N350" s="89" t="str">
        <f t="shared" si="672"/>
        <v>0</v>
      </c>
      <c r="O350" s="90">
        <f>IFERROR(N350/N347,0)</f>
        <v>0</v>
      </c>
      <c r="P350" s="89">
        <f>SUM(P346:P349)</f>
        <v>0</v>
      </c>
      <c r="Q350" s="93">
        <f>IFERROR(P350/P362,0)</f>
        <v>0</v>
      </c>
      <c r="R350" s="92">
        <f>SUM(R346:R349)</f>
        <v>0</v>
      </c>
      <c r="S350" s="88">
        <f>IFERROR(R350/R362,0)</f>
        <v>0</v>
      </c>
      <c r="T350" s="89" t="str">
        <f t="shared" si="673"/>
        <v>0</v>
      </c>
      <c r="U350" s="90">
        <f>IFERROR(T350/T347,0)</f>
        <v>0</v>
      </c>
      <c r="V350" s="89">
        <f>SUM(V346:V349)</f>
        <v>0</v>
      </c>
      <c r="W350" s="93">
        <f>IFERROR(V350/V362,0)</f>
        <v>0</v>
      </c>
      <c r="X350" s="94">
        <f>SUM(X346:X349)</f>
        <v>0</v>
      </c>
      <c r="Y350" s="88">
        <f>IFERROR(X350/X362,0)</f>
        <v>0</v>
      </c>
      <c r="Z350" s="89" t="str">
        <f t="shared" si="674"/>
        <v>0</v>
      </c>
      <c r="AA350" s="90">
        <f>IFERROR(Z350/Z347,0)</f>
        <v>0</v>
      </c>
      <c r="AB350" s="89">
        <f>SUM(AB346:AB349)</f>
        <v>0</v>
      </c>
      <c r="AC350" s="91">
        <f>IFERROR(AB350/AB362,0)</f>
        <v>0</v>
      </c>
      <c r="AD350" s="92">
        <f>SUM(AD346:AD349)</f>
        <v>0</v>
      </c>
      <c r="AE350" s="88">
        <f>IFERROR(AD350/AD362,0)</f>
        <v>0</v>
      </c>
      <c r="AF350" s="89" t="str">
        <f t="shared" si="675"/>
        <v>0</v>
      </c>
      <c r="AG350" s="90">
        <f>IFERROR(AF350/AF347,0)</f>
        <v>0</v>
      </c>
      <c r="AH350" s="89">
        <f>SUM(AH346:AH349)</f>
        <v>0</v>
      </c>
      <c r="AI350" s="93">
        <f>IFERROR(AH350/AH362,0)</f>
        <v>0</v>
      </c>
      <c r="AJ350" s="92">
        <f>SUM(AJ346:AJ349)</f>
        <v>0</v>
      </c>
      <c r="AK350" s="88">
        <f>IFERROR(AJ350/AJ362,0)</f>
        <v>0</v>
      </c>
      <c r="AL350" s="89" t="str">
        <f t="shared" si="676"/>
        <v>0</v>
      </c>
      <c r="AM350" s="90">
        <f>IFERROR(AL350/AL347,0)</f>
        <v>0</v>
      </c>
      <c r="AN350" s="89">
        <f>SUM(AN346:AN349)</f>
        <v>0</v>
      </c>
      <c r="AO350" s="91">
        <f>IFERROR(AN350/AN362,0)</f>
        <v>0</v>
      </c>
      <c r="AP350" s="92">
        <f>SUM(AP346:AP349)</f>
        <v>0</v>
      </c>
      <c r="AQ350" s="88">
        <f>IFERROR(AP350/AP362,0)</f>
        <v>0</v>
      </c>
      <c r="AR350" s="89" t="str">
        <f t="shared" si="677"/>
        <v>0</v>
      </c>
      <c r="AS350" s="90">
        <f>IFERROR(AR350/AR347,0)</f>
        <v>0</v>
      </c>
      <c r="AT350" s="89">
        <f>SUM(AT346:AT349)</f>
        <v>0</v>
      </c>
      <c r="AU350" s="95">
        <f>IFERROR(AT350/AT362,0)</f>
        <v>0</v>
      </c>
      <c r="AV350" s="96">
        <f t="shared" si="678"/>
        <v>-9631</v>
      </c>
      <c r="AW350" s="97">
        <f t="shared" si="679"/>
        <v>-1</v>
      </c>
      <c r="AX350" s="98">
        <f t="shared" si="680"/>
        <v>-233.92486825576489</v>
      </c>
      <c r="AY350" s="97">
        <f t="shared" si="681"/>
        <v>-1</v>
      </c>
      <c r="AZ350" s="98">
        <f t="shared" si="682"/>
        <v>-2252930.4061712716</v>
      </c>
      <c r="BA350" s="99">
        <f t="shared" si="683"/>
        <v>-1</v>
      </c>
      <c r="BB350" s="96">
        <f t="shared" si="684"/>
        <v>0</v>
      </c>
      <c r="BC350" s="97">
        <f t="shared" si="685"/>
        <v>0</v>
      </c>
      <c r="BD350" s="98">
        <f t="shared" si="686"/>
        <v>0</v>
      </c>
      <c r="BE350" s="97">
        <f t="shared" si="687"/>
        <v>0</v>
      </c>
      <c r="BF350" s="98">
        <f t="shared" si="688"/>
        <v>0</v>
      </c>
      <c r="BG350" s="99">
        <f t="shared" si="689"/>
        <v>0</v>
      </c>
      <c r="BH350" s="96">
        <f t="shared" si="690"/>
        <v>0</v>
      </c>
      <c r="BI350" s="97">
        <f t="shared" si="691"/>
        <v>0</v>
      </c>
      <c r="BJ350" s="98">
        <f t="shared" si="692"/>
        <v>0</v>
      </c>
      <c r="BK350" s="97">
        <f t="shared" si="693"/>
        <v>0</v>
      </c>
      <c r="BL350" s="98">
        <f t="shared" si="694"/>
        <v>0</v>
      </c>
      <c r="BM350" s="100">
        <f t="shared" si="695"/>
        <v>0</v>
      </c>
      <c r="BN350" s="101">
        <f t="shared" si="696"/>
        <v>0</v>
      </c>
      <c r="BO350" s="97">
        <f t="shared" si="697"/>
        <v>0</v>
      </c>
      <c r="BP350" s="98">
        <f t="shared" si="698"/>
        <v>0</v>
      </c>
      <c r="BQ350" s="97">
        <f t="shared" si="699"/>
        <v>0</v>
      </c>
      <c r="BR350" s="98">
        <f t="shared" si="670"/>
        <v>0</v>
      </c>
      <c r="BS350" s="100">
        <f t="shared" si="700"/>
        <v>0</v>
      </c>
      <c r="CD350" s="2"/>
      <c r="CE350" s="2"/>
      <c r="CJ350" s="6"/>
      <c r="CK350" s="6"/>
      <c r="CM350" s="6"/>
    </row>
    <row r="351" spans="3:92" ht="18" hidden="1" customHeight="1" x14ac:dyDescent="0.3">
      <c r="C351" s="315"/>
      <c r="D351" s="320" t="s">
        <v>44</v>
      </c>
      <c r="E351" s="102" t="s">
        <v>45</v>
      </c>
      <c r="F351" s="103">
        <f t="shared" ref="F351:F353" si="701">SUM(F159,F183,F207,F231,F255,F279)</f>
        <v>3053</v>
      </c>
      <c r="G351" s="104">
        <f>IFERROR(F351/F362,0)</f>
        <v>0.10549777117384844</v>
      </c>
      <c r="H351" s="105">
        <f t="shared" si="671"/>
        <v>275.27823903844779</v>
      </c>
      <c r="I351" s="106">
        <f>IFERROR(H351/H347,0)</f>
        <v>0.94625833472007714</v>
      </c>
      <c r="J351" s="105">
        <f t="shared" ref="J351:J353" si="702">SUM(J159,J183,J207,J231,J255,J279)</f>
        <v>840424.46378438105</v>
      </c>
      <c r="K351" s="107">
        <f>IFERROR(J351/J362,0)</f>
        <v>9.6336408354045333E-2</v>
      </c>
      <c r="L351" s="108">
        <f t="shared" ref="L351:L353" si="703">SUM(L159,L183,L207,L231,L255,L279)</f>
        <v>0</v>
      </c>
      <c r="M351" s="104">
        <f>IFERROR(L351/L362,0)</f>
        <v>0</v>
      </c>
      <c r="N351" s="105" t="str">
        <f t="shared" si="672"/>
        <v>0</v>
      </c>
      <c r="O351" s="106">
        <f>IFERROR(N351/N347,0)</f>
        <v>0</v>
      </c>
      <c r="P351" s="105">
        <f t="shared" ref="P351:P353" si="704">SUM(P159,P183,P207,P231,P255,P279)</f>
        <v>0</v>
      </c>
      <c r="Q351" s="109">
        <f>IFERROR(P351/P362,0)</f>
        <v>0</v>
      </c>
      <c r="R351" s="108">
        <f t="shared" ref="R351:R353" si="705">SUM(R159,R183,R207,R231,R255,R279)</f>
        <v>0</v>
      </c>
      <c r="S351" s="104">
        <f>IFERROR(R351/R362,0)</f>
        <v>0</v>
      </c>
      <c r="T351" s="105" t="str">
        <f t="shared" si="673"/>
        <v>0</v>
      </c>
      <c r="U351" s="106">
        <f>IFERROR(T351/T347,0)</f>
        <v>0</v>
      </c>
      <c r="V351" s="105">
        <f t="shared" ref="V351:V353" si="706">SUM(V159,V183,V207,V231,V255,V279)</f>
        <v>0</v>
      </c>
      <c r="W351" s="109">
        <f>IFERROR(V351/V362,0)</f>
        <v>0</v>
      </c>
      <c r="X351" s="110">
        <f t="shared" ref="X351:X353" si="707">SUM(X159,X183,X207,X231,X255,X279)</f>
        <v>0</v>
      </c>
      <c r="Y351" s="104">
        <f>IFERROR(X351/X362,0)</f>
        <v>0</v>
      </c>
      <c r="Z351" s="105" t="str">
        <f t="shared" si="674"/>
        <v>0</v>
      </c>
      <c r="AA351" s="106">
        <f>IFERROR(Z351/Z347,0)</f>
        <v>0</v>
      </c>
      <c r="AB351" s="105">
        <f t="shared" ref="AB351:AB353" si="708">SUM(AB159,AB183,AB207,AB231,AB255,AB279)</f>
        <v>0</v>
      </c>
      <c r="AC351" s="107">
        <f>IFERROR(AB351/AB362,0)</f>
        <v>0</v>
      </c>
      <c r="AD351" s="108">
        <f t="shared" ref="AD351:AD353" si="709">SUM(AD159,AD183,AD207,AD231,AD255,AD279)</f>
        <v>0</v>
      </c>
      <c r="AE351" s="104">
        <f>IFERROR(AD351/AD362,0)</f>
        <v>0</v>
      </c>
      <c r="AF351" s="105" t="str">
        <f t="shared" si="675"/>
        <v>0</v>
      </c>
      <c r="AG351" s="106">
        <f>IFERROR(AF351/AF347,0)</f>
        <v>0</v>
      </c>
      <c r="AH351" s="105">
        <f t="shared" ref="AH351:AH353" si="710">SUM(AH159,AH183,AH207,AH231,AH255,AH279)</f>
        <v>0</v>
      </c>
      <c r="AI351" s="109">
        <f>IFERROR(AH351/AH362,0)</f>
        <v>0</v>
      </c>
      <c r="AJ351" s="108">
        <f t="shared" ref="AJ351:AJ353" si="711">SUM(AJ159,AJ183,AJ207,AJ231,AJ255,AJ279)</f>
        <v>0</v>
      </c>
      <c r="AK351" s="104">
        <f>IFERROR(AJ351/AJ362,0)</f>
        <v>0</v>
      </c>
      <c r="AL351" s="105" t="str">
        <f t="shared" si="676"/>
        <v>0</v>
      </c>
      <c r="AM351" s="106">
        <f>IFERROR(AL351/AL347,0)</f>
        <v>0</v>
      </c>
      <c r="AN351" s="105">
        <f t="shared" ref="AN351:AN353" si="712">SUM(AN159,AN183,AN207,AN231,AN255,AN279)</f>
        <v>0</v>
      </c>
      <c r="AO351" s="107">
        <f>IFERROR(AN351/AN362,0)</f>
        <v>0</v>
      </c>
      <c r="AP351" s="108">
        <f t="shared" ref="AP351:AP353" si="713">SUM(AP159,AP183,AP207,AP231,AP255,AP279)</f>
        <v>0</v>
      </c>
      <c r="AQ351" s="104">
        <f>IFERROR(AP351/AP362,0)</f>
        <v>0</v>
      </c>
      <c r="AR351" s="105" t="str">
        <f t="shared" si="677"/>
        <v>0</v>
      </c>
      <c r="AS351" s="106">
        <f>IFERROR(AR351/AR347,0)</f>
        <v>0</v>
      </c>
      <c r="AT351" s="105">
        <f t="shared" ref="AT351:AT353" si="714">SUM(AT159,AT183,AT207,AT231,AT255,AT279)</f>
        <v>0</v>
      </c>
      <c r="AU351" s="111">
        <f>IFERROR(AT351/AT362,0)</f>
        <v>0</v>
      </c>
      <c r="AV351" s="112">
        <f t="shared" si="678"/>
        <v>-3053</v>
      </c>
      <c r="AW351" s="113">
        <f t="shared" si="679"/>
        <v>-1</v>
      </c>
      <c r="AX351" s="114">
        <f t="shared" si="680"/>
        <v>-275.27823903844779</v>
      </c>
      <c r="AY351" s="113">
        <f t="shared" si="681"/>
        <v>-1</v>
      </c>
      <c r="AZ351" s="114">
        <f t="shared" si="682"/>
        <v>-840424.46378438105</v>
      </c>
      <c r="BA351" s="115">
        <f t="shared" si="683"/>
        <v>-1</v>
      </c>
      <c r="BB351" s="112">
        <f t="shared" si="684"/>
        <v>0</v>
      </c>
      <c r="BC351" s="113">
        <f t="shared" si="685"/>
        <v>0</v>
      </c>
      <c r="BD351" s="114">
        <f t="shared" si="686"/>
        <v>0</v>
      </c>
      <c r="BE351" s="113">
        <f t="shared" si="687"/>
        <v>0</v>
      </c>
      <c r="BF351" s="114">
        <f t="shared" si="688"/>
        <v>0</v>
      </c>
      <c r="BG351" s="115">
        <f t="shared" si="689"/>
        <v>0</v>
      </c>
      <c r="BH351" s="112">
        <f t="shared" si="690"/>
        <v>0</v>
      </c>
      <c r="BI351" s="113">
        <f t="shared" si="691"/>
        <v>0</v>
      </c>
      <c r="BJ351" s="114">
        <f t="shared" si="692"/>
        <v>0</v>
      </c>
      <c r="BK351" s="113">
        <f t="shared" si="693"/>
        <v>0</v>
      </c>
      <c r="BL351" s="114">
        <f t="shared" si="694"/>
        <v>0</v>
      </c>
      <c r="BM351" s="116">
        <f t="shared" si="695"/>
        <v>0</v>
      </c>
      <c r="BN351" s="117">
        <f t="shared" si="696"/>
        <v>0</v>
      </c>
      <c r="BO351" s="113">
        <f t="shared" si="697"/>
        <v>0</v>
      </c>
      <c r="BP351" s="114">
        <f t="shared" si="698"/>
        <v>0</v>
      </c>
      <c r="BQ351" s="113">
        <f t="shared" si="699"/>
        <v>0</v>
      </c>
      <c r="BR351" s="114">
        <f t="shared" si="670"/>
        <v>0</v>
      </c>
      <c r="BS351" s="116">
        <f t="shared" si="700"/>
        <v>0</v>
      </c>
      <c r="CD351" s="2"/>
      <c r="CE351" s="2"/>
      <c r="CJ351" s="6"/>
      <c r="CK351" s="6"/>
      <c r="CM351" s="6"/>
    </row>
    <row r="352" spans="3:92" ht="18" hidden="1" customHeight="1" x14ac:dyDescent="0.3">
      <c r="C352" s="315"/>
      <c r="D352" s="321"/>
      <c r="E352" s="60" t="s">
        <v>47</v>
      </c>
      <c r="F352" s="61">
        <f t="shared" si="701"/>
        <v>220</v>
      </c>
      <c r="G352" s="62">
        <f>IFERROR(F352/F362,0)</f>
        <v>7.6021977262517712E-3</v>
      </c>
      <c r="H352" s="63">
        <f t="shared" si="671"/>
        <v>273.83524747540508</v>
      </c>
      <c r="I352" s="64">
        <f>IFERROR(H352/H347,0)</f>
        <v>0.9412981068494346</v>
      </c>
      <c r="J352" s="63">
        <f t="shared" si="702"/>
        <v>60243.754444589118</v>
      </c>
      <c r="K352" s="65">
        <f>IFERROR(J352/J362,0)</f>
        <v>6.9056377807247609E-3</v>
      </c>
      <c r="L352" s="66">
        <f t="shared" si="703"/>
        <v>0</v>
      </c>
      <c r="M352" s="62">
        <f>IFERROR(L352/L362,0)</f>
        <v>0</v>
      </c>
      <c r="N352" s="63" t="str">
        <f t="shared" si="672"/>
        <v>0</v>
      </c>
      <c r="O352" s="64">
        <f>IFERROR(N352/N347,0)</f>
        <v>0</v>
      </c>
      <c r="P352" s="63">
        <f t="shared" si="704"/>
        <v>0</v>
      </c>
      <c r="Q352" s="67">
        <f>IFERROR(P352/P362,0)</f>
        <v>0</v>
      </c>
      <c r="R352" s="66">
        <f t="shared" si="705"/>
        <v>0</v>
      </c>
      <c r="S352" s="62">
        <f>IFERROR(R352/R362,0)</f>
        <v>0</v>
      </c>
      <c r="T352" s="63" t="str">
        <f t="shared" si="673"/>
        <v>0</v>
      </c>
      <c r="U352" s="64">
        <f>IFERROR(T352/T347,0)</f>
        <v>0</v>
      </c>
      <c r="V352" s="63">
        <f t="shared" si="706"/>
        <v>0</v>
      </c>
      <c r="W352" s="67">
        <f>IFERROR(V352/V362,0)</f>
        <v>0</v>
      </c>
      <c r="X352" s="68">
        <f t="shared" si="707"/>
        <v>0</v>
      </c>
      <c r="Y352" s="62">
        <f>IFERROR(X352/X362,0)</f>
        <v>0</v>
      </c>
      <c r="Z352" s="63" t="str">
        <f t="shared" si="674"/>
        <v>0</v>
      </c>
      <c r="AA352" s="64">
        <f>IFERROR(Z352/Z347,0)</f>
        <v>0</v>
      </c>
      <c r="AB352" s="63">
        <f t="shared" si="708"/>
        <v>0</v>
      </c>
      <c r="AC352" s="65">
        <f>IFERROR(AB352/AB362,0)</f>
        <v>0</v>
      </c>
      <c r="AD352" s="66">
        <f t="shared" si="709"/>
        <v>0</v>
      </c>
      <c r="AE352" s="62">
        <f>IFERROR(AD352/AD362,0)</f>
        <v>0</v>
      </c>
      <c r="AF352" s="63" t="str">
        <f t="shared" si="675"/>
        <v>0</v>
      </c>
      <c r="AG352" s="64">
        <f>IFERROR(AF352/AF347,0)</f>
        <v>0</v>
      </c>
      <c r="AH352" s="63">
        <f t="shared" si="710"/>
        <v>0</v>
      </c>
      <c r="AI352" s="67">
        <f>IFERROR(AH352/AH362,0)</f>
        <v>0</v>
      </c>
      <c r="AJ352" s="66">
        <f t="shared" si="711"/>
        <v>0</v>
      </c>
      <c r="AK352" s="62">
        <f>IFERROR(AJ352/AJ362,0)</f>
        <v>0</v>
      </c>
      <c r="AL352" s="63" t="str">
        <f t="shared" si="676"/>
        <v>0</v>
      </c>
      <c r="AM352" s="64">
        <f>IFERROR(AL352/AL347,0)</f>
        <v>0</v>
      </c>
      <c r="AN352" s="63">
        <f t="shared" si="712"/>
        <v>0</v>
      </c>
      <c r="AO352" s="65">
        <f>IFERROR(AN352/AN362,0)</f>
        <v>0</v>
      </c>
      <c r="AP352" s="66">
        <f t="shared" si="713"/>
        <v>0</v>
      </c>
      <c r="AQ352" s="62">
        <f>IFERROR(AP352/AP362,0)</f>
        <v>0</v>
      </c>
      <c r="AR352" s="63" t="str">
        <f t="shared" si="677"/>
        <v>0</v>
      </c>
      <c r="AS352" s="64">
        <f>IFERROR(AR352/AR347,0)</f>
        <v>0</v>
      </c>
      <c r="AT352" s="63">
        <f t="shared" si="714"/>
        <v>0</v>
      </c>
      <c r="AU352" s="69">
        <f>IFERROR(AT352/AT362,0)</f>
        <v>0</v>
      </c>
      <c r="AV352" s="70">
        <f t="shared" si="678"/>
        <v>-220</v>
      </c>
      <c r="AW352" s="71">
        <f t="shared" si="679"/>
        <v>-1</v>
      </c>
      <c r="AX352" s="72">
        <f t="shared" si="680"/>
        <v>-273.83524747540508</v>
      </c>
      <c r="AY352" s="71">
        <f t="shared" si="681"/>
        <v>-1</v>
      </c>
      <c r="AZ352" s="72">
        <f t="shared" si="682"/>
        <v>-60243.754444589118</v>
      </c>
      <c r="BA352" s="73">
        <f t="shared" si="683"/>
        <v>-1</v>
      </c>
      <c r="BB352" s="70">
        <f t="shared" si="684"/>
        <v>0</v>
      </c>
      <c r="BC352" s="71">
        <f t="shared" si="685"/>
        <v>0</v>
      </c>
      <c r="BD352" s="72">
        <f t="shared" si="686"/>
        <v>0</v>
      </c>
      <c r="BE352" s="71">
        <f t="shared" si="687"/>
        <v>0</v>
      </c>
      <c r="BF352" s="72">
        <f t="shared" si="688"/>
        <v>0</v>
      </c>
      <c r="BG352" s="73">
        <f t="shared" si="689"/>
        <v>0</v>
      </c>
      <c r="BH352" s="70">
        <f t="shared" si="690"/>
        <v>0</v>
      </c>
      <c r="BI352" s="71">
        <f t="shared" si="691"/>
        <v>0</v>
      </c>
      <c r="BJ352" s="72">
        <f t="shared" si="692"/>
        <v>0</v>
      </c>
      <c r="BK352" s="71">
        <f t="shared" si="693"/>
        <v>0</v>
      </c>
      <c r="BL352" s="72">
        <f t="shared" si="694"/>
        <v>0</v>
      </c>
      <c r="BM352" s="74">
        <f t="shared" si="695"/>
        <v>0</v>
      </c>
      <c r="BN352" s="75">
        <f t="shared" si="696"/>
        <v>0</v>
      </c>
      <c r="BO352" s="71">
        <f t="shared" si="697"/>
        <v>0</v>
      </c>
      <c r="BP352" s="72">
        <f t="shared" si="698"/>
        <v>0</v>
      </c>
      <c r="BQ352" s="71">
        <f t="shared" si="699"/>
        <v>0</v>
      </c>
      <c r="BR352" s="72">
        <f t="shared" si="670"/>
        <v>0</v>
      </c>
      <c r="BS352" s="74">
        <f t="shared" si="700"/>
        <v>0</v>
      </c>
      <c r="CD352" s="2"/>
      <c r="CE352" s="2"/>
      <c r="CJ352" s="6"/>
      <c r="CK352" s="6"/>
      <c r="CM352" s="6"/>
    </row>
    <row r="353" spans="3:92" ht="18" hidden="1" customHeight="1" x14ac:dyDescent="0.3">
      <c r="C353" s="315"/>
      <c r="D353" s="321"/>
      <c r="E353" s="60" t="s">
        <v>49</v>
      </c>
      <c r="F353" s="61">
        <f t="shared" si="701"/>
        <v>2422</v>
      </c>
      <c r="G353" s="62">
        <f>IFERROR(F353/F362,0)</f>
        <v>8.3693285877189952E-2</v>
      </c>
      <c r="H353" s="63">
        <f t="shared" si="671"/>
        <v>267.29571019224693</v>
      </c>
      <c r="I353" s="64">
        <f>IFERROR(H353/H347,0)</f>
        <v>0.91881869953770445</v>
      </c>
      <c r="J353" s="63">
        <f t="shared" si="702"/>
        <v>647390.21008562203</v>
      </c>
      <c r="K353" s="65">
        <f>IFERROR(J353/J362,0)</f>
        <v>7.4209224422601527E-2</v>
      </c>
      <c r="L353" s="66">
        <f t="shared" si="703"/>
        <v>0</v>
      </c>
      <c r="M353" s="62">
        <f>IFERROR(L353/L362,0)</f>
        <v>0</v>
      </c>
      <c r="N353" s="63" t="str">
        <f t="shared" si="672"/>
        <v>0</v>
      </c>
      <c r="O353" s="64">
        <f>IFERROR(N353/N347,0)</f>
        <v>0</v>
      </c>
      <c r="P353" s="63">
        <f t="shared" si="704"/>
        <v>0</v>
      </c>
      <c r="Q353" s="67">
        <f>IFERROR(P353/P362,0)</f>
        <v>0</v>
      </c>
      <c r="R353" s="66">
        <f t="shared" si="705"/>
        <v>0</v>
      </c>
      <c r="S353" s="62">
        <f>IFERROR(R353/R362,0)</f>
        <v>0</v>
      </c>
      <c r="T353" s="63" t="str">
        <f t="shared" si="673"/>
        <v>0</v>
      </c>
      <c r="U353" s="64">
        <f>IFERROR(T353/T347,0)</f>
        <v>0</v>
      </c>
      <c r="V353" s="63">
        <f t="shared" si="706"/>
        <v>0</v>
      </c>
      <c r="W353" s="67">
        <f>IFERROR(V353/V362,0)</f>
        <v>0</v>
      </c>
      <c r="X353" s="68">
        <f t="shared" si="707"/>
        <v>0</v>
      </c>
      <c r="Y353" s="62">
        <f>IFERROR(X353/X362,0)</f>
        <v>0</v>
      </c>
      <c r="Z353" s="63" t="str">
        <f t="shared" si="674"/>
        <v>0</v>
      </c>
      <c r="AA353" s="64">
        <f>IFERROR(Z353/Z347,0)</f>
        <v>0</v>
      </c>
      <c r="AB353" s="63">
        <f t="shared" si="708"/>
        <v>0</v>
      </c>
      <c r="AC353" s="65">
        <f>IFERROR(AB353/AB362,0)</f>
        <v>0</v>
      </c>
      <c r="AD353" s="66">
        <f t="shared" si="709"/>
        <v>0</v>
      </c>
      <c r="AE353" s="62">
        <f>IFERROR(AD353/AD362,0)</f>
        <v>0</v>
      </c>
      <c r="AF353" s="63" t="str">
        <f t="shared" si="675"/>
        <v>0</v>
      </c>
      <c r="AG353" s="64">
        <f>IFERROR(AF353/AF347,0)</f>
        <v>0</v>
      </c>
      <c r="AH353" s="63">
        <f t="shared" si="710"/>
        <v>0</v>
      </c>
      <c r="AI353" s="67">
        <f>IFERROR(AH353/AH362,0)</f>
        <v>0</v>
      </c>
      <c r="AJ353" s="66">
        <f t="shared" si="711"/>
        <v>0</v>
      </c>
      <c r="AK353" s="62">
        <f>IFERROR(AJ353/AJ362,0)</f>
        <v>0</v>
      </c>
      <c r="AL353" s="63" t="str">
        <f t="shared" si="676"/>
        <v>0</v>
      </c>
      <c r="AM353" s="64">
        <f>IFERROR(AL353/AL347,0)</f>
        <v>0</v>
      </c>
      <c r="AN353" s="63">
        <f t="shared" si="712"/>
        <v>0</v>
      </c>
      <c r="AO353" s="65">
        <f>IFERROR(AN353/AN362,0)</f>
        <v>0</v>
      </c>
      <c r="AP353" s="66">
        <f t="shared" si="713"/>
        <v>0</v>
      </c>
      <c r="AQ353" s="62">
        <f>IFERROR(AP353/AP362,0)</f>
        <v>0</v>
      </c>
      <c r="AR353" s="63" t="str">
        <f t="shared" si="677"/>
        <v>0</v>
      </c>
      <c r="AS353" s="64">
        <f>IFERROR(AR353/AR347,0)</f>
        <v>0</v>
      </c>
      <c r="AT353" s="63">
        <f t="shared" si="714"/>
        <v>0</v>
      </c>
      <c r="AU353" s="69">
        <f>IFERROR(AT353/AT362,0)</f>
        <v>0</v>
      </c>
      <c r="AV353" s="70">
        <f t="shared" si="678"/>
        <v>-2422</v>
      </c>
      <c r="AW353" s="71">
        <f t="shared" si="679"/>
        <v>-1</v>
      </c>
      <c r="AX353" s="72">
        <f t="shared" si="680"/>
        <v>-267.29571019224693</v>
      </c>
      <c r="AY353" s="71">
        <f t="shared" si="681"/>
        <v>-1</v>
      </c>
      <c r="AZ353" s="72">
        <f t="shared" si="682"/>
        <v>-647390.21008562203</v>
      </c>
      <c r="BA353" s="73">
        <f t="shared" si="683"/>
        <v>-1</v>
      </c>
      <c r="BB353" s="70">
        <f t="shared" si="684"/>
        <v>0</v>
      </c>
      <c r="BC353" s="71">
        <f t="shared" si="685"/>
        <v>0</v>
      </c>
      <c r="BD353" s="72">
        <f t="shared" si="686"/>
        <v>0</v>
      </c>
      <c r="BE353" s="71">
        <f t="shared" si="687"/>
        <v>0</v>
      </c>
      <c r="BF353" s="72">
        <f t="shared" si="688"/>
        <v>0</v>
      </c>
      <c r="BG353" s="73">
        <f t="shared" si="689"/>
        <v>0</v>
      </c>
      <c r="BH353" s="70">
        <f t="shared" si="690"/>
        <v>0</v>
      </c>
      <c r="BI353" s="71">
        <f t="shared" si="691"/>
        <v>0</v>
      </c>
      <c r="BJ353" s="72">
        <f t="shared" si="692"/>
        <v>0</v>
      </c>
      <c r="BK353" s="71">
        <f t="shared" si="693"/>
        <v>0</v>
      </c>
      <c r="BL353" s="72">
        <f t="shared" si="694"/>
        <v>0</v>
      </c>
      <c r="BM353" s="74">
        <f t="shared" si="695"/>
        <v>0</v>
      </c>
      <c r="BN353" s="75">
        <f t="shared" si="696"/>
        <v>0</v>
      </c>
      <c r="BO353" s="71">
        <f t="shared" si="697"/>
        <v>0</v>
      </c>
      <c r="BP353" s="72">
        <f t="shared" si="698"/>
        <v>0</v>
      </c>
      <c r="BQ353" s="71">
        <f t="shared" si="699"/>
        <v>0</v>
      </c>
      <c r="BR353" s="72">
        <f t="shared" si="670"/>
        <v>0</v>
      </c>
      <c r="BS353" s="74">
        <f t="shared" si="700"/>
        <v>0</v>
      </c>
      <c r="CD353" s="2"/>
      <c r="CE353" s="2"/>
      <c r="CJ353" s="6"/>
      <c r="CK353" s="6"/>
      <c r="CM353" s="6"/>
    </row>
    <row r="354" spans="3:92" ht="18" hidden="1" customHeight="1" x14ac:dyDescent="0.3">
      <c r="C354" s="315"/>
      <c r="D354" s="322"/>
      <c r="E354" s="118" t="s">
        <v>41</v>
      </c>
      <c r="F354" s="119">
        <f>SUM(F351:F353)</f>
        <v>5695</v>
      </c>
      <c r="G354" s="120">
        <f>IFERROR(F354/F362,0)</f>
        <v>0.19679325477729015</v>
      </c>
      <c r="H354" s="121">
        <f t="shared" si="671"/>
        <v>271.82764325102585</v>
      </c>
      <c r="I354" s="122">
        <f>IFERROR(H354/H347,0)</f>
        <v>0.93439704472126273</v>
      </c>
      <c r="J354" s="121">
        <f>SUM(J351:J353)</f>
        <v>1548058.4283145922</v>
      </c>
      <c r="K354" s="123">
        <f>IFERROR(J354/J362,0)</f>
        <v>0.17745127055737162</v>
      </c>
      <c r="L354" s="124">
        <f>SUM(L351:L353)</f>
        <v>0</v>
      </c>
      <c r="M354" s="120">
        <f>IFERROR(L354/L362,0)</f>
        <v>0</v>
      </c>
      <c r="N354" s="121" t="str">
        <f t="shared" si="672"/>
        <v>0</v>
      </c>
      <c r="O354" s="122">
        <f>IFERROR(N354/N347,0)</f>
        <v>0</v>
      </c>
      <c r="P354" s="121">
        <f>SUM(P351:P353)</f>
        <v>0</v>
      </c>
      <c r="Q354" s="125">
        <f>IFERROR(P354/P362,0)</f>
        <v>0</v>
      </c>
      <c r="R354" s="124">
        <f>SUM(R351:R353)</f>
        <v>0</v>
      </c>
      <c r="S354" s="120">
        <f>IFERROR(R354/R362,0)</f>
        <v>0</v>
      </c>
      <c r="T354" s="121" t="str">
        <f t="shared" si="673"/>
        <v>0</v>
      </c>
      <c r="U354" s="122">
        <f>IFERROR(T354/T347,0)</f>
        <v>0</v>
      </c>
      <c r="V354" s="121">
        <f>SUM(V351:V353)</f>
        <v>0</v>
      </c>
      <c r="W354" s="125">
        <f>IFERROR(V354/V362,0)</f>
        <v>0</v>
      </c>
      <c r="X354" s="126">
        <f>SUM(X351:X353)</f>
        <v>0</v>
      </c>
      <c r="Y354" s="120">
        <f>IFERROR(X354/X362,0)</f>
        <v>0</v>
      </c>
      <c r="Z354" s="121" t="str">
        <f t="shared" si="674"/>
        <v>0</v>
      </c>
      <c r="AA354" s="122">
        <f>IFERROR(Z354/Z347,0)</f>
        <v>0</v>
      </c>
      <c r="AB354" s="121">
        <f>SUM(AB351:AB353)</f>
        <v>0</v>
      </c>
      <c r="AC354" s="123">
        <f>IFERROR(AB354/AB362,0)</f>
        <v>0</v>
      </c>
      <c r="AD354" s="124">
        <f>SUM(AD351:AD353)</f>
        <v>0</v>
      </c>
      <c r="AE354" s="120">
        <f>IFERROR(AD354/AD362,0)</f>
        <v>0</v>
      </c>
      <c r="AF354" s="121" t="str">
        <f t="shared" si="675"/>
        <v>0</v>
      </c>
      <c r="AG354" s="122">
        <f>IFERROR(AF354/AF347,0)</f>
        <v>0</v>
      </c>
      <c r="AH354" s="121">
        <f>SUM(AH351:AH353)</f>
        <v>0</v>
      </c>
      <c r="AI354" s="125">
        <f>IFERROR(AH354/AH362,0)</f>
        <v>0</v>
      </c>
      <c r="AJ354" s="124">
        <f>SUM(AJ351:AJ353)</f>
        <v>0</v>
      </c>
      <c r="AK354" s="120">
        <f>IFERROR(AJ354/AJ362,0)</f>
        <v>0</v>
      </c>
      <c r="AL354" s="121" t="str">
        <f t="shared" si="676"/>
        <v>0</v>
      </c>
      <c r="AM354" s="122">
        <f>IFERROR(AL354/AL347,0)</f>
        <v>0</v>
      </c>
      <c r="AN354" s="121">
        <f>SUM(AN351:AN353)</f>
        <v>0</v>
      </c>
      <c r="AO354" s="123">
        <f>IFERROR(AN354/AN362,0)</f>
        <v>0</v>
      </c>
      <c r="AP354" s="124">
        <f>SUM(AP351:AP353)</f>
        <v>0</v>
      </c>
      <c r="AQ354" s="120">
        <f>IFERROR(AP354/AP362,0)</f>
        <v>0</v>
      </c>
      <c r="AR354" s="121" t="str">
        <f t="shared" si="677"/>
        <v>0</v>
      </c>
      <c r="AS354" s="122">
        <f>IFERROR(AR354/AR347,0)</f>
        <v>0</v>
      </c>
      <c r="AT354" s="121">
        <f>SUM(AT351:AT353)</f>
        <v>0</v>
      </c>
      <c r="AU354" s="127">
        <f>IFERROR(AT354/AT362,0)</f>
        <v>0</v>
      </c>
      <c r="AV354" s="128">
        <f t="shared" si="678"/>
        <v>-5695</v>
      </c>
      <c r="AW354" s="129">
        <f t="shared" si="679"/>
        <v>-1</v>
      </c>
      <c r="AX354" s="130">
        <f t="shared" si="680"/>
        <v>-271.82764325102585</v>
      </c>
      <c r="AY354" s="129">
        <f t="shared" si="681"/>
        <v>-1</v>
      </c>
      <c r="AZ354" s="130">
        <f t="shared" si="682"/>
        <v>-1548058.4283145922</v>
      </c>
      <c r="BA354" s="131">
        <f t="shared" si="683"/>
        <v>-1</v>
      </c>
      <c r="BB354" s="128">
        <f t="shared" si="684"/>
        <v>0</v>
      </c>
      <c r="BC354" s="129">
        <f t="shared" si="685"/>
        <v>0</v>
      </c>
      <c r="BD354" s="130">
        <f t="shared" si="686"/>
        <v>0</v>
      </c>
      <c r="BE354" s="129">
        <f t="shared" si="687"/>
        <v>0</v>
      </c>
      <c r="BF354" s="130">
        <f t="shared" si="688"/>
        <v>0</v>
      </c>
      <c r="BG354" s="131">
        <f t="shared" si="689"/>
        <v>0</v>
      </c>
      <c r="BH354" s="128">
        <f t="shared" si="690"/>
        <v>0</v>
      </c>
      <c r="BI354" s="129">
        <f t="shared" si="691"/>
        <v>0</v>
      </c>
      <c r="BJ354" s="130">
        <f t="shared" si="692"/>
        <v>0</v>
      </c>
      <c r="BK354" s="129">
        <f t="shared" si="693"/>
        <v>0</v>
      </c>
      <c r="BL354" s="130">
        <f t="shared" si="694"/>
        <v>0</v>
      </c>
      <c r="BM354" s="132">
        <f t="shared" si="695"/>
        <v>0</v>
      </c>
      <c r="BN354" s="133">
        <f t="shared" si="696"/>
        <v>0</v>
      </c>
      <c r="BO354" s="129">
        <f t="shared" si="697"/>
        <v>0</v>
      </c>
      <c r="BP354" s="130">
        <f t="shared" si="698"/>
        <v>0</v>
      </c>
      <c r="BQ354" s="129">
        <f t="shared" si="699"/>
        <v>0</v>
      </c>
      <c r="BR354" s="130">
        <f t="shared" si="670"/>
        <v>0</v>
      </c>
      <c r="BS354" s="132">
        <f t="shared" si="700"/>
        <v>0</v>
      </c>
      <c r="CD354" s="2"/>
      <c r="CE354" s="2"/>
      <c r="CJ354" s="6"/>
      <c r="CK354" s="6"/>
      <c r="CM354" s="6"/>
    </row>
    <row r="355" spans="3:92" ht="18" hidden="1" customHeight="1" x14ac:dyDescent="0.3">
      <c r="C355" s="315"/>
      <c r="D355" s="323" t="s">
        <v>52</v>
      </c>
      <c r="E355" s="134" t="s">
        <v>53</v>
      </c>
      <c r="F355" s="35">
        <f t="shared" ref="F355:F359" si="715">SUM(F163,F187,F211,F235,F259,F283)</f>
        <v>1490</v>
      </c>
      <c r="G355" s="36">
        <f>IFERROR(F355/F362,0)</f>
        <v>5.1487611873250634E-2</v>
      </c>
      <c r="H355" s="37">
        <f t="shared" si="671"/>
        <v>388.18301212232905</v>
      </c>
      <c r="I355" s="38">
        <f>IFERROR(H355/H347,0)</f>
        <v>1.3343641397175432</v>
      </c>
      <c r="J355" s="37">
        <f t="shared" ref="J355:J359" si="716">SUM(J163,J187,J211,J235,J259,J283)</f>
        <v>578392.68806227029</v>
      </c>
      <c r="K355" s="39">
        <f>IFERROR(J355/J362,0)</f>
        <v>6.6300157345796154E-2</v>
      </c>
      <c r="L355" s="40">
        <f t="shared" ref="L355:L359" si="717">SUM(L163,L187,L211,L235,L259,L283)</f>
        <v>0</v>
      </c>
      <c r="M355" s="36">
        <f>IFERROR(L355/L362,0)</f>
        <v>0</v>
      </c>
      <c r="N355" s="37" t="str">
        <f t="shared" si="672"/>
        <v>0</v>
      </c>
      <c r="O355" s="38">
        <f>IFERROR(N355/N347,0)</f>
        <v>0</v>
      </c>
      <c r="P355" s="37">
        <f t="shared" ref="P355:P359" si="718">SUM(P163,P187,P211,P235,P259,P283)</f>
        <v>0</v>
      </c>
      <c r="Q355" s="41">
        <f>IFERROR(P355/P362,0)</f>
        <v>0</v>
      </c>
      <c r="R355" s="40">
        <f t="shared" ref="R355:R359" si="719">SUM(R163,R187,R211,R235,R259,R283)</f>
        <v>0</v>
      </c>
      <c r="S355" s="36">
        <f>IFERROR(R355/R362,0)</f>
        <v>0</v>
      </c>
      <c r="T355" s="37" t="str">
        <f t="shared" si="673"/>
        <v>0</v>
      </c>
      <c r="U355" s="38">
        <f>IFERROR(T355/T347,0)</f>
        <v>0</v>
      </c>
      <c r="V355" s="37">
        <f t="shared" ref="V355:V359" si="720">SUM(V163,V187,V211,V235,V259,V283)</f>
        <v>0</v>
      </c>
      <c r="W355" s="41">
        <f>IFERROR(V355/V362,0)</f>
        <v>0</v>
      </c>
      <c r="X355" s="42">
        <f t="shared" ref="X355:X359" si="721">SUM(X163,X187,X211,X235,X259,X283)</f>
        <v>0</v>
      </c>
      <c r="Y355" s="36">
        <f>IFERROR(X355/X362,0)</f>
        <v>0</v>
      </c>
      <c r="Z355" s="37" t="str">
        <f t="shared" si="674"/>
        <v>0</v>
      </c>
      <c r="AA355" s="38">
        <f>IFERROR(Z355/Z347,0)</f>
        <v>0</v>
      </c>
      <c r="AB355" s="37">
        <f t="shared" ref="AB355:AB359" si="722">SUM(AB163,AB187,AB211,AB235,AB259,AB283)</f>
        <v>0</v>
      </c>
      <c r="AC355" s="39">
        <f>IFERROR(AB355/AB362,0)</f>
        <v>0</v>
      </c>
      <c r="AD355" s="40">
        <f t="shared" ref="AD355:AD359" si="723">SUM(AD163,AD187,AD211,AD235,AD259,AD283)</f>
        <v>0</v>
      </c>
      <c r="AE355" s="36">
        <f>IFERROR(AD355/AD362,0)</f>
        <v>0</v>
      </c>
      <c r="AF355" s="37" t="str">
        <f t="shared" si="675"/>
        <v>0</v>
      </c>
      <c r="AG355" s="38">
        <f>IFERROR(AF355/AF347,0)</f>
        <v>0</v>
      </c>
      <c r="AH355" s="37">
        <f t="shared" ref="AH355:AH359" si="724">SUM(AH163,AH187,AH211,AH235,AH259,AH283)</f>
        <v>0</v>
      </c>
      <c r="AI355" s="41">
        <f>IFERROR(AH355/AH362,0)</f>
        <v>0</v>
      </c>
      <c r="AJ355" s="40">
        <f t="shared" ref="AJ355:AJ359" si="725">SUM(AJ163,AJ187,AJ211,AJ235,AJ259,AJ283)</f>
        <v>0</v>
      </c>
      <c r="AK355" s="36">
        <f>IFERROR(AJ355/AJ362,0)</f>
        <v>0</v>
      </c>
      <c r="AL355" s="37" t="str">
        <f t="shared" si="676"/>
        <v>0</v>
      </c>
      <c r="AM355" s="38">
        <f>IFERROR(AL355/AL347,0)</f>
        <v>0</v>
      </c>
      <c r="AN355" s="37">
        <f t="shared" ref="AN355:AN359" si="726">SUM(AN163,AN187,AN211,AN235,AN259,AN283)</f>
        <v>0</v>
      </c>
      <c r="AO355" s="39">
        <f>IFERROR(AN355/AN362,0)</f>
        <v>0</v>
      </c>
      <c r="AP355" s="40">
        <f t="shared" ref="AP355:AP359" si="727">SUM(AP163,AP187,AP211,AP235,AP259,AP283)</f>
        <v>0</v>
      </c>
      <c r="AQ355" s="36">
        <f>IFERROR(AP355/AP362,0)</f>
        <v>0</v>
      </c>
      <c r="AR355" s="37" t="str">
        <f t="shared" si="677"/>
        <v>0</v>
      </c>
      <c r="AS355" s="38">
        <f>IFERROR(AR355/AR347,0)</f>
        <v>0</v>
      </c>
      <c r="AT355" s="37">
        <f t="shared" ref="AT355:AT359" si="728">SUM(AT163,AT187,AT211,AT235,AT259,AT283)</f>
        <v>0</v>
      </c>
      <c r="AU355" s="43">
        <f>IFERROR(AT355/AT362,0)</f>
        <v>0</v>
      </c>
      <c r="AV355" s="44">
        <f t="shared" si="678"/>
        <v>-1490</v>
      </c>
      <c r="AW355" s="45">
        <f t="shared" si="679"/>
        <v>-1</v>
      </c>
      <c r="AX355" s="46">
        <f t="shared" si="680"/>
        <v>-388.18301212232905</v>
      </c>
      <c r="AY355" s="45">
        <f t="shared" si="681"/>
        <v>-1</v>
      </c>
      <c r="AZ355" s="46">
        <f t="shared" si="682"/>
        <v>-578392.68806227029</v>
      </c>
      <c r="BA355" s="47">
        <f t="shared" si="683"/>
        <v>-1</v>
      </c>
      <c r="BB355" s="44">
        <f t="shared" si="684"/>
        <v>0</v>
      </c>
      <c r="BC355" s="45">
        <f t="shared" si="685"/>
        <v>0</v>
      </c>
      <c r="BD355" s="46">
        <f t="shared" si="686"/>
        <v>0</v>
      </c>
      <c r="BE355" s="45">
        <f t="shared" si="687"/>
        <v>0</v>
      </c>
      <c r="BF355" s="46">
        <f t="shared" si="688"/>
        <v>0</v>
      </c>
      <c r="BG355" s="47">
        <f t="shared" si="689"/>
        <v>0</v>
      </c>
      <c r="BH355" s="44">
        <f t="shared" si="690"/>
        <v>0</v>
      </c>
      <c r="BI355" s="45">
        <f t="shared" si="691"/>
        <v>0</v>
      </c>
      <c r="BJ355" s="46">
        <f t="shared" si="692"/>
        <v>0</v>
      </c>
      <c r="BK355" s="45">
        <f t="shared" si="693"/>
        <v>0</v>
      </c>
      <c r="BL355" s="46">
        <f t="shared" si="694"/>
        <v>0</v>
      </c>
      <c r="BM355" s="48">
        <f t="shared" si="695"/>
        <v>0</v>
      </c>
      <c r="BN355" s="49">
        <f t="shared" si="696"/>
        <v>0</v>
      </c>
      <c r="BO355" s="45">
        <f t="shared" si="697"/>
        <v>0</v>
      </c>
      <c r="BP355" s="46">
        <f t="shared" si="698"/>
        <v>0</v>
      </c>
      <c r="BQ355" s="45">
        <f t="shared" si="699"/>
        <v>0</v>
      </c>
      <c r="BR355" s="46">
        <f t="shared" si="670"/>
        <v>0</v>
      </c>
      <c r="BS355" s="48">
        <f t="shared" si="700"/>
        <v>0</v>
      </c>
      <c r="CD355" s="2"/>
      <c r="CE355" s="2"/>
      <c r="CJ355" s="6"/>
      <c r="CK355" s="6"/>
      <c r="CM355" s="6"/>
    </row>
    <row r="356" spans="3:92" ht="18" hidden="1" customHeight="1" x14ac:dyDescent="0.3">
      <c r="C356" s="315"/>
      <c r="D356" s="324"/>
      <c r="E356" s="60" t="s">
        <v>51</v>
      </c>
      <c r="F356" s="61">
        <f t="shared" si="715"/>
        <v>6095</v>
      </c>
      <c r="G356" s="62">
        <f>IFERROR(F356/F362,0)</f>
        <v>0.21061543246138428</v>
      </c>
      <c r="H356" s="63">
        <f t="shared" si="671"/>
        <v>365.92081857545804</v>
      </c>
      <c r="I356" s="64">
        <f>IFERROR(H356/H347,0)</f>
        <v>1.2578387076076119</v>
      </c>
      <c r="J356" s="63">
        <f t="shared" si="716"/>
        <v>2230287.3892174168</v>
      </c>
      <c r="K356" s="65">
        <f>IFERROR(J356/J362,0)</f>
        <v>0.25565400096403018</v>
      </c>
      <c r="L356" s="66">
        <f t="shared" si="717"/>
        <v>0</v>
      </c>
      <c r="M356" s="62">
        <f>IFERROR(L356/L362,0)</f>
        <v>0</v>
      </c>
      <c r="N356" s="63" t="str">
        <f t="shared" si="672"/>
        <v>0</v>
      </c>
      <c r="O356" s="64">
        <f>IFERROR(N356/N347,0)</f>
        <v>0</v>
      </c>
      <c r="P356" s="63">
        <f t="shared" si="718"/>
        <v>0</v>
      </c>
      <c r="Q356" s="67">
        <f>IFERROR(P356/P362,0)</f>
        <v>0</v>
      </c>
      <c r="R356" s="66">
        <f t="shared" si="719"/>
        <v>0</v>
      </c>
      <c r="S356" s="62">
        <f>IFERROR(R356/R362,0)</f>
        <v>0</v>
      </c>
      <c r="T356" s="63" t="str">
        <f t="shared" si="673"/>
        <v>0</v>
      </c>
      <c r="U356" s="64">
        <f>IFERROR(T356/T347,0)</f>
        <v>0</v>
      </c>
      <c r="V356" s="63">
        <f t="shared" si="720"/>
        <v>0</v>
      </c>
      <c r="W356" s="67">
        <f>IFERROR(V356/V362,0)</f>
        <v>0</v>
      </c>
      <c r="X356" s="68">
        <f t="shared" si="721"/>
        <v>0</v>
      </c>
      <c r="Y356" s="62">
        <f>IFERROR(X356/X362,0)</f>
        <v>0</v>
      </c>
      <c r="Z356" s="63" t="str">
        <f t="shared" si="674"/>
        <v>0</v>
      </c>
      <c r="AA356" s="64">
        <f>IFERROR(Z356/Z347,0)</f>
        <v>0</v>
      </c>
      <c r="AB356" s="63">
        <f t="shared" si="722"/>
        <v>0</v>
      </c>
      <c r="AC356" s="65">
        <f>IFERROR(AB356/AB362,0)</f>
        <v>0</v>
      </c>
      <c r="AD356" s="66">
        <f t="shared" si="723"/>
        <v>0</v>
      </c>
      <c r="AE356" s="62">
        <f>IFERROR(AD356/AD362,0)</f>
        <v>0</v>
      </c>
      <c r="AF356" s="63" t="str">
        <f t="shared" si="675"/>
        <v>0</v>
      </c>
      <c r="AG356" s="64">
        <f>IFERROR(AF356/AF347,0)</f>
        <v>0</v>
      </c>
      <c r="AH356" s="63">
        <f t="shared" si="724"/>
        <v>0</v>
      </c>
      <c r="AI356" s="67">
        <f>IFERROR(AH356/AH362,0)</f>
        <v>0</v>
      </c>
      <c r="AJ356" s="66">
        <f t="shared" si="725"/>
        <v>0</v>
      </c>
      <c r="AK356" s="62">
        <f>IFERROR(AJ356/AJ362,0)</f>
        <v>0</v>
      </c>
      <c r="AL356" s="63" t="str">
        <f t="shared" si="676"/>
        <v>0</v>
      </c>
      <c r="AM356" s="64">
        <f>IFERROR(AL356/AL347,0)</f>
        <v>0</v>
      </c>
      <c r="AN356" s="63">
        <f t="shared" si="726"/>
        <v>0</v>
      </c>
      <c r="AO356" s="65">
        <f>IFERROR(AN356/AN362,0)</f>
        <v>0</v>
      </c>
      <c r="AP356" s="66">
        <f t="shared" si="727"/>
        <v>0</v>
      </c>
      <c r="AQ356" s="62">
        <f>IFERROR(AP356/AP362,0)</f>
        <v>0</v>
      </c>
      <c r="AR356" s="63" t="str">
        <f t="shared" si="677"/>
        <v>0</v>
      </c>
      <c r="AS356" s="64">
        <f>IFERROR(AR356/AR347,0)</f>
        <v>0</v>
      </c>
      <c r="AT356" s="63">
        <f t="shared" si="728"/>
        <v>0</v>
      </c>
      <c r="AU356" s="69">
        <f>IFERROR(AT356/AT362,0)</f>
        <v>0</v>
      </c>
      <c r="AV356" s="70">
        <f t="shared" si="678"/>
        <v>-6095</v>
      </c>
      <c r="AW356" s="71">
        <f t="shared" si="679"/>
        <v>-1</v>
      </c>
      <c r="AX356" s="72">
        <f t="shared" si="680"/>
        <v>-365.92081857545804</v>
      </c>
      <c r="AY356" s="71">
        <f t="shared" si="681"/>
        <v>-1</v>
      </c>
      <c r="AZ356" s="72">
        <f t="shared" si="682"/>
        <v>-2230287.3892174168</v>
      </c>
      <c r="BA356" s="73">
        <f t="shared" si="683"/>
        <v>-1</v>
      </c>
      <c r="BB356" s="70">
        <f t="shared" si="684"/>
        <v>0</v>
      </c>
      <c r="BC356" s="71">
        <f t="shared" si="685"/>
        <v>0</v>
      </c>
      <c r="BD356" s="72">
        <f t="shared" si="686"/>
        <v>0</v>
      </c>
      <c r="BE356" s="71">
        <f t="shared" si="687"/>
        <v>0</v>
      </c>
      <c r="BF356" s="72">
        <f t="shared" si="688"/>
        <v>0</v>
      </c>
      <c r="BG356" s="73">
        <f t="shared" si="689"/>
        <v>0</v>
      </c>
      <c r="BH356" s="70">
        <f t="shared" si="690"/>
        <v>0</v>
      </c>
      <c r="BI356" s="71">
        <f t="shared" si="691"/>
        <v>0</v>
      </c>
      <c r="BJ356" s="72">
        <f t="shared" si="692"/>
        <v>0</v>
      </c>
      <c r="BK356" s="71">
        <f t="shared" si="693"/>
        <v>0</v>
      </c>
      <c r="BL356" s="72">
        <f t="shared" si="694"/>
        <v>0</v>
      </c>
      <c r="BM356" s="74">
        <f t="shared" si="695"/>
        <v>0</v>
      </c>
      <c r="BN356" s="75">
        <f t="shared" si="696"/>
        <v>0</v>
      </c>
      <c r="BO356" s="71">
        <f t="shared" si="697"/>
        <v>0</v>
      </c>
      <c r="BP356" s="72">
        <f t="shared" si="698"/>
        <v>0</v>
      </c>
      <c r="BQ356" s="71">
        <f t="shared" si="699"/>
        <v>0</v>
      </c>
      <c r="BR356" s="72">
        <f t="shared" si="670"/>
        <v>0</v>
      </c>
      <c r="BS356" s="74">
        <f t="shared" si="700"/>
        <v>0</v>
      </c>
      <c r="CD356" s="2"/>
      <c r="CE356" s="2"/>
      <c r="CJ356" s="6"/>
      <c r="CK356" s="6"/>
      <c r="CM356" s="6"/>
    </row>
    <row r="357" spans="3:92" ht="18" hidden="1" customHeight="1" x14ac:dyDescent="0.3">
      <c r="C357" s="315"/>
      <c r="D357" s="324"/>
      <c r="E357" s="60" t="s">
        <v>54</v>
      </c>
      <c r="F357" s="61">
        <f t="shared" si="715"/>
        <v>5139</v>
      </c>
      <c r="G357" s="62">
        <f>IFERROR(F357/F362,0)</f>
        <v>0.17758042779639932</v>
      </c>
      <c r="H357" s="63">
        <f t="shared" si="671"/>
        <v>366.54287117390862</v>
      </c>
      <c r="I357" s="64">
        <f>IFERROR(H357/H347,0)</f>
        <v>1.2599769894346615</v>
      </c>
      <c r="J357" s="63">
        <f t="shared" si="716"/>
        <v>1883663.8149627163</v>
      </c>
      <c r="K357" s="65">
        <f>IFERROR(J357/J362,0)</f>
        <v>0.21592113782940023</v>
      </c>
      <c r="L357" s="66">
        <f t="shared" si="717"/>
        <v>0</v>
      </c>
      <c r="M357" s="62">
        <f>IFERROR(L357/L362,0)</f>
        <v>0</v>
      </c>
      <c r="N357" s="63" t="str">
        <f t="shared" si="672"/>
        <v>0</v>
      </c>
      <c r="O357" s="64">
        <f>IFERROR(N357/N347,0)</f>
        <v>0</v>
      </c>
      <c r="P357" s="63">
        <f t="shared" si="718"/>
        <v>0</v>
      </c>
      <c r="Q357" s="67">
        <f>IFERROR(P357/P362,0)</f>
        <v>0</v>
      </c>
      <c r="R357" s="66">
        <f t="shared" si="719"/>
        <v>0</v>
      </c>
      <c r="S357" s="62">
        <f>IFERROR(R357/R362,0)</f>
        <v>0</v>
      </c>
      <c r="T357" s="63" t="str">
        <f t="shared" si="673"/>
        <v>0</v>
      </c>
      <c r="U357" s="64">
        <f>IFERROR(T357/T347,0)</f>
        <v>0</v>
      </c>
      <c r="V357" s="63">
        <f t="shared" si="720"/>
        <v>0</v>
      </c>
      <c r="W357" s="67">
        <f>IFERROR(V357/V362,0)</f>
        <v>0</v>
      </c>
      <c r="X357" s="68">
        <f t="shared" si="721"/>
        <v>0</v>
      </c>
      <c r="Y357" s="62">
        <f>IFERROR(X357/X362,0)</f>
        <v>0</v>
      </c>
      <c r="Z357" s="63" t="str">
        <f t="shared" si="674"/>
        <v>0</v>
      </c>
      <c r="AA357" s="64">
        <f>IFERROR(Z357/Z347,0)</f>
        <v>0</v>
      </c>
      <c r="AB357" s="63">
        <f t="shared" si="722"/>
        <v>0</v>
      </c>
      <c r="AC357" s="65">
        <f>IFERROR(AB357/AB362,0)</f>
        <v>0</v>
      </c>
      <c r="AD357" s="66">
        <f t="shared" si="723"/>
        <v>0</v>
      </c>
      <c r="AE357" s="62">
        <f>IFERROR(AD357/AD362,0)</f>
        <v>0</v>
      </c>
      <c r="AF357" s="63" t="str">
        <f t="shared" si="675"/>
        <v>0</v>
      </c>
      <c r="AG357" s="64">
        <f>IFERROR(AF357/AF347,0)</f>
        <v>0</v>
      </c>
      <c r="AH357" s="63">
        <f t="shared" si="724"/>
        <v>0</v>
      </c>
      <c r="AI357" s="67">
        <f>IFERROR(AH357/AH362,0)</f>
        <v>0</v>
      </c>
      <c r="AJ357" s="66">
        <f t="shared" si="725"/>
        <v>0</v>
      </c>
      <c r="AK357" s="62">
        <f>IFERROR(AJ357/AJ362,0)</f>
        <v>0</v>
      </c>
      <c r="AL357" s="63" t="str">
        <f t="shared" si="676"/>
        <v>0</v>
      </c>
      <c r="AM357" s="64">
        <f>IFERROR(AL357/AL347,0)</f>
        <v>0</v>
      </c>
      <c r="AN357" s="63">
        <f t="shared" si="726"/>
        <v>0</v>
      </c>
      <c r="AO357" s="65">
        <f>IFERROR(AN357/AN362,0)</f>
        <v>0</v>
      </c>
      <c r="AP357" s="66">
        <f t="shared" si="727"/>
        <v>0</v>
      </c>
      <c r="AQ357" s="62">
        <f>IFERROR(AP357/AP362,0)</f>
        <v>0</v>
      </c>
      <c r="AR357" s="63" t="str">
        <f t="shared" si="677"/>
        <v>0</v>
      </c>
      <c r="AS357" s="64">
        <f>IFERROR(AR357/AR347,0)</f>
        <v>0</v>
      </c>
      <c r="AT357" s="63">
        <f t="shared" si="728"/>
        <v>0</v>
      </c>
      <c r="AU357" s="69">
        <f>IFERROR(AT357/AT362,0)</f>
        <v>0</v>
      </c>
      <c r="AV357" s="70">
        <f t="shared" si="678"/>
        <v>-5139</v>
      </c>
      <c r="AW357" s="71">
        <f t="shared" si="679"/>
        <v>-1</v>
      </c>
      <c r="AX357" s="72">
        <f t="shared" si="680"/>
        <v>-366.54287117390862</v>
      </c>
      <c r="AY357" s="71">
        <f t="shared" si="681"/>
        <v>-1</v>
      </c>
      <c r="AZ357" s="72">
        <f t="shared" si="682"/>
        <v>-1883663.8149627163</v>
      </c>
      <c r="BA357" s="73">
        <f t="shared" si="683"/>
        <v>-1</v>
      </c>
      <c r="BB357" s="70">
        <f t="shared" si="684"/>
        <v>0</v>
      </c>
      <c r="BC357" s="71">
        <f t="shared" si="685"/>
        <v>0</v>
      </c>
      <c r="BD357" s="72">
        <f t="shared" si="686"/>
        <v>0</v>
      </c>
      <c r="BE357" s="71">
        <f t="shared" si="687"/>
        <v>0</v>
      </c>
      <c r="BF357" s="72">
        <f t="shared" si="688"/>
        <v>0</v>
      </c>
      <c r="BG357" s="73">
        <f t="shared" si="689"/>
        <v>0</v>
      </c>
      <c r="BH357" s="70">
        <f t="shared" si="690"/>
        <v>0</v>
      </c>
      <c r="BI357" s="71">
        <f t="shared" si="691"/>
        <v>0</v>
      </c>
      <c r="BJ357" s="72">
        <f t="shared" si="692"/>
        <v>0</v>
      </c>
      <c r="BK357" s="71">
        <f t="shared" si="693"/>
        <v>0</v>
      </c>
      <c r="BL357" s="72">
        <f t="shared" si="694"/>
        <v>0</v>
      </c>
      <c r="BM357" s="74">
        <f t="shared" si="695"/>
        <v>0</v>
      </c>
      <c r="BN357" s="75">
        <f t="shared" si="696"/>
        <v>0</v>
      </c>
      <c r="BO357" s="71">
        <f t="shared" si="697"/>
        <v>0</v>
      </c>
      <c r="BP357" s="72">
        <f t="shared" si="698"/>
        <v>0</v>
      </c>
      <c r="BQ357" s="71">
        <f t="shared" si="699"/>
        <v>0</v>
      </c>
      <c r="BR357" s="72">
        <f t="shared" si="670"/>
        <v>0</v>
      </c>
      <c r="BS357" s="74">
        <f t="shared" si="700"/>
        <v>0</v>
      </c>
      <c r="CD357" s="2"/>
      <c r="CE357" s="2"/>
      <c r="CJ357" s="6"/>
      <c r="CK357" s="6"/>
      <c r="CM357" s="6"/>
    </row>
    <row r="358" spans="3:92" ht="18" hidden="1" customHeight="1" x14ac:dyDescent="0.3">
      <c r="C358" s="315"/>
      <c r="D358" s="324"/>
      <c r="E358" s="60" t="s">
        <v>56</v>
      </c>
      <c r="F358" s="61">
        <f t="shared" si="715"/>
        <v>4</v>
      </c>
      <c r="G358" s="62">
        <f>IFERROR(F358/F362,0)</f>
        <v>1.382217768409413E-4</v>
      </c>
      <c r="H358" s="63">
        <f t="shared" si="671"/>
        <v>338.49959436935433</v>
      </c>
      <c r="I358" s="64">
        <f>IFERROR(H358/H347,0)</f>
        <v>1.1635793064871713</v>
      </c>
      <c r="J358" s="63">
        <f t="shared" si="716"/>
        <v>1353.9983774774173</v>
      </c>
      <c r="K358" s="65">
        <f>IFERROR(J358/J362,0)</f>
        <v>1.5520650126725101E-4</v>
      </c>
      <c r="L358" s="66">
        <f t="shared" si="717"/>
        <v>0</v>
      </c>
      <c r="M358" s="62">
        <f>IFERROR(L358/L362,0)</f>
        <v>0</v>
      </c>
      <c r="N358" s="63" t="str">
        <f t="shared" si="672"/>
        <v>0</v>
      </c>
      <c r="O358" s="64">
        <f>IFERROR(N358/N347,0)</f>
        <v>0</v>
      </c>
      <c r="P358" s="63">
        <f t="shared" si="718"/>
        <v>0</v>
      </c>
      <c r="Q358" s="67">
        <f>IFERROR(P358/P362,0)</f>
        <v>0</v>
      </c>
      <c r="R358" s="66">
        <f t="shared" si="719"/>
        <v>0</v>
      </c>
      <c r="S358" s="62">
        <f>IFERROR(R358/R362,0)</f>
        <v>0</v>
      </c>
      <c r="T358" s="63" t="str">
        <f t="shared" si="673"/>
        <v>0</v>
      </c>
      <c r="U358" s="64">
        <f>IFERROR(T358/T347,0)</f>
        <v>0</v>
      </c>
      <c r="V358" s="63">
        <f t="shared" si="720"/>
        <v>0</v>
      </c>
      <c r="W358" s="67">
        <f>IFERROR(V358/V362,0)</f>
        <v>0</v>
      </c>
      <c r="X358" s="68">
        <f t="shared" si="721"/>
        <v>0</v>
      </c>
      <c r="Y358" s="62">
        <f>IFERROR(X358/X362,0)</f>
        <v>0</v>
      </c>
      <c r="Z358" s="63" t="str">
        <f t="shared" si="674"/>
        <v>0</v>
      </c>
      <c r="AA358" s="64">
        <f>IFERROR(Z358/Z347,0)</f>
        <v>0</v>
      </c>
      <c r="AB358" s="63">
        <f t="shared" si="722"/>
        <v>0</v>
      </c>
      <c r="AC358" s="65">
        <f>IFERROR(AB358/AB362,0)</f>
        <v>0</v>
      </c>
      <c r="AD358" s="66">
        <f t="shared" si="723"/>
        <v>0</v>
      </c>
      <c r="AE358" s="62">
        <f>IFERROR(AD358/AD362,0)</f>
        <v>0</v>
      </c>
      <c r="AF358" s="63" t="str">
        <f t="shared" si="675"/>
        <v>0</v>
      </c>
      <c r="AG358" s="64">
        <f>IFERROR(AF358/AF347,0)</f>
        <v>0</v>
      </c>
      <c r="AH358" s="63">
        <f t="shared" si="724"/>
        <v>0</v>
      </c>
      <c r="AI358" s="67">
        <f>IFERROR(AH358/AH362,0)</f>
        <v>0</v>
      </c>
      <c r="AJ358" s="66">
        <f t="shared" si="725"/>
        <v>0</v>
      </c>
      <c r="AK358" s="62">
        <f>IFERROR(AJ358/AJ362,0)</f>
        <v>0</v>
      </c>
      <c r="AL358" s="63" t="str">
        <f t="shared" si="676"/>
        <v>0</v>
      </c>
      <c r="AM358" s="64">
        <f>IFERROR(AL358/AL347,0)</f>
        <v>0</v>
      </c>
      <c r="AN358" s="63">
        <f t="shared" si="726"/>
        <v>0</v>
      </c>
      <c r="AO358" s="65">
        <f>IFERROR(AN358/AN362,0)</f>
        <v>0</v>
      </c>
      <c r="AP358" s="66">
        <f t="shared" si="727"/>
        <v>0</v>
      </c>
      <c r="AQ358" s="62">
        <f>IFERROR(AP358/AP362,0)</f>
        <v>0</v>
      </c>
      <c r="AR358" s="63" t="str">
        <f t="shared" si="677"/>
        <v>0</v>
      </c>
      <c r="AS358" s="64">
        <f>IFERROR(AR358/AR347,0)</f>
        <v>0</v>
      </c>
      <c r="AT358" s="63">
        <f t="shared" si="728"/>
        <v>0</v>
      </c>
      <c r="AU358" s="69">
        <f>IFERROR(AT358/AT362,0)</f>
        <v>0</v>
      </c>
      <c r="AV358" s="70">
        <f t="shared" si="678"/>
        <v>-4</v>
      </c>
      <c r="AW358" s="71">
        <f t="shared" si="679"/>
        <v>-1</v>
      </c>
      <c r="AX358" s="72">
        <f t="shared" si="680"/>
        <v>-338.49959436935433</v>
      </c>
      <c r="AY358" s="71">
        <f t="shared" si="681"/>
        <v>-1</v>
      </c>
      <c r="AZ358" s="72">
        <f t="shared" si="682"/>
        <v>-1353.9983774774173</v>
      </c>
      <c r="BA358" s="73">
        <f t="shared" si="683"/>
        <v>-1</v>
      </c>
      <c r="BB358" s="70">
        <f t="shared" si="684"/>
        <v>0</v>
      </c>
      <c r="BC358" s="71">
        <f t="shared" si="685"/>
        <v>0</v>
      </c>
      <c r="BD358" s="72">
        <f t="shared" si="686"/>
        <v>0</v>
      </c>
      <c r="BE358" s="71">
        <f t="shared" si="687"/>
        <v>0</v>
      </c>
      <c r="BF358" s="72">
        <f t="shared" si="688"/>
        <v>0</v>
      </c>
      <c r="BG358" s="73">
        <f t="shared" si="689"/>
        <v>0</v>
      </c>
      <c r="BH358" s="70">
        <f t="shared" si="690"/>
        <v>0</v>
      </c>
      <c r="BI358" s="71">
        <f t="shared" si="691"/>
        <v>0</v>
      </c>
      <c r="BJ358" s="72">
        <f t="shared" si="692"/>
        <v>0</v>
      </c>
      <c r="BK358" s="71">
        <f t="shared" si="693"/>
        <v>0</v>
      </c>
      <c r="BL358" s="72">
        <f t="shared" si="694"/>
        <v>0</v>
      </c>
      <c r="BM358" s="74">
        <f t="shared" si="695"/>
        <v>0</v>
      </c>
      <c r="BN358" s="75">
        <f t="shared" si="696"/>
        <v>0</v>
      </c>
      <c r="BO358" s="71">
        <f t="shared" si="697"/>
        <v>0</v>
      </c>
      <c r="BP358" s="72">
        <f t="shared" si="698"/>
        <v>0</v>
      </c>
      <c r="BQ358" s="71">
        <f t="shared" si="699"/>
        <v>0</v>
      </c>
      <c r="BR358" s="72">
        <f t="shared" si="670"/>
        <v>0</v>
      </c>
      <c r="BS358" s="74">
        <f t="shared" si="700"/>
        <v>0</v>
      </c>
      <c r="CD358" s="2"/>
      <c r="CE358" s="2"/>
      <c r="CJ358" s="6"/>
      <c r="CK358" s="6"/>
      <c r="CM358" s="6"/>
    </row>
    <row r="359" spans="3:92" ht="18" hidden="1" customHeight="1" x14ac:dyDescent="0.3">
      <c r="C359" s="315"/>
      <c r="D359" s="324"/>
      <c r="E359" s="60" t="s">
        <v>39</v>
      </c>
      <c r="F359" s="61">
        <f t="shared" si="715"/>
        <v>666</v>
      </c>
      <c r="G359" s="62">
        <f>IFERROR(F359/F362,0)</f>
        <v>2.3013925844016726E-2</v>
      </c>
      <c r="H359" s="63">
        <f t="shared" si="671"/>
        <v>344.09036924916347</v>
      </c>
      <c r="I359" s="64">
        <f>IFERROR(H359/H347,0)</f>
        <v>1.1827973796121747</v>
      </c>
      <c r="J359" s="63">
        <f t="shared" si="716"/>
        <v>229164.18591994286</v>
      </c>
      <c r="K359" s="65">
        <f>IFERROR(J359/J362,0)</f>
        <v>2.6268695815320778E-2</v>
      </c>
      <c r="L359" s="66">
        <f t="shared" si="717"/>
        <v>0</v>
      </c>
      <c r="M359" s="62">
        <f>IFERROR(L359/L362,0)</f>
        <v>0</v>
      </c>
      <c r="N359" s="63" t="str">
        <f t="shared" si="672"/>
        <v>0</v>
      </c>
      <c r="O359" s="64">
        <f>IFERROR(N359/N347,0)</f>
        <v>0</v>
      </c>
      <c r="P359" s="63">
        <f t="shared" si="718"/>
        <v>0</v>
      </c>
      <c r="Q359" s="67">
        <f>IFERROR(P359/P362,0)</f>
        <v>0</v>
      </c>
      <c r="R359" s="66">
        <f t="shared" si="719"/>
        <v>0</v>
      </c>
      <c r="S359" s="62">
        <f>IFERROR(R359/R362,0)</f>
        <v>0</v>
      </c>
      <c r="T359" s="63" t="str">
        <f t="shared" si="673"/>
        <v>0</v>
      </c>
      <c r="U359" s="64">
        <f>IFERROR(T359/T347,0)</f>
        <v>0</v>
      </c>
      <c r="V359" s="63">
        <f t="shared" si="720"/>
        <v>0</v>
      </c>
      <c r="W359" s="67">
        <f>IFERROR(V359/V362,0)</f>
        <v>0</v>
      </c>
      <c r="X359" s="68">
        <f t="shared" si="721"/>
        <v>0</v>
      </c>
      <c r="Y359" s="62">
        <f>IFERROR(X359/X362,0)</f>
        <v>0</v>
      </c>
      <c r="Z359" s="63" t="str">
        <f t="shared" si="674"/>
        <v>0</v>
      </c>
      <c r="AA359" s="64">
        <f>IFERROR(Z359/Z347,0)</f>
        <v>0</v>
      </c>
      <c r="AB359" s="63">
        <f t="shared" si="722"/>
        <v>0</v>
      </c>
      <c r="AC359" s="65">
        <f>IFERROR(AB359/AB362,0)</f>
        <v>0</v>
      </c>
      <c r="AD359" s="66">
        <f t="shared" si="723"/>
        <v>0</v>
      </c>
      <c r="AE359" s="62">
        <f>IFERROR(AD359/AD362,0)</f>
        <v>0</v>
      </c>
      <c r="AF359" s="63" t="str">
        <f t="shared" si="675"/>
        <v>0</v>
      </c>
      <c r="AG359" s="64">
        <f>IFERROR(AF359/AF347,0)</f>
        <v>0</v>
      </c>
      <c r="AH359" s="63">
        <f t="shared" si="724"/>
        <v>0</v>
      </c>
      <c r="AI359" s="67">
        <f>IFERROR(AH359/AH362,0)</f>
        <v>0</v>
      </c>
      <c r="AJ359" s="66">
        <f t="shared" si="725"/>
        <v>0</v>
      </c>
      <c r="AK359" s="62">
        <f>IFERROR(AJ359/AJ362,0)</f>
        <v>0</v>
      </c>
      <c r="AL359" s="63" t="str">
        <f t="shared" si="676"/>
        <v>0</v>
      </c>
      <c r="AM359" s="64">
        <f>IFERROR(AL359/AL347,0)</f>
        <v>0</v>
      </c>
      <c r="AN359" s="63">
        <f t="shared" si="726"/>
        <v>0</v>
      </c>
      <c r="AO359" s="65">
        <f>IFERROR(AN359/AN362,0)</f>
        <v>0</v>
      </c>
      <c r="AP359" s="66">
        <f t="shared" si="727"/>
        <v>0</v>
      </c>
      <c r="AQ359" s="62">
        <f>IFERROR(AP359/AP362,0)</f>
        <v>0</v>
      </c>
      <c r="AR359" s="63" t="str">
        <f t="shared" si="677"/>
        <v>0</v>
      </c>
      <c r="AS359" s="64">
        <f>IFERROR(AR359/AR347,0)</f>
        <v>0</v>
      </c>
      <c r="AT359" s="63">
        <f t="shared" si="728"/>
        <v>0</v>
      </c>
      <c r="AU359" s="69">
        <f>IFERROR(AT359/AT362,0)</f>
        <v>0</v>
      </c>
      <c r="AV359" s="70">
        <f t="shared" si="678"/>
        <v>-666</v>
      </c>
      <c r="AW359" s="71">
        <f t="shared" si="679"/>
        <v>-1</v>
      </c>
      <c r="AX359" s="72">
        <f t="shared" si="680"/>
        <v>-344.09036924916347</v>
      </c>
      <c r="AY359" s="71">
        <f t="shared" si="681"/>
        <v>-1</v>
      </c>
      <c r="AZ359" s="72">
        <f t="shared" si="682"/>
        <v>-229164.18591994286</v>
      </c>
      <c r="BA359" s="73">
        <f t="shared" si="683"/>
        <v>-1</v>
      </c>
      <c r="BB359" s="70">
        <f t="shared" si="684"/>
        <v>0</v>
      </c>
      <c r="BC359" s="71">
        <f t="shared" si="685"/>
        <v>0</v>
      </c>
      <c r="BD359" s="72">
        <f t="shared" si="686"/>
        <v>0</v>
      </c>
      <c r="BE359" s="71">
        <f t="shared" si="687"/>
        <v>0</v>
      </c>
      <c r="BF359" s="72">
        <f t="shared" si="688"/>
        <v>0</v>
      </c>
      <c r="BG359" s="73">
        <f t="shared" si="689"/>
        <v>0</v>
      </c>
      <c r="BH359" s="70">
        <f t="shared" si="690"/>
        <v>0</v>
      </c>
      <c r="BI359" s="71">
        <f t="shared" si="691"/>
        <v>0</v>
      </c>
      <c r="BJ359" s="72">
        <f t="shared" si="692"/>
        <v>0</v>
      </c>
      <c r="BK359" s="71">
        <f t="shared" si="693"/>
        <v>0</v>
      </c>
      <c r="BL359" s="72">
        <f t="shared" si="694"/>
        <v>0</v>
      </c>
      <c r="BM359" s="74">
        <f t="shared" si="695"/>
        <v>0</v>
      </c>
      <c r="BN359" s="75">
        <f t="shared" si="696"/>
        <v>0</v>
      </c>
      <c r="BO359" s="71">
        <f t="shared" si="697"/>
        <v>0</v>
      </c>
      <c r="BP359" s="72">
        <f t="shared" si="698"/>
        <v>0</v>
      </c>
      <c r="BQ359" s="71">
        <f t="shared" si="699"/>
        <v>0</v>
      </c>
      <c r="BR359" s="72">
        <f t="shared" si="670"/>
        <v>0</v>
      </c>
      <c r="BS359" s="74">
        <f t="shared" si="700"/>
        <v>0</v>
      </c>
      <c r="CD359" s="2"/>
      <c r="CE359" s="2"/>
      <c r="CJ359" s="6"/>
      <c r="CK359" s="6"/>
      <c r="CM359" s="6"/>
    </row>
    <row r="360" spans="3:92" ht="18" hidden="1" customHeight="1" x14ac:dyDescent="0.3">
      <c r="C360" s="315"/>
      <c r="D360" s="325"/>
      <c r="E360" s="86" t="s">
        <v>41</v>
      </c>
      <c r="F360" s="87">
        <f>SUM(F355:F359)</f>
        <v>13394</v>
      </c>
      <c r="G360" s="88">
        <f>IFERROR(F360/F362,0)</f>
        <v>0.46283561975189191</v>
      </c>
      <c r="H360" s="89">
        <f t="shared" si="671"/>
        <v>367.54233810212219</v>
      </c>
      <c r="I360" s="90">
        <f>IFERROR(H360/H347,0)</f>
        <v>1.2634126184709511</v>
      </c>
      <c r="J360" s="89">
        <f>SUM(J355:J359)</f>
        <v>4922862.0765398247</v>
      </c>
      <c r="K360" s="91">
        <f>IFERROR(J360/J362,0)</f>
        <v>0.56429919845581467</v>
      </c>
      <c r="L360" s="92">
        <f>SUM(L355:L359)</f>
        <v>0</v>
      </c>
      <c r="M360" s="88">
        <f>IFERROR(L360/L362,0)</f>
        <v>0</v>
      </c>
      <c r="N360" s="89" t="str">
        <f t="shared" si="672"/>
        <v>0</v>
      </c>
      <c r="O360" s="90">
        <f>IFERROR(N360/N347,0)</f>
        <v>0</v>
      </c>
      <c r="P360" s="89">
        <f>SUM(P355:P359)</f>
        <v>0</v>
      </c>
      <c r="Q360" s="93">
        <f>IFERROR(P360/P362,0)</f>
        <v>0</v>
      </c>
      <c r="R360" s="92">
        <f>SUM(R355:R359)</f>
        <v>0</v>
      </c>
      <c r="S360" s="88">
        <f>IFERROR(R360/R362,0)</f>
        <v>0</v>
      </c>
      <c r="T360" s="89" t="str">
        <f t="shared" si="673"/>
        <v>0</v>
      </c>
      <c r="U360" s="90">
        <f>IFERROR(T360/T347,0)</f>
        <v>0</v>
      </c>
      <c r="V360" s="89">
        <f>SUM(V355:V359)</f>
        <v>0</v>
      </c>
      <c r="W360" s="93">
        <f>IFERROR(V360/V362,0)</f>
        <v>0</v>
      </c>
      <c r="X360" s="94">
        <f>SUM(X355:X359)</f>
        <v>0</v>
      </c>
      <c r="Y360" s="88">
        <f>IFERROR(X360/X362,0)</f>
        <v>0</v>
      </c>
      <c r="Z360" s="89" t="str">
        <f t="shared" si="674"/>
        <v>0</v>
      </c>
      <c r="AA360" s="90">
        <f>IFERROR(Z360/Z347,0)</f>
        <v>0</v>
      </c>
      <c r="AB360" s="89">
        <f>SUM(AB355:AB359)</f>
        <v>0</v>
      </c>
      <c r="AC360" s="91">
        <f>IFERROR(AB360/AB362,0)</f>
        <v>0</v>
      </c>
      <c r="AD360" s="92">
        <f>SUM(AD355:AD359)</f>
        <v>0</v>
      </c>
      <c r="AE360" s="88">
        <f>IFERROR(AD360/AD362,0)</f>
        <v>0</v>
      </c>
      <c r="AF360" s="89" t="str">
        <f t="shared" si="675"/>
        <v>0</v>
      </c>
      <c r="AG360" s="90">
        <f>IFERROR(AF360/AF347,0)</f>
        <v>0</v>
      </c>
      <c r="AH360" s="89">
        <f>SUM(AH355:AH359)</f>
        <v>0</v>
      </c>
      <c r="AI360" s="93">
        <f>IFERROR(AH360/AH362,0)</f>
        <v>0</v>
      </c>
      <c r="AJ360" s="92">
        <f>SUM(AJ355:AJ359)</f>
        <v>0</v>
      </c>
      <c r="AK360" s="88">
        <f>IFERROR(AJ360/AJ362,0)</f>
        <v>0</v>
      </c>
      <c r="AL360" s="89" t="str">
        <f t="shared" si="676"/>
        <v>0</v>
      </c>
      <c r="AM360" s="90">
        <f>IFERROR(AL360/AL347,0)</f>
        <v>0</v>
      </c>
      <c r="AN360" s="89">
        <f>SUM(AN355:AN359)</f>
        <v>0</v>
      </c>
      <c r="AO360" s="91">
        <f>IFERROR(AN360/AN362,0)</f>
        <v>0</v>
      </c>
      <c r="AP360" s="92">
        <f>SUM(AP355:AP359)</f>
        <v>0</v>
      </c>
      <c r="AQ360" s="88">
        <f>IFERROR(AP360/AP362,0)</f>
        <v>0</v>
      </c>
      <c r="AR360" s="89" t="str">
        <f t="shared" si="677"/>
        <v>0</v>
      </c>
      <c r="AS360" s="90">
        <f>IFERROR(AR360/AR347,0)</f>
        <v>0</v>
      </c>
      <c r="AT360" s="89">
        <f>SUM(AT355:AT359)</f>
        <v>0</v>
      </c>
      <c r="AU360" s="95">
        <f>IFERROR(AT360/AT362,0)</f>
        <v>0</v>
      </c>
      <c r="AV360" s="96">
        <f t="shared" si="678"/>
        <v>-13394</v>
      </c>
      <c r="AW360" s="97">
        <f t="shared" si="679"/>
        <v>-1</v>
      </c>
      <c r="AX360" s="98">
        <f t="shared" si="680"/>
        <v>-367.54233810212219</v>
      </c>
      <c r="AY360" s="97">
        <f t="shared" si="681"/>
        <v>-1</v>
      </c>
      <c r="AZ360" s="98">
        <f t="shared" si="682"/>
        <v>-4922862.0765398247</v>
      </c>
      <c r="BA360" s="99">
        <f t="shared" si="683"/>
        <v>-1</v>
      </c>
      <c r="BB360" s="96">
        <f t="shared" si="684"/>
        <v>0</v>
      </c>
      <c r="BC360" s="97">
        <f t="shared" si="685"/>
        <v>0</v>
      </c>
      <c r="BD360" s="98">
        <f t="shared" si="686"/>
        <v>0</v>
      </c>
      <c r="BE360" s="97">
        <f t="shared" si="687"/>
        <v>0</v>
      </c>
      <c r="BF360" s="98">
        <f t="shared" si="688"/>
        <v>0</v>
      </c>
      <c r="BG360" s="99">
        <f t="shared" si="689"/>
        <v>0</v>
      </c>
      <c r="BH360" s="96">
        <f t="shared" si="690"/>
        <v>0</v>
      </c>
      <c r="BI360" s="97">
        <f t="shared" si="691"/>
        <v>0</v>
      </c>
      <c r="BJ360" s="98">
        <f t="shared" si="692"/>
        <v>0</v>
      </c>
      <c r="BK360" s="97">
        <f t="shared" si="693"/>
        <v>0</v>
      </c>
      <c r="BL360" s="98">
        <f t="shared" si="694"/>
        <v>0</v>
      </c>
      <c r="BM360" s="100">
        <f t="shared" si="695"/>
        <v>0</v>
      </c>
      <c r="BN360" s="101">
        <f t="shared" si="696"/>
        <v>0</v>
      </c>
      <c r="BO360" s="97">
        <f t="shared" si="697"/>
        <v>0</v>
      </c>
      <c r="BP360" s="98">
        <f t="shared" si="698"/>
        <v>0</v>
      </c>
      <c r="BQ360" s="97">
        <f t="shared" si="699"/>
        <v>0</v>
      </c>
      <c r="BR360" s="98">
        <f t="shared" si="670"/>
        <v>0</v>
      </c>
      <c r="BS360" s="100">
        <f t="shared" si="700"/>
        <v>0</v>
      </c>
      <c r="CD360" s="2"/>
      <c r="CE360" s="2"/>
      <c r="CJ360" s="6"/>
      <c r="CK360" s="6"/>
      <c r="CM360" s="6"/>
    </row>
    <row r="361" spans="3:92" ht="18" hidden="1" customHeight="1" x14ac:dyDescent="0.3">
      <c r="C361" s="315"/>
      <c r="D361" s="326" t="s">
        <v>57</v>
      </c>
      <c r="E361" s="327"/>
      <c r="F361" s="155">
        <f>SUM(F169,F193,F217,F241,F265,F289)</f>
        <v>219</v>
      </c>
      <c r="G361" s="156">
        <f>IFERROR(F361/F362,0)</f>
        <v>7.5676422820415354E-3</v>
      </c>
      <c r="H361" s="157">
        <f t="shared" si="671"/>
        <v>0</v>
      </c>
      <c r="I361" s="158">
        <f>IFERROR(H361/H347,0)</f>
        <v>0</v>
      </c>
      <c r="J361" s="157">
        <f>SUM(J169,J193,J217,J241,J265,J289)</f>
        <v>0</v>
      </c>
      <c r="K361" s="159">
        <f>IFERROR(J361/J362,0)</f>
        <v>0</v>
      </c>
      <c r="L361" s="160">
        <f>SUM(L169,L193,L217,L241,L265,L289)</f>
        <v>0</v>
      </c>
      <c r="M361" s="156">
        <f>IFERROR(L361/L362,0)</f>
        <v>0</v>
      </c>
      <c r="N361" s="157" t="str">
        <f t="shared" si="672"/>
        <v>0</v>
      </c>
      <c r="O361" s="158">
        <f>IFERROR(N361/N347,0)</f>
        <v>0</v>
      </c>
      <c r="P361" s="157">
        <f>SUM(P169,P193,P217,P241,P265,P289)</f>
        <v>0</v>
      </c>
      <c r="Q361" s="161">
        <f>IFERROR(P361/P362,0)</f>
        <v>0</v>
      </c>
      <c r="R361" s="160">
        <f>SUM(R169,R193,R217,R241,R265,R289)</f>
        <v>0</v>
      </c>
      <c r="S361" s="156">
        <f>IFERROR(R361/R362,0)</f>
        <v>0</v>
      </c>
      <c r="T361" s="157" t="str">
        <f t="shared" si="673"/>
        <v>0</v>
      </c>
      <c r="U361" s="158">
        <f>IFERROR(T361/T347,0)</f>
        <v>0</v>
      </c>
      <c r="V361" s="157">
        <f>SUM(V169,V193,V217,V241,V265,V289)</f>
        <v>0</v>
      </c>
      <c r="W361" s="161">
        <f>IFERROR(V361/V362,0)</f>
        <v>0</v>
      </c>
      <c r="X361" s="162">
        <f>SUM(X169,X193,X217,X241,X265,X289)</f>
        <v>0</v>
      </c>
      <c r="Y361" s="156">
        <f>IFERROR(X361/X362,0)</f>
        <v>0</v>
      </c>
      <c r="Z361" s="157" t="str">
        <f t="shared" si="674"/>
        <v>0</v>
      </c>
      <c r="AA361" s="158">
        <f>IFERROR(Z361/Z347,0)</f>
        <v>0</v>
      </c>
      <c r="AB361" s="157">
        <f>SUM(AB169,AB193,AB217,AB241,AB265,AB289)</f>
        <v>0</v>
      </c>
      <c r="AC361" s="159">
        <f>IFERROR(AB361/AB362,0)</f>
        <v>0</v>
      </c>
      <c r="AD361" s="160">
        <f>SUM(AD169,AD193,AD217,AD241,AD265,AD289)</f>
        <v>0</v>
      </c>
      <c r="AE361" s="156">
        <f>IFERROR(AD361/AD362,0)</f>
        <v>0</v>
      </c>
      <c r="AF361" s="157" t="str">
        <f t="shared" si="675"/>
        <v>0</v>
      </c>
      <c r="AG361" s="158">
        <f>IFERROR(AF361/AF347,0)</f>
        <v>0</v>
      </c>
      <c r="AH361" s="157">
        <f>SUM(AH169,AH193,AH217,AH241,AH265,AH289)</f>
        <v>0</v>
      </c>
      <c r="AI361" s="161">
        <f>IFERROR(AH361/AH362,0)</f>
        <v>0</v>
      </c>
      <c r="AJ361" s="160">
        <f>SUM(AJ169,AJ193,AJ217,AJ241,AJ265,AJ289)</f>
        <v>0</v>
      </c>
      <c r="AK361" s="156">
        <f>IFERROR(AJ361/AJ362,0)</f>
        <v>0</v>
      </c>
      <c r="AL361" s="157" t="str">
        <f t="shared" si="676"/>
        <v>0</v>
      </c>
      <c r="AM361" s="158">
        <f>IFERROR(AL361/AL347,0)</f>
        <v>0</v>
      </c>
      <c r="AN361" s="157">
        <f>SUM(AN169,AN193,AN217,AN241,AN265,AN289)</f>
        <v>0</v>
      </c>
      <c r="AO361" s="159">
        <f>IFERROR(AN361/AN362,0)</f>
        <v>0</v>
      </c>
      <c r="AP361" s="160">
        <f>SUM(AP169,AP193,AP217,AP241,AP265,AP289)</f>
        <v>0</v>
      </c>
      <c r="AQ361" s="156">
        <f>IFERROR(AP361/AP362,0)</f>
        <v>0</v>
      </c>
      <c r="AR361" s="157" t="str">
        <f t="shared" si="677"/>
        <v>0</v>
      </c>
      <c r="AS361" s="158">
        <f>IFERROR(AR361/AR347,0)</f>
        <v>0</v>
      </c>
      <c r="AT361" s="157">
        <f>SUM(AT169,AT193,AT217,AT241,AT265,AT289)</f>
        <v>0</v>
      </c>
      <c r="AU361" s="163">
        <f>IFERROR(AT361/AT362,0)</f>
        <v>0</v>
      </c>
      <c r="AV361" s="164">
        <f t="shared" si="678"/>
        <v>-219</v>
      </c>
      <c r="AW361" s="165">
        <f t="shared" si="679"/>
        <v>-1</v>
      </c>
      <c r="AX361" s="166">
        <f t="shared" si="680"/>
        <v>0</v>
      </c>
      <c r="AY361" s="165">
        <f t="shared" si="681"/>
        <v>0</v>
      </c>
      <c r="AZ361" s="166">
        <f t="shared" si="682"/>
        <v>0</v>
      </c>
      <c r="BA361" s="167">
        <f t="shared" si="683"/>
        <v>0</v>
      </c>
      <c r="BB361" s="164">
        <f t="shared" si="684"/>
        <v>0</v>
      </c>
      <c r="BC361" s="165">
        <f t="shared" si="685"/>
        <v>0</v>
      </c>
      <c r="BD361" s="166">
        <f t="shared" si="686"/>
        <v>0</v>
      </c>
      <c r="BE361" s="165">
        <f t="shared" si="687"/>
        <v>0</v>
      </c>
      <c r="BF361" s="166">
        <f t="shared" si="688"/>
        <v>0</v>
      </c>
      <c r="BG361" s="167">
        <f t="shared" si="689"/>
        <v>0</v>
      </c>
      <c r="BH361" s="164">
        <f t="shared" si="690"/>
        <v>0</v>
      </c>
      <c r="BI361" s="165">
        <f t="shared" si="691"/>
        <v>0</v>
      </c>
      <c r="BJ361" s="166">
        <f t="shared" si="692"/>
        <v>0</v>
      </c>
      <c r="BK361" s="165">
        <f t="shared" si="693"/>
        <v>0</v>
      </c>
      <c r="BL361" s="166">
        <f t="shared" si="694"/>
        <v>0</v>
      </c>
      <c r="BM361" s="168">
        <f t="shared" si="695"/>
        <v>0</v>
      </c>
      <c r="BN361" s="169">
        <f t="shared" si="696"/>
        <v>0</v>
      </c>
      <c r="BO361" s="165">
        <f t="shared" si="697"/>
        <v>0</v>
      </c>
      <c r="BP361" s="166">
        <f t="shared" si="698"/>
        <v>0</v>
      </c>
      <c r="BQ361" s="165">
        <f t="shared" si="699"/>
        <v>0</v>
      </c>
      <c r="BR361" s="166">
        <f t="shared" si="670"/>
        <v>0</v>
      </c>
      <c r="BS361" s="168">
        <f t="shared" si="700"/>
        <v>0</v>
      </c>
      <c r="CD361" s="2"/>
      <c r="CE361" s="2"/>
      <c r="CJ361" s="6"/>
      <c r="CK361" s="6"/>
      <c r="CM361" s="6"/>
    </row>
    <row r="362" spans="3:92" ht="18" hidden="1" customHeight="1" x14ac:dyDescent="0.3">
      <c r="C362" s="315"/>
      <c r="D362" s="328" t="s">
        <v>59</v>
      </c>
      <c r="E362" s="329"/>
      <c r="F362" s="170">
        <f>SUM(F350,F354,F360,F361)</f>
        <v>28939</v>
      </c>
      <c r="G362" s="171">
        <f>IFERROR(F362/F362,0)</f>
        <v>1</v>
      </c>
      <c r="H362" s="172">
        <f t="shared" si="671"/>
        <v>301.45654345435878</v>
      </c>
      <c r="I362" s="173">
        <f>IFERROR(H362/H347,0)</f>
        <v>1.0362452469762813</v>
      </c>
      <c r="J362" s="172">
        <f>SUM(J350,J354,J360,J361)</f>
        <v>8723850.9110256881</v>
      </c>
      <c r="K362" s="174">
        <f>IFERROR(J362/J362,0)</f>
        <v>1</v>
      </c>
      <c r="L362" s="175">
        <f>SUM(L350,L354,L360,L361)</f>
        <v>0</v>
      </c>
      <c r="M362" s="171">
        <f>IFERROR(L362/L362,0)</f>
        <v>0</v>
      </c>
      <c r="N362" s="172" t="str">
        <f t="shared" si="672"/>
        <v>0</v>
      </c>
      <c r="O362" s="173">
        <f>IFERROR(N362/N347,0)</f>
        <v>0</v>
      </c>
      <c r="P362" s="172">
        <f>SUM(P350,P354,P360,P361)</f>
        <v>0</v>
      </c>
      <c r="Q362" s="176">
        <f>IFERROR(P362/P362,0)</f>
        <v>0</v>
      </c>
      <c r="R362" s="175">
        <f>SUM(R350,R354,R360,R361)</f>
        <v>0</v>
      </c>
      <c r="S362" s="171">
        <f>IFERROR(R362/R362,0)</f>
        <v>0</v>
      </c>
      <c r="T362" s="172" t="str">
        <f t="shared" si="673"/>
        <v>0</v>
      </c>
      <c r="U362" s="173">
        <f>IFERROR(T362/T347,0)</f>
        <v>0</v>
      </c>
      <c r="V362" s="172">
        <f>SUM(V350,V354,V360,V361)</f>
        <v>0</v>
      </c>
      <c r="W362" s="176">
        <f>IFERROR(V362/V362,0)</f>
        <v>0</v>
      </c>
      <c r="X362" s="177">
        <f>SUM(X350,X354,X360,X361)</f>
        <v>0</v>
      </c>
      <c r="Y362" s="171">
        <f>IFERROR(X362/X362,0)</f>
        <v>0</v>
      </c>
      <c r="Z362" s="172" t="str">
        <f t="shared" si="674"/>
        <v>0</v>
      </c>
      <c r="AA362" s="173">
        <f>IFERROR(Z362/Z347,0)</f>
        <v>0</v>
      </c>
      <c r="AB362" s="172">
        <f>SUM(AB350,AB354,AB360,AB361)</f>
        <v>0</v>
      </c>
      <c r="AC362" s="174">
        <f>IFERROR(AB362/AB362,0)</f>
        <v>0</v>
      </c>
      <c r="AD362" s="175">
        <f>SUM(AD350,AD354,AD360,AD361)</f>
        <v>0</v>
      </c>
      <c r="AE362" s="171">
        <f>IFERROR(AD362/AD362,0)</f>
        <v>0</v>
      </c>
      <c r="AF362" s="172" t="str">
        <f t="shared" si="675"/>
        <v>0</v>
      </c>
      <c r="AG362" s="173">
        <f>IFERROR(AF362/AF347,0)</f>
        <v>0</v>
      </c>
      <c r="AH362" s="172">
        <f>SUM(AH350,AH354,AH360,AH361)</f>
        <v>0</v>
      </c>
      <c r="AI362" s="176">
        <f>IFERROR(AH362/AH362,0)</f>
        <v>0</v>
      </c>
      <c r="AJ362" s="175">
        <f>SUM(AJ350,AJ354,AJ360,AJ361)</f>
        <v>0</v>
      </c>
      <c r="AK362" s="171">
        <f>IFERROR(AJ362/AJ362,0)</f>
        <v>0</v>
      </c>
      <c r="AL362" s="172" t="str">
        <f t="shared" si="676"/>
        <v>0</v>
      </c>
      <c r="AM362" s="173">
        <f>IFERROR(AL362/AL347,0)</f>
        <v>0</v>
      </c>
      <c r="AN362" s="172">
        <f>SUM(AN350,AN354,AN360,AN361)</f>
        <v>0</v>
      </c>
      <c r="AO362" s="174">
        <f>IFERROR(AN362/AN362,0)</f>
        <v>0</v>
      </c>
      <c r="AP362" s="175">
        <f>SUM(AP350,AP354,AP360,AP361)</f>
        <v>0</v>
      </c>
      <c r="AQ362" s="171">
        <f>IFERROR(AP362/AP362,0)</f>
        <v>0</v>
      </c>
      <c r="AR362" s="172" t="str">
        <f t="shared" si="677"/>
        <v>0</v>
      </c>
      <c r="AS362" s="173">
        <f>IFERROR(AR362/AR347,0)</f>
        <v>0</v>
      </c>
      <c r="AT362" s="172">
        <f>SUM(AT350,AT354,AT360,AT361)</f>
        <v>0</v>
      </c>
      <c r="AU362" s="178">
        <f>IFERROR(AT362/AT362,0)</f>
        <v>0</v>
      </c>
      <c r="AV362" s="179">
        <f t="shared" si="678"/>
        <v>-28939</v>
      </c>
      <c r="AW362" s="180">
        <f t="shared" si="679"/>
        <v>-1</v>
      </c>
      <c r="AX362" s="181">
        <f t="shared" si="680"/>
        <v>-301.45654345435878</v>
      </c>
      <c r="AY362" s="180">
        <f t="shared" si="681"/>
        <v>-1</v>
      </c>
      <c r="AZ362" s="181">
        <f t="shared" si="682"/>
        <v>-8723850.9110256881</v>
      </c>
      <c r="BA362" s="182">
        <f t="shared" si="683"/>
        <v>-1</v>
      </c>
      <c r="BB362" s="179">
        <f t="shared" si="684"/>
        <v>0</v>
      </c>
      <c r="BC362" s="180">
        <f t="shared" si="685"/>
        <v>0</v>
      </c>
      <c r="BD362" s="181">
        <f t="shared" si="686"/>
        <v>0</v>
      </c>
      <c r="BE362" s="180">
        <f t="shared" si="687"/>
        <v>0</v>
      </c>
      <c r="BF362" s="181">
        <f t="shared" si="688"/>
        <v>0</v>
      </c>
      <c r="BG362" s="182">
        <f t="shared" si="689"/>
        <v>0</v>
      </c>
      <c r="BH362" s="179">
        <f t="shared" si="690"/>
        <v>0</v>
      </c>
      <c r="BI362" s="180">
        <f t="shared" si="691"/>
        <v>0</v>
      </c>
      <c r="BJ362" s="181">
        <f t="shared" si="692"/>
        <v>0</v>
      </c>
      <c r="BK362" s="180">
        <f t="shared" si="693"/>
        <v>0</v>
      </c>
      <c r="BL362" s="181">
        <f t="shared" si="694"/>
        <v>0</v>
      </c>
      <c r="BM362" s="183">
        <f t="shared" si="695"/>
        <v>0</v>
      </c>
      <c r="BN362" s="184">
        <f t="shared" si="696"/>
        <v>0</v>
      </c>
      <c r="BO362" s="180">
        <f t="shared" si="697"/>
        <v>0</v>
      </c>
      <c r="BP362" s="181">
        <f t="shared" si="698"/>
        <v>0</v>
      </c>
      <c r="BQ362" s="180">
        <f t="shared" si="699"/>
        <v>0</v>
      </c>
      <c r="BR362" s="181">
        <f t="shared" si="670"/>
        <v>0</v>
      </c>
      <c r="BS362" s="183">
        <f t="shared" si="700"/>
        <v>0</v>
      </c>
      <c r="CD362" s="2"/>
      <c r="CE362" s="2"/>
      <c r="CJ362" s="6"/>
      <c r="CK362" s="6"/>
      <c r="CM362" s="6"/>
    </row>
    <row r="363" spans="3:92" ht="18" hidden="1" customHeight="1" thickBot="1" x14ac:dyDescent="0.35">
      <c r="C363" s="316"/>
      <c r="D363" s="330" t="s">
        <v>60</v>
      </c>
      <c r="E363" s="331"/>
      <c r="F363" s="185">
        <f>F362/F342</f>
        <v>0.66082846181951038</v>
      </c>
      <c r="G363" s="186"/>
      <c r="H363" s="187"/>
      <c r="I363" s="188"/>
      <c r="J363" s="187"/>
      <c r="K363" s="189"/>
      <c r="L363" s="190" t="e">
        <f>L362/L342</f>
        <v>#DIV/0!</v>
      </c>
      <c r="M363" s="186"/>
      <c r="N363" s="187"/>
      <c r="O363" s="188"/>
      <c r="P363" s="187"/>
      <c r="Q363" s="191"/>
      <c r="R363" s="190" t="e">
        <f>R362/R342</f>
        <v>#DIV/0!</v>
      </c>
      <c r="S363" s="186"/>
      <c r="T363" s="187"/>
      <c r="U363" s="188"/>
      <c r="V363" s="187"/>
      <c r="W363" s="191"/>
      <c r="X363" s="192" t="e">
        <f>X362/X342</f>
        <v>#DIV/0!</v>
      </c>
      <c r="Y363" s="186"/>
      <c r="Z363" s="187"/>
      <c r="AA363" s="188"/>
      <c r="AB363" s="187"/>
      <c r="AC363" s="189"/>
      <c r="AD363" s="190" t="e">
        <f>AD362/AD342</f>
        <v>#DIV/0!</v>
      </c>
      <c r="AE363" s="186"/>
      <c r="AF363" s="187"/>
      <c r="AG363" s="188"/>
      <c r="AH363" s="187"/>
      <c r="AI363" s="191"/>
      <c r="AJ363" s="190" t="e">
        <f>AJ362/AJ342</f>
        <v>#DIV/0!</v>
      </c>
      <c r="AK363" s="186"/>
      <c r="AL363" s="187"/>
      <c r="AM363" s="188"/>
      <c r="AN363" s="187"/>
      <c r="AO363" s="189"/>
      <c r="AP363" s="190" t="e">
        <f>AP362/AP342</f>
        <v>#DIV/0!</v>
      </c>
      <c r="AQ363" s="186"/>
      <c r="AR363" s="187"/>
      <c r="AS363" s="188"/>
      <c r="AT363" s="187"/>
      <c r="AU363" s="193"/>
      <c r="AV363" s="194">
        <f t="shared" si="678"/>
        <v>0</v>
      </c>
      <c r="AW363" s="195"/>
      <c r="AX363" s="196"/>
      <c r="AY363" s="197"/>
      <c r="AZ363" s="196"/>
      <c r="BA363" s="197"/>
      <c r="BB363" s="194">
        <f t="shared" si="684"/>
        <v>0</v>
      </c>
      <c r="BC363" s="195"/>
      <c r="BD363" s="196"/>
      <c r="BE363" s="197"/>
      <c r="BF363" s="196"/>
      <c r="BG363" s="197"/>
      <c r="BH363" s="194">
        <f t="shared" si="690"/>
        <v>0</v>
      </c>
      <c r="BI363" s="195"/>
      <c r="BJ363" s="196"/>
      <c r="BK363" s="197"/>
      <c r="BL363" s="196"/>
      <c r="BM363" s="198"/>
      <c r="BN363" s="199">
        <f>IFERROR(L363-AP363,0)</f>
        <v>0</v>
      </c>
      <c r="BO363" s="195"/>
      <c r="BP363" s="196"/>
      <c r="BQ363" s="197"/>
      <c r="BR363" s="196"/>
      <c r="BS363" s="198"/>
      <c r="CD363" s="2"/>
      <c r="CE363" s="2"/>
      <c r="CJ363" s="6"/>
      <c r="CK363" s="6"/>
      <c r="CM363" s="6"/>
    </row>
    <row r="364" spans="3:92" ht="18" hidden="1" customHeight="1" x14ac:dyDescent="0.3">
      <c r="AM364" s="4"/>
      <c r="AS364" s="4"/>
      <c r="BI364" s="3"/>
      <c r="BK364" s="3"/>
      <c r="BM364" s="3"/>
      <c r="BO364" s="3"/>
      <c r="BQ364" s="3"/>
      <c r="BS364" s="3"/>
      <c r="CD364" s="2"/>
      <c r="CE364" s="2"/>
      <c r="CJ364" s="6"/>
      <c r="CK364" s="6"/>
      <c r="CM364" s="6"/>
    </row>
    <row r="365" spans="3:92" ht="18" hidden="1" customHeight="1" x14ac:dyDescent="0.3">
      <c r="AM365" s="4"/>
      <c r="AS365" s="4"/>
      <c r="BI365" s="3"/>
      <c r="BK365" s="3"/>
      <c r="BM365" s="3"/>
      <c r="BO365" s="3"/>
      <c r="BQ365" s="3"/>
      <c r="BS365" s="3"/>
      <c r="CD365" s="2"/>
      <c r="CE365" s="2"/>
      <c r="CJ365" s="6"/>
      <c r="CK365" s="6"/>
      <c r="CM365" s="6"/>
    </row>
    <row r="366" spans="3:92" s="8" customFormat="1" ht="18" hidden="1" customHeight="1" thickBot="1" x14ac:dyDescent="0.35">
      <c r="C366" s="7"/>
      <c r="D366" s="7"/>
      <c r="E366" s="7"/>
      <c r="F366" s="7">
        <f>SUM(F6,F30,F54,F78,F102,F126,F150,F174,F198,F222,F246)</f>
        <v>59842</v>
      </c>
      <c r="G366" s="3"/>
      <c r="I366" s="4"/>
      <c r="J366" s="9"/>
      <c r="K366" s="237"/>
      <c r="L366" s="7">
        <f>SUM(L6,L30,L54,L78,L102,L126,L150,L174,L198,L222,L246)</f>
        <v>0</v>
      </c>
      <c r="M366" s="3"/>
      <c r="O366" s="4"/>
      <c r="P366" s="9"/>
      <c r="Q366" s="237"/>
      <c r="R366" s="7">
        <f>SUM(R6,R30,R54,R78,R102,R126,R150,R174,R198,R222,R246)</f>
        <v>0</v>
      </c>
      <c r="S366" s="11"/>
      <c r="T366" s="10"/>
      <c r="U366" s="12"/>
      <c r="V366" s="9"/>
      <c r="W366" s="237"/>
      <c r="X366" s="7">
        <f>SUM(X6,X30,X54,X78,X102,X126,X150,X174,X198,X222,X246)</f>
        <v>0</v>
      </c>
      <c r="Y366" s="11"/>
      <c r="Z366" s="10"/>
      <c r="AA366" s="12"/>
      <c r="AB366" s="9"/>
      <c r="AC366" s="237"/>
      <c r="AD366" s="7">
        <f>SUM(AD6,AD30,AD54,AD78,AD102,AD126,AD150,AD174,AD198,AD222,AD246)</f>
        <v>0</v>
      </c>
      <c r="AE366" s="11"/>
      <c r="AF366" s="10"/>
      <c r="AG366" s="12"/>
      <c r="AH366" s="9"/>
      <c r="AI366" s="237"/>
      <c r="AJ366" s="7">
        <f>SUM(AJ6,AJ30,AJ54,AJ78,AJ102,AJ126,AJ150,AJ174,AJ198,AJ222,AJ246)</f>
        <v>0</v>
      </c>
      <c r="AK366" s="3"/>
      <c r="AM366" s="4"/>
      <c r="AO366" s="3"/>
      <c r="AP366" s="7">
        <f>SUM(AP6,AP30,AP54,AP78,AP102,AP126,AP150,AP174,AP198,AP222,AP246)</f>
        <v>0</v>
      </c>
      <c r="AQ366" s="3"/>
      <c r="AS366" s="4"/>
      <c r="AU366" s="3"/>
      <c r="AW366" s="3"/>
      <c r="AY366" s="3"/>
      <c r="BA366" s="3"/>
      <c r="BC366" s="3"/>
      <c r="BE366" s="3"/>
      <c r="BG366" s="3"/>
      <c r="BI366" s="3"/>
      <c r="BK366" s="3"/>
      <c r="BM366" s="11" t="s">
        <v>1</v>
      </c>
      <c r="BO366" s="3"/>
      <c r="BQ366" s="3"/>
      <c r="BS366" s="11" t="s">
        <v>1</v>
      </c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6"/>
      <c r="CK366" s="6"/>
      <c r="CL366" s="2"/>
      <c r="CM366" s="6"/>
      <c r="CN366" s="2"/>
    </row>
    <row r="367" spans="3:92" s="15" customFormat="1" ht="18" hidden="1" customHeight="1" x14ac:dyDescent="0.3">
      <c r="C367" s="347" t="s">
        <v>2</v>
      </c>
      <c r="D367" s="345"/>
      <c r="E367" s="352"/>
      <c r="F367" s="358" t="str">
        <f>$F$7</f>
        <v>2026 Budget</v>
      </c>
      <c r="G367" s="345"/>
      <c r="H367" s="345"/>
      <c r="I367" s="345"/>
      <c r="J367" s="345"/>
      <c r="K367" s="346"/>
      <c r="L367" s="359" t="str">
        <f>$L$7</f>
        <v>2026 Actual</v>
      </c>
      <c r="M367" s="345"/>
      <c r="N367" s="345"/>
      <c r="O367" s="345"/>
      <c r="P367" s="345"/>
      <c r="Q367" s="348"/>
      <c r="R367" s="347" t="str">
        <f>$R$7</f>
        <v>2025 Actual</v>
      </c>
      <c r="S367" s="345"/>
      <c r="T367" s="345"/>
      <c r="U367" s="345"/>
      <c r="V367" s="345"/>
      <c r="W367" s="348"/>
      <c r="X367" s="344" t="str">
        <f>$X$7</f>
        <v>2023 Actual</v>
      </c>
      <c r="Y367" s="345"/>
      <c r="Z367" s="345"/>
      <c r="AA367" s="345"/>
      <c r="AB367" s="345"/>
      <c r="AC367" s="346"/>
      <c r="AD367" s="347" t="str">
        <f>$AD$7</f>
        <v>2022 Actual</v>
      </c>
      <c r="AE367" s="345"/>
      <c r="AF367" s="345"/>
      <c r="AG367" s="345"/>
      <c r="AH367" s="345"/>
      <c r="AI367" s="348"/>
      <c r="AJ367" s="347" t="str">
        <f>$AJ$7</f>
        <v>2021 Actual</v>
      </c>
      <c r="AK367" s="345"/>
      <c r="AL367" s="345"/>
      <c r="AM367" s="345"/>
      <c r="AN367" s="345"/>
      <c r="AO367" s="346"/>
      <c r="AP367" s="347" t="str">
        <f>$AP$7</f>
        <v>2020 Actual</v>
      </c>
      <c r="AQ367" s="345"/>
      <c r="AR367" s="345"/>
      <c r="AS367" s="345"/>
      <c r="AT367" s="345"/>
      <c r="AU367" s="349"/>
      <c r="AV367" s="350" t="str">
        <f>$AV$7</f>
        <v>2026 Actual vs. 2026 Budget</v>
      </c>
      <c r="AW367" s="340"/>
      <c r="AX367" s="340"/>
      <c r="AY367" s="340"/>
      <c r="AZ367" s="340"/>
      <c r="BA367" s="351"/>
      <c r="BB367" s="350" t="str">
        <f>$BB$7</f>
        <v>2026 Actual vs. 2025 Actual</v>
      </c>
      <c r="BC367" s="340"/>
      <c r="BD367" s="340"/>
      <c r="BE367" s="340"/>
      <c r="BF367" s="340"/>
      <c r="BG367" s="351"/>
      <c r="BH367" s="350" t="str">
        <f>$BH$7</f>
        <v>2026 Actual vs. 2024 Actual</v>
      </c>
      <c r="BI367" s="340"/>
      <c r="BJ367" s="340"/>
      <c r="BK367" s="340"/>
      <c r="BL367" s="340"/>
      <c r="BM367" s="341"/>
      <c r="BN367" s="339" t="str">
        <f>$BN$7</f>
        <v>2025 Actual vs. 2020 Actual</v>
      </c>
      <c r="BO367" s="340"/>
      <c r="BP367" s="340"/>
      <c r="BQ367" s="340"/>
      <c r="BR367" s="340"/>
      <c r="BS367" s="341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6"/>
      <c r="CK367" s="14"/>
      <c r="CL367" s="8"/>
      <c r="CM367" s="14"/>
      <c r="CN367" s="8"/>
    </row>
    <row r="368" spans="3:92" s="15" customFormat="1" ht="18" hidden="1" customHeight="1" x14ac:dyDescent="0.3">
      <c r="C368" s="353"/>
      <c r="D368" s="333"/>
      <c r="E368" s="354"/>
      <c r="F368" s="342" t="s">
        <v>15</v>
      </c>
      <c r="G368" s="333"/>
      <c r="H368" s="334" t="s">
        <v>16</v>
      </c>
      <c r="I368" s="333"/>
      <c r="J368" s="334" t="s">
        <v>17</v>
      </c>
      <c r="K368" s="336"/>
      <c r="L368" s="335" t="s">
        <v>15</v>
      </c>
      <c r="M368" s="333"/>
      <c r="N368" s="334" t="s">
        <v>16</v>
      </c>
      <c r="O368" s="333"/>
      <c r="P368" s="334" t="s">
        <v>17</v>
      </c>
      <c r="Q368" s="343"/>
      <c r="R368" s="335" t="s">
        <v>15</v>
      </c>
      <c r="S368" s="333"/>
      <c r="T368" s="334" t="s">
        <v>16</v>
      </c>
      <c r="U368" s="333"/>
      <c r="V368" s="334" t="s">
        <v>18</v>
      </c>
      <c r="W368" s="343"/>
      <c r="X368" s="338" t="s">
        <v>15</v>
      </c>
      <c r="Y368" s="333"/>
      <c r="Z368" s="334" t="s">
        <v>16</v>
      </c>
      <c r="AA368" s="333"/>
      <c r="AB368" s="334" t="s">
        <v>18</v>
      </c>
      <c r="AC368" s="336"/>
      <c r="AD368" s="335" t="s">
        <v>15</v>
      </c>
      <c r="AE368" s="333"/>
      <c r="AF368" s="334" t="s">
        <v>16</v>
      </c>
      <c r="AG368" s="333"/>
      <c r="AH368" s="334" t="s">
        <v>19</v>
      </c>
      <c r="AI368" s="336"/>
      <c r="AJ368" s="335" t="s">
        <v>15</v>
      </c>
      <c r="AK368" s="333"/>
      <c r="AL368" s="334" t="s">
        <v>16</v>
      </c>
      <c r="AM368" s="333"/>
      <c r="AN368" s="334" t="s">
        <v>19</v>
      </c>
      <c r="AO368" s="336"/>
      <c r="AP368" s="335" t="s">
        <v>15</v>
      </c>
      <c r="AQ368" s="333"/>
      <c r="AR368" s="334" t="s">
        <v>16</v>
      </c>
      <c r="AS368" s="333"/>
      <c r="AT368" s="334" t="s">
        <v>19</v>
      </c>
      <c r="AU368" s="337"/>
      <c r="AV368" s="332" t="s">
        <v>15</v>
      </c>
      <c r="AW368" s="333"/>
      <c r="AX368" s="334" t="s">
        <v>16</v>
      </c>
      <c r="AY368" s="333"/>
      <c r="AZ368" s="334" t="s">
        <v>17</v>
      </c>
      <c r="BA368" s="336"/>
      <c r="BB368" s="332" t="s">
        <v>15</v>
      </c>
      <c r="BC368" s="333"/>
      <c r="BD368" s="334" t="s">
        <v>16</v>
      </c>
      <c r="BE368" s="333"/>
      <c r="BF368" s="334" t="s">
        <v>17</v>
      </c>
      <c r="BG368" s="336"/>
      <c r="BH368" s="332" t="s">
        <v>15</v>
      </c>
      <c r="BI368" s="333"/>
      <c r="BJ368" s="334" t="s">
        <v>16</v>
      </c>
      <c r="BK368" s="333"/>
      <c r="BL368" s="334" t="s">
        <v>17</v>
      </c>
      <c r="BM368" s="337"/>
      <c r="BN368" s="338" t="s">
        <v>15</v>
      </c>
      <c r="BO368" s="333"/>
      <c r="BP368" s="334" t="s">
        <v>16</v>
      </c>
      <c r="BQ368" s="333"/>
      <c r="BR368" s="334" t="s">
        <v>17</v>
      </c>
      <c r="BS368" s="337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6"/>
      <c r="CK368" s="236"/>
      <c r="CM368" s="236"/>
    </row>
    <row r="369" spans="3:92" s="15" customFormat="1" ht="18" hidden="1" customHeight="1" thickBot="1" x14ac:dyDescent="0.35">
      <c r="C369" s="355"/>
      <c r="D369" s="356"/>
      <c r="E369" s="357"/>
      <c r="F369" s="19"/>
      <c r="G369" s="20" t="s">
        <v>28</v>
      </c>
      <c r="H369" s="21"/>
      <c r="I369" s="22" t="s">
        <v>29</v>
      </c>
      <c r="J369" s="21"/>
      <c r="K369" s="23" t="s">
        <v>28</v>
      </c>
      <c r="L369" s="24"/>
      <c r="M369" s="20" t="s">
        <v>28</v>
      </c>
      <c r="N369" s="21"/>
      <c r="O369" s="22" t="s">
        <v>29</v>
      </c>
      <c r="P369" s="21"/>
      <c r="Q369" s="25" t="s">
        <v>28</v>
      </c>
      <c r="R369" s="24"/>
      <c r="S369" s="20" t="s">
        <v>28</v>
      </c>
      <c r="T369" s="21"/>
      <c r="U369" s="22" t="s">
        <v>29</v>
      </c>
      <c r="V369" s="21"/>
      <c r="W369" s="25" t="s">
        <v>28</v>
      </c>
      <c r="X369" s="26"/>
      <c r="Y369" s="20" t="s">
        <v>28</v>
      </c>
      <c r="Z369" s="21"/>
      <c r="AA369" s="22" t="s">
        <v>29</v>
      </c>
      <c r="AB369" s="21"/>
      <c r="AC369" s="23" t="s">
        <v>28</v>
      </c>
      <c r="AD369" s="24"/>
      <c r="AE369" s="20" t="s">
        <v>28</v>
      </c>
      <c r="AF369" s="21"/>
      <c r="AG369" s="22" t="s">
        <v>29</v>
      </c>
      <c r="AH369" s="21"/>
      <c r="AI369" s="23" t="s">
        <v>28</v>
      </c>
      <c r="AJ369" s="24"/>
      <c r="AK369" s="20" t="s">
        <v>28</v>
      </c>
      <c r="AL369" s="21"/>
      <c r="AM369" s="22" t="s">
        <v>29</v>
      </c>
      <c r="AN369" s="21"/>
      <c r="AO369" s="23" t="s">
        <v>28</v>
      </c>
      <c r="AP369" s="24"/>
      <c r="AQ369" s="20" t="s">
        <v>28</v>
      </c>
      <c r="AR369" s="21"/>
      <c r="AS369" s="22" t="s">
        <v>29</v>
      </c>
      <c r="AT369" s="21"/>
      <c r="AU369" s="27" t="s">
        <v>28</v>
      </c>
      <c r="AV369" s="28"/>
      <c r="AW369" s="20" t="s">
        <v>30</v>
      </c>
      <c r="AX369" s="21"/>
      <c r="AY369" s="20" t="s">
        <v>30</v>
      </c>
      <c r="AZ369" s="21"/>
      <c r="BA369" s="23" t="s">
        <v>30</v>
      </c>
      <c r="BB369" s="28"/>
      <c r="BC369" s="20" t="s">
        <v>30</v>
      </c>
      <c r="BD369" s="21"/>
      <c r="BE369" s="20" t="s">
        <v>30</v>
      </c>
      <c r="BF369" s="21"/>
      <c r="BG369" s="23" t="s">
        <v>30</v>
      </c>
      <c r="BH369" s="28"/>
      <c r="BI369" s="20" t="s">
        <v>30</v>
      </c>
      <c r="BJ369" s="21"/>
      <c r="BK369" s="20" t="s">
        <v>30</v>
      </c>
      <c r="BL369" s="21"/>
      <c r="BM369" s="27" t="s">
        <v>30</v>
      </c>
      <c r="BN369" s="26"/>
      <c r="BO369" s="20" t="s">
        <v>30</v>
      </c>
      <c r="BP369" s="21"/>
      <c r="BQ369" s="20" t="s">
        <v>30</v>
      </c>
      <c r="BR369" s="21"/>
      <c r="BS369" s="27" t="s">
        <v>30</v>
      </c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6"/>
      <c r="CK369" s="236"/>
      <c r="CM369" s="236"/>
    </row>
    <row r="370" spans="3:92" ht="18" hidden="1" customHeight="1" thickTop="1" x14ac:dyDescent="0.3">
      <c r="C370" s="314" t="s">
        <v>96</v>
      </c>
      <c r="D370" s="317" t="s">
        <v>33</v>
      </c>
      <c r="E370" s="34" t="s">
        <v>34</v>
      </c>
      <c r="F370" s="35">
        <f>SUM(F10,F34,F58,F82,F106,F130,F154,F178,F202,F226,F250)</f>
        <v>3311</v>
      </c>
      <c r="G370" s="36">
        <f>IFERROR(F370/F386,0)</f>
        <v>8.0886304783309715E-2</v>
      </c>
      <c r="H370" s="37">
        <f>IFERROR(J370/F370,"0")</f>
        <v>0</v>
      </c>
      <c r="I370" s="38">
        <f>IFERROR(H370/H386,0)</f>
        <v>0</v>
      </c>
      <c r="J370" s="37">
        <f>SUM(J10,J34,J58,J82,J106,J130,J154,J178,J202,J226,J250)</f>
        <v>0</v>
      </c>
      <c r="K370" s="39">
        <f>IFERROR(J370/J386,0)</f>
        <v>0</v>
      </c>
      <c r="L370" s="35">
        <f>SUM(L10,L34,L58,L82,L106,L130,L154,L178,L202,L226,L250)</f>
        <v>0</v>
      </c>
      <c r="M370" s="36">
        <f>IFERROR(L370/L386,0)</f>
        <v>0</v>
      </c>
      <c r="N370" s="37" t="str">
        <f>IFERROR(P370/L370,"0")</f>
        <v>0</v>
      </c>
      <c r="O370" s="38">
        <f>IFERROR(N370/N386,0)</f>
        <v>0</v>
      </c>
      <c r="P370" s="37">
        <f>SUM(P10,P34,P58,P82,P106,P130,P154,P178,P202,P226,P250)</f>
        <v>0</v>
      </c>
      <c r="Q370" s="39">
        <f>IFERROR(P370/P386,0)</f>
        <v>0</v>
      </c>
      <c r="R370" s="35">
        <f>SUM(R10,R34,R58,R82,R106,R130,R154,R178,R202,R226,R250)</f>
        <v>0</v>
      </c>
      <c r="S370" s="36">
        <f>IFERROR(R370/R386,0)</f>
        <v>0</v>
      </c>
      <c r="T370" s="37" t="str">
        <f>IFERROR(V370/R370,"0")</f>
        <v>0</v>
      </c>
      <c r="U370" s="38">
        <f>IFERROR(T370/T386,0)</f>
        <v>0</v>
      </c>
      <c r="V370" s="37">
        <f>SUM(V10,V34,V58,V82,V106,V130,V154,V178,V202,V226,V250)</f>
        <v>0</v>
      </c>
      <c r="W370" s="39">
        <f>IFERROR(V370/V386,0)</f>
        <v>0</v>
      </c>
      <c r="X370" s="35">
        <f>SUM(X10,X34,X58,X82,X106,X130,X154,X178,X202,X226,X250)</f>
        <v>0</v>
      </c>
      <c r="Y370" s="36">
        <f>IFERROR(X370/X386,0)</f>
        <v>0</v>
      </c>
      <c r="Z370" s="37" t="str">
        <f>IFERROR(AB370/X370,"0")</f>
        <v>0</v>
      </c>
      <c r="AA370" s="38">
        <f>IFERROR(Z370/Z386,0)</f>
        <v>0</v>
      </c>
      <c r="AB370" s="37">
        <f>SUM(AB10,AB34,AB58,AB82,AB106,AB130,AB154,AB178,AB202,AB226,AB250)</f>
        <v>0</v>
      </c>
      <c r="AC370" s="39">
        <f>IFERROR(AB370/AB386,0)</f>
        <v>0</v>
      </c>
      <c r="AD370" s="35">
        <f>SUM(AD10,AD34,AD58,AD82,AD106,AD130,AD154,AD178,AD202,AD226,AD250)</f>
        <v>0</v>
      </c>
      <c r="AE370" s="36">
        <f>IFERROR(AD370/AD386,0)</f>
        <v>0</v>
      </c>
      <c r="AF370" s="37" t="str">
        <f>IFERROR(AH370/AD370,"0")</f>
        <v>0</v>
      </c>
      <c r="AG370" s="38">
        <f>IFERROR(AF370/AF386,0)</f>
        <v>0</v>
      </c>
      <c r="AH370" s="37">
        <f>SUM(AH10,AH34,AH58,AH82,AH106,AH130,AH154,AH178,AH202,AH226,AH250)</f>
        <v>0</v>
      </c>
      <c r="AI370" s="39">
        <f>IFERROR(AH370/AH386,0)</f>
        <v>0</v>
      </c>
      <c r="AJ370" s="35">
        <f>SUM(AJ10,AJ34,AJ58,AJ82,AJ106,AJ130,AJ154,AJ178,AJ202,AJ226,AJ250)</f>
        <v>0</v>
      </c>
      <c r="AK370" s="36">
        <f>IFERROR(AJ370/AJ386,0)</f>
        <v>0</v>
      </c>
      <c r="AL370" s="37" t="str">
        <f>IFERROR(AN370/AJ370,"0")</f>
        <v>0</v>
      </c>
      <c r="AM370" s="38">
        <f>IFERROR(AL370/AL386,0)</f>
        <v>0</v>
      </c>
      <c r="AN370" s="37">
        <f>SUM(AN10,AN34,AN58,AN82,AN106,AN130,AN154,AN178,AN202,AN226,AN250)</f>
        <v>0</v>
      </c>
      <c r="AO370" s="39">
        <f>IFERROR(AN370/AN386,0)</f>
        <v>0</v>
      </c>
      <c r="AP370" s="35">
        <f>SUM(AP10,AP34,AP58,AP82,AP106,AP130,AP154,AP178,AP202,AP226,AP250)</f>
        <v>0</v>
      </c>
      <c r="AQ370" s="36">
        <f>IFERROR(AP370/AP386,0)</f>
        <v>0</v>
      </c>
      <c r="AR370" s="37" t="str">
        <f>IFERROR(AT370/AP370,"0")</f>
        <v>0</v>
      </c>
      <c r="AS370" s="38">
        <f>IFERROR(AR370/AR386,0)</f>
        <v>0</v>
      </c>
      <c r="AT370" s="37">
        <f>SUM(AT10,AT34,AT58,AT82,AT106,AT130,AT154,AT178,AT202,AT226,AT250)</f>
        <v>0</v>
      </c>
      <c r="AU370" s="39">
        <f>IFERROR(AT370/AT386,0)</f>
        <v>0</v>
      </c>
      <c r="AV370" s="44">
        <f>IFERROR(L370-F370,0)</f>
        <v>-3311</v>
      </c>
      <c r="AW370" s="45">
        <f>IFERROR(AV370/F370,0)</f>
        <v>-1</v>
      </c>
      <c r="AX370" s="46">
        <f>IFERROR(N370-H370,0)</f>
        <v>0</v>
      </c>
      <c r="AY370" s="45">
        <f>IFERROR(AX370/H370,0)</f>
        <v>0</v>
      </c>
      <c r="AZ370" s="46">
        <f>IFERROR(P370-J370,0)</f>
        <v>0</v>
      </c>
      <c r="BA370" s="47">
        <f>IFERROR(AZ370/J370,0)</f>
        <v>0</v>
      </c>
      <c r="BB370" s="44">
        <f>IFERROR(L370-R370,0)</f>
        <v>0</v>
      </c>
      <c r="BC370" s="45">
        <f>IFERROR(BB370/R370,0)</f>
        <v>0</v>
      </c>
      <c r="BD370" s="46">
        <f>IFERROR(N370-T370,0)</f>
        <v>0</v>
      </c>
      <c r="BE370" s="45">
        <f>IFERROR(BD370/T370,0)</f>
        <v>0</v>
      </c>
      <c r="BF370" s="46">
        <f>IFERROR(P370-V370,0)</f>
        <v>0</v>
      </c>
      <c r="BG370" s="47">
        <f>IFERROR(BF370/V370,0)</f>
        <v>0</v>
      </c>
      <c r="BH370" s="44">
        <f>IFERROR(L370-X370,0)</f>
        <v>0</v>
      </c>
      <c r="BI370" s="45">
        <f>IFERROR(BH370/X370,0)</f>
        <v>0</v>
      </c>
      <c r="BJ370" s="46">
        <f>IFERROR(N370-Z370,0)</f>
        <v>0</v>
      </c>
      <c r="BK370" s="45">
        <f>IFERROR(BJ370/Z370,0)</f>
        <v>0</v>
      </c>
      <c r="BL370" s="46">
        <f>IFERROR(P370-AB370,0)</f>
        <v>0</v>
      </c>
      <c r="BM370" s="48">
        <f>IFERROR(BL370/AB370,0)</f>
        <v>0</v>
      </c>
      <c r="BN370" s="49">
        <f>IFERROR(L370-AP370,0)</f>
        <v>0</v>
      </c>
      <c r="BO370" s="45">
        <f>IFERROR(BN370/AP370,0)</f>
        <v>0</v>
      </c>
      <c r="BP370" s="46">
        <f>IFERROR(N370-AR370,0)</f>
        <v>0</v>
      </c>
      <c r="BQ370" s="45">
        <f>IFERROR(BP370/AR370,0)</f>
        <v>0</v>
      </c>
      <c r="BR370" s="46">
        <f t="shared" ref="BR370:BR386" si="729">IFERROR(P370-AT370,0)</f>
        <v>0</v>
      </c>
      <c r="BS370" s="48">
        <f>IFERROR(BR370/AT370,0)</f>
        <v>0</v>
      </c>
      <c r="CD370" s="2"/>
      <c r="CE370" s="2"/>
      <c r="CJ370" s="6"/>
      <c r="CK370" s="236"/>
      <c r="CL370" s="15"/>
      <c r="CM370" s="236"/>
      <c r="CN370" s="15"/>
    </row>
    <row r="371" spans="3:92" ht="18" hidden="1" customHeight="1" x14ac:dyDescent="0.3">
      <c r="C371" s="315"/>
      <c r="D371" s="318"/>
      <c r="E371" s="60" t="s">
        <v>36</v>
      </c>
      <c r="F371" s="61">
        <f t="shared" ref="F371:F386" si="730">SUM(F11,F35,F59,F83,F107,F131,F155,F179,F203,F227,F251)</f>
        <v>9859</v>
      </c>
      <c r="G371" s="62">
        <f>IFERROR(F371/F386,0)</f>
        <v>0.2408511262031563</v>
      </c>
      <c r="H371" s="63">
        <f t="shared" ref="H371:H386" si="731">IFERROR(J371/F371,"0")</f>
        <v>287.78967487780363</v>
      </c>
      <c r="I371" s="64">
        <f>IFERROR(H386/H386,0)</f>
        <v>1</v>
      </c>
      <c r="J371" s="63">
        <f t="shared" ref="J371:J386" si="732">SUM(J11,J35,J59,J83,J107,J131,J155,J179,J203,J227,J251)</f>
        <v>2837318.4046202661</v>
      </c>
      <c r="K371" s="65">
        <f>IFERROR(J371/J386,0)</f>
        <v>0.23600981430207446</v>
      </c>
      <c r="L371" s="61">
        <f t="shared" ref="L371:L386" si="733">SUM(L11,L35,L59,L83,L107,L131,L155,L179,L203,L227,L251)</f>
        <v>0</v>
      </c>
      <c r="M371" s="62">
        <f>IFERROR(L371/L386,0)</f>
        <v>0</v>
      </c>
      <c r="N371" s="63" t="str">
        <f t="shared" ref="N371:N386" si="734">IFERROR(P371/L371,"0")</f>
        <v>0</v>
      </c>
      <c r="O371" s="64">
        <f>IFERROR(N386/N386,0)</f>
        <v>0</v>
      </c>
      <c r="P371" s="63">
        <f t="shared" ref="P371:P386" si="735">SUM(P11,P35,P59,P83,P107,P131,P155,P179,P203,P227,P251)</f>
        <v>0</v>
      </c>
      <c r="Q371" s="65">
        <f>IFERROR(P371/P386,0)</f>
        <v>0</v>
      </c>
      <c r="R371" s="61">
        <f t="shared" ref="R371:R386" si="736">SUM(R11,R35,R59,R83,R107,R131,R155,R179,R203,R227,R251)</f>
        <v>0</v>
      </c>
      <c r="S371" s="62">
        <f>IFERROR(R371/R386,0)</f>
        <v>0</v>
      </c>
      <c r="T371" s="63" t="str">
        <f t="shared" ref="T371:T386" si="737">IFERROR(V371/R371,"0")</f>
        <v>0</v>
      </c>
      <c r="U371" s="64">
        <f>IFERROR(T386/T386,0)</f>
        <v>0</v>
      </c>
      <c r="V371" s="63">
        <f t="shared" ref="V371:V386" si="738">SUM(V11,V35,V59,V83,V107,V131,V155,V179,V203,V227,V251)</f>
        <v>0</v>
      </c>
      <c r="W371" s="65">
        <f>IFERROR(V371/V386,0)</f>
        <v>0</v>
      </c>
      <c r="X371" s="61">
        <f t="shared" ref="X371:X386" si="739">SUM(X11,X35,X59,X83,X107,X131,X155,X179,X203,X227,X251)</f>
        <v>0</v>
      </c>
      <c r="Y371" s="62">
        <f>IFERROR(X371/X386,0)</f>
        <v>0</v>
      </c>
      <c r="Z371" s="63" t="str">
        <f t="shared" ref="Z371:Z386" si="740">IFERROR(AB371/X371,"0")</f>
        <v>0</v>
      </c>
      <c r="AA371" s="64">
        <f>IFERROR(Z386/Z386,0)</f>
        <v>0</v>
      </c>
      <c r="AB371" s="63">
        <f t="shared" ref="AB371:AB386" si="741">SUM(AB11,AB35,AB59,AB83,AB107,AB131,AB155,AB179,AB203,AB227,AB251)</f>
        <v>0</v>
      </c>
      <c r="AC371" s="65">
        <f>IFERROR(AB371/AB386,0)</f>
        <v>0</v>
      </c>
      <c r="AD371" s="61">
        <f t="shared" ref="AD371:AD386" si="742">SUM(AD11,AD35,AD59,AD83,AD107,AD131,AD155,AD179,AD203,AD227,AD251)</f>
        <v>0</v>
      </c>
      <c r="AE371" s="62">
        <f>IFERROR(AD371/AD386,0)</f>
        <v>0</v>
      </c>
      <c r="AF371" s="63" t="str">
        <f t="shared" ref="AF371:AF386" si="743">IFERROR(AH371/AD371,"0")</f>
        <v>0</v>
      </c>
      <c r="AG371" s="64">
        <f>IFERROR(AF386/AF386,0)</f>
        <v>0</v>
      </c>
      <c r="AH371" s="63">
        <f t="shared" ref="AH371:AH386" si="744">SUM(AH11,AH35,AH59,AH83,AH107,AH131,AH155,AH179,AH203,AH227,AH251)</f>
        <v>0</v>
      </c>
      <c r="AI371" s="65">
        <f>IFERROR(AH371/AH386,0)</f>
        <v>0</v>
      </c>
      <c r="AJ371" s="61">
        <f t="shared" ref="AJ371:AJ386" si="745">SUM(AJ11,AJ35,AJ59,AJ83,AJ107,AJ131,AJ155,AJ179,AJ203,AJ227,AJ251)</f>
        <v>0</v>
      </c>
      <c r="AK371" s="62">
        <f>IFERROR(AJ371/AJ386,0)</f>
        <v>0</v>
      </c>
      <c r="AL371" s="63" t="str">
        <f t="shared" ref="AL371:AL386" si="746">IFERROR(AN371/AJ371,"0")</f>
        <v>0</v>
      </c>
      <c r="AM371" s="64">
        <f>IFERROR(AL386/AL386,0)</f>
        <v>0</v>
      </c>
      <c r="AN371" s="63">
        <f t="shared" ref="AN371:AN386" si="747">SUM(AN11,AN35,AN59,AN83,AN107,AN131,AN155,AN179,AN203,AN227,AN251)</f>
        <v>0</v>
      </c>
      <c r="AO371" s="65">
        <f>IFERROR(AN371/AN386,0)</f>
        <v>0</v>
      </c>
      <c r="AP371" s="61">
        <f t="shared" ref="AP371:AP386" si="748">SUM(AP11,AP35,AP59,AP83,AP107,AP131,AP155,AP179,AP203,AP227,AP251)</f>
        <v>0</v>
      </c>
      <c r="AQ371" s="62">
        <f>IFERROR(AP371/AP386,0)</f>
        <v>0</v>
      </c>
      <c r="AR371" s="63" t="str">
        <f t="shared" ref="AR371:AR386" si="749">IFERROR(AT371/AP371,"0")</f>
        <v>0</v>
      </c>
      <c r="AS371" s="64">
        <f>IFERROR(AR386/AR386,0)</f>
        <v>0</v>
      </c>
      <c r="AT371" s="63">
        <f t="shared" ref="AT371:AT386" si="750">SUM(AT11,AT35,AT59,AT83,AT107,AT131,AT155,AT179,AT203,AT227,AT251)</f>
        <v>0</v>
      </c>
      <c r="AU371" s="65">
        <f>IFERROR(AT371/AT386,0)</f>
        <v>0</v>
      </c>
      <c r="AV371" s="70">
        <f t="shared" ref="AV371:AV387" si="751">IFERROR(L371-F371,0)</f>
        <v>-9859</v>
      </c>
      <c r="AW371" s="71">
        <f t="shared" ref="AW371:AW386" si="752">IFERROR(AV371/F371,0)</f>
        <v>-1</v>
      </c>
      <c r="AX371" s="72">
        <f t="shared" ref="AX371:AX386" si="753">IFERROR(N371-H371,0)</f>
        <v>-287.78967487780363</v>
      </c>
      <c r="AY371" s="71">
        <f t="shared" ref="AY371:AY386" si="754">IFERROR(AX371/H371,0)</f>
        <v>-1</v>
      </c>
      <c r="AZ371" s="72">
        <f t="shared" ref="AZ371:AZ386" si="755">IFERROR(P371-J371,0)</f>
        <v>-2837318.4046202661</v>
      </c>
      <c r="BA371" s="73">
        <f t="shared" ref="BA371:BA386" si="756">IFERROR(AZ371/J371,0)</f>
        <v>-1</v>
      </c>
      <c r="BB371" s="70">
        <f t="shared" ref="BB371:BB387" si="757">IFERROR(L371-R371,0)</f>
        <v>0</v>
      </c>
      <c r="BC371" s="71">
        <f t="shared" ref="BC371:BC386" si="758">IFERROR(BB371/R371,0)</f>
        <v>0</v>
      </c>
      <c r="BD371" s="72">
        <f t="shared" ref="BD371:BD386" si="759">IFERROR(N371-T371,0)</f>
        <v>0</v>
      </c>
      <c r="BE371" s="71">
        <f t="shared" ref="BE371:BE386" si="760">IFERROR(BD371/T371,0)</f>
        <v>0</v>
      </c>
      <c r="BF371" s="72">
        <f t="shared" ref="BF371:BF386" si="761">IFERROR(P371-V371,0)</f>
        <v>0</v>
      </c>
      <c r="BG371" s="73">
        <f t="shared" ref="BG371:BG386" si="762">IFERROR(BF371/V371,0)</f>
        <v>0</v>
      </c>
      <c r="BH371" s="70">
        <f t="shared" ref="BH371:BH387" si="763">IFERROR(L371-X371,0)</f>
        <v>0</v>
      </c>
      <c r="BI371" s="71">
        <f t="shared" ref="BI371:BI386" si="764">IFERROR(BH371/X371,0)</f>
        <v>0</v>
      </c>
      <c r="BJ371" s="72">
        <f t="shared" ref="BJ371:BJ386" si="765">IFERROR(N371-Z371,0)</f>
        <v>0</v>
      </c>
      <c r="BK371" s="71">
        <f t="shared" ref="BK371:BK386" si="766">IFERROR(BJ371/Z371,0)</f>
        <v>0</v>
      </c>
      <c r="BL371" s="72">
        <f t="shared" ref="BL371:BL386" si="767">IFERROR(P371-AB371,0)</f>
        <v>0</v>
      </c>
      <c r="BM371" s="74">
        <f t="shared" ref="BM371:BM386" si="768">IFERROR(BL371/AB371,0)</f>
        <v>0</v>
      </c>
      <c r="BN371" s="75">
        <f t="shared" ref="BN371:BN386" si="769">IFERROR(L371-AP371,0)</f>
        <v>0</v>
      </c>
      <c r="BO371" s="71">
        <f t="shared" ref="BO371:BO386" si="770">IFERROR(BN371/AP371,0)</f>
        <v>0</v>
      </c>
      <c r="BP371" s="72">
        <f t="shared" ref="BP371:BP386" si="771">IFERROR(N371-AR371,0)</f>
        <v>0</v>
      </c>
      <c r="BQ371" s="71">
        <f t="shared" ref="BQ371:BQ386" si="772">IFERROR(BP371/AR371,0)</f>
        <v>0</v>
      </c>
      <c r="BR371" s="72">
        <f t="shared" si="729"/>
        <v>0</v>
      </c>
      <c r="BS371" s="74">
        <f t="shared" ref="BS371:BS386" si="773">IFERROR(BR371/AT371,0)</f>
        <v>0</v>
      </c>
      <c r="CD371" s="2"/>
      <c r="CE371" s="2"/>
      <c r="CJ371" s="6"/>
      <c r="CK371" s="6"/>
      <c r="CM371" s="6"/>
    </row>
    <row r="372" spans="3:92" ht="18" hidden="1" customHeight="1" x14ac:dyDescent="0.3">
      <c r="C372" s="315"/>
      <c r="D372" s="318"/>
      <c r="E372" s="60" t="s">
        <v>37</v>
      </c>
      <c r="F372" s="61">
        <f t="shared" si="730"/>
        <v>737</v>
      </c>
      <c r="G372" s="62">
        <f>IFERROR(F372/F386,0)</f>
        <v>1.8004592759075583E-2</v>
      </c>
      <c r="H372" s="63">
        <f t="shared" si="731"/>
        <v>303.15497889701606</v>
      </c>
      <c r="I372" s="64">
        <f>IFERROR(H372/H386,0)</f>
        <v>1.0322166938177899</v>
      </c>
      <c r="J372" s="63">
        <f t="shared" si="732"/>
        <v>223425.21944710083</v>
      </c>
      <c r="K372" s="65">
        <f>IFERROR(J372/J386,0)</f>
        <v>1.8584641211308719E-2</v>
      </c>
      <c r="L372" s="61">
        <f t="shared" si="733"/>
        <v>0</v>
      </c>
      <c r="M372" s="62">
        <f>IFERROR(L372/L386,0)</f>
        <v>0</v>
      </c>
      <c r="N372" s="63" t="str">
        <f t="shared" si="734"/>
        <v>0</v>
      </c>
      <c r="O372" s="64">
        <f>IFERROR(N372/N386,0)</f>
        <v>0</v>
      </c>
      <c r="P372" s="63">
        <f t="shared" si="735"/>
        <v>0</v>
      </c>
      <c r="Q372" s="65">
        <f>IFERROR(P372/P386,0)</f>
        <v>0</v>
      </c>
      <c r="R372" s="61">
        <f t="shared" si="736"/>
        <v>0</v>
      </c>
      <c r="S372" s="62">
        <f>IFERROR(R372/R386,0)</f>
        <v>0</v>
      </c>
      <c r="T372" s="63" t="str">
        <f t="shared" si="737"/>
        <v>0</v>
      </c>
      <c r="U372" s="64">
        <f>IFERROR(T372/T386,0)</f>
        <v>0</v>
      </c>
      <c r="V372" s="63">
        <f t="shared" si="738"/>
        <v>0</v>
      </c>
      <c r="W372" s="65">
        <f>IFERROR(V372/V386,0)</f>
        <v>0</v>
      </c>
      <c r="X372" s="61">
        <f t="shared" si="739"/>
        <v>0</v>
      </c>
      <c r="Y372" s="62">
        <f>IFERROR(X372/X386,0)</f>
        <v>0</v>
      </c>
      <c r="Z372" s="63" t="str">
        <f t="shared" si="740"/>
        <v>0</v>
      </c>
      <c r="AA372" s="64">
        <f>IFERROR(Z372/Z386,0)</f>
        <v>0</v>
      </c>
      <c r="AB372" s="63">
        <f t="shared" si="741"/>
        <v>0</v>
      </c>
      <c r="AC372" s="65">
        <f>IFERROR(AB372/AB386,0)</f>
        <v>0</v>
      </c>
      <c r="AD372" s="61">
        <f t="shared" si="742"/>
        <v>0</v>
      </c>
      <c r="AE372" s="62">
        <f>IFERROR(AD372/AD386,0)</f>
        <v>0</v>
      </c>
      <c r="AF372" s="63" t="str">
        <f t="shared" si="743"/>
        <v>0</v>
      </c>
      <c r="AG372" s="64">
        <f>IFERROR(AF372/AF386,0)</f>
        <v>0</v>
      </c>
      <c r="AH372" s="63">
        <f t="shared" si="744"/>
        <v>0</v>
      </c>
      <c r="AI372" s="65">
        <f>IFERROR(AH372/AH386,0)</f>
        <v>0</v>
      </c>
      <c r="AJ372" s="61">
        <f t="shared" si="745"/>
        <v>0</v>
      </c>
      <c r="AK372" s="62">
        <f>IFERROR(AJ372/AJ386,0)</f>
        <v>0</v>
      </c>
      <c r="AL372" s="63" t="str">
        <f t="shared" si="746"/>
        <v>0</v>
      </c>
      <c r="AM372" s="64">
        <f>IFERROR(AL372/AL386,0)</f>
        <v>0</v>
      </c>
      <c r="AN372" s="63">
        <f t="shared" si="747"/>
        <v>0</v>
      </c>
      <c r="AO372" s="65">
        <f>IFERROR(AN372/AN386,0)</f>
        <v>0</v>
      </c>
      <c r="AP372" s="61">
        <f t="shared" si="748"/>
        <v>0</v>
      </c>
      <c r="AQ372" s="62">
        <f>IFERROR(AP372/AP386,0)</f>
        <v>0</v>
      </c>
      <c r="AR372" s="63" t="str">
        <f t="shared" si="749"/>
        <v>0</v>
      </c>
      <c r="AS372" s="64">
        <f>IFERROR(AR372/AR386,0)</f>
        <v>0</v>
      </c>
      <c r="AT372" s="63">
        <f t="shared" si="750"/>
        <v>0</v>
      </c>
      <c r="AU372" s="65">
        <f>IFERROR(AT372/AT386,0)</f>
        <v>0</v>
      </c>
      <c r="AV372" s="70">
        <f t="shared" si="751"/>
        <v>-737</v>
      </c>
      <c r="AW372" s="71">
        <f t="shared" si="752"/>
        <v>-1</v>
      </c>
      <c r="AX372" s="72">
        <f t="shared" si="753"/>
        <v>-303.15497889701606</v>
      </c>
      <c r="AY372" s="71">
        <f t="shared" si="754"/>
        <v>-1</v>
      </c>
      <c r="AZ372" s="72">
        <f t="shared" si="755"/>
        <v>-223425.21944710083</v>
      </c>
      <c r="BA372" s="73">
        <f t="shared" si="756"/>
        <v>-1</v>
      </c>
      <c r="BB372" s="70">
        <f t="shared" si="757"/>
        <v>0</v>
      </c>
      <c r="BC372" s="71">
        <f t="shared" si="758"/>
        <v>0</v>
      </c>
      <c r="BD372" s="72">
        <f t="shared" si="759"/>
        <v>0</v>
      </c>
      <c r="BE372" s="71">
        <f t="shared" si="760"/>
        <v>0</v>
      </c>
      <c r="BF372" s="72">
        <f t="shared" si="761"/>
        <v>0</v>
      </c>
      <c r="BG372" s="73">
        <f t="shared" si="762"/>
        <v>0</v>
      </c>
      <c r="BH372" s="70">
        <f t="shared" si="763"/>
        <v>0</v>
      </c>
      <c r="BI372" s="71">
        <f t="shared" si="764"/>
        <v>0</v>
      </c>
      <c r="BJ372" s="72">
        <f t="shared" si="765"/>
        <v>0</v>
      </c>
      <c r="BK372" s="71">
        <f t="shared" si="766"/>
        <v>0</v>
      </c>
      <c r="BL372" s="72">
        <f t="shared" si="767"/>
        <v>0</v>
      </c>
      <c r="BM372" s="74">
        <f t="shared" si="768"/>
        <v>0</v>
      </c>
      <c r="BN372" s="75">
        <f t="shared" si="769"/>
        <v>0</v>
      </c>
      <c r="BO372" s="71">
        <f t="shared" si="770"/>
        <v>0</v>
      </c>
      <c r="BP372" s="72">
        <f t="shared" si="771"/>
        <v>0</v>
      </c>
      <c r="BQ372" s="71">
        <f t="shared" si="772"/>
        <v>0</v>
      </c>
      <c r="BR372" s="72">
        <f t="shared" si="729"/>
        <v>0</v>
      </c>
      <c r="BS372" s="74">
        <f t="shared" si="773"/>
        <v>0</v>
      </c>
      <c r="CD372" s="2"/>
      <c r="CE372" s="2"/>
      <c r="CJ372" s="6"/>
      <c r="CK372" s="6"/>
      <c r="CM372" s="6"/>
    </row>
    <row r="373" spans="3:92" ht="18" hidden="1" customHeight="1" x14ac:dyDescent="0.3">
      <c r="C373" s="315"/>
      <c r="D373" s="318"/>
      <c r="E373" s="60" t="s">
        <v>39</v>
      </c>
      <c r="F373" s="61">
        <f t="shared" si="730"/>
        <v>492</v>
      </c>
      <c r="G373" s="62">
        <f>IFERROR(F373/F386,0)</f>
        <v>1.201934821908438E-2</v>
      </c>
      <c r="H373" s="63">
        <f t="shared" si="731"/>
        <v>290.19838722281537</v>
      </c>
      <c r="I373" s="64">
        <f>IFERROR(H373/H386,0)</f>
        <v>0.98810061078412215</v>
      </c>
      <c r="J373" s="63">
        <f t="shared" si="732"/>
        <v>142777.60651362516</v>
      </c>
      <c r="K373" s="65">
        <f>IFERROR(J373/J386,0)</f>
        <v>1.1876325316504326E-2</v>
      </c>
      <c r="L373" s="61">
        <f t="shared" si="733"/>
        <v>0</v>
      </c>
      <c r="M373" s="62">
        <f>IFERROR(L373/L386,0)</f>
        <v>0</v>
      </c>
      <c r="N373" s="63" t="str">
        <f t="shared" si="734"/>
        <v>0</v>
      </c>
      <c r="O373" s="64">
        <f>IFERROR(N373/N386,0)</f>
        <v>0</v>
      </c>
      <c r="P373" s="63">
        <f t="shared" si="735"/>
        <v>0</v>
      </c>
      <c r="Q373" s="65">
        <f>IFERROR(P373/P386,0)</f>
        <v>0</v>
      </c>
      <c r="R373" s="61">
        <f t="shared" si="736"/>
        <v>0</v>
      </c>
      <c r="S373" s="62">
        <f>IFERROR(R373/R386,0)</f>
        <v>0</v>
      </c>
      <c r="T373" s="63" t="str">
        <f t="shared" si="737"/>
        <v>0</v>
      </c>
      <c r="U373" s="64">
        <f>IFERROR(T373/T386,0)</f>
        <v>0</v>
      </c>
      <c r="V373" s="63">
        <f t="shared" si="738"/>
        <v>0</v>
      </c>
      <c r="W373" s="65">
        <f>IFERROR(V373/V386,0)</f>
        <v>0</v>
      </c>
      <c r="X373" s="61">
        <f t="shared" si="739"/>
        <v>0</v>
      </c>
      <c r="Y373" s="62">
        <f>IFERROR(X373/X386,0)</f>
        <v>0</v>
      </c>
      <c r="Z373" s="63" t="str">
        <f t="shared" si="740"/>
        <v>0</v>
      </c>
      <c r="AA373" s="64">
        <f>IFERROR(Z373/Z386,0)</f>
        <v>0</v>
      </c>
      <c r="AB373" s="63">
        <f t="shared" si="741"/>
        <v>0</v>
      </c>
      <c r="AC373" s="65">
        <f>IFERROR(AB373/AB386,0)</f>
        <v>0</v>
      </c>
      <c r="AD373" s="61">
        <f t="shared" si="742"/>
        <v>0</v>
      </c>
      <c r="AE373" s="62">
        <f>IFERROR(AD373/AD386,0)</f>
        <v>0</v>
      </c>
      <c r="AF373" s="63" t="str">
        <f t="shared" si="743"/>
        <v>0</v>
      </c>
      <c r="AG373" s="64">
        <f>IFERROR(AF373/AF386,0)</f>
        <v>0</v>
      </c>
      <c r="AH373" s="63">
        <f t="shared" si="744"/>
        <v>0</v>
      </c>
      <c r="AI373" s="65">
        <f>IFERROR(AH373/AH386,0)</f>
        <v>0</v>
      </c>
      <c r="AJ373" s="61">
        <f t="shared" si="745"/>
        <v>0</v>
      </c>
      <c r="AK373" s="62">
        <f>IFERROR(AJ373/AJ386,0)</f>
        <v>0</v>
      </c>
      <c r="AL373" s="63" t="str">
        <f t="shared" si="746"/>
        <v>0</v>
      </c>
      <c r="AM373" s="64">
        <f>IFERROR(AL373/AL386,0)</f>
        <v>0</v>
      </c>
      <c r="AN373" s="63">
        <f t="shared" si="747"/>
        <v>0</v>
      </c>
      <c r="AO373" s="65">
        <f>IFERROR(AN373/AN386,0)</f>
        <v>0</v>
      </c>
      <c r="AP373" s="61">
        <f t="shared" si="748"/>
        <v>0</v>
      </c>
      <c r="AQ373" s="62">
        <f>IFERROR(AP373/AP386,0)</f>
        <v>0</v>
      </c>
      <c r="AR373" s="63" t="str">
        <f t="shared" si="749"/>
        <v>0</v>
      </c>
      <c r="AS373" s="64">
        <f>IFERROR(AR373/AR386,0)</f>
        <v>0</v>
      </c>
      <c r="AT373" s="63">
        <f t="shared" si="750"/>
        <v>0</v>
      </c>
      <c r="AU373" s="65">
        <f>IFERROR(AT373/AT386,0)</f>
        <v>0</v>
      </c>
      <c r="AV373" s="70">
        <f t="shared" si="751"/>
        <v>-492</v>
      </c>
      <c r="AW373" s="71">
        <f t="shared" si="752"/>
        <v>-1</v>
      </c>
      <c r="AX373" s="72">
        <f t="shared" si="753"/>
        <v>-290.19838722281537</v>
      </c>
      <c r="AY373" s="71">
        <f t="shared" si="754"/>
        <v>-1</v>
      </c>
      <c r="AZ373" s="72">
        <f t="shared" si="755"/>
        <v>-142777.60651362516</v>
      </c>
      <c r="BA373" s="73">
        <f t="shared" si="756"/>
        <v>-1</v>
      </c>
      <c r="BB373" s="70">
        <f t="shared" si="757"/>
        <v>0</v>
      </c>
      <c r="BC373" s="71">
        <f t="shared" si="758"/>
        <v>0</v>
      </c>
      <c r="BD373" s="72">
        <f t="shared" si="759"/>
        <v>0</v>
      </c>
      <c r="BE373" s="71">
        <f t="shared" si="760"/>
        <v>0</v>
      </c>
      <c r="BF373" s="72">
        <f t="shared" si="761"/>
        <v>0</v>
      </c>
      <c r="BG373" s="73">
        <f t="shared" si="762"/>
        <v>0</v>
      </c>
      <c r="BH373" s="70">
        <f t="shared" si="763"/>
        <v>0</v>
      </c>
      <c r="BI373" s="71">
        <f t="shared" si="764"/>
        <v>0</v>
      </c>
      <c r="BJ373" s="72">
        <f t="shared" si="765"/>
        <v>0</v>
      </c>
      <c r="BK373" s="71">
        <f t="shared" si="766"/>
        <v>0</v>
      </c>
      <c r="BL373" s="72">
        <f t="shared" si="767"/>
        <v>0</v>
      </c>
      <c r="BM373" s="74">
        <f t="shared" si="768"/>
        <v>0</v>
      </c>
      <c r="BN373" s="75">
        <f t="shared" si="769"/>
        <v>0</v>
      </c>
      <c r="BO373" s="71">
        <f t="shared" si="770"/>
        <v>0</v>
      </c>
      <c r="BP373" s="72">
        <f t="shared" si="771"/>
        <v>0</v>
      </c>
      <c r="BQ373" s="71">
        <f t="shared" si="772"/>
        <v>0</v>
      </c>
      <c r="BR373" s="72">
        <f t="shared" si="729"/>
        <v>0</v>
      </c>
      <c r="BS373" s="74">
        <f t="shared" si="773"/>
        <v>0</v>
      </c>
      <c r="CD373" s="2"/>
      <c r="CE373" s="2"/>
      <c r="CJ373" s="6"/>
      <c r="CK373" s="6"/>
      <c r="CM373" s="6"/>
    </row>
    <row r="374" spans="3:92" ht="18" hidden="1" customHeight="1" x14ac:dyDescent="0.3">
      <c r="C374" s="315"/>
      <c r="D374" s="319"/>
      <c r="E374" s="86" t="s">
        <v>41</v>
      </c>
      <c r="F374" s="87">
        <f t="shared" si="730"/>
        <v>14399</v>
      </c>
      <c r="G374" s="88">
        <f>IFERROR(F374/F386,0)</f>
        <v>0.35176137196462598</v>
      </c>
      <c r="H374" s="89">
        <f t="shared" si="731"/>
        <v>222.48220227661588</v>
      </c>
      <c r="I374" s="90">
        <f>IFERROR(H374/H386,0)</f>
        <v>0.75753281078481949</v>
      </c>
      <c r="J374" s="89">
        <f t="shared" si="732"/>
        <v>3203521.2305809921</v>
      </c>
      <c r="K374" s="91">
        <f>IFERROR(J374/J386,0)</f>
        <v>0.26647078082988751</v>
      </c>
      <c r="L374" s="87">
        <f t="shared" si="733"/>
        <v>0</v>
      </c>
      <c r="M374" s="88">
        <f>IFERROR(L374/L386,0)</f>
        <v>0</v>
      </c>
      <c r="N374" s="89" t="str">
        <f t="shared" si="734"/>
        <v>0</v>
      </c>
      <c r="O374" s="90">
        <f>IFERROR(N374/N386,0)</f>
        <v>0</v>
      </c>
      <c r="P374" s="89">
        <f t="shared" si="735"/>
        <v>0</v>
      </c>
      <c r="Q374" s="91">
        <f>IFERROR(P374/P386,0)</f>
        <v>0</v>
      </c>
      <c r="R374" s="87">
        <f t="shared" si="736"/>
        <v>0</v>
      </c>
      <c r="S374" s="88">
        <f>IFERROR(R374/R386,0)</f>
        <v>0</v>
      </c>
      <c r="T374" s="89" t="str">
        <f t="shared" si="737"/>
        <v>0</v>
      </c>
      <c r="U374" s="90">
        <f>IFERROR(T374/T386,0)</f>
        <v>0</v>
      </c>
      <c r="V374" s="89">
        <f t="shared" si="738"/>
        <v>0</v>
      </c>
      <c r="W374" s="91">
        <f>IFERROR(V374/V386,0)</f>
        <v>0</v>
      </c>
      <c r="X374" s="87">
        <f t="shared" si="739"/>
        <v>0</v>
      </c>
      <c r="Y374" s="88">
        <f>IFERROR(X374/X386,0)</f>
        <v>0</v>
      </c>
      <c r="Z374" s="89" t="str">
        <f t="shared" si="740"/>
        <v>0</v>
      </c>
      <c r="AA374" s="90">
        <f>IFERROR(Z374/Z386,0)</f>
        <v>0</v>
      </c>
      <c r="AB374" s="89">
        <f t="shared" si="741"/>
        <v>0</v>
      </c>
      <c r="AC374" s="91">
        <f>IFERROR(AB374/AB386,0)</f>
        <v>0</v>
      </c>
      <c r="AD374" s="87">
        <f t="shared" si="742"/>
        <v>0</v>
      </c>
      <c r="AE374" s="88">
        <f>IFERROR(AD374/AD386,0)</f>
        <v>0</v>
      </c>
      <c r="AF374" s="89" t="str">
        <f t="shared" si="743"/>
        <v>0</v>
      </c>
      <c r="AG374" s="90">
        <f>IFERROR(AF374/AF386,0)</f>
        <v>0</v>
      </c>
      <c r="AH374" s="89">
        <f t="shared" si="744"/>
        <v>0</v>
      </c>
      <c r="AI374" s="91">
        <f>IFERROR(AH374/AH386,0)</f>
        <v>0</v>
      </c>
      <c r="AJ374" s="87">
        <f t="shared" si="745"/>
        <v>0</v>
      </c>
      <c r="AK374" s="88">
        <f>IFERROR(AJ374/AJ386,0)</f>
        <v>0</v>
      </c>
      <c r="AL374" s="89" t="str">
        <f t="shared" si="746"/>
        <v>0</v>
      </c>
      <c r="AM374" s="90">
        <f>IFERROR(AL374/AL386,0)</f>
        <v>0</v>
      </c>
      <c r="AN374" s="89">
        <f t="shared" si="747"/>
        <v>0</v>
      </c>
      <c r="AO374" s="91">
        <f>IFERROR(AN374/AN386,0)</f>
        <v>0</v>
      </c>
      <c r="AP374" s="87">
        <f t="shared" si="748"/>
        <v>0</v>
      </c>
      <c r="AQ374" s="88">
        <f>IFERROR(AP374/AP386,0)</f>
        <v>0</v>
      </c>
      <c r="AR374" s="89" t="str">
        <f t="shared" si="749"/>
        <v>0</v>
      </c>
      <c r="AS374" s="90">
        <f>IFERROR(AR374/AR386,0)</f>
        <v>0</v>
      </c>
      <c r="AT374" s="89">
        <f t="shared" si="750"/>
        <v>0</v>
      </c>
      <c r="AU374" s="91">
        <f>IFERROR(AT374/AT386,0)</f>
        <v>0</v>
      </c>
      <c r="AV374" s="96">
        <f t="shared" si="751"/>
        <v>-14399</v>
      </c>
      <c r="AW374" s="97">
        <f t="shared" si="752"/>
        <v>-1</v>
      </c>
      <c r="AX374" s="98">
        <f t="shared" si="753"/>
        <v>-222.48220227661588</v>
      </c>
      <c r="AY374" s="97">
        <f t="shared" si="754"/>
        <v>-1</v>
      </c>
      <c r="AZ374" s="98">
        <f t="shared" si="755"/>
        <v>-3203521.2305809921</v>
      </c>
      <c r="BA374" s="99">
        <f t="shared" si="756"/>
        <v>-1</v>
      </c>
      <c r="BB374" s="96">
        <f t="shared" si="757"/>
        <v>0</v>
      </c>
      <c r="BC374" s="97">
        <f t="shared" si="758"/>
        <v>0</v>
      </c>
      <c r="BD374" s="98">
        <f t="shared" si="759"/>
        <v>0</v>
      </c>
      <c r="BE374" s="97">
        <f t="shared" si="760"/>
        <v>0</v>
      </c>
      <c r="BF374" s="98">
        <f t="shared" si="761"/>
        <v>0</v>
      </c>
      <c r="BG374" s="99">
        <f t="shared" si="762"/>
        <v>0</v>
      </c>
      <c r="BH374" s="96">
        <f t="shared" si="763"/>
        <v>0</v>
      </c>
      <c r="BI374" s="97">
        <f t="shared" si="764"/>
        <v>0</v>
      </c>
      <c r="BJ374" s="98">
        <f t="shared" si="765"/>
        <v>0</v>
      </c>
      <c r="BK374" s="97">
        <f t="shared" si="766"/>
        <v>0</v>
      </c>
      <c r="BL374" s="98">
        <f t="shared" si="767"/>
        <v>0</v>
      </c>
      <c r="BM374" s="100">
        <f t="shared" si="768"/>
        <v>0</v>
      </c>
      <c r="BN374" s="101">
        <f t="shared" si="769"/>
        <v>0</v>
      </c>
      <c r="BO374" s="97">
        <f t="shared" si="770"/>
        <v>0</v>
      </c>
      <c r="BP374" s="98">
        <f t="shared" si="771"/>
        <v>0</v>
      </c>
      <c r="BQ374" s="97">
        <f t="shared" si="772"/>
        <v>0</v>
      </c>
      <c r="BR374" s="98">
        <f t="shared" si="729"/>
        <v>0</v>
      </c>
      <c r="BS374" s="100">
        <f t="shared" si="773"/>
        <v>0</v>
      </c>
      <c r="CD374" s="2"/>
      <c r="CE374" s="2"/>
      <c r="CJ374" s="6"/>
      <c r="CK374" s="6"/>
      <c r="CM374" s="6"/>
    </row>
    <row r="375" spans="3:92" ht="18" hidden="1" customHeight="1" x14ac:dyDescent="0.3">
      <c r="C375" s="315"/>
      <c r="D375" s="320" t="s">
        <v>44</v>
      </c>
      <c r="E375" s="102" t="s">
        <v>45</v>
      </c>
      <c r="F375" s="103">
        <f t="shared" si="730"/>
        <v>2994</v>
      </c>
      <c r="G375" s="104">
        <f>IFERROR(F375/F386,0)</f>
        <v>7.3142131235647626E-2</v>
      </c>
      <c r="H375" s="105">
        <f t="shared" si="731"/>
        <v>273.68296753903263</v>
      </c>
      <c r="I375" s="106">
        <f>IFERROR(H375/H386,0)</f>
        <v>0.93186702370918051</v>
      </c>
      <c r="J375" s="105">
        <f t="shared" si="732"/>
        <v>819406.80481186369</v>
      </c>
      <c r="K375" s="107">
        <f>IFERROR(J375/J386,0)</f>
        <v>6.8158740142309243E-2</v>
      </c>
      <c r="L375" s="103">
        <f t="shared" si="733"/>
        <v>0</v>
      </c>
      <c r="M375" s="104">
        <f>IFERROR(L375/L386,0)</f>
        <v>0</v>
      </c>
      <c r="N375" s="105" t="str">
        <f t="shared" si="734"/>
        <v>0</v>
      </c>
      <c r="O375" s="106">
        <f>IFERROR(N375/N386,0)</f>
        <v>0</v>
      </c>
      <c r="P375" s="105">
        <f t="shared" si="735"/>
        <v>0</v>
      </c>
      <c r="Q375" s="107">
        <f>IFERROR(P375/P386,0)</f>
        <v>0</v>
      </c>
      <c r="R375" s="103">
        <f t="shared" si="736"/>
        <v>0</v>
      </c>
      <c r="S375" s="104">
        <f>IFERROR(R375/R386,0)</f>
        <v>0</v>
      </c>
      <c r="T375" s="105" t="str">
        <f t="shared" si="737"/>
        <v>0</v>
      </c>
      <c r="U375" s="106">
        <f>IFERROR(T375/T386,0)</f>
        <v>0</v>
      </c>
      <c r="V375" s="105">
        <f t="shared" si="738"/>
        <v>0</v>
      </c>
      <c r="W375" s="107">
        <f>IFERROR(V375/V386,0)</f>
        <v>0</v>
      </c>
      <c r="X375" s="103">
        <f t="shared" si="739"/>
        <v>0</v>
      </c>
      <c r="Y375" s="104">
        <f>IFERROR(X375/X386,0)</f>
        <v>0</v>
      </c>
      <c r="Z375" s="105" t="str">
        <f t="shared" si="740"/>
        <v>0</v>
      </c>
      <c r="AA375" s="106">
        <f>IFERROR(Z375/Z386,0)</f>
        <v>0</v>
      </c>
      <c r="AB375" s="105">
        <f t="shared" si="741"/>
        <v>0</v>
      </c>
      <c r="AC375" s="107">
        <f>IFERROR(AB375/AB386,0)</f>
        <v>0</v>
      </c>
      <c r="AD375" s="103">
        <f t="shared" si="742"/>
        <v>0</v>
      </c>
      <c r="AE375" s="104">
        <f>IFERROR(AD375/AD386,0)</f>
        <v>0</v>
      </c>
      <c r="AF375" s="105" t="str">
        <f t="shared" si="743"/>
        <v>0</v>
      </c>
      <c r="AG375" s="106">
        <f>IFERROR(AF375/AF386,0)</f>
        <v>0</v>
      </c>
      <c r="AH375" s="105">
        <f t="shared" si="744"/>
        <v>0</v>
      </c>
      <c r="AI375" s="107">
        <f>IFERROR(AH375/AH386,0)</f>
        <v>0</v>
      </c>
      <c r="AJ375" s="103">
        <f t="shared" si="745"/>
        <v>0</v>
      </c>
      <c r="AK375" s="104">
        <f>IFERROR(AJ375/AJ386,0)</f>
        <v>0</v>
      </c>
      <c r="AL375" s="105" t="str">
        <f t="shared" si="746"/>
        <v>0</v>
      </c>
      <c r="AM375" s="106">
        <f>IFERROR(AL375/AL386,0)</f>
        <v>0</v>
      </c>
      <c r="AN375" s="105">
        <f t="shared" si="747"/>
        <v>0</v>
      </c>
      <c r="AO375" s="107">
        <f>IFERROR(AN375/AN386,0)</f>
        <v>0</v>
      </c>
      <c r="AP375" s="103">
        <f t="shared" si="748"/>
        <v>0</v>
      </c>
      <c r="AQ375" s="104">
        <f>IFERROR(AP375/AP386,0)</f>
        <v>0</v>
      </c>
      <c r="AR375" s="105" t="str">
        <f t="shared" si="749"/>
        <v>0</v>
      </c>
      <c r="AS375" s="106">
        <f>IFERROR(AR375/AR386,0)</f>
        <v>0</v>
      </c>
      <c r="AT375" s="105">
        <f t="shared" si="750"/>
        <v>0</v>
      </c>
      <c r="AU375" s="107">
        <f>IFERROR(AT375/AT386,0)</f>
        <v>0</v>
      </c>
      <c r="AV375" s="112">
        <f t="shared" si="751"/>
        <v>-2994</v>
      </c>
      <c r="AW375" s="113">
        <f t="shared" si="752"/>
        <v>-1</v>
      </c>
      <c r="AX375" s="114">
        <f t="shared" si="753"/>
        <v>-273.68296753903263</v>
      </c>
      <c r="AY375" s="113">
        <f t="shared" si="754"/>
        <v>-1</v>
      </c>
      <c r="AZ375" s="114">
        <f t="shared" si="755"/>
        <v>-819406.80481186369</v>
      </c>
      <c r="BA375" s="115">
        <f t="shared" si="756"/>
        <v>-1</v>
      </c>
      <c r="BB375" s="112">
        <f t="shared" si="757"/>
        <v>0</v>
      </c>
      <c r="BC375" s="113">
        <f t="shared" si="758"/>
        <v>0</v>
      </c>
      <c r="BD375" s="114">
        <f t="shared" si="759"/>
        <v>0</v>
      </c>
      <c r="BE375" s="113">
        <f t="shared" si="760"/>
        <v>0</v>
      </c>
      <c r="BF375" s="114">
        <f t="shared" si="761"/>
        <v>0</v>
      </c>
      <c r="BG375" s="115">
        <f t="shared" si="762"/>
        <v>0</v>
      </c>
      <c r="BH375" s="112">
        <f t="shared" si="763"/>
        <v>0</v>
      </c>
      <c r="BI375" s="113">
        <f t="shared" si="764"/>
        <v>0</v>
      </c>
      <c r="BJ375" s="114">
        <f t="shared" si="765"/>
        <v>0</v>
      </c>
      <c r="BK375" s="113">
        <f t="shared" si="766"/>
        <v>0</v>
      </c>
      <c r="BL375" s="114">
        <f t="shared" si="767"/>
        <v>0</v>
      </c>
      <c r="BM375" s="116">
        <f t="shared" si="768"/>
        <v>0</v>
      </c>
      <c r="BN375" s="117">
        <f t="shared" si="769"/>
        <v>0</v>
      </c>
      <c r="BO375" s="113">
        <f t="shared" si="770"/>
        <v>0</v>
      </c>
      <c r="BP375" s="114">
        <f t="shared" si="771"/>
        <v>0</v>
      </c>
      <c r="BQ375" s="113">
        <f t="shared" si="772"/>
        <v>0</v>
      </c>
      <c r="BR375" s="114">
        <f t="shared" si="729"/>
        <v>0</v>
      </c>
      <c r="BS375" s="116">
        <f t="shared" si="773"/>
        <v>0</v>
      </c>
      <c r="CD375" s="2"/>
      <c r="CE375" s="2"/>
      <c r="CJ375" s="6"/>
      <c r="CK375" s="6"/>
      <c r="CM375" s="6"/>
    </row>
    <row r="376" spans="3:92" ht="18" hidden="1" customHeight="1" x14ac:dyDescent="0.3">
      <c r="C376" s="315"/>
      <c r="D376" s="321"/>
      <c r="E376" s="60" t="s">
        <v>47</v>
      </c>
      <c r="F376" s="61">
        <f t="shared" si="730"/>
        <v>220</v>
      </c>
      <c r="G376" s="62">
        <f>IFERROR(F376/F386,0)</f>
        <v>5.3745053012165924E-3</v>
      </c>
      <c r="H376" s="63">
        <f t="shared" si="731"/>
        <v>273.83524747540508</v>
      </c>
      <c r="I376" s="64">
        <f>IFERROR(H376/H386,0)</f>
        <v>0.93238552382759865</v>
      </c>
      <c r="J376" s="63">
        <f t="shared" si="732"/>
        <v>60243.754444589118</v>
      </c>
      <c r="K376" s="65">
        <f>IFERROR(J376/J386,0)</f>
        <v>5.0111109405890381E-3</v>
      </c>
      <c r="L376" s="61">
        <f t="shared" si="733"/>
        <v>0</v>
      </c>
      <c r="M376" s="62">
        <f>IFERROR(L376/L386,0)</f>
        <v>0</v>
      </c>
      <c r="N376" s="63" t="str">
        <f t="shared" si="734"/>
        <v>0</v>
      </c>
      <c r="O376" s="64">
        <f>IFERROR(N376/N386,0)</f>
        <v>0</v>
      </c>
      <c r="P376" s="63">
        <f t="shared" si="735"/>
        <v>0</v>
      </c>
      <c r="Q376" s="65">
        <f>IFERROR(P376/P386,0)</f>
        <v>0</v>
      </c>
      <c r="R376" s="61">
        <f t="shared" si="736"/>
        <v>0</v>
      </c>
      <c r="S376" s="62">
        <f>IFERROR(R376/R386,0)</f>
        <v>0</v>
      </c>
      <c r="T376" s="63" t="str">
        <f t="shared" si="737"/>
        <v>0</v>
      </c>
      <c r="U376" s="64">
        <f>IFERROR(T376/T386,0)</f>
        <v>0</v>
      </c>
      <c r="V376" s="63">
        <f t="shared" si="738"/>
        <v>0</v>
      </c>
      <c r="W376" s="65">
        <f>IFERROR(V376/V386,0)</f>
        <v>0</v>
      </c>
      <c r="X376" s="61">
        <f t="shared" si="739"/>
        <v>0</v>
      </c>
      <c r="Y376" s="62">
        <f>IFERROR(X376/X386,0)</f>
        <v>0</v>
      </c>
      <c r="Z376" s="63" t="str">
        <f t="shared" si="740"/>
        <v>0</v>
      </c>
      <c r="AA376" s="64">
        <f>IFERROR(Z376/Z386,0)</f>
        <v>0</v>
      </c>
      <c r="AB376" s="63">
        <f t="shared" si="741"/>
        <v>0</v>
      </c>
      <c r="AC376" s="65">
        <f>IFERROR(AB376/AB386,0)</f>
        <v>0</v>
      </c>
      <c r="AD376" s="61">
        <f t="shared" si="742"/>
        <v>0</v>
      </c>
      <c r="AE376" s="62">
        <f>IFERROR(AD376/AD386,0)</f>
        <v>0</v>
      </c>
      <c r="AF376" s="63" t="str">
        <f t="shared" si="743"/>
        <v>0</v>
      </c>
      <c r="AG376" s="64">
        <f>IFERROR(AF376/AF386,0)</f>
        <v>0</v>
      </c>
      <c r="AH376" s="63">
        <f t="shared" si="744"/>
        <v>0</v>
      </c>
      <c r="AI376" s="65">
        <f>IFERROR(AH376/AH386,0)</f>
        <v>0</v>
      </c>
      <c r="AJ376" s="61">
        <f t="shared" si="745"/>
        <v>0</v>
      </c>
      <c r="AK376" s="62">
        <f>IFERROR(AJ376/AJ386,0)</f>
        <v>0</v>
      </c>
      <c r="AL376" s="63" t="str">
        <f t="shared" si="746"/>
        <v>0</v>
      </c>
      <c r="AM376" s="64">
        <f>IFERROR(AL376/AL386,0)</f>
        <v>0</v>
      </c>
      <c r="AN376" s="63">
        <f t="shared" si="747"/>
        <v>0</v>
      </c>
      <c r="AO376" s="65">
        <f>IFERROR(AN376/AN386,0)</f>
        <v>0</v>
      </c>
      <c r="AP376" s="61">
        <f t="shared" si="748"/>
        <v>0</v>
      </c>
      <c r="AQ376" s="62">
        <f>IFERROR(AP376/AP386,0)</f>
        <v>0</v>
      </c>
      <c r="AR376" s="63" t="str">
        <f t="shared" si="749"/>
        <v>0</v>
      </c>
      <c r="AS376" s="64">
        <f>IFERROR(AR376/AR386,0)</f>
        <v>0</v>
      </c>
      <c r="AT376" s="63">
        <f t="shared" si="750"/>
        <v>0</v>
      </c>
      <c r="AU376" s="65">
        <f>IFERROR(AT376/AT386,0)</f>
        <v>0</v>
      </c>
      <c r="AV376" s="70">
        <f t="shared" si="751"/>
        <v>-220</v>
      </c>
      <c r="AW376" s="71">
        <f t="shared" si="752"/>
        <v>-1</v>
      </c>
      <c r="AX376" s="72">
        <f t="shared" si="753"/>
        <v>-273.83524747540508</v>
      </c>
      <c r="AY376" s="71">
        <f t="shared" si="754"/>
        <v>-1</v>
      </c>
      <c r="AZ376" s="72">
        <f t="shared" si="755"/>
        <v>-60243.754444589118</v>
      </c>
      <c r="BA376" s="73">
        <f t="shared" si="756"/>
        <v>-1</v>
      </c>
      <c r="BB376" s="70">
        <f t="shared" si="757"/>
        <v>0</v>
      </c>
      <c r="BC376" s="71">
        <f t="shared" si="758"/>
        <v>0</v>
      </c>
      <c r="BD376" s="72">
        <f t="shared" si="759"/>
        <v>0</v>
      </c>
      <c r="BE376" s="71">
        <f t="shared" si="760"/>
        <v>0</v>
      </c>
      <c r="BF376" s="72">
        <f t="shared" si="761"/>
        <v>0</v>
      </c>
      <c r="BG376" s="73">
        <f t="shared" si="762"/>
        <v>0</v>
      </c>
      <c r="BH376" s="70">
        <f t="shared" si="763"/>
        <v>0</v>
      </c>
      <c r="BI376" s="71">
        <f t="shared" si="764"/>
        <v>0</v>
      </c>
      <c r="BJ376" s="72">
        <f t="shared" si="765"/>
        <v>0</v>
      </c>
      <c r="BK376" s="71">
        <f t="shared" si="766"/>
        <v>0</v>
      </c>
      <c r="BL376" s="72">
        <f t="shared" si="767"/>
        <v>0</v>
      </c>
      <c r="BM376" s="74">
        <f t="shared" si="768"/>
        <v>0</v>
      </c>
      <c r="BN376" s="75">
        <f t="shared" si="769"/>
        <v>0</v>
      </c>
      <c r="BO376" s="71">
        <f t="shared" si="770"/>
        <v>0</v>
      </c>
      <c r="BP376" s="72">
        <f t="shared" si="771"/>
        <v>0</v>
      </c>
      <c r="BQ376" s="71">
        <f t="shared" si="772"/>
        <v>0</v>
      </c>
      <c r="BR376" s="72">
        <f t="shared" si="729"/>
        <v>0</v>
      </c>
      <c r="BS376" s="74">
        <f t="shared" si="773"/>
        <v>0</v>
      </c>
      <c r="CD376" s="2"/>
      <c r="CE376" s="2"/>
      <c r="CJ376" s="6"/>
      <c r="CK376" s="6"/>
      <c r="CM376" s="6"/>
    </row>
    <row r="377" spans="3:92" ht="18" hidden="1" customHeight="1" x14ac:dyDescent="0.3">
      <c r="C377" s="315"/>
      <c r="D377" s="321"/>
      <c r="E377" s="60" t="s">
        <v>49</v>
      </c>
      <c r="F377" s="61">
        <f t="shared" si="730"/>
        <v>2158</v>
      </c>
      <c r="G377" s="62">
        <f>IFERROR(F377/F386,0)</f>
        <v>5.2719011091024573E-2</v>
      </c>
      <c r="H377" s="63">
        <f t="shared" si="731"/>
        <v>266.22515946721165</v>
      </c>
      <c r="I377" s="64">
        <f>IFERROR(H377/H386,0)</f>
        <v>0.90647382707084401</v>
      </c>
      <c r="J377" s="63">
        <f t="shared" si="732"/>
        <v>574513.89413024276</v>
      </c>
      <c r="K377" s="65">
        <f>IFERROR(J377/J386,0)</f>
        <v>4.778840374307132E-2</v>
      </c>
      <c r="L377" s="61">
        <f t="shared" si="733"/>
        <v>0</v>
      </c>
      <c r="M377" s="62">
        <f>IFERROR(L377/L386,0)</f>
        <v>0</v>
      </c>
      <c r="N377" s="63" t="str">
        <f t="shared" si="734"/>
        <v>0</v>
      </c>
      <c r="O377" s="64">
        <f>IFERROR(N377/N386,0)</f>
        <v>0</v>
      </c>
      <c r="P377" s="63">
        <f t="shared" si="735"/>
        <v>0</v>
      </c>
      <c r="Q377" s="65">
        <f>IFERROR(P377/P386,0)</f>
        <v>0</v>
      </c>
      <c r="R377" s="61">
        <f t="shared" si="736"/>
        <v>0</v>
      </c>
      <c r="S377" s="62">
        <f>IFERROR(R377/R386,0)</f>
        <v>0</v>
      </c>
      <c r="T377" s="63" t="str">
        <f t="shared" si="737"/>
        <v>0</v>
      </c>
      <c r="U377" s="64">
        <f>IFERROR(T377/T386,0)</f>
        <v>0</v>
      </c>
      <c r="V377" s="63">
        <f t="shared" si="738"/>
        <v>0</v>
      </c>
      <c r="W377" s="65">
        <f>IFERROR(V377/V386,0)</f>
        <v>0</v>
      </c>
      <c r="X377" s="61">
        <f t="shared" si="739"/>
        <v>0</v>
      </c>
      <c r="Y377" s="62">
        <f>IFERROR(X377/X386,0)</f>
        <v>0</v>
      </c>
      <c r="Z377" s="63" t="str">
        <f t="shared" si="740"/>
        <v>0</v>
      </c>
      <c r="AA377" s="64">
        <f>IFERROR(Z377/Z386,0)</f>
        <v>0</v>
      </c>
      <c r="AB377" s="63">
        <f t="shared" si="741"/>
        <v>0</v>
      </c>
      <c r="AC377" s="65">
        <f>IFERROR(AB377/AB386,0)</f>
        <v>0</v>
      </c>
      <c r="AD377" s="61">
        <f t="shared" si="742"/>
        <v>0</v>
      </c>
      <c r="AE377" s="62">
        <f>IFERROR(AD377/AD386,0)</f>
        <v>0</v>
      </c>
      <c r="AF377" s="63" t="str">
        <f t="shared" si="743"/>
        <v>0</v>
      </c>
      <c r="AG377" s="64">
        <f>IFERROR(AF377/AF386,0)</f>
        <v>0</v>
      </c>
      <c r="AH377" s="63">
        <f t="shared" si="744"/>
        <v>0</v>
      </c>
      <c r="AI377" s="65">
        <f>IFERROR(AH377/AH386,0)</f>
        <v>0</v>
      </c>
      <c r="AJ377" s="61">
        <f t="shared" si="745"/>
        <v>0</v>
      </c>
      <c r="AK377" s="62">
        <f>IFERROR(AJ377/AJ386,0)</f>
        <v>0</v>
      </c>
      <c r="AL377" s="63" t="str">
        <f t="shared" si="746"/>
        <v>0</v>
      </c>
      <c r="AM377" s="64">
        <f>IFERROR(AL377/AL386,0)</f>
        <v>0</v>
      </c>
      <c r="AN377" s="63">
        <f t="shared" si="747"/>
        <v>0</v>
      </c>
      <c r="AO377" s="65">
        <f>IFERROR(AN377/AN386,0)</f>
        <v>0</v>
      </c>
      <c r="AP377" s="61">
        <f t="shared" si="748"/>
        <v>0</v>
      </c>
      <c r="AQ377" s="62">
        <f>IFERROR(AP377/AP386,0)</f>
        <v>0</v>
      </c>
      <c r="AR377" s="63" t="str">
        <f t="shared" si="749"/>
        <v>0</v>
      </c>
      <c r="AS377" s="64">
        <f>IFERROR(AR377/AR386,0)</f>
        <v>0</v>
      </c>
      <c r="AT377" s="63">
        <f t="shared" si="750"/>
        <v>0</v>
      </c>
      <c r="AU377" s="65">
        <f>IFERROR(AT377/AT386,0)</f>
        <v>0</v>
      </c>
      <c r="AV377" s="70">
        <f t="shared" si="751"/>
        <v>-2158</v>
      </c>
      <c r="AW377" s="71">
        <f t="shared" si="752"/>
        <v>-1</v>
      </c>
      <c r="AX377" s="72">
        <f t="shared" si="753"/>
        <v>-266.22515946721165</v>
      </c>
      <c r="AY377" s="71">
        <f t="shared" si="754"/>
        <v>-1</v>
      </c>
      <c r="AZ377" s="72">
        <f t="shared" si="755"/>
        <v>-574513.89413024276</v>
      </c>
      <c r="BA377" s="73">
        <f t="shared" si="756"/>
        <v>-1</v>
      </c>
      <c r="BB377" s="70">
        <f t="shared" si="757"/>
        <v>0</v>
      </c>
      <c r="BC377" s="71">
        <f t="shared" si="758"/>
        <v>0</v>
      </c>
      <c r="BD377" s="72">
        <f t="shared" si="759"/>
        <v>0</v>
      </c>
      <c r="BE377" s="71">
        <f t="shared" si="760"/>
        <v>0</v>
      </c>
      <c r="BF377" s="72">
        <f t="shared" si="761"/>
        <v>0</v>
      </c>
      <c r="BG377" s="73">
        <f t="shared" si="762"/>
        <v>0</v>
      </c>
      <c r="BH377" s="70">
        <f t="shared" si="763"/>
        <v>0</v>
      </c>
      <c r="BI377" s="71">
        <f t="shared" si="764"/>
        <v>0</v>
      </c>
      <c r="BJ377" s="72">
        <f t="shared" si="765"/>
        <v>0</v>
      </c>
      <c r="BK377" s="71">
        <f t="shared" si="766"/>
        <v>0</v>
      </c>
      <c r="BL377" s="72">
        <f t="shared" si="767"/>
        <v>0</v>
      </c>
      <c r="BM377" s="74">
        <f t="shared" si="768"/>
        <v>0</v>
      </c>
      <c r="BN377" s="75">
        <f t="shared" si="769"/>
        <v>0</v>
      </c>
      <c r="BO377" s="71">
        <f t="shared" si="770"/>
        <v>0</v>
      </c>
      <c r="BP377" s="72">
        <f t="shared" si="771"/>
        <v>0</v>
      </c>
      <c r="BQ377" s="71">
        <f t="shared" si="772"/>
        <v>0</v>
      </c>
      <c r="BR377" s="72">
        <f t="shared" si="729"/>
        <v>0</v>
      </c>
      <c r="BS377" s="74">
        <f t="shared" si="773"/>
        <v>0</v>
      </c>
      <c r="CD377" s="2"/>
      <c r="CE377" s="2"/>
      <c r="CJ377" s="6"/>
      <c r="CK377" s="6"/>
      <c r="CM377" s="6"/>
    </row>
    <row r="378" spans="3:92" ht="18" hidden="1" customHeight="1" x14ac:dyDescent="0.3">
      <c r="C378" s="315"/>
      <c r="D378" s="322"/>
      <c r="E378" s="118" t="s">
        <v>41</v>
      </c>
      <c r="F378" s="119">
        <f t="shared" si="730"/>
        <v>5372</v>
      </c>
      <c r="G378" s="120">
        <f>IFERROR(F378/F386,0)</f>
        <v>0.13123564762788881</v>
      </c>
      <c r="H378" s="121">
        <f t="shared" si="731"/>
        <v>270.69330852321218</v>
      </c>
      <c r="I378" s="122">
        <f>IFERROR(H378/H386,0)</f>
        <v>0.92168749125953842</v>
      </c>
      <c r="J378" s="121">
        <f t="shared" si="732"/>
        <v>1454164.4533866958</v>
      </c>
      <c r="K378" s="123">
        <f>IFERROR(J378/J386,0)</f>
        <v>0.12095825482596961</v>
      </c>
      <c r="L378" s="119">
        <f t="shared" si="733"/>
        <v>0</v>
      </c>
      <c r="M378" s="120">
        <f>IFERROR(L378/L386,0)</f>
        <v>0</v>
      </c>
      <c r="N378" s="121" t="str">
        <f t="shared" si="734"/>
        <v>0</v>
      </c>
      <c r="O378" s="122">
        <f>IFERROR(N378/N386,0)</f>
        <v>0</v>
      </c>
      <c r="P378" s="121">
        <f t="shared" si="735"/>
        <v>0</v>
      </c>
      <c r="Q378" s="123">
        <f>IFERROR(P378/P386,0)</f>
        <v>0</v>
      </c>
      <c r="R378" s="119">
        <f t="shared" si="736"/>
        <v>0</v>
      </c>
      <c r="S378" s="120">
        <f>IFERROR(R378/R386,0)</f>
        <v>0</v>
      </c>
      <c r="T378" s="121" t="str">
        <f t="shared" si="737"/>
        <v>0</v>
      </c>
      <c r="U378" s="122">
        <f>IFERROR(T378/T386,0)</f>
        <v>0</v>
      </c>
      <c r="V378" s="121">
        <f t="shared" si="738"/>
        <v>0</v>
      </c>
      <c r="W378" s="123">
        <f>IFERROR(V378/V386,0)</f>
        <v>0</v>
      </c>
      <c r="X378" s="119">
        <f t="shared" si="739"/>
        <v>0</v>
      </c>
      <c r="Y378" s="120">
        <f>IFERROR(X378/X386,0)</f>
        <v>0</v>
      </c>
      <c r="Z378" s="121" t="str">
        <f t="shared" si="740"/>
        <v>0</v>
      </c>
      <c r="AA378" s="122">
        <f>IFERROR(Z378/Z386,0)</f>
        <v>0</v>
      </c>
      <c r="AB378" s="121">
        <f t="shared" si="741"/>
        <v>0</v>
      </c>
      <c r="AC378" s="123">
        <f>IFERROR(AB378/AB386,0)</f>
        <v>0</v>
      </c>
      <c r="AD378" s="119">
        <f t="shared" si="742"/>
        <v>0</v>
      </c>
      <c r="AE378" s="120">
        <f>IFERROR(AD378/AD386,0)</f>
        <v>0</v>
      </c>
      <c r="AF378" s="121" t="str">
        <f t="shared" si="743"/>
        <v>0</v>
      </c>
      <c r="AG378" s="122">
        <f>IFERROR(AF378/AF386,0)</f>
        <v>0</v>
      </c>
      <c r="AH378" s="121">
        <f t="shared" si="744"/>
        <v>0</v>
      </c>
      <c r="AI378" s="123">
        <f>IFERROR(AH378/AH386,0)</f>
        <v>0</v>
      </c>
      <c r="AJ378" s="119">
        <f t="shared" si="745"/>
        <v>0</v>
      </c>
      <c r="AK378" s="120">
        <f>IFERROR(AJ378/AJ386,0)</f>
        <v>0</v>
      </c>
      <c r="AL378" s="121" t="str">
        <f t="shared" si="746"/>
        <v>0</v>
      </c>
      <c r="AM378" s="122">
        <f>IFERROR(AL378/AL386,0)</f>
        <v>0</v>
      </c>
      <c r="AN378" s="121">
        <f t="shared" si="747"/>
        <v>0</v>
      </c>
      <c r="AO378" s="123">
        <f>IFERROR(AN378/AN386,0)</f>
        <v>0</v>
      </c>
      <c r="AP378" s="119">
        <f t="shared" si="748"/>
        <v>0</v>
      </c>
      <c r="AQ378" s="120">
        <f>IFERROR(AP378/AP386,0)</f>
        <v>0</v>
      </c>
      <c r="AR378" s="121" t="str">
        <f t="shared" si="749"/>
        <v>0</v>
      </c>
      <c r="AS378" s="122">
        <f>IFERROR(AR378/AR386,0)</f>
        <v>0</v>
      </c>
      <c r="AT378" s="121">
        <f t="shared" si="750"/>
        <v>0</v>
      </c>
      <c r="AU378" s="123">
        <f>IFERROR(AT378/AT386,0)</f>
        <v>0</v>
      </c>
      <c r="AV378" s="128">
        <f t="shared" si="751"/>
        <v>-5372</v>
      </c>
      <c r="AW378" s="129">
        <f t="shared" si="752"/>
        <v>-1</v>
      </c>
      <c r="AX378" s="130">
        <f t="shared" si="753"/>
        <v>-270.69330852321218</v>
      </c>
      <c r="AY378" s="129">
        <f t="shared" si="754"/>
        <v>-1</v>
      </c>
      <c r="AZ378" s="130">
        <f t="shared" si="755"/>
        <v>-1454164.4533866958</v>
      </c>
      <c r="BA378" s="131">
        <f t="shared" si="756"/>
        <v>-1</v>
      </c>
      <c r="BB378" s="128">
        <f t="shared" si="757"/>
        <v>0</v>
      </c>
      <c r="BC378" s="129">
        <f t="shared" si="758"/>
        <v>0</v>
      </c>
      <c r="BD378" s="130">
        <f t="shared" si="759"/>
        <v>0</v>
      </c>
      <c r="BE378" s="129">
        <f t="shared" si="760"/>
        <v>0</v>
      </c>
      <c r="BF378" s="130">
        <f t="shared" si="761"/>
        <v>0</v>
      </c>
      <c r="BG378" s="131">
        <f t="shared" si="762"/>
        <v>0</v>
      </c>
      <c r="BH378" s="128">
        <f t="shared" si="763"/>
        <v>0</v>
      </c>
      <c r="BI378" s="129">
        <f t="shared" si="764"/>
        <v>0</v>
      </c>
      <c r="BJ378" s="130">
        <f t="shared" si="765"/>
        <v>0</v>
      </c>
      <c r="BK378" s="129">
        <f t="shared" si="766"/>
        <v>0</v>
      </c>
      <c r="BL378" s="130">
        <f t="shared" si="767"/>
        <v>0</v>
      </c>
      <c r="BM378" s="132">
        <f t="shared" si="768"/>
        <v>0</v>
      </c>
      <c r="BN378" s="133">
        <f t="shared" si="769"/>
        <v>0</v>
      </c>
      <c r="BO378" s="129">
        <f t="shared" si="770"/>
        <v>0</v>
      </c>
      <c r="BP378" s="130">
        <f t="shared" si="771"/>
        <v>0</v>
      </c>
      <c r="BQ378" s="129">
        <f t="shared" si="772"/>
        <v>0</v>
      </c>
      <c r="BR378" s="130">
        <f t="shared" si="729"/>
        <v>0</v>
      </c>
      <c r="BS378" s="132">
        <f t="shared" si="773"/>
        <v>0</v>
      </c>
      <c r="CD378" s="2"/>
      <c r="CE378" s="2"/>
      <c r="CJ378" s="6"/>
      <c r="CK378" s="6"/>
      <c r="CM378" s="6"/>
    </row>
    <row r="379" spans="3:92" ht="18" hidden="1" customHeight="1" x14ac:dyDescent="0.3">
      <c r="C379" s="315"/>
      <c r="D379" s="323" t="s">
        <v>52</v>
      </c>
      <c r="E379" s="134" t="s">
        <v>53</v>
      </c>
      <c r="F379" s="35">
        <f t="shared" si="730"/>
        <v>2199</v>
      </c>
      <c r="G379" s="36">
        <f>IFERROR(F379/F386,0)</f>
        <v>5.372062344261494E-2</v>
      </c>
      <c r="H379" s="37">
        <f t="shared" si="731"/>
        <v>373.08430926555565</v>
      </c>
      <c r="I379" s="38">
        <f>IFERROR(H379/H386,0)</f>
        <v>1.2703200641022896</v>
      </c>
      <c r="J379" s="37">
        <f t="shared" si="732"/>
        <v>820412.39607495687</v>
      </c>
      <c r="K379" s="39">
        <f>IFERROR(J379/J386,0)</f>
        <v>6.8242385815237575E-2</v>
      </c>
      <c r="L379" s="35">
        <f t="shared" si="733"/>
        <v>0</v>
      </c>
      <c r="M379" s="36">
        <f>IFERROR(L379/L386,0)</f>
        <v>0</v>
      </c>
      <c r="N379" s="37" t="str">
        <f t="shared" si="734"/>
        <v>0</v>
      </c>
      <c r="O379" s="38">
        <f>IFERROR(N379/N386,0)</f>
        <v>0</v>
      </c>
      <c r="P379" s="37">
        <f t="shared" si="735"/>
        <v>0</v>
      </c>
      <c r="Q379" s="39">
        <f>IFERROR(P379/P386,0)</f>
        <v>0</v>
      </c>
      <c r="R379" s="35">
        <f t="shared" si="736"/>
        <v>0</v>
      </c>
      <c r="S379" s="36">
        <f>IFERROR(R379/R386,0)</f>
        <v>0</v>
      </c>
      <c r="T379" s="37" t="str">
        <f t="shared" si="737"/>
        <v>0</v>
      </c>
      <c r="U379" s="38">
        <f>IFERROR(T379/T386,0)</f>
        <v>0</v>
      </c>
      <c r="V379" s="37">
        <f t="shared" si="738"/>
        <v>0</v>
      </c>
      <c r="W379" s="39">
        <f>IFERROR(V379/V386,0)</f>
        <v>0</v>
      </c>
      <c r="X379" s="35">
        <f t="shared" si="739"/>
        <v>0</v>
      </c>
      <c r="Y379" s="36">
        <f>IFERROR(X379/X386,0)</f>
        <v>0</v>
      </c>
      <c r="Z379" s="37" t="str">
        <f t="shared" si="740"/>
        <v>0</v>
      </c>
      <c r="AA379" s="38">
        <f>IFERROR(Z379/Z386,0)</f>
        <v>0</v>
      </c>
      <c r="AB379" s="37">
        <f t="shared" si="741"/>
        <v>0</v>
      </c>
      <c r="AC379" s="39">
        <f>IFERROR(AB379/AB386,0)</f>
        <v>0</v>
      </c>
      <c r="AD379" s="35">
        <f t="shared" si="742"/>
        <v>0</v>
      </c>
      <c r="AE379" s="36">
        <f>IFERROR(AD379/AD386,0)</f>
        <v>0</v>
      </c>
      <c r="AF379" s="37" t="str">
        <f t="shared" si="743"/>
        <v>0</v>
      </c>
      <c r="AG379" s="38">
        <f>IFERROR(AF379/AF386,0)</f>
        <v>0</v>
      </c>
      <c r="AH379" s="37">
        <f t="shared" si="744"/>
        <v>0</v>
      </c>
      <c r="AI379" s="39">
        <f>IFERROR(AH379/AH386,0)</f>
        <v>0</v>
      </c>
      <c r="AJ379" s="35">
        <f t="shared" si="745"/>
        <v>0</v>
      </c>
      <c r="AK379" s="36">
        <f>IFERROR(AJ379/AJ386,0)</f>
        <v>0</v>
      </c>
      <c r="AL379" s="37" t="str">
        <f t="shared" si="746"/>
        <v>0</v>
      </c>
      <c r="AM379" s="38">
        <f>IFERROR(AL379/AL386,0)</f>
        <v>0</v>
      </c>
      <c r="AN379" s="37">
        <f t="shared" si="747"/>
        <v>0</v>
      </c>
      <c r="AO379" s="39">
        <f>IFERROR(AN379/AN386,0)</f>
        <v>0</v>
      </c>
      <c r="AP379" s="35">
        <f t="shared" si="748"/>
        <v>0</v>
      </c>
      <c r="AQ379" s="36">
        <f>IFERROR(AP379/AP386,0)</f>
        <v>0</v>
      </c>
      <c r="AR379" s="37" t="str">
        <f t="shared" si="749"/>
        <v>0</v>
      </c>
      <c r="AS379" s="38">
        <f>IFERROR(AR379/AR386,0)</f>
        <v>0</v>
      </c>
      <c r="AT379" s="37">
        <f t="shared" si="750"/>
        <v>0</v>
      </c>
      <c r="AU379" s="39">
        <f>IFERROR(AT379/AT386,0)</f>
        <v>0</v>
      </c>
      <c r="AV379" s="44">
        <f t="shared" si="751"/>
        <v>-2199</v>
      </c>
      <c r="AW379" s="45">
        <f t="shared" si="752"/>
        <v>-1</v>
      </c>
      <c r="AX379" s="46">
        <f t="shared" si="753"/>
        <v>-373.08430926555565</v>
      </c>
      <c r="AY379" s="45">
        <f t="shared" si="754"/>
        <v>-1</v>
      </c>
      <c r="AZ379" s="46">
        <f t="shared" si="755"/>
        <v>-820412.39607495687</v>
      </c>
      <c r="BA379" s="47">
        <f t="shared" si="756"/>
        <v>-1</v>
      </c>
      <c r="BB379" s="44">
        <f t="shared" si="757"/>
        <v>0</v>
      </c>
      <c r="BC379" s="45">
        <f t="shared" si="758"/>
        <v>0</v>
      </c>
      <c r="BD379" s="46">
        <f t="shared" si="759"/>
        <v>0</v>
      </c>
      <c r="BE379" s="45">
        <f t="shared" si="760"/>
        <v>0</v>
      </c>
      <c r="BF379" s="46">
        <f t="shared" si="761"/>
        <v>0</v>
      </c>
      <c r="BG379" s="47">
        <f t="shared" si="762"/>
        <v>0</v>
      </c>
      <c r="BH379" s="44">
        <f t="shared" si="763"/>
        <v>0</v>
      </c>
      <c r="BI379" s="45">
        <f t="shared" si="764"/>
        <v>0</v>
      </c>
      <c r="BJ379" s="46">
        <f t="shared" si="765"/>
        <v>0</v>
      </c>
      <c r="BK379" s="45">
        <f t="shared" si="766"/>
        <v>0</v>
      </c>
      <c r="BL379" s="46">
        <f t="shared" si="767"/>
        <v>0</v>
      </c>
      <c r="BM379" s="48">
        <f t="shared" si="768"/>
        <v>0</v>
      </c>
      <c r="BN379" s="49">
        <f t="shared" si="769"/>
        <v>0</v>
      </c>
      <c r="BO379" s="45">
        <f t="shared" si="770"/>
        <v>0</v>
      </c>
      <c r="BP379" s="46">
        <f t="shared" si="771"/>
        <v>0</v>
      </c>
      <c r="BQ379" s="45">
        <f t="shared" si="772"/>
        <v>0</v>
      </c>
      <c r="BR379" s="46">
        <f t="shared" si="729"/>
        <v>0</v>
      </c>
      <c r="BS379" s="48">
        <f t="shared" si="773"/>
        <v>0</v>
      </c>
      <c r="CD379" s="2"/>
      <c r="CE379" s="2"/>
      <c r="CJ379" s="6"/>
      <c r="CK379" s="6"/>
      <c r="CM379" s="6"/>
    </row>
    <row r="380" spans="3:92" ht="18" hidden="1" customHeight="1" x14ac:dyDescent="0.3">
      <c r="C380" s="315"/>
      <c r="D380" s="324"/>
      <c r="E380" s="60" t="s">
        <v>51</v>
      </c>
      <c r="F380" s="61">
        <f t="shared" si="730"/>
        <v>9834</v>
      </c>
      <c r="G380" s="62">
        <f>IFERROR(F380/F386,0)</f>
        <v>0.24024038696438169</v>
      </c>
      <c r="H380" s="63">
        <f t="shared" si="731"/>
        <v>353.54987920767815</v>
      </c>
      <c r="I380" s="64">
        <f>IFERROR(H380/H386,0)</f>
        <v>1.2038070057209955</v>
      </c>
      <c r="J380" s="63">
        <f t="shared" si="732"/>
        <v>3476809.512128307</v>
      </c>
      <c r="K380" s="65">
        <f>IFERROR(J380/J386,0)</f>
        <v>0.2892030608848456</v>
      </c>
      <c r="L380" s="61">
        <f t="shared" si="733"/>
        <v>0</v>
      </c>
      <c r="M380" s="62">
        <f>IFERROR(L380/L386,0)</f>
        <v>0</v>
      </c>
      <c r="N380" s="63" t="str">
        <f t="shared" si="734"/>
        <v>0</v>
      </c>
      <c r="O380" s="64">
        <f>IFERROR(N380/N386,0)</f>
        <v>0</v>
      </c>
      <c r="P380" s="63">
        <f t="shared" si="735"/>
        <v>0</v>
      </c>
      <c r="Q380" s="65">
        <f>IFERROR(P380/P386,0)</f>
        <v>0</v>
      </c>
      <c r="R380" s="61">
        <f t="shared" si="736"/>
        <v>0</v>
      </c>
      <c r="S380" s="62">
        <f>IFERROR(R380/R386,0)</f>
        <v>0</v>
      </c>
      <c r="T380" s="63" t="str">
        <f t="shared" si="737"/>
        <v>0</v>
      </c>
      <c r="U380" s="64">
        <f>IFERROR(T380/T386,0)</f>
        <v>0</v>
      </c>
      <c r="V380" s="63">
        <f t="shared" si="738"/>
        <v>0</v>
      </c>
      <c r="W380" s="65">
        <f>IFERROR(V380/V386,0)</f>
        <v>0</v>
      </c>
      <c r="X380" s="61">
        <f t="shared" si="739"/>
        <v>0</v>
      </c>
      <c r="Y380" s="62">
        <f>IFERROR(X380/X386,0)</f>
        <v>0</v>
      </c>
      <c r="Z380" s="63" t="str">
        <f t="shared" si="740"/>
        <v>0</v>
      </c>
      <c r="AA380" s="64">
        <f>IFERROR(Z380/Z386,0)</f>
        <v>0</v>
      </c>
      <c r="AB380" s="63">
        <f t="shared" si="741"/>
        <v>0</v>
      </c>
      <c r="AC380" s="65">
        <f>IFERROR(AB380/AB386,0)</f>
        <v>0</v>
      </c>
      <c r="AD380" s="61">
        <f t="shared" si="742"/>
        <v>0</v>
      </c>
      <c r="AE380" s="62">
        <f>IFERROR(AD380/AD386,0)</f>
        <v>0</v>
      </c>
      <c r="AF380" s="63" t="str">
        <f t="shared" si="743"/>
        <v>0</v>
      </c>
      <c r="AG380" s="64">
        <f>IFERROR(AF380/AF386,0)</f>
        <v>0</v>
      </c>
      <c r="AH380" s="63">
        <f t="shared" si="744"/>
        <v>0</v>
      </c>
      <c r="AI380" s="65">
        <f>IFERROR(AH380/AH386,0)</f>
        <v>0</v>
      </c>
      <c r="AJ380" s="61">
        <f t="shared" si="745"/>
        <v>0</v>
      </c>
      <c r="AK380" s="62">
        <f>IFERROR(AJ380/AJ386,0)</f>
        <v>0</v>
      </c>
      <c r="AL380" s="63" t="str">
        <f t="shared" si="746"/>
        <v>0</v>
      </c>
      <c r="AM380" s="64">
        <f>IFERROR(AL380/AL386,0)</f>
        <v>0</v>
      </c>
      <c r="AN380" s="63">
        <f t="shared" si="747"/>
        <v>0</v>
      </c>
      <c r="AO380" s="65">
        <f>IFERROR(AN380/AN386,0)</f>
        <v>0</v>
      </c>
      <c r="AP380" s="61">
        <f t="shared" si="748"/>
        <v>0</v>
      </c>
      <c r="AQ380" s="62">
        <f>IFERROR(AP380/AP386,0)</f>
        <v>0</v>
      </c>
      <c r="AR380" s="63" t="str">
        <f t="shared" si="749"/>
        <v>0</v>
      </c>
      <c r="AS380" s="64">
        <f>IFERROR(AR380/AR386,0)</f>
        <v>0</v>
      </c>
      <c r="AT380" s="63">
        <f t="shared" si="750"/>
        <v>0</v>
      </c>
      <c r="AU380" s="65">
        <f>IFERROR(AT380/AT386,0)</f>
        <v>0</v>
      </c>
      <c r="AV380" s="70">
        <f t="shared" si="751"/>
        <v>-9834</v>
      </c>
      <c r="AW380" s="71">
        <f t="shared" si="752"/>
        <v>-1</v>
      </c>
      <c r="AX380" s="72">
        <f t="shared" si="753"/>
        <v>-353.54987920767815</v>
      </c>
      <c r="AY380" s="71">
        <f t="shared" si="754"/>
        <v>-1</v>
      </c>
      <c r="AZ380" s="72">
        <f t="shared" si="755"/>
        <v>-3476809.512128307</v>
      </c>
      <c r="BA380" s="73">
        <f t="shared" si="756"/>
        <v>-1</v>
      </c>
      <c r="BB380" s="70">
        <f t="shared" si="757"/>
        <v>0</v>
      </c>
      <c r="BC380" s="71">
        <f t="shared" si="758"/>
        <v>0</v>
      </c>
      <c r="BD380" s="72">
        <f t="shared" si="759"/>
        <v>0</v>
      </c>
      <c r="BE380" s="71">
        <f t="shared" si="760"/>
        <v>0</v>
      </c>
      <c r="BF380" s="72">
        <f t="shared" si="761"/>
        <v>0</v>
      </c>
      <c r="BG380" s="73">
        <f t="shared" si="762"/>
        <v>0</v>
      </c>
      <c r="BH380" s="70">
        <f t="shared" si="763"/>
        <v>0</v>
      </c>
      <c r="BI380" s="71">
        <f t="shared" si="764"/>
        <v>0</v>
      </c>
      <c r="BJ380" s="72">
        <f t="shared" si="765"/>
        <v>0</v>
      </c>
      <c r="BK380" s="71">
        <f t="shared" si="766"/>
        <v>0</v>
      </c>
      <c r="BL380" s="72">
        <f t="shared" si="767"/>
        <v>0</v>
      </c>
      <c r="BM380" s="74">
        <f t="shared" si="768"/>
        <v>0</v>
      </c>
      <c r="BN380" s="75">
        <f t="shared" si="769"/>
        <v>0</v>
      </c>
      <c r="BO380" s="71">
        <f t="shared" si="770"/>
        <v>0</v>
      </c>
      <c r="BP380" s="72">
        <f t="shared" si="771"/>
        <v>0</v>
      </c>
      <c r="BQ380" s="71">
        <f t="shared" si="772"/>
        <v>0</v>
      </c>
      <c r="BR380" s="72">
        <f t="shared" si="729"/>
        <v>0</v>
      </c>
      <c r="BS380" s="74">
        <f t="shared" si="773"/>
        <v>0</v>
      </c>
      <c r="CD380" s="2"/>
      <c r="CE380" s="2"/>
      <c r="CJ380" s="6"/>
      <c r="CK380" s="6"/>
      <c r="CM380" s="6"/>
    </row>
    <row r="381" spans="3:92" ht="18" hidden="1" customHeight="1" x14ac:dyDescent="0.3">
      <c r="C381" s="315"/>
      <c r="D381" s="324"/>
      <c r="E381" s="60" t="s">
        <v>54</v>
      </c>
      <c r="F381" s="61">
        <f t="shared" si="730"/>
        <v>7944</v>
      </c>
      <c r="G381" s="62">
        <f>IFERROR(F381/F386,0)</f>
        <v>0.19406850051302096</v>
      </c>
      <c r="H381" s="63">
        <f t="shared" si="731"/>
        <v>351.27310543619222</v>
      </c>
      <c r="I381" s="64">
        <f>IFERROR(H381/H386,0)</f>
        <v>1.1960547863659818</v>
      </c>
      <c r="J381" s="63">
        <f t="shared" si="732"/>
        <v>2790513.549585111</v>
      </c>
      <c r="K381" s="65">
        <f>IFERROR(J381/J386,0)</f>
        <v>0.23211655892146771</v>
      </c>
      <c r="L381" s="61">
        <f t="shared" si="733"/>
        <v>0</v>
      </c>
      <c r="M381" s="62">
        <f>IFERROR(L381/L386,0)</f>
        <v>0</v>
      </c>
      <c r="N381" s="63" t="str">
        <f t="shared" si="734"/>
        <v>0</v>
      </c>
      <c r="O381" s="64">
        <f>IFERROR(N381/N386,0)</f>
        <v>0</v>
      </c>
      <c r="P381" s="63">
        <f t="shared" si="735"/>
        <v>0</v>
      </c>
      <c r="Q381" s="65">
        <f>IFERROR(P381/P386,0)</f>
        <v>0</v>
      </c>
      <c r="R381" s="61">
        <f t="shared" si="736"/>
        <v>0</v>
      </c>
      <c r="S381" s="62">
        <f>IFERROR(R381/R386,0)</f>
        <v>0</v>
      </c>
      <c r="T381" s="63" t="str">
        <f t="shared" si="737"/>
        <v>0</v>
      </c>
      <c r="U381" s="64">
        <f>IFERROR(T381/T386,0)</f>
        <v>0</v>
      </c>
      <c r="V381" s="63">
        <f t="shared" si="738"/>
        <v>0</v>
      </c>
      <c r="W381" s="65">
        <f>IFERROR(V381/V386,0)</f>
        <v>0</v>
      </c>
      <c r="X381" s="61">
        <f t="shared" si="739"/>
        <v>0</v>
      </c>
      <c r="Y381" s="62">
        <f>IFERROR(X381/X386,0)</f>
        <v>0</v>
      </c>
      <c r="Z381" s="63" t="str">
        <f t="shared" si="740"/>
        <v>0</v>
      </c>
      <c r="AA381" s="64">
        <f>IFERROR(Z381/Z386,0)</f>
        <v>0</v>
      </c>
      <c r="AB381" s="63">
        <f t="shared" si="741"/>
        <v>0</v>
      </c>
      <c r="AC381" s="65">
        <f>IFERROR(AB381/AB386,0)</f>
        <v>0</v>
      </c>
      <c r="AD381" s="61">
        <f t="shared" si="742"/>
        <v>0</v>
      </c>
      <c r="AE381" s="62">
        <f>IFERROR(AD381/AD386,0)</f>
        <v>0</v>
      </c>
      <c r="AF381" s="63" t="str">
        <f t="shared" si="743"/>
        <v>0</v>
      </c>
      <c r="AG381" s="64">
        <f>IFERROR(AF381/AF386,0)</f>
        <v>0</v>
      </c>
      <c r="AH381" s="63">
        <f t="shared" si="744"/>
        <v>0</v>
      </c>
      <c r="AI381" s="65">
        <f>IFERROR(AH381/AH386,0)</f>
        <v>0</v>
      </c>
      <c r="AJ381" s="61">
        <f t="shared" si="745"/>
        <v>0</v>
      </c>
      <c r="AK381" s="62">
        <f>IFERROR(AJ381/AJ386,0)</f>
        <v>0</v>
      </c>
      <c r="AL381" s="63" t="str">
        <f t="shared" si="746"/>
        <v>0</v>
      </c>
      <c r="AM381" s="64">
        <f>IFERROR(AL381/AL386,0)</f>
        <v>0</v>
      </c>
      <c r="AN381" s="63">
        <f t="shared" si="747"/>
        <v>0</v>
      </c>
      <c r="AO381" s="65">
        <f>IFERROR(AN381/AN386,0)</f>
        <v>0</v>
      </c>
      <c r="AP381" s="61">
        <f t="shared" si="748"/>
        <v>0</v>
      </c>
      <c r="AQ381" s="62">
        <f>IFERROR(AP381/AP386,0)</f>
        <v>0</v>
      </c>
      <c r="AR381" s="63" t="str">
        <f t="shared" si="749"/>
        <v>0</v>
      </c>
      <c r="AS381" s="64">
        <f>IFERROR(AR381/AR386,0)</f>
        <v>0</v>
      </c>
      <c r="AT381" s="63">
        <f t="shared" si="750"/>
        <v>0</v>
      </c>
      <c r="AU381" s="65">
        <f>IFERROR(AT381/AT386,0)</f>
        <v>0</v>
      </c>
      <c r="AV381" s="70">
        <f t="shared" si="751"/>
        <v>-7944</v>
      </c>
      <c r="AW381" s="71">
        <f t="shared" si="752"/>
        <v>-1</v>
      </c>
      <c r="AX381" s="72">
        <f t="shared" si="753"/>
        <v>-351.27310543619222</v>
      </c>
      <c r="AY381" s="71">
        <f t="shared" si="754"/>
        <v>-1</v>
      </c>
      <c r="AZ381" s="72">
        <f t="shared" si="755"/>
        <v>-2790513.549585111</v>
      </c>
      <c r="BA381" s="73">
        <f t="shared" si="756"/>
        <v>-1</v>
      </c>
      <c r="BB381" s="70">
        <f t="shared" si="757"/>
        <v>0</v>
      </c>
      <c r="BC381" s="71">
        <f t="shared" si="758"/>
        <v>0</v>
      </c>
      <c r="BD381" s="72">
        <f t="shared" si="759"/>
        <v>0</v>
      </c>
      <c r="BE381" s="71">
        <f t="shared" si="760"/>
        <v>0</v>
      </c>
      <c r="BF381" s="72">
        <f t="shared" si="761"/>
        <v>0</v>
      </c>
      <c r="BG381" s="73">
        <f t="shared" si="762"/>
        <v>0</v>
      </c>
      <c r="BH381" s="70">
        <f t="shared" si="763"/>
        <v>0</v>
      </c>
      <c r="BI381" s="71">
        <f t="shared" si="764"/>
        <v>0</v>
      </c>
      <c r="BJ381" s="72">
        <f t="shared" si="765"/>
        <v>0</v>
      </c>
      <c r="BK381" s="71">
        <f t="shared" si="766"/>
        <v>0</v>
      </c>
      <c r="BL381" s="72">
        <f t="shared" si="767"/>
        <v>0</v>
      </c>
      <c r="BM381" s="74">
        <f t="shared" si="768"/>
        <v>0</v>
      </c>
      <c r="BN381" s="75">
        <f t="shared" si="769"/>
        <v>0</v>
      </c>
      <c r="BO381" s="71">
        <f t="shared" si="770"/>
        <v>0</v>
      </c>
      <c r="BP381" s="72">
        <f t="shared" si="771"/>
        <v>0</v>
      </c>
      <c r="BQ381" s="71">
        <f t="shared" si="772"/>
        <v>0</v>
      </c>
      <c r="BR381" s="72">
        <f t="shared" si="729"/>
        <v>0</v>
      </c>
      <c r="BS381" s="74">
        <f t="shared" si="773"/>
        <v>0</v>
      </c>
      <c r="CD381" s="2"/>
      <c r="CE381" s="2"/>
      <c r="CJ381" s="6"/>
      <c r="CK381" s="6"/>
      <c r="CM381" s="6"/>
    </row>
    <row r="382" spans="3:92" ht="18" hidden="1" customHeight="1" x14ac:dyDescent="0.3">
      <c r="C382" s="315"/>
      <c r="D382" s="324"/>
      <c r="E382" s="60" t="s">
        <v>56</v>
      </c>
      <c r="F382" s="61">
        <f t="shared" si="730"/>
        <v>11</v>
      </c>
      <c r="G382" s="62">
        <f>IFERROR(F382/F386,0)</f>
        <v>2.6872526506082961E-4</v>
      </c>
      <c r="H382" s="63">
        <f t="shared" si="731"/>
        <v>364.49937463335112</v>
      </c>
      <c r="I382" s="64">
        <f>IFERROR(H382/H386,0)</f>
        <v>1.2410890982282099</v>
      </c>
      <c r="J382" s="63">
        <f t="shared" si="732"/>
        <v>4009.4931209668621</v>
      </c>
      <c r="K382" s="65">
        <f>IFERROR(J382/J386,0)</f>
        <v>3.335119968854817E-4</v>
      </c>
      <c r="L382" s="61">
        <f t="shared" si="733"/>
        <v>0</v>
      </c>
      <c r="M382" s="62">
        <f>IFERROR(L382/L386,0)</f>
        <v>0</v>
      </c>
      <c r="N382" s="63" t="str">
        <f t="shared" si="734"/>
        <v>0</v>
      </c>
      <c r="O382" s="64">
        <f>IFERROR(N382/N386,0)</f>
        <v>0</v>
      </c>
      <c r="P382" s="63">
        <f t="shared" si="735"/>
        <v>0</v>
      </c>
      <c r="Q382" s="65">
        <f>IFERROR(P382/P386,0)</f>
        <v>0</v>
      </c>
      <c r="R382" s="61">
        <f t="shared" si="736"/>
        <v>0</v>
      </c>
      <c r="S382" s="62">
        <f>IFERROR(R382/R386,0)</f>
        <v>0</v>
      </c>
      <c r="T382" s="63" t="str">
        <f t="shared" si="737"/>
        <v>0</v>
      </c>
      <c r="U382" s="64">
        <f>IFERROR(T382/T386,0)</f>
        <v>0</v>
      </c>
      <c r="V382" s="63">
        <f t="shared" si="738"/>
        <v>0</v>
      </c>
      <c r="W382" s="65">
        <f>IFERROR(V382/V386,0)</f>
        <v>0</v>
      </c>
      <c r="X382" s="61">
        <f t="shared" si="739"/>
        <v>0</v>
      </c>
      <c r="Y382" s="62">
        <f>IFERROR(X382/X386,0)</f>
        <v>0</v>
      </c>
      <c r="Z382" s="63" t="str">
        <f t="shared" si="740"/>
        <v>0</v>
      </c>
      <c r="AA382" s="64">
        <f>IFERROR(Z382/Z386,0)</f>
        <v>0</v>
      </c>
      <c r="AB382" s="63">
        <f t="shared" si="741"/>
        <v>0</v>
      </c>
      <c r="AC382" s="65">
        <f>IFERROR(AB382/AB386,0)</f>
        <v>0</v>
      </c>
      <c r="AD382" s="61">
        <f t="shared" si="742"/>
        <v>0</v>
      </c>
      <c r="AE382" s="62">
        <f>IFERROR(AD382/AD386,0)</f>
        <v>0</v>
      </c>
      <c r="AF382" s="63" t="str">
        <f t="shared" si="743"/>
        <v>0</v>
      </c>
      <c r="AG382" s="64">
        <f>IFERROR(AF382/AF386,0)</f>
        <v>0</v>
      </c>
      <c r="AH382" s="63">
        <f t="shared" si="744"/>
        <v>0</v>
      </c>
      <c r="AI382" s="65">
        <f>IFERROR(AH382/AH386,0)</f>
        <v>0</v>
      </c>
      <c r="AJ382" s="61">
        <f t="shared" si="745"/>
        <v>0</v>
      </c>
      <c r="AK382" s="62">
        <f>IFERROR(AJ382/AJ386,0)</f>
        <v>0</v>
      </c>
      <c r="AL382" s="63" t="str">
        <f t="shared" si="746"/>
        <v>0</v>
      </c>
      <c r="AM382" s="64">
        <f>IFERROR(AL382/AL386,0)</f>
        <v>0</v>
      </c>
      <c r="AN382" s="63">
        <f t="shared" si="747"/>
        <v>0</v>
      </c>
      <c r="AO382" s="65">
        <f>IFERROR(AN382/AN386,0)</f>
        <v>0</v>
      </c>
      <c r="AP382" s="61">
        <f t="shared" si="748"/>
        <v>0</v>
      </c>
      <c r="AQ382" s="62">
        <f>IFERROR(AP382/AP386,0)</f>
        <v>0</v>
      </c>
      <c r="AR382" s="63" t="str">
        <f t="shared" si="749"/>
        <v>0</v>
      </c>
      <c r="AS382" s="64">
        <f>IFERROR(AR382/AR386,0)</f>
        <v>0</v>
      </c>
      <c r="AT382" s="63">
        <f t="shared" si="750"/>
        <v>0</v>
      </c>
      <c r="AU382" s="65">
        <f>IFERROR(AT382/AT386,0)</f>
        <v>0</v>
      </c>
      <c r="AV382" s="70">
        <f t="shared" si="751"/>
        <v>-11</v>
      </c>
      <c r="AW382" s="71">
        <f t="shared" si="752"/>
        <v>-1</v>
      </c>
      <c r="AX382" s="72">
        <f t="shared" si="753"/>
        <v>-364.49937463335112</v>
      </c>
      <c r="AY382" s="71">
        <f t="shared" si="754"/>
        <v>-1</v>
      </c>
      <c r="AZ382" s="72">
        <f t="shared" si="755"/>
        <v>-4009.4931209668621</v>
      </c>
      <c r="BA382" s="73">
        <f t="shared" si="756"/>
        <v>-1</v>
      </c>
      <c r="BB382" s="70">
        <f t="shared" si="757"/>
        <v>0</v>
      </c>
      <c r="BC382" s="71">
        <f t="shared" si="758"/>
        <v>0</v>
      </c>
      <c r="BD382" s="72">
        <f t="shared" si="759"/>
        <v>0</v>
      </c>
      <c r="BE382" s="71">
        <f t="shared" si="760"/>
        <v>0</v>
      </c>
      <c r="BF382" s="72">
        <f t="shared" si="761"/>
        <v>0</v>
      </c>
      <c r="BG382" s="73">
        <f t="shared" si="762"/>
        <v>0</v>
      </c>
      <c r="BH382" s="70">
        <f t="shared" si="763"/>
        <v>0</v>
      </c>
      <c r="BI382" s="71">
        <f t="shared" si="764"/>
        <v>0</v>
      </c>
      <c r="BJ382" s="72">
        <f t="shared" si="765"/>
        <v>0</v>
      </c>
      <c r="BK382" s="71">
        <f t="shared" si="766"/>
        <v>0</v>
      </c>
      <c r="BL382" s="72">
        <f t="shared" si="767"/>
        <v>0</v>
      </c>
      <c r="BM382" s="74">
        <f t="shared" si="768"/>
        <v>0</v>
      </c>
      <c r="BN382" s="75">
        <f t="shared" si="769"/>
        <v>0</v>
      </c>
      <c r="BO382" s="71">
        <f t="shared" si="770"/>
        <v>0</v>
      </c>
      <c r="BP382" s="72">
        <f t="shared" si="771"/>
        <v>0</v>
      </c>
      <c r="BQ382" s="71">
        <f t="shared" si="772"/>
        <v>0</v>
      </c>
      <c r="BR382" s="72">
        <f t="shared" si="729"/>
        <v>0</v>
      </c>
      <c r="BS382" s="74">
        <f t="shared" si="773"/>
        <v>0</v>
      </c>
      <c r="CD382" s="2"/>
      <c r="CE382" s="2"/>
      <c r="CJ382" s="6"/>
      <c r="CK382" s="6"/>
      <c r="CM382" s="6"/>
    </row>
    <row r="383" spans="3:92" ht="18" hidden="1" customHeight="1" x14ac:dyDescent="0.3">
      <c r="C383" s="315"/>
      <c r="D383" s="324"/>
      <c r="E383" s="60" t="s">
        <v>39</v>
      </c>
      <c r="F383" s="61">
        <f t="shared" si="730"/>
        <v>801</v>
      </c>
      <c r="G383" s="62">
        <f>IFERROR(F383/F386,0)</f>
        <v>1.9568085210338593E-2</v>
      </c>
      <c r="H383" s="63">
        <f t="shared" si="731"/>
        <v>340.33087295398451</v>
      </c>
      <c r="I383" s="64">
        <f>IFERROR(H383/H386,0)</f>
        <v>1.1587974235581389</v>
      </c>
      <c r="J383" s="63">
        <f t="shared" si="732"/>
        <v>272605.02923614159</v>
      </c>
      <c r="K383" s="65">
        <f>IFERROR(J383/J386,0)</f>
        <v>2.2675446725706483E-2</v>
      </c>
      <c r="L383" s="61">
        <f t="shared" si="733"/>
        <v>0</v>
      </c>
      <c r="M383" s="62">
        <f>IFERROR(L383/L386,0)</f>
        <v>0</v>
      </c>
      <c r="N383" s="63" t="str">
        <f t="shared" si="734"/>
        <v>0</v>
      </c>
      <c r="O383" s="64">
        <f>IFERROR(N383/N386,0)</f>
        <v>0</v>
      </c>
      <c r="P383" s="63">
        <f t="shared" si="735"/>
        <v>0</v>
      </c>
      <c r="Q383" s="65">
        <f>IFERROR(P383/P386,0)</f>
        <v>0</v>
      </c>
      <c r="R383" s="61">
        <f t="shared" si="736"/>
        <v>0</v>
      </c>
      <c r="S383" s="62">
        <f>IFERROR(R383/R386,0)</f>
        <v>0</v>
      </c>
      <c r="T383" s="63" t="str">
        <f t="shared" si="737"/>
        <v>0</v>
      </c>
      <c r="U383" s="64">
        <f>IFERROR(T383/T386,0)</f>
        <v>0</v>
      </c>
      <c r="V383" s="63">
        <f t="shared" si="738"/>
        <v>0</v>
      </c>
      <c r="W383" s="65">
        <f>IFERROR(V383/V386,0)</f>
        <v>0</v>
      </c>
      <c r="X383" s="61">
        <f t="shared" si="739"/>
        <v>0</v>
      </c>
      <c r="Y383" s="62">
        <f>IFERROR(X383/X386,0)</f>
        <v>0</v>
      </c>
      <c r="Z383" s="63" t="str">
        <f t="shared" si="740"/>
        <v>0</v>
      </c>
      <c r="AA383" s="64">
        <f>IFERROR(Z383/Z386,0)</f>
        <v>0</v>
      </c>
      <c r="AB383" s="63">
        <f t="shared" si="741"/>
        <v>0</v>
      </c>
      <c r="AC383" s="65">
        <f>IFERROR(AB383/AB386,0)</f>
        <v>0</v>
      </c>
      <c r="AD383" s="61">
        <f t="shared" si="742"/>
        <v>0</v>
      </c>
      <c r="AE383" s="62">
        <f>IFERROR(AD383/AD386,0)</f>
        <v>0</v>
      </c>
      <c r="AF383" s="63" t="str">
        <f t="shared" si="743"/>
        <v>0</v>
      </c>
      <c r="AG383" s="64">
        <f>IFERROR(AF383/AF386,0)</f>
        <v>0</v>
      </c>
      <c r="AH383" s="63">
        <f t="shared" si="744"/>
        <v>0</v>
      </c>
      <c r="AI383" s="65">
        <f>IFERROR(AH383/AH386,0)</f>
        <v>0</v>
      </c>
      <c r="AJ383" s="61">
        <f t="shared" si="745"/>
        <v>0</v>
      </c>
      <c r="AK383" s="62">
        <f>IFERROR(AJ383/AJ386,0)</f>
        <v>0</v>
      </c>
      <c r="AL383" s="63" t="str">
        <f t="shared" si="746"/>
        <v>0</v>
      </c>
      <c r="AM383" s="64">
        <f>IFERROR(AL383/AL386,0)</f>
        <v>0</v>
      </c>
      <c r="AN383" s="63">
        <f t="shared" si="747"/>
        <v>0</v>
      </c>
      <c r="AO383" s="65">
        <f>IFERROR(AN383/AN386,0)</f>
        <v>0</v>
      </c>
      <c r="AP383" s="61">
        <f t="shared" si="748"/>
        <v>0</v>
      </c>
      <c r="AQ383" s="62">
        <f>IFERROR(AP383/AP386,0)</f>
        <v>0</v>
      </c>
      <c r="AR383" s="63" t="str">
        <f t="shared" si="749"/>
        <v>0</v>
      </c>
      <c r="AS383" s="64">
        <f>IFERROR(AR383/AR386,0)</f>
        <v>0</v>
      </c>
      <c r="AT383" s="63">
        <f t="shared" si="750"/>
        <v>0</v>
      </c>
      <c r="AU383" s="65">
        <f>IFERROR(AT383/AT386,0)</f>
        <v>0</v>
      </c>
      <c r="AV383" s="70">
        <f t="shared" si="751"/>
        <v>-801</v>
      </c>
      <c r="AW383" s="71">
        <f t="shared" si="752"/>
        <v>-1</v>
      </c>
      <c r="AX383" s="72">
        <f t="shared" si="753"/>
        <v>-340.33087295398451</v>
      </c>
      <c r="AY383" s="71">
        <f t="shared" si="754"/>
        <v>-1</v>
      </c>
      <c r="AZ383" s="72">
        <f t="shared" si="755"/>
        <v>-272605.02923614159</v>
      </c>
      <c r="BA383" s="73">
        <f t="shared" si="756"/>
        <v>-1</v>
      </c>
      <c r="BB383" s="70">
        <f t="shared" si="757"/>
        <v>0</v>
      </c>
      <c r="BC383" s="71">
        <f t="shared" si="758"/>
        <v>0</v>
      </c>
      <c r="BD383" s="72">
        <f t="shared" si="759"/>
        <v>0</v>
      </c>
      <c r="BE383" s="71">
        <f t="shared" si="760"/>
        <v>0</v>
      </c>
      <c r="BF383" s="72">
        <f t="shared" si="761"/>
        <v>0</v>
      </c>
      <c r="BG383" s="73">
        <f t="shared" si="762"/>
        <v>0</v>
      </c>
      <c r="BH383" s="70">
        <f t="shared" si="763"/>
        <v>0</v>
      </c>
      <c r="BI383" s="71">
        <f t="shared" si="764"/>
        <v>0</v>
      </c>
      <c r="BJ383" s="72">
        <f t="shared" si="765"/>
        <v>0</v>
      </c>
      <c r="BK383" s="71">
        <f t="shared" si="766"/>
        <v>0</v>
      </c>
      <c r="BL383" s="72">
        <f t="shared" si="767"/>
        <v>0</v>
      </c>
      <c r="BM383" s="74">
        <f t="shared" si="768"/>
        <v>0</v>
      </c>
      <c r="BN383" s="75">
        <f t="shared" si="769"/>
        <v>0</v>
      </c>
      <c r="BO383" s="71">
        <f t="shared" si="770"/>
        <v>0</v>
      </c>
      <c r="BP383" s="72">
        <f t="shared" si="771"/>
        <v>0</v>
      </c>
      <c r="BQ383" s="71">
        <f t="shared" si="772"/>
        <v>0</v>
      </c>
      <c r="BR383" s="72">
        <f t="shared" si="729"/>
        <v>0</v>
      </c>
      <c r="BS383" s="74">
        <f t="shared" si="773"/>
        <v>0</v>
      </c>
      <c r="CD383" s="2"/>
      <c r="CE383" s="2"/>
      <c r="CJ383" s="6"/>
      <c r="CK383" s="6"/>
      <c r="CM383" s="6"/>
    </row>
    <row r="384" spans="3:92" ht="18" hidden="1" customHeight="1" x14ac:dyDescent="0.3">
      <c r="C384" s="315"/>
      <c r="D384" s="325"/>
      <c r="E384" s="86" t="s">
        <v>41</v>
      </c>
      <c r="F384" s="87">
        <f t="shared" si="730"/>
        <v>20789</v>
      </c>
      <c r="G384" s="88">
        <f>IFERROR(F384/F386,0)</f>
        <v>0.50786632139541699</v>
      </c>
      <c r="H384" s="89">
        <f t="shared" si="731"/>
        <v>354.24262735800107</v>
      </c>
      <c r="I384" s="90">
        <f>IFERROR(H384/H386,0)</f>
        <v>1.206165753738186</v>
      </c>
      <c r="J384" s="89">
        <f t="shared" si="732"/>
        <v>7364349.9801454842</v>
      </c>
      <c r="K384" s="91">
        <f>IFERROR(J384/J386,0)</f>
        <v>0.61257096434414293</v>
      </c>
      <c r="L384" s="87">
        <f t="shared" si="733"/>
        <v>0</v>
      </c>
      <c r="M384" s="88">
        <f>IFERROR(L384/L386,0)</f>
        <v>0</v>
      </c>
      <c r="N384" s="89" t="str">
        <f t="shared" si="734"/>
        <v>0</v>
      </c>
      <c r="O384" s="90">
        <f>IFERROR(N384/N386,0)</f>
        <v>0</v>
      </c>
      <c r="P384" s="89">
        <f t="shared" si="735"/>
        <v>0</v>
      </c>
      <c r="Q384" s="91">
        <f>IFERROR(P384/P386,0)</f>
        <v>0</v>
      </c>
      <c r="R384" s="87">
        <f t="shared" si="736"/>
        <v>0</v>
      </c>
      <c r="S384" s="88">
        <f>IFERROR(R384/R386,0)</f>
        <v>0</v>
      </c>
      <c r="T384" s="89" t="str">
        <f t="shared" si="737"/>
        <v>0</v>
      </c>
      <c r="U384" s="90">
        <f>IFERROR(T384/T386,0)</f>
        <v>0</v>
      </c>
      <c r="V384" s="89">
        <f t="shared" si="738"/>
        <v>0</v>
      </c>
      <c r="W384" s="91">
        <f>IFERROR(V384/V386,0)</f>
        <v>0</v>
      </c>
      <c r="X384" s="87">
        <f t="shared" si="739"/>
        <v>0</v>
      </c>
      <c r="Y384" s="88">
        <f>IFERROR(X384/X386,0)</f>
        <v>0</v>
      </c>
      <c r="Z384" s="89" t="str">
        <f t="shared" si="740"/>
        <v>0</v>
      </c>
      <c r="AA384" s="90">
        <f>IFERROR(Z384/Z386,0)</f>
        <v>0</v>
      </c>
      <c r="AB384" s="89">
        <f t="shared" si="741"/>
        <v>0</v>
      </c>
      <c r="AC384" s="91">
        <f>IFERROR(AB384/AB386,0)</f>
        <v>0</v>
      </c>
      <c r="AD384" s="87">
        <f t="shared" si="742"/>
        <v>0</v>
      </c>
      <c r="AE384" s="88">
        <f>IFERROR(AD384/AD386,0)</f>
        <v>0</v>
      </c>
      <c r="AF384" s="89" t="str">
        <f t="shared" si="743"/>
        <v>0</v>
      </c>
      <c r="AG384" s="90">
        <f>IFERROR(AF384/AF386,0)</f>
        <v>0</v>
      </c>
      <c r="AH384" s="89">
        <f t="shared" si="744"/>
        <v>0</v>
      </c>
      <c r="AI384" s="91">
        <f>IFERROR(AH384/AH386,0)</f>
        <v>0</v>
      </c>
      <c r="AJ384" s="87">
        <f t="shared" si="745"/>
        <v>0</v>
      </c>
      <c r="AK384" s="88">
        <f>IFERROR(AJ384/AJ386,0)</f>
        <v>0</v>
      </c>
      <c r="AL384" s="89" t="str">
        <f t="shared" si="746"/>
        <v>0</v>
      </c>
      <c r="AM384" s="90">
        <f>IFERROR(AL384/AL386,0)</f>
        <v>0</v>
      </c>
      <c r="AN384" s="89">
        <f t="shared" si="747"/>
        <v>0</v>
      </c>
      <c r="AO384" s="91">
        <f>IFERROR(AN384/AN386,0)</f>
        <v>0</v>
      </c>
      <c r="AP384" s="87">
        <f t="shared" si="748"/>
        <v>0</v>
      </c>
      <c r="AQ384" s="88">
        <f>IFERROR(AP384/AP386,0)</f>
        <v>0</v>
      </c>
      <c r="AR384" s="89" t="str">
        <f t="shared" si="749"/>
        <v>0</v>
      </c>
      <c r="AS384" s="90">
        <f>IFERROR(AR384/AR386,0)</f>
        <v>0</v>
      </c>
      <c r="AT384" s="89">
        <f t="shared" si="750"/>
        <v>0</v>
      </c>
      <c r="AU384" s="91">
        <f>IFERROR(AT384/AT386,0)</f>
        <v>0</v>
      </c>
      <c r="AV384" s="96">
        <f t="shared" si="751"/>
        <v>-20789</v>
      </c>
      <c r="AW384" s="97">
        <f t="shared" si="752"/>
        <v>-1</v>
      </c>
      <c r="AX384" s="98">
        <f t="shared" si="753"/>
        <v>-354.24262735800107</v>
      </c>
      <c r="AY384" s="97">
        <f t="shared" si="754"/>
        <v>-1</v>
      </c>
      <c r="AZ384" s="98">
        <f t="shared" si="755"/>
        <v>-7364349.9801454842</v>
      </c>
      <c r="BA384" s="99">
        <f t="shared" si="756"/>
        <v>-1</v>
      </c>
      <c r="BB384" s="96">
        <f t="shared" si="757"/>
        <v>0</v>
      </c>
      <c r="BC384" s="97">
        <f t="shared" si="758"/>
        <v>0</v>
      </c>
      <c r="BD384" s="98">
        <f t="shared" si="759"/>
        <v>0</v>
      </c>
      <c r="BE384" s="97">
        <f t="shared" si="760"/>
        <v>0</v>
      </c>
      <c r="BF384" s="98">
        <f t="shared" si="761"/>
        <v>0</v>
      </c>
      <c r="BG384" s="99">
        <f t="shared" si="762"/>
        <v>0</v>
      </c>
      <c r="BH384" s="96">
        <f t="shared" si="763"/>
        <v>0</v>
      </c>
      <c r="BI384" s="97">
        <f t="shared" si="764"/>
        <v>0</v>
      </c>
      <c r="BJ384" s="98">
        <f t="shared" si="765"/>
        <v>0</v>
      </c>
      <c r="BK384" s="97">
        <f t="shared" si="766"/>
        <v>0</v>
      </c>
      <c r="BL384" s="98">
        <f t="shared" si="767"/>
        <v>0</v>
      </c>
      <c r="BM384" s="100">
        <f t="shared" si="768"/>
        <v>0</v>
      </c>
      <c r="BN384" s="101">
        <f t="shared" si="769"/>
        <v>0</v>
      </c>
      <c r="BO384" s="97">
        <f t="shared" si="770"/>
        <v>0</v>
      </c>
      <c r="BP384" s="98">
        <f t="shared" si="771"/>
        <v>0</v>
      </c>
      <c r="BQ384" s="97">
        <f t="shared" si="772"/>
        <v>0</v>
      </c>
      <c r="BR384" s="98">
        <f t="shared" si="729"/>
        <v>0</v>
      </c>
      <c r="BS384" s="100">
        <f t="shared" si="773"/>
        <v>0</v>
      </c>
      <c r="CD384" s="2"/>
      <c r="CE384" s="2"/>
      <c r="CJ384" s="6"/>
      <c r="CK384" s="6"/>
      <c r="CM384" s="6"/>
    </row>
    <row r="385" spans="3:91" ht="18" hidden="1" customHeight="1" x14ac:dyDescent="0.3">
      <c r="C385" s="315"/>
      <c r="D385" s="326" t="s">
        <v>57</v>
      </c>
      <c r="E385" s="327"/>
      <c r="F385" s="155">
        <f t="shared" si="730"/>
        <v>374</v>
      </c>
      <c r="G385" s="156">
        <f>IFERROR(F385/F386,0)</f>
        <v>9.1366590120682076E-3</v>
      </c>
      <c r="H385" s="157">
        <f t="shared" si="731"/>
        <v>0</v>
      </c>
      <c r="I385" s="158">
        <f>IFERROR(H385/H386,0)</f>
        <v>0</v>
      </c>
      <c r="J385" s="157">
        <f t="shared" si="732"/>
        <v>0</v>
      </c>
      <c r="K385" s="159">
        <f>IFERROR(J385/J386,0)</f>
        <v>0</v>
      </c>
      <c r="L385" s="155">
        <f t="shared" si="733"/>
        <v>0</v>
      </c>
      <c r="M385" s="156">
        <f>IFERROR(L385/L386,0)</f>
        <v>0</v>
      </c>
      <c r="N385" s="157" t="str">
        <f t="shared" si="734"/>
        <v>0</v>
      </c>
      <c r="O385" s="158">
        <f>IFERROR(N385/N386,0)</f>
        <v>0</v>
      </c>
      <c r="P385" s="157">
        <f t="shared" si="735"/>
        <v>0</v>
      </c>
      <c r="Q385" s="159">
        <f>IFERROR(P385/P386,0)</f>
        <v>0</v>
      </c>
      <c r="R385" s="155">
        <f t="shared" si="736"/>
        <v>0</v>
      </c>
      <c r="S385" s="156">
        <f>IFERROR(R385/R386,0)</f>
        <v>0</v>
      </c>
      <c r="T385" s="157" t="str">
        <f t="shared" si="737"/>
        <v>0</v>
      </c>
      <c r="U385" s="158">
        <f>IFERROR(T385/T386,0)</f>
        <v>0</v>
      </c>
      <c r="V385" s="157">
        <f t="shared" si="738"/>
        <v>0</v>
      </c>
      <c r="W385" s="159">
        <f>IFERROR(V385/V386,0)</f>
        <v>0</v>
      </c>
      <c r="X385" s="155">
        <f t="shared" si="739"/>
        <v>0</v>
      </c>
      <c r="Y385" s="156">
        <f>IFERROR(X385/X386,0)</f>
        <v>0</v>
      </c>
      <c r="Z385" s="157" t="str">
        <f t="shared" si="740"/>
        <v>0</v>
      </c>
      <c r="AA385" s="158">
        <f>IFERROR(Z385/Z386,0)</f>
        <v>0</v>
      </c>
      <c r="AB385" s="157">
        <f t="shared" si="741"/>
        <v>0</v>
      </c>
      <c r="AC385" s="159">
        <f>IFERROR(AB385/AB386,0)</f>
        <v>0</v>
      </c>
      <c r="AD385" s="155">
        <f t="shared" si="742"/>
        <v>0</v>
      </c>
      <c r="AE385" s="156">
        <f>IFERROR(AD385/AD386,0)</f>
        <v>0</v>
      </c>
      <c r="AF385" s="157" t="str">
        <f t="shared" si="743"/>
        <v>0</v>
      </c>
      <c r="AG385" s="158">
        <f>IFERROR(AF385/AF386,0)</f>
        <v>0</v>
      </c>
      <c r="AH385" s="157">
        <f t="shared" si="744"/>
        <v>0</v>
      </c>
      <c r="AI385" s="159">
        <f>IFERROR(AH385/AH386,0)</f>
        <v>0</v>
      </c>
      <c r="AJ385" s="155">
        <f t="shared" si="745"/>
        <v>0</v>
      </c>
      <c r="AK385" s="156">
        <f>IFERROR(AJ385/AJ386,0)</f>
        <v>0</v>
      </c>
      <c r="AL385" s="157" t="str">
        <f t="shared" si="746"/>
        <v>0</v>
      </c>
      <c r="AM385" s="158">
        <f>IFERROR(AL385/AL386,0)</f>
        <v>0</v>
      </c>
      <c r="AN385" s="157">
        <f t="shared" si="747"/>
        <v>0</v>
      </c>
      <c r="AO385" s="159">
        <f>IFERROR(AN385/AN386,0)</f>
        <v>0</v>
      </c>
      <c r="AP385" s="155">
        <f t="shared" si="748"/>
        <v>0</v>
      </c>
      <c r="AQ385" s="156">
        <f>IFERROR(AP385/AP386,0)</f>
        <v>0</v>
      </c>
      <c r="AR385" s="157" t="str">
        <f t="shared" si="749"/>
        <v>0</v>
      </c>
      <c r="AS385" s="158">
        <f>IFERROR(AR385/AR386,0)</f>
        <v>0</v>
      </c>
      <c r="AT385" s="157">
        <f t="shared" si="750"/>
        <v>0</v>
      </c>
      <c r="AU385" s="159">
        <f>IFERROR(AT385/AT386,0)</f>
        <v>0</v>
      </c>
      <c r="AV385" s="164">
        <f t="shared" si="751"/>
        <v>-374</v>
      </c>
      <c r="AW385" s="165">
        <f t="shared" si="752"/>
        <v>-1</v>
      </c>
      <c r="AX385" s="166">
        <f t="shared" si="753"/>
        <v>0</v>
      </c>
      <c r="AY385" s="165">
        <f t="shared" si="754"/>
        <v>0</v>
      </c>
      <c r="AZ385" s="166">
        <f t="shared" si="755"/>
        <v>0</v>
      </c>
      <c r="BA385" s="167">
        <f t="shared" si="756"/>
        <v>0</v>
      </c>
      <c r="BB385" s="164">
        <f t="shared" si="757"/>
        <v>0</v>
      </c>
      <c r="BC385" s="165">
        <f t="shared" si="758"/>
        <v>0</v>
      </c>
      <c r="BD385" s="166">
        <f t="shared" si="759"/>
        <v>0</v>
      </c>
      <c r="BE385" s="165">
        <f t="shared" si="760"/>
        <v>0</v>
      </c>
      <c r="BF385" s="166">
        <f t="shared" si="761"/>
        <v>0</v>
      </c>
      <c r="BG385" s="167">
        <f t="shared" si="762"/>
        <v>0</v>
      </c>
      <c r="BH385" s="164">
        <f t="shared" si="763"/>
        <v>0</v>
      </c>
      <c r="BI385" s="165">
        <f t="shared" si="764"/>
        <v>0</v>
      </c>
      <c r="BJ385" s="166">
        <f t="shared" si="765"/>
        <v>0</v>
      </c>
      <c r="BK385" s="165">
        <f t="shared" si="766"/>
        <v>0</v>
      </c>
      <c r="BL385" s="166">
        <f t="shared" si="767"/>
        <v>0</v>
      </c>
      <c r="BM385" s="168">
        <f t="shared" si="768"/>
        <v>0</v>
      </c>
      <c r="BN385" s="169">
        <f t="shared" si="769"/>
        <v>0</v>
      </c>
      <c r="BO385" s="165">
        <f t="shared" si="770"/>
        <v>0</v>
      </c>
      <c r="BP385" s="166">
        <f t="shared" si="771"/>
        <v>0</v>
      </c>
      <c r="BQ385" s="165">
        <f t="shared" si="772"/>
        <v>0</v>
      </c>
      <c r="BR385" s="166">
        <f t="shared" si="729"/>
        <v>0</v>
      </c>
      <c r="BS385" s="168">
        <f t="shared" si="773"/>
        <v>0</v>
      </c>
      <c r="CD385" s="2"/>
      <c r="CE385" s="2"/>
      <c r="CJ385" s="6"/>
      <c r="CK385" s="6"/>
      <c r="CM385" s="6"/>
    </row>
    <row r="386" spans="3:91" ht="18" hidden="1" customHeight="1" x14ac:dyDescent="0.3">
      <c r="C386" s="315"/>
      <c r="D386" s="328" t="s">
        <v>59</v>
      </c>
      <c r="E386" s="329"/>
      <c r="F386" s="170">
        <f t="shared" si="730"/>
        <v>40934</v>
      </c>
      <c r="G386" s="171">
        <f>IFERROR(F386/F386,0)</f>
        <v>1</v>
      </c>
      <c r="H386" s="172">
        <f t="shared" si="731"/>
        <v>293.69315640086899</v>
      </c>
      <c r="I386" s="173">
        <f>IFERROR(H386/H386,0)</f>
        <v>1</v>
      </c>
      <c r="J386" s="172">
        <f t="shared" si="732"/>
        <v>12022035.664113171</v>
      </c>
      <c r="K386" s="174">
        <f>IFERROR(J386/J386,0)</f>
        <v>1</v>
      </c>
      <c r="L386" s="170">
        <f t="shared" si="733"/>
        <v>0</v>
      </c>
      <c r="M386" s="171">
        <f>IFERROR(L386/L386,0)</f>
        <v>0</v>
      </c>
      <c r="N386" s="172" t="str">
        <f t="shared" si="734"/>
        <v>0</v>
      </c>
      <c r="O386" s="173">
        <f>IFERROR(N386/N386,0)</f>
        <v>0</v>
      </c>
      <c r="P386" s="172">
        <f t="shared" si="735"/>
        <v>0</v>
      </c>
      <c r="Q386" s="174">
        <f>IFERROR(P386/P386,0)</f>
        <v>0</v>
      </c>
      <c r="R386" s="170">
        <f t="shared" si="736"/>
        <v>0</v>
      </c>
      <c r="S386" s="171">
        <f>IFERROR(R386/R386,0)</f>
        <v>0</v>
      </c>
      <c r="T386" s="172" t="str">
        <f t="shared" si="737"/>
        <v>0</v>
      </c>
      <c r="U386" s="173">
        <f>IFERROR(T386/T386,0)</f>
        <v>0</v>
      </c>
      <c r="V386" s="172">
        <f t="shared" si="738"/>
        <v>0</v>
      </c>
      <c r="W386" s="174">
        <f>IFERROR(V386/V386,0)</f>
        <v>0</v>
      </c>
      <c r="X386" s="170">
        <f t="shared" si="739"/>
        <v>0</v>
      </c>
      <c r="Y386" s="171">
        <f>IFERROR(X386/X386,0)</f>
        <v>0</v>
      </c>
      <c r="Z386" s="172" t="str">
        <f t="shared" si="740"/>
        <v>0</v>
      </c>
      <c r="AA386" s="173">
        <f>IFERROR(Z386/Z386,0)</f>
        <v>0</v>
      </c>
      <c r="AB386" s="172">
        <f t="shared" si="741"/>
        <v>0</v>
      </c>
      <c r="AC386" s="174">
        <f>IFERROR(AB386/AB386,0)</f>
        <v>0</v>
      </c>
      <c r="AD386" s="170">
        <f t="shared" si="742"/>
        <v>0</v>
      </c>
      <c r="AE386" s="171">
        <f>IFERROR(AD386/AD386,0)</f>
        <v>0</v>
      </c>
      <c r="AF386" s="172" t="str">
        <f t="shared" si="743"/>
        <v>0</v>
      </c>
      <c r="AG386" s="173">
        <f>IFERROR(AF386/AF386,0)</f>
        <v>0</v>
      </c>
      <c r="AH386" s="172">
        <f t="shared" si="744"/>
        <v>0</v>
      </c>
      <c r="AI386" s="174">
        <f>IFERROR(AH386/AH386,0)</f>
        <v>0</v>
      </c>
      <c r="AJ386" s="170">
        <f t="shared" si="745"/>
        <v>0</v>
      </c>
      <c r="AK386" s="171">
        <f>IFERROR(AJ386/AJ386,0)</f>
        <v>0</v>
      </c>
      <c r="AL386" s="172" t="str">
        <f t="shared" si="746"/>
        <v>0</v>
      </c>
      <c r="AM386" s="173">
        <f>IFERROR(AL386/AL386,0)</f>
        <v>0</v>
      </c>
      <c r="AN386" s="172">
        <f t="shared" si="747"/>
        <v>0</v>
      </c>
      <c r="AO386" s="174">
        <f>IFERROR(AN386/AN386,0)</f>
        <v>0</v>
      </c>
      <c r="AP386" s="170">
        <f t="shared" si="748"/>
        <v>0</v>
      </c>
      <c r="AQ386" s="171">
        <f>IFERROR(AP386/AP386,0)</f>
        <v>0</v>
      </c>
      <c r="AR386" s="172" t="str">
        <f t="shared" si="749"/>
        <v>0</v>
      </c>
      <c r="AS386" s="173">
        <f>IFERROR(AR386/AR386,0)</f>
        <v>0</v>
      </c>
      <c r="AT386" s="172">
        <f t="shared" si="750"/>
        <v>0</v>
      </c>
      <c r="AU386" s="174">
        <f>IFERROR(AT386/AT386,0)</f>
        <v>0</v>
      </c>
      <c r="AV386" s="179">
        <f t="shared" si="751"/>
        <v>-40934</v>
      </c>
      <c r="AW386" s="180">
        <f t="shared" si="752"/>
        <v>-1</v>
      </c>
      <c r="AX386" s="181">
        <f t="shared" si="753"/>
        <v>-293.69315640086899</v>
      </c>
      <c r="AY386" s="180">
        <f t="shared" si="754"/>
        <v>-1</v>
      </c>
      <c r="AZ386" s="181">
        <f t="shared" si="755"/>
        <v>-12022035.664113171</v>
      </c>
      <c r="BA386" s="182">
        <f t="shared" si="756"/>
        <v>-1</v>
      </c>
      <c r="BB386" s="179">
        <f t="shared" si="757"/>
        <v>0</v>
      </c>
      <c r="BC386" s="180">
        <f t="shared" si="758"/>
        <v>0</v>
      </c>
      <c r="BD386" s="181">
        <f t="shared" si="759"/>
        <v>0</v>
      </c>
      <c r="BE386" s="180">
        <f t="shared" si="760"/>
        <v>0</v>
      </c>
      <c r="BF386" s="181">
        <f t="shared" si="761"/>
        <v>0</v>
      </c>
      <c r="BG386" s="182">
        <f t="shared" si="762"/>
        <v>0</v>
      </c>
      <c r="BH386" s="179">
        <f t="shared" si="763"/>
        <v>0</v>
      </c>
      <c r="BI386" s="180">
        <f t="shared" si="764"/>
        <v>0</v>
      </c>
      <c r="BJ386" s="181">
        <f t="shared" si="765"/>
        <v>0</v>
      </c>
      <c r="BK386" s="180">
        <f t="shared" si="766"/>
        <v>0</v>
      </c>
      <c r="BL386" s="181">
        <f t="shared" si="767"/>
        <v>0</v>
      </c>
      <c r="BM386" s="183">
        <f t="shared" si="768"/>
        <v>0</v>
      </c>
      <c r="BN386" s="184">
        <f t="shared" si="769"/>
        <v>0</v>
      </c>
      <c r="BO386" s="180">
        <f t="shared" si="770"/>
        <v>0</v>
      </c>
      <c r="BP386" s="181">
        <f t="shared" si="771"/>
        <v>0</v>
      </c>
      <c r="BQ386" s="180">
        <f t="shared" si="772"/>
        <v>0</v>
      </c>
      <c r="BR386" s="181">
        <f t="shared" si="729"/>
        <v>0</v>
      </c>
      <c r="BS386" s="183">
        <f t="shared" si="773"/>
        <v>0</v>
      </c>
      <c r="CD386" s="2"/>
      <c r="CE386" s="2"/>
      <c r="CJ386" s="6"/>
      <c r="CK386" s="6"/>
      <c r="CM386" s="6"/>
    </row>
    <row r="387" spans="3:91" ht="18" hidden="1" customHeight="1" thickBot="1" x14ac:dyDescent="0.35">
      <c r="C387" s="316"/>
      <c r="D387" s="330" t="s">
        <v>60</v>
      </c>
      <c r="E387" s="331"/>
      <c r="F387" s="185">
        <f>F386/F366</f>
        <v>0.68403462451121289</v>
      </c>
      <c r="G387" s="186"/>
      <c r="H387" s="187"/>
      <c r="I387" s="188"/>
      <c r="J387" s="187"/>
      <c r="K387" s="189"/>
      <c r="L387" s="185" t="e">
        <f>L386/L366</f>
        <v>#DIV/0!</v>
      </c>
      <c r="M387" s="186"/>
      <c r="N387" s="187"/>
      <c r="O387" s="188"/>
      <c r="P387" s="187"/>
      <c r="Q387" s="189"/>
      <c r="R387" s="185" t="e">
        <f>R386/R366</f>
        <v>#DIV/0!</v>
      </c>
      <c r="S387" s="186"/>
      <c r="T387" s="187"/>
      <c r="U387" s="188"/>
      <c r="V387" s="187"/>
      <c r="W387" s="189"/>
      <c r="X387" s="185" t="e">
        <f>X386/X366</f>
        <v>#DIV/0!</v>
      </c>
      <c r="Y387" s="186"/>
      <c r="Z387" s="187"/>
      <c r="AA387" s="188"/>
      <c r="AB387" s="187"/>
      <c r="AC387" s="189"/>
      <c r="AD387" s="185" t="e">
        <f>AD386/AD366</f>
        <v>#DIV/0!</v>
      </c>
      <c r="AE387" s="186"/>
      <c r="AF387" s="187"/>
      <c r="AG387" s="188"/>
      <c r="AH387" s="187"/>
      <c r="AI387" s="189"/>
      <c r="AJ387" s="185" t="e">
        <f>AJ386/AJ366</f>
        <v>#DIV/0!</v>
      </c>
      <c r="AK387" s="186"/>
      <c r="AL387" s="187"/>
      <c r="AM387" s="188"/>
      <c r="AN387" s="187"/>
      <c r="AO387" s="189"/>
      <c r="AP387" s="185" t="e">
        <f>AP386/AP366</f>
        <v>#DIV/0!</v>
      </c>
      <c r="AQ387" s="186"/>
      <c r="AR387" s="187"/>
      <c r="AS387" s="188"/>
      <c r="AT387" s="187"/>
      <c r="AU387" s="189"/>
      <c r="AV387" s="194">
        <f t="shared" si="751"/>
        <v>0</v>
      </c>
      <c r="AW387" s="195"/>
      <c r="AX387" s="196"/>
      <c r="AY387" s="197"/>
      <c r="AZ387" s="196"/>
      <c r="BA387" s="197"/>
      <c r="BB387" s="194">
        <f t="shared" si="757"/>
        <v>0</v>
      </c>
      <c r="BC387" s="195"/>
      <c r="BD387" s="196"/>
      <c r="BE387" s="197"/>
      <c r="BF387" s="196"/>
      <c r="BG387" s="197"/>
      <c r="BH387" s="194">
        <f t="shared" si="763"/>
        <v>0</v>
      </c>
      <c r="BI387" s="195"/>
      <c r="BJ387" s="196"/>
      <c r="BK387" s="197"/>
      <c r="BL387" s="196"/>
      <c r="BM387" s="198"/>
      <c r="BN387" s="199">
        <f>IFERROR(L387-AP387,0)</f>
        <v>0</v>
      </c>
      <c r="BO387" s="195"/>
      <c r="BP387" s="196"/>
      <c r="BQ387" s="197"/>
      <c r="BR387" s="196"/>
      <c r="BS387" s="198"/>
      <c r="CD387" s="2"/>
      <c r="CE387" s="2"/>
      <c r="CJ387" s="6"/>
      <c r="CK387" s="6"/>
      <c r="CM387" s="6"/>
    </row>
    <row r="388" spans="3:91" x14ac:dyDescent="0.3">
      <c r="J388" s="229">
        <f>J314*1000</f>
        <v>13249016609.683197</v>
      </c>
      <c r="CD388" s="2"/>
      <c r="CE388" s="2"/>
      <c r="CJ388" s="6"/>
      <c r="CK388" s="6"/>
      <c r="CM388" s="6"/>
    </row>
  </sheetData>
  <mergeCells count="902">
    <mergeCell ref="AJ7:AO7"/>
    <mergeCell ref="AP7:AU7"/>
    <mergeCell ref="AV7:BA7"/>
    <mergeCell ref="BB7:BG7"/>
    <mergeCell ref="BH7:BM7"/>
    <mergeCell ref="BN7:BS7"/>
    <mergeCell ref="C7:E9"/>
    <mergeCell ref="F7:K7"/>
    <mergeCell ref="L7:Q7"/>
    <mergeCell ref="R7:W7"/>
    <mergeCell ref="X7:AC7"/>
    <mergeCell ref="AD7:AI7"/>
    <mergeCell ref="F8:G8"/>
    <mergeCell ref="H8:I8"/>
    <mergeCell ref="J8:K8"/>
    <mergeCell ref="L8:M8"/>
    <mergeCell ref="Z8:AA8"/>
    <mergeCell ref="AB8:AC8"/>
    <mergeCell ref="AD8:AE8"/>
    <mergeCell ref="AF8:AG8"/>
    <mergeCell ref="AH8:AI8"/>
    <mergeCell ref="AJ8:AK8"/>
    <mergeCell ref="N8:O8"/>
    <mergeCell ref="P8:Q8"/>
    <mergeCell ref="R8:S8"/>
    <mergeCell ref="T8:U8"/>
    <mergeCell ref="V8:W8"/>
    <mergeCell ref="X8:Y8"/>
    <mergeCell ref="BB8:BC8"/>
    <mergeCell ref="BD8:BE8"/>
    <mergeCell ref="BF8:BG8"/>
    <mergeCell ref="BH8:BI8"/>
    <mergeCell ref="AL8:AM8"/>
    <mergeCell ref="AN8:AO8"/>
    <mergeCell ref="AP8:AQ8"/>
    <mergeCell ref="AR8:AS8"/>
    <mergeCell ref="AT8:AU8"/>
    <mergeCell ref="AV8:AW8"/>
    <mergeCell ref="CM8:CN8"/>
    <mergeCell ref="C10:C27"/>
    <mergeCell ref="D10:D14"/>
    <mergeCell ref="BX10:BX22"/>
    <mergeCell ref="BY10:BY13"/>
    <mergeCell ref="BY14:BY16"/>
    <mergeCell ref="D15:D18"/>
    <mergeCell ref="BY17:BY21"/>
    <mergeCell ref="D19:D24"/>
    <mergeCell ref="BY22:BZ22"/>
    <mergeCell ref="CA8:CB8"/>
    <mergeCell ref="CC8:CD8"/>
    <mergeCell ref="CE8:CF8"/>
    <mergeCell ref="CG8:CH8"/>
    <mergeCell ref="CI8:CJ8"/>
    <mergeCell ref="CK8:CL8"/>
    <mergeCell ref="BJ8:BK8"/>
    <mergeCell ref="BL8:BM8"/>
    <mergeCell ref="BN8:BO8"/>
    <mergeCell ref="BP8:BQ8"/>
    <mergeCell ref="BR8:BS8"/>
    <mergeCell ref="BX8:BZ9"/>
    <mergeCell ref="AX8:AY8"/>
    <mergeCell ref="AZ8:BA8"/>
    <mergeCell ref="BX23:BX35"/>
    <mergeCell ref="BY23:BY26"/>
    <mergeCell ref="D25:E25"/>
    <mergeCell ref="D26:E26"/>
    <mergeCell ref="D27:E27"/>
    <mergeCell ref="BY27:BY29"/>
    <mergeCell ref="BY30:BY34"/>
    <mergeCell ref="C31:E33"/>
    <mergeCell ref="F31:K31"/>
    <mergeCell ref="L31:Q31"/>
    <mergeCell ref="BB31:BG31"/>
    <mergeCell ref="BH31:BM31"/>
    <mergeCell ref="BN31:BS31"/>
    <mergeCell ref="F32:G32"/>
    <mergeCell ref="H32:I32"/>
    <mergeCell ref="J32:K32"/>
    <mergeCell ref="L32:M32"/>
    <mergeCell ref="N32:O32"/>
    <mergeCell ref="P32:Q32"/>
    <mergeCell ref="R32:S32"/>
    <mergeCell ref="R31:W31"/>
    <mergeCell ref="X31:AC31"/>
    <mergeCell ref="AD31:AI31"/>
    <mergeCell ref="AJ31:AO31"/>
    <mergeCell ref="AP31:AU31"/>
    <mergeCell ref="AV31:BA31"/>
    <mergeCell ref="AJ32:AK32"/>
    <mergeCell ref="AL32:AM32"/>
    <mergeCell ref="AN32:AO32"/>
    <mergeCell ref="AP32:AQ32"/>
    <mergeCell ref="T32:U32"/>
    <mergeCell ref="V32:W32"/>
    <mergeCell ref="X32:Y32"/>
    <mergeCell ref="Z32:AA32"/>
    <mergeCell ref="AB32:AC32"/>
    <mergeCell ref="AD32:AE32"/>
    <mergeCell ref="BP32:BQ32"/>
    <mergeCell ref="BR32:BS32"/>
    <mergeCell ref="C34:C51"/>
    <mergeCell ref="D34:D38"/>
    <mergeCell ref="BY35:BZ35"/>
    <mergeCell ref="BX36:BX48"/>
    <mergeCell ref="BY36:BY39"/>
    <mergeCell ref="D39:D42"/>
    <mergeCell ref="BY40:BY42"/>
    <mergeCell ref="D43:D48"/>
    <mergeCell ref="BD32:BE32"/>
    <mergeCell ref="BF32:BG32"/>
    <mergeCell ref="BH32:BI32"/>
    <mergeCell ref="BJ32:BK32"/>
    <mergeCell ref="BL32:BM32"/>
    <mergeCell ref="BN32:BO32"/>
    <mergeCell ref="AR32:AS32"/>
    <mergeCell ref="AT32:AU32"/>
    <mergeCell ref="AV32:AW32"/>
    <mergeCell ref="AX32:AY32"/>
    <mergeCell ref="AZ32:BA32"/>
    <mergeCell ref="BB32:BC32"/>
    <mergeCell ref="AF32:AG32"/>
    <mergeCell ref="AH32:AI32"/>
    <mergeCell ref="BY43:BY47"/>
    <mergeCell ref="BY48:BZ48"/>
    <mergeCell ref="D49:E49"/>
    <mergeCell ref="BX49:BX61"/>
    <mergeCell ref="BY49:BY52"/>
    <mergeCell ref="D50:E50"/>
    <mergeCell ref="D51:E51"/>
    <mergeCell ref="BY53:BY55"/>
    <mergeCell ref="C55:E57"/>
    <mergeCell ref="F55:K55"/>
    <mergeCell ref="BN55:BS55"/>
    <mergeCell ref="F56:G56"/>
    <mergeCell ref="H56:I56"/>
    <mergeCell ref="J56:K56"/>
    <mergeCell ref="L56:M56"/>
    <mergeCell ref="N56:O56"/>
    <mergeCell ref="P56:Q56"/>
    <mergeCell ref="L55:Q55"/>
    <mergeCell ref="R55:W55"/>
    <mergeCell ref="X55:AC55"/>
    <mergeCell ref="AD55:AI55"/>
    <mergeCell ref="AJ55:AO55"/>
    <mergeCell ref="AP55:AU55"/>
    <mergeCell ref="R56:S56"/>
    <mergeCell ref="AV55:BA55"/>
    <mergeCell ref="BB55:BG55"/>
    <mergeCell ref="BH55:BM55"/>
    <mergeCell ref="AV56:AW56"/>
    <mergeCell ref="AX56:AY56"/>
    <mergeCell ref="AZ56:BA56"/>
    <mergeCell ref="AD56:AE56"/>
    <mergeCell ref="AF56:AG56"/>
    <mergeCell ref="AH56:AI56"/>
    <mergeCell ref="AJ56:AK56"/>
    <mergeCell ref="AL56:AM56"/>
    <mergeCell ref="AN56:AO56"/>
    <mergeCell ref="BN56:BO56"/>
    <mergeCell ref="BP56:BQ56"/>
    <mergeCell ref="BR56:BS56"/>
    <mergeCell ref="BY56:BY60"/>
    <mergeCell ref="D58:D62"/>
    <mergeCell ref="BY61:BZ61"/>
    <mergeCell ref="BX62:BX74"/>
    <mergeCell ref="BY62:BY65"/>
    <mergeCell ref="D63:D66"/>
    <mergeCell ref="BB56:BC56"/>
    <mergeCell ref="BD56:BE56"/>
    <mergeCell ref="BF56:BG56"/>
    <mergeCell ref="BH56:BI56"/>
    <mergeCell ref="BJ56:BK56"/>
    <mergeCell ref="BL56:BM56"/>
    <mergeCell ref="AP56:AQ56"/>
    <mergeCell ref="AR56:AS56"/>
    <mergeCell ref="AT56:AU56"/>
    <mergeCell ref="T56:U56"/>
    <mergeCell ref="V56:W56"/>
    <mergeCell ref="X56:Y56"/>
    <mergeCell ref="Z56:AA56"/>
    <mergeCell ref="AB56:AC56"/>
    <mergeCell ref="AV80:AW80"/>
    <mergeCell ref="Z80:AA80"/>
    <mergeCell ref="AB80:AC80"/>
    <mergeCell ref="F80:G80"/>
    <mergeCell ref="H80:I80"/>
    <mergeCell ref="BY66:BY68"/>
    <mergeCell ref="D67:D72"/>
    <mergeCell ref="BY69:BY73"/>
    <mergeCell ref="D73:E73"/>
    <mergeCell ref="D74:E74"/>
    <mergeCell ref="BY74:BZ74"/>
    <mergeCell ref="AP79:AU79"/>
    <mergeCell ref="BJ80:BK80"/>
    <mergeCell ref="BL80:BM80"/>
    <mergeCell ref="BN80:BO80"/>
    <mergeCell ref="BP80:BQ80"/>
    <mergeCell ref="D75:E75"/>
    <mergeCell ref="BX75:BX87"/>
    <mergeCell ref="BY75:BY78"/>
    <mergeCell ref="C79:E81"/>
    <mergeCell ref="F79:K79"/>
    <mergeCell ref="L79:Q79"/>
    <mergeCell ref="R79:W79"/>
    <mergeCell ref="X79:AC79"/>
    <mergeCell ref="AD79:AI79"/>
    <mergeCell ref="AJ79:AO79"/>
    <mergeCell ref="C58:C75"/>
    <mergeCell ref="AV79:BA79"/>
    <mergeCell ref="BB79:BG79"/>
    <mergeCell ref="BH79:BM79"/>
    <mergeCell ref="BN79:BS79"/>
    <mergeCell ref="BY79:BY81"/>
    <mergeCell ref="AP80:AQ80"/>
    <mergeCell ref="AR80:AS80"/>
    <mergeCell ref="AT80:AU80"/>
    <mergeCell ref="BR80:BS80"/>
    <mergeCell ref="C82:C99"/>
    <mergeCell ref="D82:D86"/>
    <mergeCell ref="D99:E99"/>
    <mergeCell ref="AX80:AY80"/>
    <mergeCell ref="AZ80:BA80"/>
    <mergeCell ref="BB80:BC80"/>
    <mergeCell ref="BD80:BE80"/>
    <mergeCell ref="BF80:BG80"/>
    <mergeCell ref="BH80:BI80"/>
    <mergeCell ref="AD80:AE80"/>
    <mergeCell ref="AF80:AG80"/>
    <mergeCell ref="AH80:AI80"/>
    <mergeCell ref="AJ80:AK80"/>
    <mergeCell ref="AL80:AM80"/>
    <mergeCell ref="AN80:AO80"/>
    <mergeCell ref="R80:S80"/>
    <mergeCell ref="T80:U80"/>
    <mergeCell ref="V80:W80"/>
    <mergeCell ref="X80:Y80"/>
    <mergeCell ref="J80:K80"/>
    <mergeCell ref="L80:M80"/>
    <mergeCell ref="N80:O80"/>
    <mergeCell ref="P80:Q80"/>
    <mergeCell ref="BY82:BY86"/>
    <mergeCell ref="D87:D90"/>
    <mergeCell ref="BY87:BZ87"/>
    <mergeCell ref="BX88:BX100"/>
    <mergeCell ref="BY88:BY91"/>
    <mergeCell ref="D91:D96"/>
    <mergeCell ref="BY92:BY94"/>
    <mergeCell ref="BY95:BY99"/>
    <mergeCell ref="D97:E97"/>
    <mergeCell ref="D98:E98"/>
    <mergeCell ref="BY100:BZ100"/>
    <mergeCell ref="BX101:BX113"/>
    <mergeCell ref="BY101:BY104"/>
    <mergeCell ref="C103:E105"/>
    <mergeCell ref="F103:K103"/>
    <mergeCell ref="L103:Q103"/>
    <mergeCell ref="R103:W103"/>
    <mergeCell ref="X103:AC103"/>
    <mergeCell ref="AD103:AI103"/>
    <mergeCell ref="AJ103:AO103"/>
    <mergeCell ref="AP103:AU103"/>
    <mergeCell ref="AV103:BA103"/>
    <mergeCell ref="BB103:BG103"/>
    <mergeCell ref="BH103:BM103"/>
    <mergeCell ref="BN103:BS103"/>
    <mergeCell ref="F104:G104"/>
    <mergeCell ref="H104:I104"/>
    <mergeCell ref="J104:K104"/>
    <mergeCell ref="L104:M104"/>
    <mergeCell ref="N104:O104"/>
    <mergeCell ref="AF104:AG104"/>
    <mergeCell ref="AH104:AI104"/>
    <mergeCell ref="AJ104:AK104"/>
    <mergeCell ref="AL104:AM104"/>
    <mergeCell ref="P104:Q104"/>
    <mergeCell ref="R104:S104"/>
    <mergeCell ref="T104:U104"/>
    <mergeCell ref="V104:W104"/>
    <mergeCell ref="X104:Y104"/>
    <mergeCell ref="Z104:AA104"/>
    <mergeCell ref="BL104:BM104"/>
    <mergeCell ref="BN104:BO104"/>
    <mergeCell ref="BP104:BQ104"/>
    <mergeCell ref="BR104:BS104"/>
    <mergeCell ref="BY105:BY107"/>
    <mergeCell ref="C106:C123"/>
    <mergeCell ref="D106:D110"/>
    <mergeCell ref="BY108:BY112"/>
    <mergeCell ref="D111:D114"/>
    <mergeCell ref="BY113:BZ113"/>
    <mergeCell ref="AZ104:BA104"/>
    <mergeCell ref="BB104:BC104"/>
    <mergeCell ref="BD104:BE104"/>
    <mergeCell ref="BF104:BG104"/>
    <mergeCell ref="BH104:BI104"/>
    <mergeCell ref="BJ104:BK104"/>
    <mergeCell ref="AN104:AO104"/>
    <mergeCell ref="AP104:AQ104"/>
    <mergeCell ref="AR104:AS104"/>
    <mergeCell ref="AT104:AU104"/>
    <mergeCell ref="AV104:AW104"/>
    <mergeCell ref="AX104:AY104"/>
    <mergeCell ref="AB104:AC104"/>
    <mergeCell ref="AD104:AE104"/>
    <mergeCell ref="BX114:BX126"/>
    <mergeCell ref="BY114:BY117"/>
    <mergeCell ref="D115:D120"/>
    <mergeCell ref="BY118:BY120"/>
    <mergeCell ref="D121:E121"/>
    <mergeCell ref="BY121:BY125"/>
    <mergeCell ref="D122:E122"/>
    <mergeCell ref="D123:E123"/>
    <mergeCell ref="BY126:BZ126"/>
    <mergeCell ref="C127:E129"/>
    <mergeCell ref="F127:K127"/>
    <mergeCell ref="L127:Q127"/>
    <mergeCell ref="R127:W127"/>
    <mergeCell ref="X127:AC127"/>
    <mergeCell ref="AD127:AI127"/>
    <mergeCell ref="V128:W128"/>
    <mergeCell ref="X128:Y128"/>
    <mergeCell ref="Z128:AA128"/>
    <mergeCell ref="AB128:AC128"/>
    <mergeCell ref="AH128:AI128"/>
    <mergeCell ref="AJ128:AK128"/>
    <mergeCell ref="AL128:AM128"/>
    <mergeCell ref="AN128:AO128"/>
    <mergeCell ref="BX127:BX139"/>
    <mergeCell ref="BY127:BY130"/>
    <mergeCell ref="F128:G128"/>
    <mergeCell ref="H128:I128"/>
    <mergeCell ref="J128:K128"/>
    <mergeCell ref="L128:M128"/>
    <mergeCell ref="N128:O128"/>
    <mergeCell ref="P128:Q128"/>
    <mergeCell ref="R128:S128"/>
    <mergeCell ref="T128:U128"/>
    <mergeCell ref="AJ127:AO127"/>
    <mergeCell ref="AP127:AU127"/>
    <mergeCell ref="AV127:BA127"/>
    <mergeCell ref="BB127:BG127"/>
    <mergeCell ref="AD128:AE128"/>
    <mergeCell ref="AF128:AG128"/>
    <mergeCell ref="BH127:BM127"/>
    <mergeCell ref="BN127:BS127"/>
    <mergeCell ref="BN128:BO128"/>
    <mergeCell ref="BP128:BQ128"/>
    <mergeCell ref="BR128:BS128"/>
    <mergeCell ref="C130:C147"/>
    <mergeCell ref="D130:D134"/>
    <mergeCell ref="BY131:BY133"/>
    <mergeCell ref="BY134:BY138"/>
    <mergeCell ref="D135:D138"/>
    <mergeCell ref="D139:D144"/>
    <mergeCell ref="BY139:BZ139"/>
    <mergeCell ref="BB128:BC128"/>
    <mergeCell ref="BD128:BE128"/>
    <mergeCell ref="BF128:BG128"/>
    <mergeCell ref="BH128:BI128"/>
    <mergeCell ref="BJ128:BK128"/>
    <mergeCell ref="BL128:BM128"/>
    <mergeCell ref="AP128:AQ128"/>
    <mergeCell ref="AR128:AS128"/>
    <mergeCell ref="AT128:AU128"/>
    <mergeCell ref="AV128:AW128"/>
    <mergeCell ref="AX128:AY128"/>
    <mergeCell ref="AZ128:BA128"/>
    <mergeCell ref="BX140:BX152"/>
    <mergeCell ref="BY140:BY143"/>
    <mergeCell ref="BY144:BY146"/>
    <mergeCell ref="D145:E145"/>
    <mergeCell ref="D146:E146"/>
    <mergeCell ref="D147:E147"/>
    <mergeCell ref="BY147:BY151"/>
    <mergeCell ref="C151:E153"/>
    <mergeCell ref="F151:K151"/>
    <mergeCell ref="L151:Q151"/>
    <mergeCell ref="F152:G152"/>
    <mergeCell ref="H152:I152"/>
    <mergeCell ref="J152:K152"/>
    <mergeCell ref="L152:M152"/>
    <mergeCell ref="N152:O152"/>
    <mergeCell ref="P152:Q152"/>
    <mergeCell ref="R152:S152"/>
    <mergeCell ref="R151:W151"/>
    <mergeCell ref="X151:AC151"/>
    <mergeCell ref="T152:U152"/>
    <mergeCell ref="V152:W152"/>
    <mergeCell ref="X152:Y152"/>
    <mergeCell ref="Z152:AA152"/>
    <mergeCell ref="AB152:AC152"/>
    <mergeCell ref="BB151:BG151"/>
    <mergeCell ref="BH151:BM151"/>
    <mergeCell ref="BN151:BS151"/>
    <mergeCell ref="AD151:AI151"/>
    <mergeCell ref="AJ151:AO151"/>
    <mergeCell ref="AP151:AU151"/>
    <mergeCell ref="AV151:BA151"/>
    <mergeCell ref="AX152:AY152"/>
    <mergeCell ref="AZ152:BA152"/>
    <mergeCell ref="BB152:BC152"/>
    <mergeCell ref="AF152:AG152"/>
    <mergeCell ref="AH152:AI152"/>
    <mergeCell ref="AJ152:AK152"/>
    <mergeCell ref="AL152:AM152"/>
    <mergeCell ref="AN152:AO152"/>
    <mergeCell ref="AP152:AQ152"/>
    <mergeCell ref="BY165:BZ165"/>
    <mergeCell ref="BX168:BY168"/>
    <mergeCell ref="D169:E169"/>
    <mergeCell ref="BX169:BX170"/>
    <mergeCell ref="D170:E170"/>
    <mergeCell ref="BP152:BQ152"/>
    <mergeCell ref="BR152:BS152"/>
    <mergeCell ref="BY152:BZ152"/>
    <mergeCell ref="BX153:BX165"/>
    <mergeCell ref="BY153:BY156"/>
    <mergeCell ref="D154:D158"/>
    <mergeCell ref="BY157:BY159"/>
    <mergeCell ref="D159:D162"/>
    <mergeCell ref="BY160:BY164"/>
    <mergeCell ref="BD152:BE152"/>
    <mergeCell ref="BF152:BG152"/>
    <mergeCell ref="BH152:BI152"/>
    <mergeCell ref="BJ152:BK152"/>
    <mergeCell ref="BL152:BM152"/>
    <mergeCell ref="BN152:BO152"/>
    <mergeCell ref="AR152:AS152"/>
    <mergeCell ref="AT152:AU152"/>
    <mergeCell ref="AV152:AW152"/>
    <mergeCell ref="AD152:AE152"/>
    <mergeCell ref="D171:E171"/>
    <mergeCell ref="C175:E177"/>
    <mergeCell ref="F175:K175"/>
    <mergeCell ref="L175:Q175"/>
    <mergeCell ref="R175:W175"/>
    <mergeCell ref="X175:AC175"/>
    <mergeCell ref="X176:Y176"/>
    <mergeCell ref="Z176:AA176"/>
    <mergeCell ref="AB176:AC176"/>
    <mergeCell ref="C154:C171"/>
    <mergeCell ref="D163:D168"/>
    <mergeCell ref="BN175:BS175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AD175:AI175"/>
    <mergeCell ref="AJ175:AO175"/>
    <mergeCell ref="AP175:AU175"/>
    <mergeCell ref="AV175:BA175"/>
    <mergeCell ref="BB175:BG175"/>
    <mergeCell ref="BH175:BM175"/>
    <mergeCell ref="BN176:BO176"/>
    <mergeCell ref="BP176:BQ176"/>
    <mergeCell ref="BR176:BS176"/>
    <mergeCell ref="BF176:BG176"/>
    <mergeCell ref="C178:C195"/>
    <mergeCell ref="D178:D182"/>
    <mergeCell ref="D183:D186"/>
    <mergeCell ref="D187:D192"/>
    <mergeCell ref="D193:E193"/>
    <mergeCell ref="D194:E194"/>
    <mergeCell ref="D195:E195"/>
    <mergeCell ref="BB176:BC176"/>
    <mergeCell ref="BD176:BE176"/>
    <mergeCell ref="AD176:AE176"/>
    <mergeCell ref="AF176:AG176"/>
    <mergeCell ref="AH176:AI176"/>
    <mergeCell ref="AJ176:AK176"/>
    <mergeCell ref="AL176:AM176"/>
    <mergeCell ref="AN176:AO176"/>
    <mergeCell ref="BH176:BI176"/>
    <mergeCell ref="BJ176:BK176"/>
    <mergeCell ref="BL176:BM176"/>
    <mergeCell ref="AP176:AQ176"/>
    <mergeCell ref="AR176:AS176"/>
    <mergeCell ref="AT176:AU176"/>
    <mergeCell ref="AV176:AW176"/>
    <mergeCell ref="AX176:AY176"/>
    <mergeCell ref="AZ176:BA176"/>
    <mergeCell ref="AJ199:AO199"/>
    <mergeCell ref="AP199:AU199"/>
    <mergeCell ref="AV199:BA199"/>
    <mergeCell ref="BB199:BG199"/>
    <mergeCell ref="BH199:BM199"/>
    <mergeCell ref="BN199:BS199"/>
    <mergeCell ref="C199:E201"/>
    <mergeCell ref="F199:K199"/>
    <mergeCell ref="L199:Q199"/>
    <mergeCell ref="R199:W199"/>
    <mergeCell ref="X199:AC199"/>
    <mergeCell ref="AD199:AI199"/>
    <mergeCell ref="F200:G200"/>
    <mergeCell ref="H200:I200"/>
    <mergeCell ref="J200:K200"/>
    <mergeCell ref="L200:M200"/>
    <mergeCell ref="BN200:BO200"/>
    <mergeCell ref="BP200:BQ200"/>
    <mergeCell ref="BR200:BS200"/>
    <mergeCell ref="BF200:BG200"/>
    <mergeCell ref="BH200:BI200"/>
    <mergeCell ref="C202:C219"/>
    <mergeCell ref="D202:D206"/>
    <mergeCell ref="D207:D210"/>
    <mergeCell ref="D211:D216"/>
    <mergeCell ref="D217:E217"/>
    <mergeCell ref="AX200:AY200"/>
    <mergeCell ref="AZ200:BA200"/>
    <mergeCell ref="BB200:BC200"/>
    <mergeCell ref="BD200:BE200"/>
    <mergeCell ref="AL200:AM200"/>
    <mergeCell ref="AN200:AO200"/>
    <mergeCell ref="AP200:AQ200"/>
    <mergeCell ref="AR200:AS200"/>
    <mergeCell ref="AT200:AU200"/>
    <mergeCell ref="AV200:AW200"/>
    <mergeCell ref="Z200:AA200"/>
    <mergeCell ref="AB200:AC200"/>
    <mergeCell ref="AD200:AE200"/>
    <mergeCell ref="AF200:AG200"/>
    <mergeCell ref="D218:E218"/>
    <mergeCell ref="D219:E219"/>
    <mergeCell ref="R223:W223"/>
    <mergeCell ref="V224:W224"/>
    <mergeCell ref="BJ200:BK200"/>
    <mergeCell ref="BL200:BM200"/>
    <mergeCell ref="AH200:AI200"/>
    <mergeCell ref="AJ200:AK200"/>
    <mergeCell ref="N200:O200"/>
    <mergeCell ref="P200:Q200"/>
    <mergeCell ref="R200:S200"/>
    <mergeCell ref="T200:U200"/>
    <mergeCell ref="V200:W200"/>
    <mergeCell ref="X200:Y200"/>
    <mergeCell ref="BH223:BM223"/>
    <mergeCell ref="BF224:BG224"/>
    <mergeCell ref="BN223:BS223"/>
    <mergeCell ref="F224:G224"/>
    <mergeCell ref="H224:I224"/>
    <mergeCell ref="J224:K224"/>
    <mergeCell ref="L224:M224"/>
    <mergeCell ref="N224:O224"/>
    <mergeCell ref="P224:Q224"/>
    <mergeCell ref="R224:S224"/>
    <mergeCell ref="T224:U224"/>
    <mergeCell ref="X223:AC223"/>
    <mergeCell ref="AD223:AI223"/>
    <mergeCell ref="AJ223:AO223"/>
    <mergeCell ref="AP223:AU223"/>
    <mergeCell ref="AV223:BA223"/>
    <mergeCell ref="BB223:BG223"/>
    <mergeCell ref="BL224:BM224"/>
    <mergeCell ref="BN224:BO224"/>
    <mergeCell ref="BP224:BQ224"/>
    <mergeCell ref="BR224:BS224"/>
    <mergeCell ref="AV224:AW224"/>
    <mergeCell ref="AX224:AY224"/>
    <mergeCell ref="AZ224:BA224"/>
    <mergeCell ref="BB224:BC224"/>
    <mergeCell ref="BD224:BE224"/>
    <mergeCell ref="C226:C243"/>
    <mergeCell ref="D226:D230"/>
    <mergeCell ref="D231:D234"/>
    <mergeCell ref="D235:D240"/>
    <mergeCell ref="D241:E241"/>
    <mergeCell ref="D242:E242"/>
    <mergeCell ref="D243:E243"/>
    <mergeCell ref="BH224:BI224"/>
    <mergeCell ref="BJ224:BK224"/>
    <mergeCell ref="AJ224:AK224"/>
    <mergeCell ref="AL224:AM224"/>
    <mergeCell ref="AN224:AO224"/>
    <mergeCell ref="AP224:AQ224"/>
    <mergeCell ref="AR224:AS224"/>
    <mergeCell ref="AT224:AU224"/>
    <mergeCell ref="X224:Y224"/>
    <mergeCell ref="Z224:AA224"/>
    <mergeCell ref="AB224:AC224"/>
    <mergeCell ref="AD224:AE224"/>
    <mergeCell ref="AF224:AG224"/>
    <mergeCell ref="AH224:AI224"/>
    <mergeCell ref="C223:E225"/>
    <mergeCell ref="F223:K223"/>
    <mergeCell ref="L223:Q223"/>
    <mergeCell ref="AJ247:AO247"/>
    <mergeCell ref="AP247:AU247"/>
    <mergeCell ref="AV247:BA247"/>
    <mergeCell ref="BB247:BG247"/>
    <mergeCell ref="BH247:BM247"/>
    <mergeCell ref="BN247:BS247"/>
    <mergeCell ref="C247:E249"/>
    <mergeCell ref="F247:K247"/>
    <mergeCell ref="L247:Q247"/>
    <mergeCell ref="R247:W247"/>
    <mergeCell ref="X247:AC247"/>
    <mergeCell ref="AD247:AI247"/>
    <mergeCell ref="F248:G248"/>
    <mergeCell ref="H248:I248"/>
    <mergeCell ref="J248:K248"/>
    <mergeCell ref="L248:M248"/>
    <mergeCell ref="BN248:BO248"/>
    <mergeCell ref="BP248:BQ248"/>
    <mergeCell ref="BR248:BS248"/>
    <mergeCell ref="BF248:BG248"/>
    <mergeCell ref="BH248:BI248"/>
    <mergeCell ref="C250:C267"/>
    <mergeCell ref="D250:D254"/>
    <mergeCell ref="D255:D258"/>
    <mergeCell ref="D259:D264"/>
    <mergeCell ref="D265:E265"/>
    <mergeCell ref="AX248:AY248"/>
    <mergeCell ref="AZ248:BA248"/>
    <mergeCell ref="BB248:BC248"/>
    <mergeCell ref="BD248:BE248"/>
    <mergeCell ref="AL248:AM248"/>
    <mergeCell ref="AN248:AO248"/>
    <mergeCell ref="AP248:AQ248"/>
    <mergeCell ref="AR248:AS248"/>
    <mergeCell ref="AT248:AU248"/>
    <mergeCell ref="AV248:AW248"/>
    <mergeCell ref="Z248:AA248"/>
    <mergeCell ref="AB248:AC248"/>
    <mergeCell ref="AD248:AE248"/>
    <mergeCell ref="AF248:AG248"/>
    <mergeCell ref="D266:E266"/>
    <mergeCell ref="D267:E267"/>
    <mergeCell ref="R271:W271"/>
    <mergeCell ref="V272:W272"/>
    <mergeCell ref="BJ248:BK248"/>
    <mergeCell ref="BL248:BM248"/>
    <mergeCell ref="AH248:AI248"/>
    <mergeCell ref="AJ248:AK248"/>
    <mergeCell ref="N248:O248"/>
    <mergeCell ref="P248:Q248"/>
    <mergeCell ref="R248:S248"/>
    <mergeCell ref="T248:U248"/>
    <mergeCell ref="V248:W248"/>
    <mergeCell ref="X248:Y248"/>
    <mergeCell ref="BH271:BM271"/>
    <mergeCell ref="BF272:BG272"/>
    <mergeCell ref="BN271:BS271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X271:AC271"/>
    <mergeCell ref="AD271:AI271"/>
    <mergeCell ref="AJ271:AO271"/>
    <mergeCell ref="AP271:AU271"/>
    <mergeCell ref="AV271:BA271"/>
    <mergeCell ref="BB271:BG271"/>
    <mergeCell ref="BL272:BM272"/>
    <mergeCell ref="BN272:BO272"/>
    <mergeCell ref="BP272:BQ272"/>
    <mergeCell ref="BR272:BS272"/>
    <mergeCell ref="AV272:AW272"/>
    <mergeCell ref="AX272:AY272"/>
    <mergeCell ref="AZ272:BA272"/>
    <mergeCell ref="BB272:BC272"/>
    <mergeCell ref="BD272:BE272"/>
    <mergeCell ref="C274:C291"/>
    <mergeCell ref="D274:D278"/>
    <mergeCell ref="D279:D282"/>
    <mergeCell ref="D283:D288"/>
    <mergeCell ref="D289:E289"/>
    <mergeCell ref="D290:E290"/>
    <mergeCell ref="D291:E291"/>
    <mergeCell ref="BH272:BI272"/>
    <mergeCell ref="BJ272:BK272"/>
    <mergeCell ref="AJ272:AK272"/>
    <mergeCell ref="AL272:AM272"/>
    <mergeCell ref="AN272:AO272"/>
    <mergeCell ref="AP272:AQ272"/>
    <mergeCell ref="AR272:AS272"/>
    <mergeCell ref="AT272:AU272"/>
    <mergeCell ref="X272:Y272"/>
    <mergeCell ref="Z272:AA272"/>
    <mergeCell ref="AB272:AC272"/>
    <mergeCell ref="AD272:AE272"/>
    <mergeCell ref="AF272:AG272"/>
    <mergeCell ref="AH272:AI272"/>
    <mergeCell ref="C271:E273"/>
    <mergeCell ref="F271:K271"/>
    <mergeCell ref="L271:Q271"/>
    <mergeCell ref="AJ295:AO295"/>
    <mergeCell ref="AP295:AU295"/>
    <mergeCell ref="AV295:BA295"/>
    <mergeCell ref="BB295:BG295"/>
    <mergeCell ref="BH295:BM295"/>
    <mergeCell ref="BN295:BS295"/>
    <mergeCell ref="C295:E297"/>
    <mergeCell ref="F295:K295"/>
    <mergeCell ref="L295:Q295"/>
    <mergeCell ref="R295:W295"/>
    <mergeCell ref="X295:AC295"/>
    <mergeCell ref="AD295:AI295"/>
    <mergeCell ref="F296:G296"/>
    <mergeCell ref="H296:I296"/>
    <mergeCell ref="J296:K296"/>
    <mergeCell ref="L296:M296"/>
    <mergeCell ref="BN296:BO296"/>
    <mergeCell ref="BP296:BQ296"/>
    <mergeCell ref="BR296:BS296"/>
    <mergeCell ref="BF296:BG296"/>
    <mergeCell ref="BH296:BI296"/>
    <mergeCell ref="C298:C315"/>
    <mergeCell ref="D298:D302"/>
    <mergeCell ref="D303:D306"/>
    <mergeCell ref="D307:D312"/>
    <mergeCell ref="D313:E313"/>
    <mergeCell ref="AX296:AY296"/>
    <mergeCell ref="AZ296:BA296"/>
    <mergeCell ref="BB296:BC296"/>
    <mergeCell ref="BD296:BE296"/>
    <mergeCell ref="AL296:AM296"/>
    <mergeCell ref="AN296:AO296"/>
    <mergeCell ref="AP296:AQ296"/>
    <mergeCell ref="AR296:AS296"/>
    <mergeCell ref="AT296:AU296"/>
    <mergeCell ref="AV296:AW296"/>
    <mergeCell ref="Z296:AA296"/>
    <mergeCell ref="AB296:AC296"/>
    <mergeCell ref="AD296:AE296"/>
    <mergeCell ref="AF296:AG296"/>
    <mergeCell ref="D314:E314"/>
    <mergeCell ref="D315:E315"/>
    <mergeCell ref="R319:W319"/>
    <mergeCell ref="V320:W320"/>
    <mergeCell ref="BJ296:BK296"/>
    <mergeCell ref="BL296:BM296"/>
    <mergeCell ref="AH296:AI296"/>
    <mergeCell ref="AJ296:AK296"/>
    <mergeCell ref="N296:O296"/>
    <mergeCell ref="P296:Q296"/>
    <mergeCell ref="R296:S296"/>
    <mergeCell ref="T296:U296"/>
    <mergeCell ref="V296:W296"/>
    <mergeCell ref="X296:Y296"/>
    <mergeCell ref="BH319:BM319"/>
    <mergeCell ref="BF320:BG320"/>
    <mergeCell ref="BN319:BS319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X319:AC319"/>
    <mergeCell ref="AD319:AI319"/>
    <mergeCell ref="AJ319:AO319"/>
    <mergeCell ref="AP319:AU319"/>
    <mergeCell ref="AV319:BA319"/>
    <mergeCell ref="BB319:BG319"/>
    <mergeCell ref="BL320:BM320"/>
    <mergeCell ref="BN320:BO320"/>
    <mergeCell ref="BP320:BQ320"/>
    <mergeCell ref="BR320:BS320"/>
    <mergeCell ref="AV320:AW320"/>
    <mergeCell ref="AX320:AY320"/>
    <mergeCell ref="AZ320:BA320"/>
    <mergeCell ref="BB320:BC320"/>
    <mergeCell ref="BD320:BE320"/>
    <mergeCell ref="C322:C339"/>
    <mergeCell ref="D322:D326"/>
    <mergeCell ref="D327:D330"/>
    <mergeCell ref="D331:D336"/>
    <mergeCell ref="D337:E337"/>
    <mergeCell ref="D338:E338"/>
    <mergeCell ref="D339:E339"/>
    <mergeCell ref="BH320:BI320"/>
    <mergeCell ref="BJ320:BK320"/>
    <mergeCell ref="AJ320:AK320"/>
    <mergeCell ref="AL320:AM320"/>
    <mergeCell ref="AN320:AO320"/>
    <mergeCell ref="AP320:AQ320"/>
    <mergeCell ref="AR320:AS320"/>
    <mergeCell ref="AT320:AU320"/>
    <mergeCell ref="X320:Y320"/>
    <mergeCell ref="Z320:AA320"/>
    <mergeCell ref="AB320:AC320"/>
    <mergeCell ref="AD320:AE320"/>
    <mergeCell ref="AF320:AG320"/>
    <mergeCell ref="AH320:AI320"/>
    <mergeCell ref="C319:E321"/>
    <mergeCell ref="F319:K319"/>
    <mergeCell ref="L319:Q319"/>
    <mergeCell ref="AJ343:AO343"/>
    <mergeCell ref="AP343:AU343"/>
    <mergeCell ref="AV343:BA343"/>
    <mergeCell ref="BB343:BG343"/>
    <mergeCell ref="BH343:BM343"/>
    <mergeCell ref="BN343:BS343"/>
    <mergeCell ref="C343:E345"/>
    <mergeCell ref="F343:K343"/>
    <mergeCell ref="L343:Q343"/>
    <mergeCell ref="R343:W343"/>
    <mergeCell ref="X343:AC343"/>
    <mergeCell ref="AD343:AI343"/>
    <mergeCell ref="F344:G344"/>
    <mergeCell ref="H344:I344"/>
    <mergeCell ref="J344:K344"/>
    <mergeCell ref="L344:M344"/>
    <mergeCell ref="BN344:BO344"/>
    <mergeCell ref="BP344:BQ344"/>
    <mergeCell ref="BR344:BS344"/>
    <mergeCell ref="BF344:BG344"/>
    <mergeCell ref="BH344:BI344"/>
    <mergeCell ref="C346:C363"/>
    <mergeCell ref="D346:D350"/>
    <mergeCell ref="D351:D354"/>
    <mergeCell ref="D355:D360"/>
    <mergeCell ref="D361:E361"/>
    <mergeCell ref="AX344:AY344"/>
    <mergeCell ref="AZ344:BA344"/>
    <mergeCell ref="BB344:BC344"/>
    <mergeCell ref="BD344:BE344"/>
    <mergeCell ref="AL344:AM344"/>
    <mergeCell ref="AN344:AO344"/>
    <mergeCell ref="AP344:AQ344"/>
    <mergeCell ref="AR344:AS344"/>
    <mergeCell ref="AT344:AU344"/>
    <mergeCell ref="AV344:AW344"/>
    <mergeCell ref="Z344:AA344"/>
    <mergeCell ref="AB344:AC344"/>
    <mergeCell ref="AD344:AE344"/>
    <mergeCell ref="AF344:AG344"/>
    <mergeCell ref="D362:E362"/>
    <mergeCell ref="D363:E363"/>
    <mergeCell ref="R367:W367"/>
    <mergeCell ref="V368:W368"/>
    <mergeCell ref="BJ344:BK344"/>
    <mergeCell ref="BL344:BM344"/>
    <mergeCell ref="AH344:AI344"/>
    <mergeCell ref="AJ344:AK344"/>
    <mergeCell ref="N344:O344"/>
    <mergeCell ref="P344:Q344"/>
    <mergeCell ref="R344:S344"/>
    <mergeCell ref="T344:U344"/>
    <mergeCell ref="V344:W344"/>
    <mergeCell ref="X344:Y344"/>
    <mergeCell ref="BH367:BM367"/>
    <mergeCell ref="BF368:BG368"/>
    <mergeCell ref="BN367:BS367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X367:AC367"/>
    <mergeCell ref="AD367:AI367"/>
    <mergeCell ref="AJ367:AO367"/>
    <mergeCell ref="AP367:AU367"/>
    <mergeCell ref="AV367:BA367"/>
    <mergeCell ref="BB367:BG367"/>
    <mergeCell ref="BL368:BM368"/>
    <mergeCell ref="BN368:BO368"/>
    <mergeCell ref="BP368:BQ368"/>
    <mergeCell ref="BR368:BS368"/>
    <mergeCell ref="AV368:AW368"/>
    <mergeCell ref="AX368:AY368"/>
    <mergeCell ref="AZ368:BA368"/>
    <mergeCell ref="BB368:BC368"/>
    <mergeCell ref="BD368:BE368"/>
    <mergeCell ref="C370:C387"/>
    <mergeCell ref="D370:D374"/>
    <mergeCell ref="D375:D378"/>
    <mergeCell ref="D379:D384"/>
    <mergeCell ref="D385:E385"/>
    <mergeCell ref="D386:E386"/>
    <mergeCell ref="D387:E387"/>
    <mergeCell ref="BH368:BI368"/>
    <mergeCell ref="BJ368:BK368"/>
    <mergeCell ref="AJ368:AK368"/>
    <mergeCell ref="AL368:AM368"/>
    <mergeCell ref="AN368:AO368"/>
    <mergeCell ref="AP368:AQ368"/>
    <mergeCell ref="AR368:AS368"/>
    <mergeCell ref="AT368:AU368"/>
    <mergeCell ref="X368:Y368"/>
    <mergeCell ref="Z368:AA368"/>
    <mergeCell ref="AB368:AC368"/>
    <mergeCell ref="AD368:AE368"/>
    <mergeCell ref="AF368:AG368"/>
    <mergeCell ref="AH368:AI368"/>
    <mergeCell ref="C367:E369"/>
    <mergeCell ref="F367:K367"/>
    <mergeCell ref="L367:Q367"/>
  </mergeCells>
  <phoneticPr fontId="3" type="noConversion"/>
  <printOptions horizontalCentered="1"/>
  <pageMargins left="0.19685039370078741" right="0.19685039370078741" top="0.27559055118110237" bottom="0.27559055118110237" header="0" footer="0"/>
  <pageSetup paperSize="8" scale="42" fitToHeight="8" orientation="landscape" r:id="rId1"/>
  <rowBreaks count="3" manualBreakCount="3">
    <brk id="99" max="16383" man="1"/>
    <brk id="195" max="16383" man="1"/>
    <brk id="2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C2:CN388"/>
  <sheetViews>
    <sheetView topLeftCell="A320" zoomScale="70" zoomScaleNormal="70" zoomScaleSheetLayoutView="85" workbookViewId="0">
      <selection activeCell="N306" sqref="N306"/>
    </sheetView>
  </sheetViews>
  <sheetFormatPr defaultRowHeight="12.75" outlineLevelCol="1" x14ac:dyDescent="0.3"/>
  <cols>
    <col min="1" max="1" width="0.875" style="2" customWidth="1"/>
    <col min="2" max="2" width="1.625" style="2" customWidth="1"/>
    <col min="3" max="3" width="9" style="2"/>
    <col min="4" max="4" width="6.875" style="2" customWidth="1"/>
    <col min="5" max="5" width="8.25" style="2" customWidth="1"/>
    <col min="6" max="6" width="10" style="2" customWidth="1"/>
    <col min="7" max="7" width="8.625" style="3" customWidth="1"/>
    <col min="8" max="8" width="10" style="2" customWidth="1"/>
    <col min="9" max="9" width="8.625" style="4" customWidth="1"/>
    <col min="10" max="10" width="10" style="2" customWidth="1"/>
    <col min="11" max="11" width="8.625" style="3" customWidth="1"/>
    <col min="12" max="12" width="10" style="2" customWidth="1"/>
    <col min="13" max="13" width="8.625" style="3" customWidth="1"/>
    <col min="14" max="14" width="10" style="2" customWidth="1"/>
    <col min="15" max="15" width="8.625" style="4" customWidth="1"/>
    <col min="16" max="16" width="10" style="2" customWidth="1"/>
    <col min="17" max="17" width="8.625" style="3" customWidth="1"/>
    <col min="18" max="18" width="10" style="2" customWidth="1"/>
    <col min="19" max="19" width="8.625" style="3" customWidth="1"/>
    <col min="20" max="20" width="10" style="2" customWidth="1"/>
    <col min="21" max="21" width="8.625" style="4" customWidth="1"/>
    <col min="22" max="22" width="10" style="2" customWidth="1"/>
    <col min="23" max="23" width="8.625" style="3" customWidth="1"/>
    <col min="24" max="24" width="10" style="2" hidden="1" customWidth="1"/>
    <col min="25" max="25" width="8.625" style="3" hidden="1" customWidth="1"/>
    <col min="26" max="26" width="10" style="2" hidden="1" customWidth="1"/>
    <col min="27" max="27" width="8.625" style="4" hidden="1" customWidth="1"/>
    <col min="28" max="28" width="10" style="2" hidden="1" customWidth="1"/>
    <col min="29" max="29" width="8.625" style="3" hidden="1" customWidth="1"/>
    <col min="30" max="30" width="10" style="2" hidden="1" customWidth="1"/>
    <col min="31" max="31" width="8.625" style="3" hidden="1" customWidth="1"/>
    <col min="32" max="32" width="10" style="2" hidden="1" customWidth="1"/>
    <col min="33" max="33" width="8.625" style="4" hidden="1" customWidth="1"/>
    <col min="34" max="34" width="10" style="2" hidden="1" customWidth="1"/>
    <col min="35" max="35" width="8.625" style="3" hidden="1" customWidth="1"/>
    <col min="36" max="36" width="10" style="2" hidden="1" customWidth="1"/>
    <col min="37" max="37" width="8.625" style="3" hidden="1" customWidth="1"/>
    <col min="38" max="38" width="10" style="2" hidden="1" customWidth="1"/>
    <col min="39" max="39" width="8.625" style="3" hidden="1" customWidth="1"/>
    <col min="40" max="40" width="10" style="2" hidden="1" customWidth="1"/>
    <col min="41" max="41" width="8.625" style="3" hidden="1" customWidth="1"/>
    <col min="42" max="42" width="10" style="2" hidden="1" customWidth="1"/>
    <col min="43" max="43" width="8.625" style="3" hidden="1" customWidth="1"/>
    <col min="44" max="44" width="10" style="2" hidden="1" customWidth="1"/>
    <col min="45" max="45" width="8.625" style="3" hidden="1" customWidth="1"/>
    <col min="46" max="46" width="10" style="2" hidden="1" customWidth="1"/>
    <col min="47" max="47" width="8.625" style="3" hidden="1" customWidth="1"/>
    <col min="48" max="48" width="10" style="2" customWidth="1"/>
    <col min="49" max="49" width="10" style="3" customWidth="1"/>
    <col min="50" max="50" width="10" style="2" customWidth="1"/>
    <col min="51" max="51" width="10" style="3" customWidth="1"/>
    <col min="52" max="52" width="11.625" style="2" customWidth="1"/>
    <col min="53" max="53" width="10" style="3" customWidth="1"/>
    <col min="54" max="54" width="10" style="2" customWidth="1"/>
    <col min="55" max="55" width="10" style="3" customWidth="1"/>
    <col min="56" max="56" width="10" style="2" customWidth="1"/>
    <col min="57" max="57" width="10" style="3" customWidth="1"/>
    <col min="58" max="58" width="11.625" style="2" customWidth="1"/>
    <col min="59" max="59" width="10" style="3" customWidth="1"/>
    <col min="60" max="62" width="10" style="2" customWidth="1"/>
    <col min="63" max="63" width="10" style="2" hidden="1" customWidth="1" outlineLevel="1"/>
    <col min="64" max="64" width="11.625" style="2" hidden="1" customWidth="1" outlineLevel="1"/>
    <col min="65" max="65" width="10" style="2" hidden="1" customWidth="1" outlineLevel="1"/>
    <col min="66" max="66" width="10" style="2" hidden="1" customWidth="1" collapsed="1"/>
    <col min="67" max="68" width="10" style="2" hidden="1" customWidth="1"/>
    <col min="69" max="69" width="10" style="2" customWidth="1" outlineLevel="1"/>
    <col min="70" max="70" width="11.625" style="2" customWidth="1" outlineLevel="1"/>
    <col min="71" max="71" width="10" style="2" customWidth="1" outlineLevel="1"/>
    <col min="72" max="72" width="0.875" style="2" customWidth="1" outlineLevel="1"/>
    <col min="73" max="73" width="1.625" style="2" customWidth="1" outlineLevel="1"/>
    <col min="74" max="74" width="10.75" style="2" customWidth="1" outlineLevel="1"/>
    <col min="75" max="75" width="9.75" style="2" customWidth="1" outlineLevel="1"/>
    <col min="76" max="81" width="10.125" style="2" customWidth="1" outlineLevel="1"/>
    <col min="82" max="83" width="10.125" style="6" customWidth="1" outlineLevel="1"/>
    <col min="84" max="92" width="10.125" style="2" customWidth="1"/>
    <col min="93" max="16384" width="9" style="2"/>
  </cols>
  <sheetData>
    <row r="2" spans="3:92" ht="31.5" customHeight="1" x14ac:dyDescent="0.3">
      <c r="C2" s="1" t="s">
        <v>0</v>
      </c>
      <c r="BL2" s="5"/>
      <c r="BR2" s="5"/>
    </row>
    <row r="3" spans="3:92" ht="12.75" customHeight="1" x14ac:dyDescent="0.3"/>
    <row r="4" spans="3:92" ht="15.75" customHeight="1" x14ac:dyDescent="0.3"/>
    <row r="5" spans="3:92" ht="16.350000000000001" customHeight="1" x14ac:dyDescent="0.3"/>
    <row r="6" spans="3:92" s="8" customFormat="1" ht="16.350000000000001" customHeight="1" thickBot="1" x14ac:dyDescent="0.35">
      <c r="C6" s="7"/>
      <c r="D6" s="7"/>
      <c r="E6" s="7"/>
      <c r="F6" s="7">
        <f>CA169</f>
        <v>8122</v>
      </c>
      <c r="G6" s="3"/>
      <c r="I6" s="4"/>
      <c r="J6" s="9"/>
      <c r="K6" s="9"/>
      <c r="L6" s="7">
        <f>CA170</f>
        <v>8122</v>
      </c>
      <c r="M6" s="3"/>
      <c r="O6" s="4"/>
      <c r="P6" s="9"/>
      <c r="Q6" s="9"/>
      <c r="R6" s="10">
        <f>CA171</f>
        <v>0</v>
      </c>
      <c r="S6" s="11"/>
      <c r="T6" s="10"/>
      <c r="U6" s="12"/>
      <c r="V6" s="9"/>
      <c r="W6" s="9"/>
      <c r="X6" s="10">
        <f>CA172</f>
        <v>0</v>
      </c>
      <c r="Y6" s="11"/>
      <c r="Z6" s="10"/>
      <c r="AA6" s="12"/>
      <c r="AB6" s="9"/>
      <c r="AC6" s="9"/>
      <c r="AD6" s="10">
        <f>CA173</f>
        <v>0</v>
      </c>
      <c r="AE6" s="11"/>
      <c r="AF6" s="10"/>
      <c r="AG6" s="12"/>
      <c r="AH6" s="9"/>
      <c r="AI6" s="9"/>
      <c r="AJ6" s="10">
        <f>CA174</f>
        <v>0</v>
      </c>
      <c r="AK6" s="3"/>
      <c r="AM6" s="4"/>
      <c r="AO6" s="3"/>
      <c r="AP6" s="10">
        <f>CA175</f>
        <v>0</v>
      </c>
      <c r="AQ6" s="3"/>
      <c r="AS6" s="4"/>
      <c r="AU6" s="3"/>
      <c r="AW6" s="3"/>
      <c r="AY6" s="3"/>
      <c r="BA6" s="3"/>
      <c r="BC6" s="3"/>
      <c r="BE6" s="3"/>
      <c r="BG6" s="3"/>
      <c r="BI6" s="3"/>
      <c r="BK6" s="3"/>
      <c r="BM6" s="11" t="s">
        <v>1</v>
      </c>
      <c r="BO6" s="3"/>
      <c r="BQ6" s="3"/>
      <c r="BS6" s="11" t="s">
        <v>1</v>
      </c>
      <c r="BX6" s="13"/>
      <c r="BY6" s="13"/>
      <c r="BZ6" s="13"/>
      <c r="CA6" s="13"/>
      <c r="CB6" s="13"/>
      <c r="CC6" s="14"/>
      <c r="CD6" s="14"/>
      <c r="CE6" s="14"/>
      <c r="CF6" s="14"/>
      <c r="CG6" s="14"/>
      <c r="CH6" s="14"/>
      <c r="CI6" s="14"/>
      <c r="CJ6" s="14"/>
      <c r="CK6" s="14"/>
      <c r="CM6" s="14"/>
    </row>
    <row r="7" spans="3:92" s="15" customFormat="1" ht="18" customHeight="1" x14ac:dyDescent="0.3">
      <c r="C7" s="347" t="s">
        <v>2</v>
      </c>
      <c r="D7" s="345"/>
      <c r="E7" s="352"/>
      <c r="F7" s="380" t="s">
        <v>3</v>
      </c>
      <c r="G7" s="345"/>
      <c r="H7" s="345"/>
      <c r="I7" s="345"/>
      <c r="J7" s="345"/>
      <c r="K7" s="346"/>
      <c r="L7" s="347" t="s">
        <v>4</v>
      </c>
      <c r="M7" s="345"/>
      <c r="N7" s="345"/>
      <c r="O7" s="345"/>
      <c r="P7" s="345"/>
      <c r="Q7" s="348"/>
      <c r="R7" s="347" t="s">
        <v>5</v>
      </c>
      <c r="S7" s="345"/>
      <c r="T7" s="345"/>
      <c r="U7" s="345"/>
      <c r="V7" s="345"/>
      <c r="W7" s="348"/>
      <c r="X7" s="347" t="s">
        <v>6</v>
      </c>
      <c r="Y7" s="345"/>
      <c r="Z7" s="345"/>
      <c r="AA7" s="345"/>
      <c r="AB7" s="345"/>
      <c r="AC7" s="348"/>
      <c r="AD7" s="344" t="s">
        <v>7</v>
      </c>
      <c r="AE7" s="345"/>
      <c r="AF7" s="345"/>
      <c r="AG7" s="345"/>
      <c r="AH7" s="345"/>
      <c r="AI7" s="346"/>
      <c r="AJ7" s="347" t="s">
        <v>8</v>
      </c>
      <c r="AK7" s="345"/>
      <c r="AL7" s="345"/>
      <c r="AM7" s="345"/>
      <c r="AN7" s="345"/>
      <c r="AO7" s="348"/>
      <c r="AP7" s="347" t="s">
        <v>9</v>
      </c>
      <c r="AQ7" s="345"/>
      <c r="AR7" s="345"/>
      <c r="AS7" s="345"/>
      <c r="AT7" s="345"/>
      <c r="AU7" s="346"/>
      <c r="AV7" s="350" t="s">
        <v>10</v>
      </c>
      <c r="AW7" s="340"/>
      <c r="AX7" s="340"/>
      <c r="AY7" s="340"/>
      <c r="AZ7" s="340"/>
      <c r="BA7" s="351"/>
      <c r="BB7" s="350" t="s">
        <v>11</v>
      </c>
      <c r="BC7" s="340"/>
      <c r="BD7" s="340"/>
      <c r="BE7" s="340"/>
      <c r="BF7" s="340"/>
      <c r="BG7" s="351"/>
      <c r="BH7" s="350" t="s">
        <v>12</v>
      </c>
      <c r="BI7" s="340"/>
      <c r="BJ7" s="340"/>
      <c r="BK7" s="340"/>
      <c r="BL7" s="340"/>
      <c r="BM7" s="341"/>
      <c r="BN7" s="339" t="s">
        <v>13</v>
      </c>
      <c r="BO7" s="340"/>
      <c r="BP7" s="340"/>
      <c r="BQ7" s="340"/>
      <c r="BR7" s="340"/>
      <c r="BS7" s="341"/>
      <c r="BX7" s="16" t="s">
        <v>14</v>
      </c>
      <c r="BY7" s="17"/>
      <c r="BZ7" s="17"/>
      <c r="CA7" s="18">
        <f>SUM(CA10:CA165)</f>
        <v>51903.1974175</v>
      </c>
      <c r="CB7" s="17"/>
      <c r="CC7" s="18">
        <f>SUM(CC10:CC165)</f>
        <v>46225</v>
      </c>
      <c r="CD7" s="6"/>
      <c r="CE7" s="18">
        <f>SUM(CE10:CE165)</f>
        <v>674</v>
      </c>
      <c r="CF7" s="6"/>
      <c r="CG7" s="18">
        <f>SUM(CG10:CG165)</f>
        <v>0</v>
      </c>
      <c r="CH7" s="6"/>
      <c r="CI7" s="18">
        <f>SUM(CI10:CI165)</f>
        <v>0</v>
      </c>
      <c r="CJ7" s="6"/>
      <c r="CK7" s="18">
        <f>SUM(CK10:CK165)</f>
        <v>0</v>
      </c>
      <c r="CM7" s="18">
        <f>SUM(CM10:CM165)</f>
        <v>0</v>
      </c>
    </row>
    <row r="8" spans="3:92" s="15" customFormat="1" ht="18" customHeight="1" x14ac:dyDescent="0.3">
      <c r="C8" s="353"/>
      <c r="D8" s="333"/>
      <c r="E8" s="354"/>
      <c r="F8" s="342" t="s">
        <v>15</v>
      </c>
      <c r="G8" s="333"/>
      <c r="H8" s="334" t="s">
        <v>16</v>
      </c>
      <c r="I8" s="333"/>
      <c r="J8" s="334" t="s">
        <v>17</v>
      </c>
      <c r="K8" s="336"/>
      <c r="L8" s="335" t="s">
        <v>15</v>
      </c>
      <c r="M8" s="333"/>
      <c r="N8" s="334" t="s">
        <v>16</v>
      </c>
      <c r="O8" s="333"/>
      <c r="P8" s="334" t="s">
        <v>17</v>
      </c>
      <c r="Q8" s="343"/>
      <c r="R8" s="335" t="s">
        <v>15</v>
      </c>
      <c r="S8" s="333"/>
      <c r="T8" s="334" t="s">
        <v>16</v>
      </c>
      <c r="U8" s="333"/>
      <c r="V8" s="334" t="s">
        <v>18</v>
      </c>
      <c r="W8" s="343"/>
      <c r="X8" s="338" t="s">
        <v>15</v>
      </c>
      <c r="Y8" s="333"/>
      <c r="Z8" s="334" t="s">
        <v>16</v>
      </c>
      <c r="AA8" s="333"/>
      <c r="AB8" s="334" t="s">
        <v>18</v>
      </c>
      <c r="AC8" s="336"/>
      <c r="AD8" s="335" t="s">
        <v>15</v>
      </c>
      <c r="AE8" s="333"/>
      <c r="AF8" s="334" t="s">
        <v>16</v>
      </c>
      <c r="AG8" s="333"/>
      <c r="AH8" s="334" t="s">
        <v>19</v>
      </c>
      <c r="AI8" s="343"/>
      <c r="AJ8" s="335" t="s">
        <v>15</v>
      </c>
      <c r="AK8" s="333"/>
      <c r="AL8" s="334" t="s">
        <v>16</v>
      </c>
      <c r="AM8" s="333"/>
      <c r="AN8" s="334" t="s">
        <v>19</v>
      </c>
      <c r="AO8" s="336"/>
      <c r="AP8" s="335" t="s">
        <v>15</v>
      </c>
      <c r="AQ8" s="333"/>
      <c r="AR8" s="334" t="s">
        <v>16</v>
      </c>
      <c r="AS8" s="333"/>
      <c r="AT8" s="334" t="s">
        <v>19</v>
      </c>
      <c r="AU8" s="337"/>
      <c r="AV8" s="332" t="s">
        <v>15</v>
      </c>
      <c r="AW8" s="333"/>
      <c r="AX8" s="334" t="s">
        <v>16</v>
      </c>
      <c r="AY8" s="333"/>
      <c r="AZ8" s="334" t="s">
        <v>17</v>
      </c>
      <c r="BA8" s="336"/>
      <c r="BB8" s="332" t="s">
        <v>15</v>
      </c>
      <c r="BC8" s="333"/>
      <c r="BD8" s="334" t="s">
        <v>16</v>
      </c>
      <c r="BE8" s="333"/>
      <c r="BF8" s="334" t="s">
        <v>17</v>
      </c>
      <c r="BG8" s="336"/>
      <c r="BH8" s="332" t="s">
        <v>15</v>
      </c>
      <c r="BI8" s="333"/>
      <c r="BJ8" s="334" t="s">
        <v>16</v>
      </c>
      <c r="BK8" s="333"/>
      <c r="BL8" s="334" t="s">
        <v>17</v>
      </c>
      <c r="BM8" s="337"/>
      <c r="BN8" s="338" t="s">
        <v>15</v>
      </c>
      <c r="BO8" s="333"/>
      <c r="BP8" s="334" t="s">
        <v>16</v>
      </c>
      <c r="BQ8" s="333"/>
      <c r="BR8" s="334" t="s">
        <v>17</v>
      </c>
      <c r="BS8" s="337"/>
      <c r="BX8" s="376" t="s">
        <v>20</v>
      </c>
      <c r="BY8" s="377"/>
      <c r="BZ8" s="378"/>
      <c r="CA8" s="372" t="s">
        <v>21</v>
      </c>
      <c r="CB8" s="373"/>
      <c r="CC8" s="374" t="s">
        <v>22</v>
      </c>
      <c r="CD8" s="375"/>
      <c r="CE8" s="374" t="s">
        <v>23</v>
      </c>
      <c r="CF8" s="375"/>
      <c r="CG8" s="370" t="s">
        <v>24</v>
      </c>
      <c r="CH8" s="371"/>
      <c r="CI8" s="370" t="s">
        <v>25</v>
      </c>
      <c r="CJ8" s="371"/>
      <c r="CK8" s="370" t="s">
        <v>26</v>
      </c>
      <c r="CL8" s="371"/>
      <c r="CM8" s="370" t="s">
        <v>27</v>
      </c>
      <c r="CN8" s="371"/>
    </row>
    <row r="9" spans="3:92" s="15" customFormat="1" ht="18" customHeight="1" thickBot="1" x14ac:dyDescent="0.35">
      <c r="C9" s="355"/>
      <c r="D9" s="356"/>
      <c r="E9" s="357"/>
      <c r="F9" s="19"/>
      <c r="G9" s="20" t="s">
        <v>28</v>
      </c>
      <c r="H9" s="21"/>
      <c r="I9" s="22" t="s">
        <v>29</v>
      </c>
      <c r="J9" s="21"/>
      <c r="K9" s="23" t="s">
        <v>28</v>
      </c>
      <c r="L9" s="24"/>
      <c r="M9" s="20" t="s">
        <v>28</v>
      </c>
      <c r="N9" s="21"/>
      <c r="O9" s="22" t="s">
        <v>29</v>
      </c>
      <c r="P9" s="21"/>
      <c r="Q9" s="25" t="s">
        <v>28</v>
      </c>
      <c r="R9" s="24"/>
      <c r="S9" s="20" t="s">
        <v>28</v>
      </c>
      <c r="T9" s="21"/>
      <c r="U9" s="22" t="s">
        <v>29</v>
      </c>
      <c r="V9" s="21"/>
      <c r="W9" s="25" t="s">
        <v>28</v>
      </c>
      <c r="X9" s="26"/>
      <c r="Y9" s="20" t="s">
        <v>28</v>
      </c>
      <c r="Z9" s="21"/>
      <c r="AA9" s="22" t="s">
        <v>29</v>
      </c>
      <c r="AB9" s="21"/>
      <c r="AC9" s="23" t="s">
        <v>28</v>
      </c>
      <c r="AD9" s="24"/>
      <c r="AE9" s="20" t="s">
        <v>28</v>
      </c>
      <c r="AF9" s="21"/>
      <c r="AG9" s="22" t="s">
        <v>29</v>
      </c>
      <c r="AH9" s="21"/>
      <c r="AI9" s="25" t="s">
        <v>28</v>
      </c>
      <c r="AJ9" s="24"/>
      <c r="AK9" s="20" t="s">
        <v>28</v>
      </c>
      <c r="AL9" s="21"/>
      <c r="AM9" s="22" t="s">
        <v>29</v>
      </c>
      <c r="AN9" s="21"/>
      <c r="AO9" s="23" t="s">
        <v>28</v>
      </c>
      <c r="AP9" s="24"/>
      <c r="AQ9" s="20" t="s">
        <v>28</v>
      </c>
      <c r="AR9" s="21"/>
      <c r="AS9" s="22" t="s">
        <v>29</v>
      </c>
      <c r="AT9" s="21"/>
      <c r="AU9" s="27" t="s">
        <v>28</v>
      </c>
      <c r="AV9" s="28"/>
      <c r="AW9" s="20" t="s">
        <v>30</v>
      </c>
      <c r="AX9" s="21"/>
      <c r="AY9" s="20" t="s">
        <v>30</v>
      </c>
      <c r="AZ9" s="21"/>
      <c r="BA9" s="23" t="s">
        <v>30</v>
      </c>
      <c r="BB9" s="28"/>
      <c r="BC9" s="20" t="s">
        <v>30</v>
      </c>
      <c r="BD9" s="21"/>
      <c r="BE9" s="20" t="s">
        <v>30</v>
      </c>
      <c r="BF9" s="21"/>
      <c r="BG9" s="23" t="s">
        <v>30</v>
      </c>
      <c r="BH9" s="28"/>
      <c r="BI9" s="20" t="s">
        <v>30</v>
      </c>
      <c r="BJ9" s="21"/>
      <c r="BK9" s="20" t="s">
        <v>30</v>
      </c>
      <c r="BL9" s="21"/>
      <c r="BM9" s="27" t="s">
        <v>30</v>
      </c>
      <c r="BN9" s="26"/>
      <c r="BO9" s="20" t="s">
        <v>30</v>
      </c>
      <c r="BP9" s="21"/>
      <c r="BQ9" s="20" t="s">
        <v>30</v>
      </c>
      <c r="BR9" s="21"/>
      <c r="BS9" s="27" t="s">
        <v>30</v>
      </c>
      <c r="BX9" s="379"/>
      <c r="BY9" s="356"/>
      <c r="BZ9" s="357"/>
      <c r="CA9" s="29" t="s">
        <v>31</v>
      </c>
      <c r="CB9" s="30" t="s">
        <v>19</v>
      </c>
      <c r="CC9" s="31" t="s">
        <v>31</v>
      </c>
      <c r="CD9" s="32" t="s">
        <v>19</v>
      </c>
      <c r="CE9" s="33" t="s">
        <v>31</v>
      </c>
      <c r="CF9" s="30" t="s">
        <v>19</v>
      </c>
      <c r="CG9" s="33" t="s">
        <v>31</v>
      </c>
      <c r="CH9" s="30" t="s">
        <v>19</v>
      </c>
      <c r="CI9" s="33" t="s">
        <v>31</v>
      </c>
      <c r="CJ9" s="30" t="s">
        <v>19</v>
      </c>
      <c r="CK9" s="31" t="s">
        <v>31</v>
      </c>
      <c r="CL9" s="30" t="s">
        <v>19</v>
      </c>
      <c r="CM9" s="31" t="s">
        <v>31</v>
      </c>
      <c r="CN9" s="30" t="s">
        <v>19</v>
      </c>
    </row>
    <row r="10" spans="3:92" ht="18" customHeight="1" thickTop="1" x14ac:dyDescent="0.3">
      <c r="C10" s="360" t="s">
        <v>32</v>
      </c>
      <c r="D10" s="317" t="s">
        <v>33</v>
      </c>
      <c r="E10" s="34" t="s">
        <v>34</v>
      </c>
      <c r="F10" s="35">
        <f>CA10</f>
        <v>0</v>
      </c>
      <c r="G10" s="36">
        <f>IFERROR(F10/F26,0)</f>
        <v>0</v>
      </c>
      <c r="H10" s="37" t="str">
        <f>IFERROR(J10/F10,"0")</f>
        <v>0</v>
      </c>
      <c r="I10" s="38">
        <f>IFERROR(H10/H11,0)</f>
        <v>0</v>
      </c>
      <c r="J10" s="37">
        <f>CB10</f>
        <v>0</v>
      </c>
      <c r="K10" s="39">
        <f>IFERROR(J10/J26,0)</f>
        <v>0</v>
      </c>
      <c r="L10" s="40">
        <f>CC10</f>
        <v>4</v>
      </c>
      <c r="M10" s="36">
        <f>IFERROR(L10/L26,0)</f>
        <v>1.389854065323141E-3</v>
      </c>
      <c r="N10" s="37">
        <f>IFERROR(P10/L10,"0")</f>
        <v>47.045499999999997</v>
      </c>
      <c r="O10" s="38">
        <f>IFERROR(N10/N11,0)</f>
        <v>0.18305562289743993</v>
      </c>
      <c r="P10" s="37">
        <f>CD10</f>
        <v>188.18199999999999</v>
      </c>
      <c r="Q10" s="41">
        <f>IFERROR(P10/P26,0)</f>
        <v>2.9589951843454851E-4</v>
      </c>
      <c r="R10" s="40">
        <f>CE10</f>
        <v>0</v>
      </c>
      <c r="S10" s="36">
        <f>IFERROR(R10/R26,0)</f>
        <v>0</v>
      </c>
      <c r="T10" s="37" t="str">
        <f>IFERROR(V10/R10,"0")</f>
        <v>0</v>
      </c>
      <c r="U10" s="38">
        <f>IFERROR(T10/T11,0)</f>
        <v>0</v>
      </c>
      <c r="V10" s="37">
        <f>CF10</f>
        <v>0</v>
      </c>
      <c r="W10" s="41">
        <f>IFERROR(V10/V26,0)</f>
        <v>0</v>
      </c>
      <c r="X10" s="42">
        <f>CG10</f>
        <v>0</v>
      </c>
      <c r="Y10" s="36">
        <f>IFERROR(X10/X26,0)</f>
        <v>0</v>
      </c>
      <c r="Z10" s="37" t="str">
        <f>IFERROR(AB10/X10,"0")</f>
        <v>0</v>
      </c>
      <c r="AA10" s="38">
        <f>IFERROR(Z10/Z11,0)</f>
        <v>0</v>
      </c>
      <c r="AB10" s="37">
        <f>CH10</f>
        <v>0</v>
      </c>
      <c r="AC10" s="39">
        <f>IFERROR(AB10/AB26,0)</f>
        <v>0</v>
      </c>
      <c r="AD10" s="40">
        <f>CI10</f>
        <v>0</v>
      </c>
      <c r="AE10" s="36">
        <f>IFERROR(AD10/AD26,0)</f>
        <v>0</v>
      </c>
      <c r="AF10" s="37" t="str">
        <f>IFERROR(AH10/AD10,"0")</f>
        <v>0</v>
      </c>
      <c r="AG10" s="38">
        <f>IFERROR(AF10/AF11,0)</f>
        <v>0</v>
      </c>
      <c r="AH10" s="37">
        <f>CJ10</f>
        <v>0</v>
      </c>
      <c r="AI10" s="41">
        <f>IFERROR(AH10/AH26,0)</f>
        <v>0</v>
      </c>
      <c r="AJ10" s="40">
        <f>CK10</f>
        <v>0</v>
      </c>
      <c r="AK10" s="36">
        <f>IFERROR(AJ10/AJ26,0)</f>
        <v>0</v>
      </c>
      <c r="AL10" s="37" t="str">
        <f>IFERROR(AN10/AJ10,"0")</f>
        <v>0</v>
      </c>
      <c r="AM10" s="38">
        <f>IFERROR(AL10/AL11,0)</f>
        <v>0</v>
      </c>
      <c r="AN10" s="37">
        <f>CL10</f>
        <v>0</v>
      </c>
      <c r="AO10" s="39">
        <f>IFERROR(AN10/AN26,0)</f>
        <v>0</v>
      </c>
      <c r="AP10" s="40">
        <f>CM10</f>
        <v>0</v>
      </c>
      <c r="AQ10" s="36">
        <f>IFERROR(AP10/AP26,0)</f>
        <v>0</v>
      </c>
      <c r="AR10" s="37" t="str">
        <f>IFERROR(AT10/AP10,"0")</f>
        <v>0</v>
      </c>
      <c r="AS10" s="38">
        <f>IFERROR(AR10/AR11,0)</f>
        <v>0</v>
      </c>
      <c r="AT10" s="37">
        <f>CN10</f>
        <v>0</v>
      </c>
      <c r="AU10" s="43">
        <f>IFERROR(AT10/AT26,0)</f>
        <v>0</v>
      </c>
      <c r="AV10" s="44">
        <f>IFERROR(L10-F10,0)</f>
        <v>4</v>
      </c>
      <c r="AW10" s="45">
        <f>IFERROR(AV10/F10,0)</f>
        <v>0</v>
      </c>
      <c r="AX10" s="46">
        <f>IFERROR(N10-H10,0)</f>
        <v>47.045499999999997</v>
      </c>
      <c r="AY10" s="45">
        <f>IFERROR(AX10/H10,0)</f>
        <v>0</v>
      </c>
      <c r="AZ10" s="46">
        <f>IFERROR(P10-J10,0)</f>
        <v>188.18199999999999</v>
      </c>
      <c r="BA10" s="47">
        <f>IFERROR(AZ10/J10,0)</f>
        <v>0</v>
      </c>
      <c r="BB10" s="44">
        <f>IFERROR(L10-R10,0)</f>
        <v>4</v>
      </c>
      <c r="BC10" s="45">
        <f>IFERROR(BB10/R10,0)</f>
        <v>0</v>
      </c>
      <c r="BD10" s="46">
        <f>IFERROR(N10-T10,0)</f>
        <v>47.045499999999997</v>
      </c>
      <c r="BE10" s="45">
        <f>IFERROR(BD10/T10,0)</f>
        <v>0</v>
      </c>
      <c r="BF10" s="46">
        <f>IFERROR(P10-V10,0)</f>
        <v>188.18199999999999</v>
      </c>
      <c r="BG10" s="47">
        <f>IFERROR(BF10/V10,0)</f>
        <v>0</v>
      </c>
      <c r="BH10" s="44">
        <f>IFERROR(L10-X10,0)</f>
        <v>4</v>
      </c>
      <c r="BI10" s="45">
        <f>IFERROR(BH10/X10,0)</f>
        <v>0</v>
      </c>
      <c r="BJ10" s="46">
        <f>IFERROR(N10-Z10,0)</f>
        <v>47.045499999999997</v>
      </c>
      <c r="BK10" s="45">
        <f>IFERROR(BJ10/Z10,0)</f>
        <v>0</v>
      </c>
      <c r="BL10" s="46">
        <f>IFERROR(P10-AB10,0)</f>
        <v>188.18199999999999</v>
      </c>
      <c r="BM10" s="48">
        <f>IFERROR(BL10/AB10,0)</f>
        <v>0</v>
      </c>
      <c r="BN10" s="49">
        <f>IFERROR(L10-AP10,0)</f>
        <v>4</v>
      </c>
      <c r="BO10" s="45">
        <f>IFERROR(BN10/AP10,0)</f>
        <v>0</v>
      </c>
      <c r="BP10" s="46">
        <f>IFERROR(N10-AR10,0)</f>
        <v>47.045499999999997</v>
      </c>
      <c r="BQ10" s="45">
        <f>IFERROR(BP10/AR10,0)</f>
        <v>0</v>
      </c>
      <c r="BR10" s="46">
        <f t="shared" ref="BR10:BR26" si="0">IFERROR(P10-AT10,0)</f>
        <v>188.18199999999999</v>
      </c>
      <c r="BS10" s="48">
        <f>IFERROR(BR10/AT10,0)</f>
        <v>0</v>
      </c>
      <c r="BX10" s="367" t="s">
        <v>32</v>
      </c>
      <c r="BY10" s="369" t="s">
        <v>35</v>
      </c>
      <c r="BZ10" s="34" t="s">
        <v>34</v>
      </c>
      <c r="CA10" s="50">
        <v>0</v>
      </c>
      <c r="CB10" s="51">
        <v>0</v>
      </c>
      <c r="CC10" s="52">
        <v>4</v>
      </c>
      <c r="CD10" s="53">
        <v>188.18199999999999</v>
      </c>
      <c r="CE10" s="54"/>
      <c r="CF10" s="55"/>
      <c r="CG10" s="56"/>
      <c r="CH10" s="57"/>
      <c r="CI10" s="58"/>
      <c r="CJ10" s="59"/>
      <c r="CK10" s="52"/>
      <c r="CL10" s="57"/>
      <c r="CM10" s="52"/>
      <c r="CN10" s="57"/>
    </row>
    <row r="11" spans="3:92" ht="18" customHeight="1" x14ac:dyDescent="0.3">
      <c r="C11" s="315"/>
      <c r="D11" s="318"/>
      <c r="E11" s="60" t="s">
        <v>36</v>
      </c>
      <c r="F11" s="61">
        <f>CA11</f>
        <v>2258</v>
      </c>
      <c r="G11" s="62">
        <f>IFERROR(F11/F26,0)</f>
        <v>0.47603624919987125</v>
      </c>
      <c r="H11" s="63">
        <f t="shared" ref="H11:H26" si="1">IFERROR(J11/F11,"0")</f>
        <v>255.75730735163862</v>
      </c>
      <c r="I11" s="64">
        <f>IFERROR(H11/H11,0)</f>
        <v>1</v>
      </c>
      <c r="J11" s="63">
        <f>CB11</f>
        <v>577500</v>
      </c>
      <c r="K11" s="65">
        <f>IFERROR(J11/J26,0)</f>
        <v>0.48547566106653328</v>
      </c>
      <c r="L11" s="66">
        <f t="shared" ref="L11:L13" si="2">CC11</f>
        <v>1164</v>
      </c>
      <c r="M11" s="62">
        <f>IFERROR(L11/L26,0)</f>
        <v>0.40444753300903408</v>
      </c>
      <c r="N11" s="63">
        <f t="shared" ref="N11:N26" si="3">IFERROR(P11/L11,"0")</f>
        <v>257.00111941580758</v>
      </c>
      <c r="O11" s="64">
        <f>IFERROR(N11/N11,0)</f>
        <v>1</v>
      </c>
      <c r="P11" s="63">
        <f t="shared" ref="P11:P13" si="4">CD11</f>
        <v>299149.30300000001</v>
      </c>
      <c r="Q11" s="67">
        <f>IFERROR(P11/P26,0)</f>
        <v>0.47038576855241654</v>
      </c>
      <c r="R11" s="66">
        <f>CE11</f>
        <v>0</v>
      </c>
      <c r="S11" s="62">
        <f>IFERROR(R11/R26,0)</f>
        <v>0</v>
      </c>
      <c r="T11" s="63" t="str">
        <f t="shared" ref="T11:T26" si="5">IFERROR(V11/R11,"0")</f>
        <v>0</v>
      </c>
      <c r="U11" s="64">
        <f>IFERROR(T11/T11,0)</f>
        <v>0</v>
      </c>
      <c r="V11" s="63">
        <f>CF11</f>
        <v>0</v>
      </c>
      <c r="W11" s="67">
        <f>IFERROR(V11/V26,0)</f>
        <v>0</v>
      </c>
      <c r="X11" s="68">
        <f>CG11</f>
        <v>0</v>
      </c>
      <c r="Y11" s="62">
        <f>IFERROR(X11/X26,0)</f>
        <v>0</v>
      </c>
      <c r="Z11" s="63" t="str">
        <f t="shared" ref="Z11:Z26" si="6">IFERROR(AB11/X11,"0")</f>
        <v>0</v>
      </c>
      <c r="AA11" s="64">
        <f>IFERROR(Z11/Z11,0)</f>
        <v>0</v>
      </c>
      <c r="AB11" s="63">
        <f>CH11</f>
        <v>0</v>
      </c>
      <c r="AC11" s="65">
        <f>IFERROR(AB11/AB26,0)</f>
        <v>0</v>
      </c>
      <c r="AD11" s="66">
        <f>CI11</f>
        <v>0</v>
      </c>
      <c r="AE11" s="62">
        <f>IFERROR(AD11/AD26,0)</f>
        <v>0</v>
      </c>
      <c r="AF11" s="63" t="str">
        <f t="shared" ref="AF11:AF26" si="7">IFERROR(AH11/AD11,"0")</f>
        <v>0</v>
      </c>
      <c r="AG11" s="64">
        <f>IFERROR(AF11/AF11,0)</f>
        <v>0</v>
      </c>
      <c r="AH11" s="63">
        <f>CJ11</f>
        <v>0</v>
      </c>
      <c r="AI11" s="67">
        <f>IFERROR(AH11/AH26,0)</f>
        <v>0</v>
      </c>
      <c r="AJ11" s="66">
        <f>CK11</f>
        <v>0</v>
      </c>
      <c r="AK11" s="62">
        <f>IFERROR(AJ11/AJ26,0)</f>
        <v>0</v>
      </c>
      <c r="AL11" s="63" t="str">
        <f t="shared" ref="AL11:AL26" si="8">IFERROR(AN11/AJ11,"0")</f>
        <v>0</v>
      </c>
      <c r="AM11" s="64">
        <f>IFERROR(AL11/AL11,0)</f>
        <v>0</v>
      </c>
      <c r="AN11" s="63">
        <f>CL11</f>
        <v>0</v>
      </c>
      <c r="AO11" s="65">
        <f>IFERROR(AN11/AN26,0)</f>
        <v>0</v>
      </c>
      <c r="AP11" s="66">
        <f t="shared" ref="AP11:AP13" si="9">CM11</f>
        <v>0</v>
      </c>
      <c r="AQ11" s="62">
        <f>IFERROR(AP11/AP26,0)</f>
        <v>0</v>
      </c>
      <c r="AR11" s="63" t="str">
        <f t="shared" ref="AR11:AR26" si="10">IFERROR(AT11/AP11,"0")</f>
        <v>0</v>
      </c>
      <c r="AS11" s="64">
        <f>IFERROR(AR11/AR11,0)</f>
        <v>0</v>
      </c>
      <c r="AT11" s="63">
        <f t="shared" ref="AT11:AT13" si="11">CN11</f>
        <v>0</v>
      </c>
      <c r="AU11" s="69">
        <f>IFERROR(AT11/AT26,0)</f>
        <v>0</v>
      </c>
      <c r="AV11" s="70">
        <f t="shared" ref="AV11:AV27" si="12">IFERROR(L11-F11,0)</f>
        <v>-1094</v>
      </c>
      <c r="AW11" s="71">
        <f t="shared" ref="AW11:AW26" si="13">IFERROR(AV11/F11,0)</f>
        <v>-0.48449955713020371</v>
      </c>
      <c r="AX11" s="72">
        <f t="shared" ref="AX11:AX26" si="14">IFERROR(N11-H11,0)</f>
        <v>1.2438120641689636</v>
      </c>
      <c r="AY11" s="71">
        <f t="shared" ref="AY11:AY26" si="15">IFERROR(AX11/H11,0)</f>
        <v>4.8632513262225454E-3</v>
      </c>
      <c r="AZ11" s="72">
        <f t="shared" ref="AZ11:AZ26" si="16">IFERROR(P11-J11,0)</f>
        <v>-278350.69699999999</v>
      </c>
      <c r="BA11" s="73">
        <f t="shared" ref="BA11:BA26" si="17">IFERROR(AZ11/J11,0)</f>
        <v>-0.4819925489177489</v>
      </c>
      <c r="BB11" s="70">
        <f t="shared" ref="BB11:BB27" si="18">IFERROR(L11-R11,0)</f>
        <v>1164</v>
      </c>
      <c r="BC11" s="71">
        <f t="shared" ref="BC11:BC26" si="19">IFERROR(BB11/R11,0)</f>
        <v>0</v>
      </c>
      <c r="BD11" s="72">
        <f t="shared" ref="BD11:BD26" si="20">IFERROR(N11-T11,0)</f>
        <v>257.00111941580758</v>
      </c>
      <c r="BE11" s="71">
        <f t="shared" ref="BE11:BE26" si="21">IFERROR(BD11/T11,0)</f>
        <v>0</v>
      </c>
      <c r="BF11" s="72">
        <f t="shared" ref="BF11:BF26" si="22">IFERROR(P11-V11,0)</f>
        <v>299149.30300000001</v>
      </c>
      <c r="BG11" s="73">
        <f t="shared" ref="BG11:BG26" si="23">IFERROR(BF11/V11,0)</f>
        <v>0</v>
      </c>
      <c r="BH11" s="70">
        <f t="shared" ref="BH11:BH27" si="24">IFERROR(L11-X11,0)</f>
        <v>1164</v>
      </c>
      <c r="BI11" s="71">
        <f t="shared" ref="BI11:BI26" si="25">IFERROR(BH11/X11,0)</f>
        <v>0</v>
      </c>
      <c r="BJ11" s="72">
        <f t="shared" ref="BJ11:BJ26" si="26">IFERROR(N11-Z11,0)</f>
        <v>257.00111941580758</v>
      </c>
      <c r="BK11" s="71">
        <f t="shared" ref="BK11:BK26" si="27">IFERROR(BJ11/Z11,0)</f>
        <v>0</v>
      </c>
      <c r="BL11" s="72">
        <f t="shared" ref="BL11:BL26" si="28">IFERROR(P11-AB11,0)</f>
        <v>299149.30300000001</v>
      </c>
      <c r="BM11" s="74">
        <f t="shared" ref="BM11:BM26" si="29">IFERROR(BL11/AB11,0)</f>
        <v>0</v>
      </c>
      <c r="BN11" s="75">
        <f t="shared" ref="BN11:BN26" si="30">IFERROR(L11-AP11,0)</f>
        <v>1164</v>
      </c>
      <c r="BO11" s="71">
        <f t="shared" ref="BO11:BS26" si="31">IFERROR(BN11/AP11,0)</f>
        <v>0</v>
      </c>
      <c r="BP11" s="72">
        <f t="shared" ref="BP11:BP26" si="32">IFERROR(N11-AR11,0)</f>
        <v>257.00111941580758</v>
      </c>
      <c r="BQ11" s="71">
        <f t="shared" si="31"/>
        <v>0</v>
      </c>
      <c r="BR11" s="72">
        <f t="shared" si="0"/>
        <v>299149.30300000001</v>
      </c>
      <c r="BS11" s="74">
        <f t="shared" si="31"/>
        <v>0</v>
      </c>
      <c r="BX11" s="321"/>
      <c r="BY11" s="366"/>
      <c r="BZ11" s="60" t="s">
        <v>36</v>
      </c>
      <c r="CA11" s="76">
        <v>2258</v>
      </c>
      <c r="CB11" s="77">
        <v>577500</v>
      </c>
      <c r="CC11" s="78">
        <v>1164</v>
      </c>
      <c r="CD11" s="79">
        <v>299149.30300000001</v>
      </c>
      <c r="CE11" s="80"/>
      <c r="CF11" s="81"/>
      <c r="CG11" s="82"/>
      <c r="CH11" s="83"/>
      <c r="CI11" s="84"/>
      <c r="CJ11" s="85"/>
      <c r="CK11" s="78"/>
      <c r="CL11" s="83"/>
      <c r="CM11" s="78"/>
      <c r="CN11" s="83"/>
    </row>
    <row r="12" spans="3:92" ht="18" customHeight="1" x14ac:dyDescent="0.3">
      <c r="C12" s="315"/>
      <c r="D12" s="318"/>
      <c r="E12" s="60" t="s">
        <v>37</v>
      </c>
      <c r="F12" s="61">
        <f>CA12</f>
        <v>75</v>
      </c>
      <c r="G12" s="62">
        <f>IFERROR(F12/F26,0)</f>
        <v>1.5811655752874375E-2</v>
      </c>
      <c r="H12" s="63">
        <f t="shared" si="1"/>
        <v>176.65333333333334</v>
      </c>
      <c r="I12" s="64">
        <f>IFERROR(H12/H11,0)</f>
        <v>0.69070688600288599</v>
      </c>
      <c r="J12" s="63">
        <f>CB12</f>
        <v>13249</v>
      </c>
      <c r="K12" s="65">
        <f>IFERROR(J12/J26,0)</f>
        <v>1.1137778412935929E-2</v>
      </c>
      <c r="L12" s="66">
        <f t="shared" si="2"/>
        <v>33</v>
      </c>
      <c r="M12" s="62">
        <f>IFERROR(L12/L26,0)</f>
        <v>1.1466296038915913E-2</v>
      </c>
      <c r="N12" s="63">
        <f t="shared" si="3"/>
        <v>191.73572727272725</v>
      </c>
      <c r="O12" s="64">
        <f>IFERROR(N12/N11,0)</f>
        <v>0.74605016393922363</v>
      </c>
      <c r="P12" s="63">
        <f t="shared" si="4"/>
        <v>6327.2789999999995</v>
      </c>
      <c r="Q12" s="67">
        <f>IFERROR(P12/P26,0)</f>
        <v>9.9490855081837345E-3</v>
      </c>
      <c r="R12" s="66">
        <f>CE12</f>
        <v>0</v>
      </c>
      <c r="S12" s="62">
        <f>IFERROR(R12/R26,0)</f>
        <v>0</v>
      </c>
      <c r="T12" s="63" t="str">
        <f t="shared" si="5"/>
        <v>0</v>
      </c>
      <c r="U12" s="64">
        <f>IFERROR(T12/T11,0)</f>
        <v>0</v>
      </c>
      <c r="V12" s="63">
        <f>CF12</f>
        <v>0</v>
      </c>
      <c r="W12" s="67">
        <f>IFERROR(V12/V26,0)</f>
        <v>0</v>
      </c>
      <c r="X12" s="68">
        <f>CG12</f>
        <v>0</v>
      </c>
      <c r="Y12" s="62">
        <f>IFERROR(X12/X26,0)</f>
        <v>0</v>
      </c>
      <c r="Z12" s="63" t="str">
        <f t="shared" si="6"/>
        <v>0</v>
      </c>
      <c r="AA12" s="64">
        <f>IFERROR(Z12/Z11,0)</f>
        <v>0</v>
      </c>
      <c r="AB12" s="63">
        <f>CH12</f>
        <v>0</v>
      </c>
      <c r="AC12" s="65">
        <f>IFERROR(AB12/AB26,0)</f>
        <v>0</v>
      </c>
      <c r="AD12" s="66">
        <f>CI12</f>
        <v>0</v>
      </c>
      <c r="AE12" s="62">
        <f>IFERROR(AD12/AD26,0)</f>
        <v>0</v>
      </c>
      <c r="AF12" s="63" t="str">
        <f t="shared" si="7"/>
        <v>0</v>
      </c>
      <c r="AG12" s="64">
        <f>IFERROR(AF12/AF11,0)</f>
        <v>0</v>
      </c>
      <c r="AH12" s="63">
        <f>CJ12</f>
        <v>0</v>
      </c>
      <c r="AI12" s="67">
        <f>IFERROR(AH12/AH26,0)</f>
        <v>0</v>
      </c>
      <c r="AJ12" s="66">
        <f>CK12</f>
        <v>0</v>
      </c>
      <c r="AK12" s="62">
        <f>IFERROR(AJ12/AJ26,0)</f>
        <v>0</v>
      </c>
      <c r="AL12" s="63" t="str">
        <f t="shared" si="8"/>
        <v>0</v>
      </c>
      <c r="AM12" s="64">
        <f>IFERROR(AL12/AL11,0)</f>
        <v>0</v>
      </c>
      <c r="AN12" s="63">
        <f>CL12</f>
        <v>0</v>
      </c>
      <c r="AO12" s="65">
        <f>IFERROR(AN12/AN26,0)</f>
        <v>0</v>
      </c>
      <c r="AP12" s="66">
        <f t="shared" si="9"/>
        <v>0</v>
      </c>
      <c r="AQ12" s="62">
        <f>IFERROR(AP12/AP26,0)</f>
        <v>0</v>
      </c>
      <c r="AR12" s="63" t="str">
        <f t="shared" si="10"/>
        <v>0</v>
      </c>
      <c r="AS12" s="64">
        <f>IFERROR(AR12/AR11,0)</f>
        <v>0</v>
      </c>
      <c r="AT12" s="63">
        <f t="shared" si="11"/>
        <v>0</v>
      </c>
      <c r="AU12" s="69">
        <f>IFERROR(AT12/AT26,0)</f>
        <v>0</v>
      </c>
      <c r="AV12" s="70">
        <f t="shared" si="12"/>
        <v>-42</v>
      </c>
      <c r="AW12" s="71">
        <f t="shared" si="13"/>
        <v>-0.56000000000000005</v>
      </c>
      <c r="AX12" s="72">
        <f t="shared" si="14"/>
        <v>15.08239393939391</v>
      </c>
      <c r="AY12" s="71">
        <f t="shared" si="15"/>
        <v>8.5378484825612749E-2</v>
      </c>
      <c r="AZ12" s="72">
        <f t="shared" si="16"/>
        <v>-6921.7210000000005</v>
      </c>
      <c r="BA12" s="73">
        <f t="shared" si="17"/>
        <v>-0.52243346667673041</v>
      </c>
      <c r="BB12" s="70">
        <f t="shared" si="18"/>
        <v>33</v>
      </c>
      <c r="BC12" s="71">
        <f t="shared" si="19"/>
        <v>0</v>
      </c>
      <c r="BD12" s="72">
        <f t="shared" si="20"/>
        <v>191.73572727272725</v>
      </c>
      <c r="BE12" s="71">
        <f t="shared" si="21"/>
        <v>0</v>
      </c>
      <c r="BF12" s="72">
        <f t="shared" si="22"/>
        <v>6327.2789999999995</v>
      </c>
      <c r="BG12" s="73">
        <f t="shared" si="23"/>
        <v>0</v>
      </c>
      <c r="BH12" s="70">
        <f t="shared" si="24"/>
        <v>33</v>
      </c>
      <c r="BI12" s="71">
        <f t="shared" si="25"/>
        <v>0</v>
      </c>
      <c r="BJ12" s="72">
        <f t="shared" si="26"/>
        <v>191.73572727272725</v>
      </c>
      <c r="BK12" s="71">
        <f t="shared" si="27"/>
        <v>0</v>
      </c>
      <c r="BL12" s="72">
        <f t="shared" si="28"/>
        <v>6327.2789999999995</v>
      </c>
      <c r="BM12" s="74">
        <f t="shared" si="29"/>
        <v>0</v>
      </c>
      <c r="BN12" s="75">
        <f t="shared" si="30"/>
        <v>33</v>
      </c>
      <c r="BO12" s="71">
        <f t="shared" si="31"/>
        <v>0</v>
      </c>
      <c r="BP12" s="72">
        <f t="shared" si="32"/>
        <v>191.73572727272725</v>
      </c>
      <c r="BQ12" s="71">
        <f t="shared" si="31"/>
        <v>0</v>
      </c>
      <c r="BR12" s="72">
        <f t="shared" si="0"/>
        <v>6327.2789999999995</v>
      </c>
      <c r="BS12" s="74">
        <f t="shared" si="31"/>
        <v>0</v>
      </c>
      <c r="BX12" s="321"/>
      <c r="BY12" s="366"/>
      <c r="BZ12" s="60" t="s">
        <v>38</v>
      </c>
      <c r="CA12" s="76">
        <v>75</v>
      </c>
      <c r="CB12" s="77">
        <v>13249</v>
      </c>
      <c r="CC12" s="78">
        <v>33</v>
      </c>
      <c r="CD12" s="79">
        <v>6327.2789999999995</v>
      </c>
      <c r="CE12" s="80"/>
      <c r="CF12" s="81"/>
      <c r="CG12" s="82"/>
      <c r="CH12" s="83"/>
      <c r="CI12" s="84"/>
      <c r="CJ12" s="85"/>
      <c r="CK12" s="78"/>
      <c r="CL12" s="83"/>
      <c r="CM12" s="78"/>
      <c r="CN12" s="83"/>
    </row>
    <row r="13" spans="3:92" ht="18" customHeight="1" x14ac:dyDescent="0.3">
      <c r="C13" s="315"/>
      <c r="D13" s="318"/>
      <c r="E13" s="60" t="s">
        <v>39</v>
      </c>
      <c r="F13" s="61">
        <f>CA13</f>
        <v>45</v>
      </c>
      <c r="G13" s="62">
        <f>IFERROR(F13/F26,0)</f>
        <v>9.4869934517246256E-3</v>
      </c>
      <c r="H13" s="63">
        <f t="shared" si="1"/>
        <v>590.84444444444443</v>
      </c>
      <c r="I13" s="64">
        <f>IFERROR(H13/H11,0)</f>
        <v>2.3101762000962003</v>
      </c>
      <c r="J13" s="63">
        <f>CB13</f>
        <v>26588</v>
      </c>
      <c r="K13" s="65">
        <f>IFERROR(J13/J26,0)</f>
        <v>2.2351215370453658E-2</v>
      </c>
      <c r="L13" s="66">
        <f t="shared" si="2"/>
        <v>0</v>
      </c>
      <c r="M13" s="62">
        <f>IFERROR(L13/L26,0)</f>
        <v>0</v>
      </c>
      <c r="N13" s="63" t="str">
        <f t="shared" si="3"/>
        <v>0</v>
      </c>
      <c r="O13" s="64">
        <f>IFERROR(N13/N11,0)</f>
        <v>0</v>
      </c>
      <c r="P13" s="63">
        <f t="shared" si="4"/>
        <v>0</v>
      </c>
      <c r="Q13" s="67">
        <f>IFERROR(P13/P26,0)</f>
        <v>0</v>
      </c>
      <c r="R13" s="66">
        <f>CE13</f>
        <v>0</v>
      </c>
      <c r="S13" s="62">
        <f>IFERROR(R13/R26,0)</f>
        <v>0</v>
      </c>
      <c r="T13" s="63" t="str">
        <f t="shared" si="5"/>
        <v>0</v>
      </c>
      <c r="U13" s="64">
        <f>IFERROR(T13/T11,0)</f>
        <v>0</v>
      </c>
      <c r="V13" s="63">
        <f>CF13</f>
        <v>0</v>
      </c>
      <c r="W13" s="67">
        <f>IFERROR(V13/V26,0)</f>
        <v>0</v>
      </c>
      <c r="X13" s="68">
        <f>CG13</f>
        <v>0</v>
      </c>
      <c r="Y13" s="62">
        <f>IFERROR(X13/X26,0)</f>
        <v>0</v>
      </c>
      <c r="Z13" s="63" t="str">
        <f t="shared" si="6"/>
        <v>0</v>
      </c>
      <c r="AA13" s="64">
        <f>IFERROR(Z13/Z11,0)</f>
        <v>0</v>
      </c>
      <c r="AB13" s="63">
        <f>CH13</f>
        <v>0</v>
      </c>
      <c r="AC13" s="65">
        <f>IFERROR(AB13/AB26,0)</f>
        <v>0</v>
      </c>
      <c r="AD13" s="66">
        <f>CI13</f>
        <v>0</v>
      </c>
      <c r="AE13" s="62">
        <f>IFERROR(AD13/AD26,0)</f>
        <v>0</v>
      </c>
      <c r="AF13" s="63" t="str">
        <f t="shared" si="7"/>
        <v>0</v>
      </c>
      <c r="AG13" s="64">
        <f>IFERROR(AF13/AF11,0)</f>
        <v>0</v>
      </c>
      <c r="AH13" s="63">
        <f>CJ13</f>
        <v>0</v>
      </c>
      <c r="AI13" s="67">
        <f>IFERROR(AH13/AH26,0)</f>
        <v>0</v>
      </c>
      <c r="AJ13" s="66">
        <f>CK13</f>
        <v>0</v>
      </c>
      <c r="AK13" s="62">
        <f>IFERROR(AJ13/AJ26,0)</f>
        <v>0</v>
      </c>
      <c r="AL13" s="63" t="str">
        <f t="shared" si="8"/>
        <v>0</v>
      </c>
      <c r="AM13" s="64">
        <f>IFERROR(AL13/AL11,0)</f>
        <v>0</v>
      </c>
      <c r="AN13" s="63">
        <f>CL13</f>
        <v>0</v>
      </c>
      <c r="AO13" s="65">
        <f>IFERROR(AN13/AN26,0)</f>
        <v>0</v>
      </c>
      <c r="AP13" s="66">
        <f t="shared" si="9"/>
        <v>0</v>
      </c>
      <c r="AQ13" s="62">
        <f>IFERROR(AP13/AP26,0)</f>
        <v>0</v>
      </c>
      <c r="AR13" s="63" t="str">
        <f t="shared" si="10"/>
        <v>0</v>
      </c>
      <c r="AS13" s="64">
        <f>IFERROR(AR13/AR11,0)</f>
        <v>0</v>
      </c>
      <c r="AT13" s="63">
        <f t="shared" si="11"/>
        <v>0</v>
      </c>
      <c r="AU13" s="69">
        <f>IFERROR(AT13/AT26,0)</f>
        <v>0</v>
      </c>
      <c r="AV13" s="70">
        <f t="shared" si="12"/>
        <v>-45</v>
      </c>
      <c r="AW13" s="71">
        <f t="shared" si="13"/>
        <v>-1</v>
      </c>
      <c r="AX13" s="72">
        <f t="shared" si="14"/>
        <v>-590.84444444444443</v>
      </c>
      <c r="AY13" s="71">
        <f t="shared" si="15"/>
        <v>-1</v>
      </c>
      <c r="AZ13" s="72">
        <f t="shared" si="16"/>
        <v>-26588</v>
      </c>
      <c r="BA13" s="73">
        <f t="shared" si="17"/>
        <v>-1</v>
      </c>
      <c r="BB13" s="70">
        <f t="shared" si="18"/>
        <v>0</v>
      </c>
      <c r="BC13" s="71">
        <f t="shared" si="19"/>
        <v>0</v>
      </c>
      <c r="BD13" s="72">
        <f t="shared" si="20"/>
        <v>0</v>
      </c>
      <c r="BE13" s="71">
        <f t="shared" si="21"/>
        <v>0</v>
      </c>
      <c r="BF13" s="72">
        <f t="shared" si="22"/>
        <v>0</v>
      </c>
      <c r="BG13" s="73">
        <f t="shared" si="23"/>
        <v>0</v>
      </c>
      <c r="BH13" s="70">
        <f t="shared" si="24"/>
        <v>0</v>
      </c>
      <c r="BI13" s="71">
        <f t="shared" si="25"/>
        <v>0</v>
      </c>
      <c r="BJ13" s="72">
        <f t="shared" si="26"/>
        <v>0</v>
      </c>
      <c r="BK13" s="71">
        <f t="shared" si="27"/>
        <v>0</v>
      </c>
      <c r="BL13" s="72">
        <f t="shared" si="28"/>
        <v>0</v>
      </c>
      <c r="BM13" s="74">
        <f t="shared" si="29"/>
        <v>0</v>
      </c>
      <c r="BN13" s="75">
        <f t="shared" si="30"/>
        <v>0</v>
      </c>
      <c r="BO13" s="71">
        <f t="shared" si="31"/>
        <v>0</v>
      </c>
      <c r="BP13" s="72">
        <f t="shared" si="32"/>
        <v>0</v>
      </c>
      <c r="BQ13" s="71">
        <f t="shared" si="31"/>
        <v>0</v>
      </c>
      <c r="BR13" s="72">
        <f t="shared" si="0"/>
        <v>0</v>
      </c>
      <c r="BS13" s="74">
        <f t="shared" si="31"/>
        <v>0</v>
      </c>
      <c r="BX13" s="321"/>
      <c r="BY13" s="366"/>
      <c r="BZ13" s="60" t="s">
        <v>40</v>
      </c>
      <c r="CA13" s="76">
        <v>45</v>
      </c>
      <c r="CB13" s="77">
        <v>26588</v>
      </c>
      <c r="CC13" s="78">
        <v>0</v>
      </c>
      <c r="CD13" s="79">
        <v>0</v>
      </c>
      <c r="CE13" s="80"/>
      <c r="CF13" s="81"/>
      <c r="CG13" s="82"/>
      <c r="CH13" s="83"/>
      <c r="CI13" s="84"/>
      <c r="CJ13" s="85"/>
      <c r="CK13" s="78"/>
      <c r="CL13" s="83"/>
      <c r="CM13" s="78"/>
      <c r="CN13" s="83"/>
    </row>
    <row r="14" spans="3:92" ht="18" customHeight="1" x14ac:dyDescent="0.3">
      <c r="C14" s="315"/>
      <c r="D14" s="319"/>
      <c r="E14" s="86" t="s">
        <v>41</v>
      </c>
      <c r="F14" s="87">
        <f>SUM(F10:F13)</f>
        <v>2378</v>
      </c>
      <c r="G14" s="88">
        <f>IFERROR(F14/F26,0)</f>
        <v>0.50133489840447021</v>
      </c>
      <c r="H14" s="89">
        <f t="shared" si="1"/>
        <v>259.60344827586209</v>
      </c>
      <c r="I14" s="90">
        <f>IFERROR(H14/H11,0)</f>
        <v>1.0150382445141066</v>
      </c>
      <c r="J14" s="89">
        <f>SUM(J10:J13)</f>
        <v>617337</v>
      </c>
      <c r="K14" s="91">
        <f>IFERROR(J14/J26,0)</f>
        <v>0.51896465484992282</v>
      </c>
      <c r="L14" s="92">
        <f>SUM(L10:L13)</f>
        <v>1201</v>
      </c>
      <c r="M14" s="88">
        <f>IFERROR(L14/L26,0)</f>
        <v>0.41730368311327309</v>
      </c>
      <c r="N14" s="89">
        <f t="shared" si="3"/>
        <v>254.5085462114904</v>
      </c>
      <c r="O14" s="90">
        <f>IFERROR(N14/N11,0)</f>
        <v>0.99030131382313402</v>
      </c>
      <c r="P14" s="89">
        <f>SUM(P10:P13)</f>
        <v>305664.76399999997</v>
      </c>
      <c r="Q14" s="93">
        <f>IFERROR(P14/P26,0)</f>
        <v>0.48063075357903473</v>
      </c>
      <c r="R14" s="92">
        <f>SUM(R10:R13)</f>
        <v>0</v>
      </c>
      <c r="S14" s="88">
        <f>IFERROR(R14/R26,0)</f>
        <v>0</v>
      </c>
      <c r="T14" s="89" t="str">
        <f t="shared" si="5"/>
        <v>0</v>
      </c>
      <c r="U14" s="90">
        <f>IFERROR(T14/T11,0)</f>
        <v>0</v>
      </c>
      <c r="V14" s="89">
        <f>SUM(V10:V13)</f>
        <v>0</v>
      </c>
      <c r="W14" s="93">
        <f>IFERROR(V14/V26,0)</f>
        <v>0</v>
      </c>
      <c r="X14" s="94">
        <f>SUM(X10:X13)</f>
        <v>0</v>
      </c>
      <c r="Y14" s="88">
        <f>IFERROR(X14/X26,0)</f>
        <v>0</v>
      </c>
      <c r="Z14" s="89" t="str">
        <f t="shared" si="6"/>
        <v>0</v>
      </c>
      <c r="AA14" s="90">
        <f>IFERROR(Z14/Z11,0)</f>
        <v>0</v>
      </c>
      <c r="AB14" s="89">
        <f>SUM(AB10:AB13)</f>
        <v>0</v>
      </c>
      <c r="AC14" s="91">
        <f>IFERROR(AB14/AB26,0)</f>
        <v>0</v>
      </c>
      <c r="AD14" s="92">
        <f>SUM(AD10:AD13)</f>
        <v>0</v>
      </c>
      <c r="AE14" s="88">
        <f>IFERROR(AD14/AD26,0)</f>
        <v>0</v>
      </c>
      <c r="AF14" s="89" t="str">
        <f t="shared" si="7"/>
        <v>0</v>
      </c>
      <c r="AG14" s="90">
        <f>IFERROR(AF14/AF11,0)</f>
        <v>0</v>
      </c>
      <c r="AH14" s="89">
        <f>SUM(AH10:AH13)</f>
        <v>0</v>
      </c>
      <c r="AI14" s="93">
        <f>IFERROR(AH14/AH26,0)</f>
        <v>0</v>
      </c>
      <c r="AJ14" s="92">
        <f>SUM(AJ10:AJ13)</f>
        <v>0</v>
      </c>
      <c r="AK14" s="88">
        <f>IFERROR(AJ14/AJ26,0)</f>
        <v>0</v>
      </c>
      <c r="AL14" s="89" t="str">
        <f t="shared" si="8"/>
        <v>0</v>
      </c>
      <c r="AM14" s="90">
        <f>IFERROR(AL14/AL11,0)</f>
        <v>0</v>
      </c>
      <c r="AN14" s="89">
        <f>SUM(AN10:AN13)</f>
        <v>0</v>
      </c>
      <c r="AO14" s="91">
        <f>IFERROR(AN14/AN26,0)</f>
        <v>0</v>
      </c>
      <c r="AP14" s="92">
        <f>SUM(AP10:AP13)</f>
        <v>0</v>
      </c>
      <c r="AQ14" s="88">
        <f>IFERROR(AP14/AP26,0)</f>
        <v>0</v>
      </c>
      <c r="AR14" s="89" t="str">
        <f t="shared" si="10"/>
        <v>0</v>
      </c>
      <c r="AS14" s="90">
        <f>IFERROR(AR14/AR11,0)</f>
        <v>0</v>
      </c>
      <c r="AT14" s="89">
        <f>SUM(AT10:AT13)</f>
        <v>0</v>
      </c>
      <c r="AU14" s="95">
        <f>IFERROR(AT14/AT26,0)</f>
        <v>0</v>
      </c>
      <c r="AV14" s="96">
        <f t="shared" si="12"/>
        <v>-1177</v>
      </c>
      <c r="AW14" s="97">
        <f t="shared" si="13"/>
        <v>-0.49495374264087466</v>
      </c>
      <c r="AX14" s="98">
        <f t="shared" si="14"/>
        <v>-5.0949020643716949</v>
      </c>
      <c r="AY14" s="97">
        <f t="shared" si="15"/>
        <v>-1.9625710283161207E-2</v>
      </c>
      <c r="AZ14" s="98">
        <f t="shared" si="16"/>
        <v>-311672.23600000003</v>
      </c>
      <c r="BA14" s="99">
        <f t="shared" si="17"/>
        <v>-0.50486563416739971</v>
      </c>
      <c r="BB14" s="96">
        <f t="shared" si="18"/>
        <v>1201</v>
      </c>
      <c r="BC14" s="97">
        <f t="shared" si="19"/>
        <v>0</v>
      </c>
      <c r="BD14" s="98">
        <f t="shared" si="20"/>
        <v>254.5085462114904</v>
      </c>
      <c r="BE14" s="97">
        <f t="shared" si="21"/>
        <v>0</v>
      </c>
      <c r="BF14" s="98">
        <f t="shared" si="22"/>
        <v>305664.76399999997</v>
      </c>
      <c r="BG14" s="99">
        <f t="shared" si="23"/>
        <v>0</v>
      </c>
      <c r="BH14" s="96">
        <f t="shared" si="24"/>
        <v>1201</v>
      </c>
      <c r="BI14" s="97">
        <f t="shared" si="25"/>
        <v>0</v>
      </c>
      <c r="BJ14" s="98">
        <f t="shared" si="26"/>
        <v>254.5085462114904</v>
      </c>
      <c r="BK14" s="97">
        <f t="shared" si="27"/>
        <v>0</v>
      </c>
      <c r="BL14" s="98">
        <f t="shared" si="28"/>
        <v>305664.76399999997</v>
      </c>
      <c r="BM14" s="100">
        <f t="shared" si="29"/>
        <v>0</v>
      </c>
      <c r="BN14" s="101">
        <f t="shared" si="30"/>
        <v>1201</v>
      </c>
      <c r="BO14" s="97">
        <f t="shared" si="31"/>
        <v>0</v>
      </c>
      <c r="BP14" s="98">
        <f t="shared" si="32"/>
        <v>254.5085462114904</v>
      </c>
      <c r="BQ14" s="97">
        <f t="shared" si="31"/>
        <v>0</v>
      </c>
      <c r="BR14" s="98">
        <f t="shared" si="0"/>
        <v>305664.76399999997</v>
      </c>
      <c r="BS14" s="100">
        <f t="shared" si="31"/>
        <v>0</v>
      </c>
      <c r="BX14" s="321"/>
      <c r="BY14" s="366" t="s">
        <v>42</v>
      </c>
      <c r="BZ14" s="60" t="s">
        <v>43</v>
      </c>
      <c r="CA14" s="76">
        <v>236.74640000000005</v>
      </c>
      <c r="CB14" s="77">
        <v>57907</v>
      </c>
      <c r="CC14" s="78">
        <v>35</v>
      </c>
      <c r="CD14" s="79">
        <v>5054.55</v>
      </c>
      <c r="CE14" s="80"/>
      <c r="CF14" s="81"/>
      <c r="CG14" s="82"/>
      <c r="CH14" s="83"/>
      <c r="CI14" s="84"/>
      <c r="CJ14" s="85"/>
      <c r="CK14" s="78"/>
      <c r="CL14" s="83"/>
      <c r="CM14" s="78"/>
      <c r="CN14" s="83"/>
    </row>
    <row r="15" spans="3:92" ht="18" customHeight="1" x14ac:dyDescent="0.3">
      <c r="C15" s="315"/>
      <c r="D15" s="320" t="s">
        <v>44</v>
      </c>
      <c r="E15" s="102" t="s">
        <v>45</v>
      </c>
      <c r="F15" s="103">
        <f>CA14</f>
        <v>236.74640000000005</v>
      </c>
      <c r="G15" s="104">
        <f>IFERROR(F15/F26,0)</f>
        <v>4.9911367700430656E-2</v>
      </c>
      <c r="H15" s="105">
        <f t="shared" si="1"/>
        <v>244.59506036839414</v>
      </c>
      <c r="I15" s="106">
        <f>IFERROR(H15/H11,0)</f>
        <v>0.95635609750966921</v>
      </c>
      <c r="J15" s="105">
        <f>CB14</f>
        <v>57907</v>
      </c>
      <c r="K15" s="107">
        <f>IFERROR(J15/J26,0)</f>
        <v>4.8679548234423796E-2</v>
      </c>
      <c r="L15" s="108">
        <f t="shared" ref="L15:L17" si="33">CC14</f>
        <v>35</v>
      </c>
      <c r="M15" s="104">
        <f>IFERROR(L15/L26,0)</f>
        <v>1.2161223071577484E-2</v>
      </c>
      <c r="N15" s="105">
        <f t="shared" si="3"/>
        <v>144.4157142857143</v>
      </c>
      <c r="O15" s="106">
        <f>IFERROR(N15/N11,0)</f>
        <v>0.56192640177594344</v>
      </c>
      <c r="P15" s="105">
        <f t="shared" ref="P15:P17" si="34">CD14</f>
        <v>5054.55</v>
      </c>
      <c r="Q15" s="109">
        <f>IFERROR(P15/P26,0)</f>
        <v>7.9478319440932036E-3</v>
      </c>
      <c r="R15" s="108">
        <f>CE14</f>
        <v>0</v>
      </c>
      <c r="S15" s="104">
        <f>IFERROR(R15/R26,0)</f>
        <v>0</v>
      </c>
      <c r="T15" s="105" t="str">
        <f t="shared" si="5"/>
        <v>0</v>
      </c>
      <c r="U15" s="106">
        <f>IFERROR(T15/T11,0)</f>
        <v>0</v>
      </c>
      <c r="V15" s="105">
        <f>CF14</f>
        <v>0</v>
      </c>
      <c r="W15" s="109">
        <f>IFERROR(V15/V26,0)</f>
        <v>0</v>
      </c>
      <c r="X15" s="110">
        <f>CG14</f>
        <v>0</v>
      </c>
      <c r="Y15" s="104">
        <f>IFERROR(X15/X26,0)</f>
        <v>0</v>
      </c>
      <c r="Z15" s="105" t="str">
        <f t="shared" si="6"/>
        <v>0</v>
      </c>
      <c r="AA15" s="106">
        <f>IFERROR(Z15/Z11,0)</f>
        <v>0</v>
      </c>
      <c r="AB15" s="105">
        <f>CH14</f>
        <v>0</v>
      </c>
      <c r="AC15" s="107">
        <f>IFERROR(AB15/AB26,0)</f>
        <v>0</v>
      </c>
      <c r="AD15" s="108">
        <f>CI14</f>
        <v>0</v>
      </c>
      <c r="AE15" s="104">
        <f>IFERROR(AD15/AD26,0)</f>
        <v>0</v>
      </c>
      <c r="AF15" s="105" t="str">
        <f t="shared" si="7"/>
        <v>0</v>
      </c>
      <c r="AG15" s="106">
        <f>IFERROR(AF15/AF11,0)</f>
        <v>0</v>
      </c>
      <c r="AH15" s="105">
        <f>CJ14</f>
        <v>0</v>
      </c>
      <c r="AI15" s="109">
        <f>IFERROR(AH15/AH26,0)</f>
        <v>0</v>
      </c>
      <c r="AJ15" s="108">
        <f>CK14</f>
        <v>0</v>
      </c>
      <c r="AK15" s="104">
        <f>IFERROR(AJ15/AJ26,0)</f>
        <v>0</v>
      </c>
      <c r="AL15" s="105" t="str">
        <f t="shared" si="8"/>
        <v>0</v>
      </c>
      <c r="AM15" s="106">
        <f>IFERROR(AL15/AL11,0)</f>
        <v>0</v>
      </c>
      <c r="AN15" s="105">
        <f>CL14</f>
        <v>0</v>
      </c>
      <c r="AO15" s="107">
        <f>IFERROR(AN15/AN26,0)</f>
        <v>0</v>
      </c>
      <c r="AP15" s="108">
        <f>CM14</f>
        <v>0</v>
      </c>
      <c r="AQ15" s="104">
        <f>IFERROR(AP15/AP26,0)</f>
        <v>0</v>
      </c>
      <c r="AR15" s="105" t="str">
        <f t="shared" si="10"/>
        <v>0</v>
      </c>
      <c r="AS15" s="106">
        <f>IFERROR(AR15/AR11,0)</f>
        <v>0</v>
      </c>
      <c r="AT15" s="105">
        <f>CN14</f>
        <v>0</v>
      </c>
      <c r="AU15" s="111">
        <f>IFERROR(AT15/AT26,0)</f>
        <v>0</v>
      </c>
      <c r="AV15" s="112">
        <f t="shared" si="12"/>
        <v>-201.74640000000005</v>
      </c>
      <c r="AW15" s="113">
        <f t="shared" si="13"/>
        <v>-0.8521624827241302</v>
      </c>
      <c r="AX15" s="114">
        <f t="shared" si="14"/>
        <v>-100.17934608267984</v>
      </c>
      <c r="AY15" s="113">
        <f t="shared" si="15"/>
        <v>-0.40957223719806862</v>
      </c>
      <c r="AZ15" s="114">
        <f t="shared" si="16"/>
        <v>-52852.45</v>
      </c>
      <c r="BA15" s="115">
        <f t="shared" si="17"/>
        <v>-0.91271262541661624</v>
      </c>
      <c r="BB15" s="112">
        <f t="shared" si="18"/>
        <v>35</v>
      </c>
      <c r="BC15" s="113">
        <f t="shared" si="19"/>
        <v>0</v>
      </c>
      <c r="BD15" s="114">
        <f t="shared" si="20"/>
        <v>144.4157142857143</v>
      </c>
      <c r="BE15" s="113">
        <f t="shared" si="21"/>
        <v>0</v>
      </c>
      <c r="BF15" s="114">
        <f t="shared" si="22"/>
        <v>5054.55</v>
      </c>
      <c r="BG15" s="115">
        <f t="shared" si="23"/>
        <v>0</v>
      </c>
      <c r="BH15" s="112">
        <f t="shared" si="24"/>
        <v>35</v>
      </c>
      <c r="BI15" s="113">
        <f t="shared" si="25"/>
        <v>0</v>
      </c>
      <c r="BJ15" s="114">
        <f t="shared" si="26"/>
        <v>144.4157142857143</v>
      </c>
      <c r="BK15" s="113">
        <f t="shared" si="27"/>
        <v>0</v>
      </c>
      <c r="BL15" s="114">
        <f t="shared" si="28"/>
        <v>5054.55</v>
      </c>
      <c r="BM15" s="116">
        <f t="shared" si="29"/>
        <v>0</v>
      </c>
      <c r="BN15" s="117">
        <f t="shared" si="30"/>
        <v>35</v>
      </c>
      <c r="BO15" s="113">
        <f t="shared" si="31"/>
        <v>0</v>
      </c>
      <c r="BP15" s="114">
        <f t="shared" si="32"/>
        <v>144.4157142857143</v>
      </c>
      <c r="BQ15" s="113">
        <f t="shared" si="31"/>
        <v>0</v>
      </c>
      <c r="BR15" s="114">
        <f t="shared" si="0"/>
        <v>5054.55</v>
      </c>
      <c r="BS15" s="116">
        <f t="shared" si="31"/>
        <v>0</v>
      </c>
      <c r="BX15" s="321"/>
      <c r="BY15" s="366"/>
      <c r="BZ15" s="60" t="s">
        <v>46</v>
      </c>
      <c r="CA15" s="76">
        <v>0</v>
      </c>
      <c r="CB15" s="77">
        <v>0</v>
      </c>
      <c r="CC15" s="78">
        <v>0</v>
      </c>
      <c r="CD15" s="79">
        <v>0</v>
      </c>
      <c r="CE15" s="80"/>
      <c r="CF15" s="81"/>
      <c r="CG15" s="82"/>
      <c r="CH15" s="83"/>
      <c r="CI15" s="84"/>
      <c r="CJ15" s="85"/>
      <c r="CK15" s="78"/>
      <c r="CL15" s="83"/>
      <c r="CM15" s="78"/>
      <c r="CN15" s="83"/>
    </row>
    <row r="16" spans="3:92" ht="18" customHeight="1" x14ac:dyDescent="0.3">
      <c r="C16" s="315"/>
      <c r="D16" s="321"/>
      <c r="E16" s="60" t="s">
        <v>47</v>
      </c>
      <c r="F16" s="61">
        <f>CA15</f>
        <v>0</v>
      </c>
      <c r="G16" s="62">
        <f>IFERROR(F16/F26,0)</f>
        <v>0</v>
      </c>
      <c r="H16" s="63" t="str">
        <f t="shared" si="1"/>
        <v>0</v>
      </c>
      <c r="I16" s="64">
        <f>IFERROR(H16/H11,0)</f>
        <v>0</v>
      </c>
      <c r="J16" s="63">
        <f>CB15</f>
        <v>0</v>
      </c>
      <c r="K16" s="65">
        <f>IFERROR(J16/J26,0)</f>
        <v>0</v>
      </c>
      <c r="L16" s="66">
        <f t="shared" si="33"/>
        <v>0</v>
      </c>
      <c r="M16" s="62">
        <f>IFERROR(L16/L26,0)</f>
        <v>0</v>
      </c>
      <c r="N16" s="63" t="str">
        <f t="shared" si="3"/>
        <v>0</v>
      </c>
      <c r="O16" s="64">
        <f>IFERROR(N16/N11,0)</f>
        <v>0</v>
      </c>
      <c r="P16" s="63">
        <f t="shared" si="34"/>
        <v>0</v>
      </c>
      <c r="Q16" s="67">
        <f>IFERROR(P16/P26,0)</f>
        <v>0</v>
      </c>
      <c r="R16" s="66">
        <f>CE15</f>
        <v>0</v>
      </c>
      <c r="S16" s="62">
        <f>IFERROR(R16/R26,0)</f>
        <v>0</v>
      </c>
      <c r="T16" s="63" t="str">
        <f t="shared" si="5"/>
        <v>0</v>
      </c>
      <c r="U16" s="64">
        <f>IFERROR(T16/T11,0)</f>
        <v>0</v>
      </c>
      <c r="V16" s="63">
        <f>CF15</f>
        <v>0</v>
      </c>
      <c r="W16" s="67">
        <f>IFERROR(V16/V26,0)</f>
        <v>0</v>
      </c>
      <c r="X16" s="68">
        <f>CG15</f>
        <v>0</v>
      </c>
      <c r="Y16" s="62">
        <f>IFERROR(X16/X26,0)</f>
        <v>0</v>
      </c>
      <c r="Z16" s="63" t="str">
        <f t="shared" si="6"/>
        <v>0</v>
      </c>
      <c r="AA16" s="64">
        <f>IFERROR(Z16/Z11,0)</f>
        <v>0</v>
      </c>
      <c r="AB16" s="63">
        <f>CH15</f>
        <v>0</v>
      </c>
      <c r="AC16" s="65">
        <f>IFERROR(AB16/AB26,0)</f>
        <v>0</v>
      </c>
      <c r="AD16" s="66">
        <f>CI15</f>
        <v>0</v>
      </c>
      <c r="AE16" s="62">
        <f>IFERROR(AD16/AD26,0)</f>
        <v>0</v>
      </c>
      <c r="AF16" s="63" t="str">
        <f t="shared" si="7"/>
        <v>0</v>
      </c>
      <c r="AG16" s="64">
        <f>IFERROR(AF16/AF11,0)</f>
        <v>0</v>
      </c>
      <c r="AH16" s="63">
        <f>CJ15</f>
        <v>0</v>
      </c>
      <c r="AI16" s="67">
        <f>IFERROR(AH16/AH26,0)</f>
        <v>0</v>
      </c>
      <c r="AJ16" s="66">
        <f>CK15</f>
        <v>0</v>
      </c>
      <c r="AK16" s="62">
        <f>IFERROR(AJ16/AJ26,0)</f>
        <v>0</v>
      </c>
      <c r="AL16" s="63" t="str">
        <f t="shared" si="8"/>
        <v>0</v>
      </c>
      <c r="AM16" s="64">
        <f>IFERROR(AL16/AL11,0)</f>
        <v>0</v>
      </c>
      <c r="AN16" s="63">
        <f>CL15</f>
        <v>0</v>
      </c>
      <c r="AO16" s="65">
        <f>IFERROR(AN16/AN26,0)</f>
        <v>0</v>
      </c>
      <c r="AP16" s="66">
        <f>CM15</f>
        <v>0</v>
      </c>
      <c r="AQ16" s="62">
        <f>IFERROR(AP16/AP26,0)</f>
        <v>0</v>
      </c>
      <c r="AR16" s="63" t="str">
        <f t="shared" si="10"/>
        <v>0</v>
      </c>
      <c r="AS16" s="64">
        <f>IFERROR(AR16/AR11,0)</f>
        <v>0</v>
      </c>
      <c r="AT16" s="63">
        <f>CN15</f>
        <v>0</v>
      </c>
      <c r="AU16" s="69">
        <f>IFERROR(AT16/AT26,0)</f>
        <v>0</v>
      </c>
      <c r="AV16" s="70">
        <f t="shared" si="12"/>
        <v>0</v>
      </c>
      <c r="AW16" s="71">
        <f t="shared" si="13"/>
        <v>0</v>
      </c>
      <c r="AX16" s="72">
        <f t="shared" si="14"/>
        <v>0</v>
      </c>
      <c r="AY16" s="71">
        <f t="shared" si="15"/>
        <v>0</v>
      </c>
      <c r="AZ16" s="72">
        <f t="shared" si="16"/>
        <v>0</v>
      </c>
      <c r="BA16" s="73">
        <f t="shared" si="17"/>
        <v>0</v>
      </c>
      <c r="BB16" s="70">
        <f t="shared" si="18"/>
        <v>0</v>
      </c>
      <c r="BC16" s="71">
        <f t="shared" si="19"/>
        <v>0</v>
      </c>
      <c r="BD16" s="72">
        <f t="shared" si="20"/>
        <v>0</v>
      </c>
      <c r="BE16" s="71">
        <f t="shared" si="21"/>
        <v>0</v>
      </c>
      <c r="BF16" s="72">
        <f t="shared" si="22"/>
        <v>0</v>
      </c>
      <c r="BG16" s="73">
        <f t="shared" si="23"/>
        <v>0</v>
      </c>
      <c r="BH16" s="70">
        <f t="shared" si="24"/>
        <v>0</v>
      </c>
      <c r="BI16" s="71">
        <f t="shared" si="25"/>
        <v>0</v>
      </c>
      <c r="BJ16" s="72">
        <f t="shared" si="26"/>
        <v>0</v>
      </c>
      <c r="BK16" s="71">
        <f t="shared" si="27"/>
        <v>0</v>
      </c>
      <c r="BL16" s="72">
        <f t="shared" si="28"/>
        <v>0</v>
      </c>
      <c r="BM16" s="74">
        <f t="shared" si="29"/>
        <v>0</v>
      </c>
      <c r="BN16" s="75">
        <f t="shared" si="30"/>
        <v>0</v>
      </c>
      <c r="BO16" s="71">
        <f t="shared" si="31"/>
        <v>0</v>
      </c>
      <c r="BP16" s="72">
        <f t="shared" si="32"/>
        <v>0</v>
      </c>
      <c r="BQ16" s="71">
        <f t="shared" si="31"/>
        <v>0</v>
      </c>
      <c r="BR16" s="72">
        <f t="shared" si="0"/>
        <v>0</v>
      </c>
      <c r="BS16" s="74">
        <f t="shared" si="31"/>
        <v>0</v>
      </c>
      <c r="BX16" s="321"/>
      <c r="BY16" s="366"/>
      <c r="BZ16" s="60" t="s">
        <v>48</v>
      </c>
      <c r="CA16" s="76">
        <v>0</v>
      </c>
      <c r="CB16" s="77">
        <v>0</v>
      </c>
      <c r="CC16" s="78">
        <v>81</v>
      </c>
      <c r="CD16" s="79">
        <v>14956.46</v>
      </c>
      <c r="CE16" s="80"/>
      <c r="CF16" s="81"/>
      <c r="CG16" s="82"/>
      <c r="CH16" s="83"/>
      <c r="CI16" s="84"/>
      <c r="CJ16" s="85"/>
      <c r="CK16" s="78"/>
      <c r="CL16" s="83"/>
      <c r="CM16" s="78"/>
      <c r="CN16" s="83"/>
    </row>
    <row r="17" spans="3:92" ht="18" customHeight="1" x14ac:dyDescent="0.3">
      <c r="C17" s="315"/>
      <c r="D17" s="321"/>
      <c r="E17" s="60" t="s">
        <v>49</v>
      </c>
      <c r="F17" s="61">
        <f>CA16</f>
        <v>0</v>
      </c>
      <c r="G17" s="62">
        <f>IFERROR(F17/F26,0)</f>
        <v>0</v>
      </c>
      <c r="H17" s="63" t="str">
        <f t="shared" si="1"/>
        <v>0</v>
      </c>
      <c r="I17" s="64">
        <f>IFERROR(H17/H11,0)</f>
        <v>0</v>
      </c>
      <c r="J17" s="63">
        <f>CB16</f>
        <v>0</v>
      </c>
      <c r="K17" s="65">
        <f>IFERROR(J17/J26,0)</f>
        <v>0</v>
      </c>
      <c r="L17" s="66">
        <f t="shared" si="33"/>
        <v>81</v>
      </c>
      <c r="M17" s="62">
        <f>IFERROR(L17/L26,0)</f>
        <v>2.8144544822793608E-2</v>
      </c>
      <c r="N17" s="63">
        <f t="shared" si="3"/>
        <v>184.64765432098764</v>
      </c>
      <c r="O17" s="64">
        <f>IFERROR(N17/N11,0)</f>
        <v>0.71847023367334939</v>
      </c>
      <c r="P17" s="63">
        <f t="shared" si="34"/>
        <v>14956.46</v>
      </c>
      <c r="Q17" s="67">
        <f>IFERROR(P17/P26,0)</f>
        <v>2.3517707918321556E-2</v>
      </c>
      <c r="R17" s="66">
        <f>CE16</f>
        <v>0</v>
      </c>
      <c r="S17" s="62">
        <f>IFERROR(R17/R26,0)</f>
        <v>0</v>
      </c>
      <c r="T17" s="63" t="str">
        <f t="shared" si="5"/>
        <v>0</v>
      </c>
      <c r="U17" s="64">
        <f>IFERROR(T17/T11,0)</f>
        <v>0</v>
      </c>
      <c r="V17" s="63">
        <f>CF16</f>
        <v>0</v>
      </c>
      <c r="W17" s="67">
        <f>IFERROR(V17/V26,0)</f>
        <v>0</v>
      </c>
      <c r="X17" s="68">
        <f>CG16</f>
        <v>0</v>
      </c>
      <c r="Y17" s="62">
        <f>IFERROR(X17/X26,0)</f>
        <v>0</v>
      </c>
      <c r="Z17" s="63" t="str">
        <f t="shared" si="6"/>
        <v>0</v>
      </c>
      <c r="AA17" s="64">
        <f>IFERROR(Z17/Z11,0)</f>
        <v>0</v>
      </c>
      <c r="AB17" s="63">
        <f>CH16</f>
        <v>0</v>
      </c>
      <c r="AC17" s="65">
        <f>IFERROR(AB17/AB26,0)</f>
        <v>0</v>
      </c>
      <c r="AD17" s="66">
        <f>CI16</f>
        <v>0</v>
      </c>
      <c r="AE17" s="62">
        <f>IFERROR(AD17/AD26,0)</f>
        <v>0</v>
      </c>
      <c r="AF17" s="63" t="str">
        <f t="shared" si="7"/>
        <v>0</v>
      </c>
      <c r="AG17" s="64">
        <f>IFERROR(AF17/AF11,0)</f>
        <v>0</v>
      </c>
      <c r="AH17" s="63">
        <f>CJ16</f>
        <v>0</v>
      </c>
      <c r="AI17" s="67">
        <f>IFERROR(AH17/AH26,0)</f>
        <v>0</v>
      </c>
      <c r="AJ17" s="66">
        <f>CK16</f>
        <v>0</v>
      </c>
      <c r="AK17" s="62">
        <f>IFERROR(AJ17/AJ26,0)</f>
        <v>0</v>
      </c>
      <c r="AL17" s="63" t="str">
        <f t="shared" si="8"/>
        <v>0</v>
      </c>
      <c r="AM17" s="64">
        <f>IFERROR(AL17/AL11,0)</f>
        <v>0</v>
      </c>
      <c r="AN17" s="63">
        <f>CL16</f>
        <v>0</v>
      </c>
      <c r="AO17" s="65">
        <f>IFERROR(AN17/AN26,0)</f>
        <v>0</v>
      </c>
      <c r="AP17" s="66">
        <f>CM16</f>
        <v>0</v>
      </c>
      <c r="AQ17" s="62">
        <f>IFERROR(AP17/AP26,0)</f>
        <v>0</v>
      </c>
      <c r="AR17" s="63" t="str">
        <f t="shared" si="10"/>
        <v>0</v>
      </c>
      <c r="AS17" s="64">
        <f>IFERROR(AR17/AR11,0)</f>
        <v>0</v>
      </c>
      <c r="AT17" s="63">
        <f>CN16</f>
        <v>0</v>
      </c>
      <c r="AU17" s="69">
        <f>IFERROR(AT17/AT26,0)</f>
        <v>0</v>
      </c>
      <c r="AV17" s="70">
        <f t="shared" si="12"/>
        <v>81</v>
      </c>
      <c r="AW17" s="71">
        <f t="shared" si="13"/>
        <v>0</v>
      </c>
      <c r="AX17" s="72">
        <f t="shared" si="14"/>
        <v>184.64765432098764</v>
      </c>
      <c r="AY17" s="71">
        <f t="shared" si="15"/>
        <v>0</v>
      </c>
      <c r="AZ17" s="72">
        <f t="shared" si="16"/>
        <v>14956.46</v>
      </c>
      <c r="BA17" s="73">
        <f t="shared" si="17"/>
        <v>0</v>
      </c>
      <c r="BB17" s="70">
        <f t="shared" si="18"/>
        <v>81</v>
      </c>
      <c r="BC17" s="71">
        <f t="shared" si="19"/>
        <v>0</v>
      </c>
      <c r="BD17" s="72">
        <f t="shared" si="20"/>
        <v>184.64765432098764</v>
      </c>
      <c r="BE17" s="71">
        <f t="shared" si="21"/>
        <v>0</v>
      </c>
      <c r="BF17" s="72">
        <f t="shared" si="22"/>
        <v>14956.46</v>
      </c>
      <c r="BG17" s="73">
        <f t="shared" si="23"/>
        <v>0</v>
      </c>
      <c r="BH17" s="70">
        <f t="shared" si="24"/>
        <v>81</v>
      </c>
      <c r="BI17" s="71">
        <f t="shared" si="25"/>
        <v>0</v>
      </c>
      <c r="BJ17" s="72">
        <f t="shared" si="26"/>
        <v>184.64765432098764</v>
      </c>
      <c r="BK17" s="71">
        <f t="shared" si="27"/>
        <v>0</v>
      </c>
      <c r="BL17" s="72">
        <f t="shared" si="28"/>
        <v>14956.46</v>
      </c>
      <c r="BM17" s="74">
        <f t="shared" si="29"/>
        <v>0</v>
      </c>
      <c r="BN17" s="75">
        <f t="shared" si="30"/>
        <v>81</v>
      </c>
      <c r="BO17" s="71">
        <f t="shared" si="31"/>
        <v>0</v>
      </c>
      <c r="BP17" s="72">
        <f t="shared" si="32"/>
        <v>184.64765432098764</v>
      </c>
      <c r="BQ17" s="71">
        <f t="shared" si="31"/>
        <v>0</v>
      </c>
      <c r="BR17" s="72">
        <f t="shared" si="0"/>
        <v>14956.46</v>
      </c>
      <c r="BS17" s="74">
        <f t="shared" si="31"/>
        <v>0</v>
      </c>
      <c r="BX17" s="321"/>
      <c r="BY17" s="366" t="s">
        <v>43</v>
      </c>
      <c r="BZ17" s="60" t="s">
        <v>50</v>
      </c>
      <c r="CA17" s="76">
        <v>334</v>
      </c>
      <c r="CB17" s="77">
        <v>84628</v>
      </c>
      <c r="CC17" s="78">
        <v>311</v>
      </c>
      <c r="CD17" s="79">
        <v>75077.375999999989</v>
      </c>
      <c r="CE17" s="80"/>
      <c r="CF17" s="81"/>
      <c r="CG17" s="82"/>
      <c r="CH17" s="83"/>
      <c r="CI17" s="84"/>
      <c r="CJ17" s="85"/>
      <c r="CK17" s="78"/>
      <c r="CL17" s="83"/>
      <c r="CM17" s="78"/>
      <c r="CN17" s="83"/>
    </row>
    <row r="18" spans="3:92" ht="18" customHeight="1" x14ac:dyDescent="0.3">
      <c r="C18" s="315"/>
      <c r="D18" s="322"/>
      <c r="E18" s="118" t="s">
        <v>41</v>
      </c>
      <c r="F18" s="119">
        <f>SUM(F15:F17)</f>
        <v>236.74640000000005</v>
      </c>
      <c r="G18" s="120">
        <f>IFERROR(F18/F26,0)</f>
        <v>4.9911367700430656E-2</v>
      </c>
      <c r="H18" s="121">
        <f t="shared" si="1"/>
        <v>244.59506036839414</v>
      </c>
      <c r="I18" s="122">
        <f>IFERROR(H18/H11,0)</f>
        <v>0.95635609750966921</v>
      </c>
      <c r="J18" s="121">
        <f>SUM(J15:J17)</f>
        <v>57907</v>
      </c>
      <c r="K18" s="123">
        <f>IFERROR(J18/J26,0)</f>
        <v>4.8679548234423796E-2</v>
      </c>
      <c r="L18" s="124">
        <f>SUM(L15:L17)</f>
        <v>116</v>
      </c>
      <c r="M18" s="120">
        <f>IFERROR(L18/L26,0)</f>
        <v>4.030576789437109E-2</v>
      </c>
      <c r="N18" s="121">
        <f t="shared" si="3"/>
        <v>172.5087068965517</v>
      </c>
      <c r="O18" s="122">
        <f>IFERROR(N18/N11,0)</f>
        <v>0.67123718094568374</v>
      </c>
      <c r="P18" s="121">
        <f>SUM(P15:P17)</f>
        <v>20011.009999999998</v>
      </c>
      <c r="Q18" s="125">
        <f>IFERROR(P18/P26,0)</f>
        <v>3.1465539862414758E-2</v>
      </c>
      <c r="R18" s="124">
        <f>SUM(R15:R17)</f>
        <v>0</v>
      </c>
      <c r="S18" s="120">
        <f>IFERROR(R18/R26,0)</f>
        <v>0</v>
      </c>
      <c r="T18" s="121" t="str">
        <f t="shared" si="5"/>
        <v>0</v>
      </c>
      <c r="U18" s="122">
        <f>IFERROR(T18/T11,0)</f>
        <v>0</v>
      </c>
      <c r="V18" s="121">
        <f>SUM(V15:V17)</f>
        <v>0</v>
      </c>
      <c r="W18" s="125">
        <f>IFERROR(V18/V26,0)</f>
        <v>0</v>
      </c>
      <c r="X18" s="126">
        <f>SUM(X15:X17)</f>
        <v>0</v>
      </c>
      <c r="Y18" s="120">
        <f>IFERROR(X18/X26,0)</f>
        <v>0</v>
      </c>
      <c r="Z18" s="121" t="str">
        <f t="shared" si="6"/>
        <v>0</v>
      </c>
      <c r="AA18" s="122">
        <f>IFERROR(Z18/Z11,0)</f>
        <v>0</v>
      </c>
      <c r="AB18" s="121">
        <f>SUM(AB15:AB17)</f>
        <v>0</v>
      </c>
      <c r="AC18" s="123">
        <f>IFERROR(AB18/AB26,0)</f>
        <v>0</v>
      </c>
      <c r="AD18" s="124">
        <f>SUM(AD15:AD17)</f>
        <v>0</v>
      </c>
      <c r="AE18" s="120">
        <f>IFERROR(AD18/AD26,0)</f>
        <v>0</v>
      </c>
      <c r="AF18" s="121" t="str">
        <f t="shared" si="7"/>
        <v>0</v>
      </c>
      <c r="AG18" s="122">
        <f>IFERROR(AF18/AF11,0)</f>
        <v>0</v>
      </c>
      <c r="AH18" s="121">
        <f>SUM(AH15:AH17)</f>
        <v>0</v>
      </c>
      <c r="AI18" s="125">
        <f>IFERROR(AH18/AH26,0)</f>
        <v>0</v>
      </c>
      <c r="AJ18" s="124">
        <f>SUM(AJ15:AJ17)</f>
        <v>0</v>
      </c>
      <c r="AK18" s="120">
        <f>IFERROR(AJ18/AJ26,0)</f>
        <v>0</v>
      </c>
      <c r="AL18" s="121" t="str">
        <f t="shared" si="8"/>
        <v>0</v>
      </c>
      <c r="AM18" s="122">
        <f>IFERROR(AL18/AL11,0)</f>
        <v>0</v>
      </c>
      <c r="AN18" s="121">
        <f>SUM(AN15:AN17)</f>
        <v>0</v>
      </c>
      <c r="AO18" s="123">
        <f>IFERROR(AN18/AN26,0)</f>
        <v>0</v>
      </c>
      <c r="AP18" s="124">
        <f>SUM(AP15:AP17)</f>
        <v>0</v>
      </c>
      <c r="AQ18" s="120">
        <f>IFERROR(AP18/AP26,0)</f>
        <v>0</v>
      </c>
      <c r="AR18" s="121" t="str">
        <f t="shared" si="10"/>
        <v>0</v>
      </c>
      <c r="AS18" s="122">
        <f>IFERROR(AR18/AR11,0)</f>
        <v>0</v>
      </c>
      <c r="AT18" s="121">
        <f>SUM(AT15:AT17)</f>
        <v>0</v>
      </c>
      <c r="AU18" s="127">
        <f>IFERROR(AT18/AT26,0)</f>
        <v>0</v>
      </c>
      <c r="AV18" s="128">
        <f t="shared" si="12"/>
        <v>-120.74640000000005</v>
      </c>
      <c r="AW18" s="129">
        <f t="shared" si="13"/>
        <v>-0.51002422845711703</v>
      </c>
      <c r="AX18" s="130">
        <f t="shared" si="14"/>
        <v>-72.086353471842443</v>
      </c>
      <c r="AY18" s="129">
        <f t="shared" si="15"/>
        <v>-0.29471712700685931</v>
      </c>
      <c r="AZ18" s="130">
        <f t="shared" si="16"/>
        <v>-37895.990000000005</v>
      </c>
      <c r="BA18" s="131">
        <f t="shared" si="17"/>
        <v>-0.65442848014920485</v>
      </c>
      <c r="BB18" s="128">
        <f t="shared" si="18"/>
        <v>116</v>
      </c>
      <c r="BC18" s="129">
        <f t="shared" si="19"/>
        <v>0</v>
      </c>
      <c r="BD18" s="130">
        <f t="shared" si="20"/>
        <v>172.5087068965517</v>
      </c>
      <c r="BE18" s="129">
        <f t="shared" si="21"/>
        <v>0</v>
      </c>
      <c r="BF18" s="130">
        <f t="shared" si="22"/>
        <v>20011.009999999998</v>
      </c>
      <c r="BG18" s="131">
        <f t="shared" si="23"/>
        <v>0</v>
      </c>
      <c r="BH18" s="128">
        <f t="shared" si="24"/>
        <v>116</v>
      </c>
      <c r="BI18" s="129">
        <f t="shared" si="25"/>
        <v>0</v>
      </c>
      <c r="BJ18" s="130">
        <f t="shared" si="26"/>
        <v>172.5087068965517</v>
      </c>
      <c r="BK18" s="129">
        <f t="shared" si="27"/>
        <v>0</v>
      </c>
      <c r="BL18" s="130">
        <f t="shared" si="28"/>
        <v>20011.009999999998</v>
      </c>
      <c r="BM18" s="132">
        <f t="shared" si="29"/>
        <v>0</v>
      </c>
      <c r="BN18" s="133">
        <f t="shared" si="30"/>
        <v>116</v>
      </c>
      <c r="BO18" s="129">
        <f t="shared" si="31"/>
        <v>0</v>
      </c>
      <c r="BP18" s="130">
        <f t="shared" si="32"/>
        <v>172.5087068965517</v>
      </c>
      <c r="BQ18" s="129">
        <f t="shared" si="31"/>
        <v>0</v>
      </c>
      <c r="BR18" s="130">
        <f t="shared" si="0"/>
        <v>20011.009999999998</v>
      </c>
      <c r="BS18" s="132">
        <f t="shared" si="31"/>
        <v>0</v>
      </c>
      <c r="BX18" s="321"/>
      <c r="BY18" s="366"/>
      <c r="BZ18" s="60" t="s">
        <v>51</v>
      </c>
      <c r="CA18" s="76">
        <v>1041</v>
      </c>
      <c r="CB18" s="77">
        <v>243909</v>
      </c>
      <c r="CC18" s="78">
        <v>806</v>
      </c>
      <c r="CD18" s="79">
        <v>153731.27000000002</v>
      </c>
      <c r="CE18" s="80"/>
      <c r="CF18" s="81"/>
      <c r="CG18" s="82"/>
      <c r="CH18" s="83"/>
      <c r="CI18" s="84"/>
      <c r="CJ18" s="85"/>
      <c r="CK18" s="78"/>
      <c r="CL18" s="83"/>
      <c r="CM18" s="78"/>
      <c r="CN18" s="83"/>
    </row>
    <row r="19" spans="3:92" ht="18" customHeight="1" x14ac:dyDescent="0.3">
      <c r="C19" s="315"/>
      <c r="D19" s="323" t="s">
        <v>52</v>
      </c>
      <c r="E19" s="134" t="s">
        <v>53</v>
      </c>
      <c r="F19" s="35">
        <f>CA17</f>
        <v>334</v>
      </c>
      <c r="G19" s="36">
        <f>IFERROR(F19/F26,0)</f>
        <v>7.0414573619467222E-2</v>
      </c>
      <c r="H19" s="37">
        <f t="shared" si="1"/>
        <v>253.37724550898204</v>
      </c>
      <c r="I19" s="38">
        <f>IFERROR(H19/H11,0)</f>
        <v>0.99069406122819303</v>
      </c>
      <c r="J19" s="37">
        <f>CB17</f>
        <v>84628</v>
      </c>
      <c r="K19" s="39">
        <f>IFERROR(J19/J26,0)</f>
        <v>7.1142570120759446E-2</v>
      </c>
      <c r="L19" s="40">
        <f t="shared" ref="L19:L23" si="35">CC17</f>
        <v>311</v>
      </c>
      <c r="M19" s="36">
        <f>IFERROR(L19/L26,0)</f>
        <v>0.10806115357887422</v>
      </c>
      <c r="N19" s="37">
        <f t="shared" si="3"/>
        <v>241.40635369774915</v>
      </c>
      <c r="O19" s="38">
        <f>IFERROR(N19/N11,0)</f>
        <v>0.9393202420537814</v>
      </c>
      <c r="P19" s="37">
        <f t="shared" ref="P19:P23" si="36">CD17</f>
        <v>75077.375999999989</v>
      </c>
      <c r="Q19" s="41">
        <f>IFERROR(P19/P26,0)</f>
        <v>0.11805252045216613</v>
      </c>
      <c r="R19" s="40">
        <f>CE17</f>
        <v>0</v>
      </c>
      <c r="S19" s="36">
        <f>IFERROR(R19/R26,0)</f>
        <v>0</v>
      </c>
      <c r="T19" s="37" t="str">
        <f t="shared" si="5"/>
        <v>0</v>
      </c>
      <c r="U19" s="38">
        <f>IFERROR(T19/T11,0)</f>
        <v>0</v>
      </c>
      <c r="V19" s="37">
        <f>CF17</f>
        <v>0</v>
      </c>
      <c r="W19" s="41">
        <f>IFERROR(V19/V26,0)</f>
        <v>0</v>
      </c>
      <c r="X19" s="42">
        <f>CG17</f>
        <v>0</v>
      </c>
      <c r="Y19" s="36">
        <f>IFERROR(X19/X26,0)</f>
        <v>0</v>
      </c>
      <c r="Z19" s="37" t="str">
        <f t="shared" si="6"/>
        <v>0</v>
      </c>
      <c r="AA19" s="38">
        <f>IFERROR(Z19/Z11,0)</f>
        <v>0</v>
      </c>
      <c r="AB19" s="37">
        <f>CH17</f>
        <v>0</v>
      </c>
      <c r="AC19" s="39">
        <f>IFERROR(AB19/AB26,0)</f>
        <v>0</v>
      </c>
      <c r="AD19" s="40">
        <f>CI17</f>
        <v>0</v>
      </c>
      <c r="AE19" s="36">
        <f>IFERROR(AD19/AD26,0)</f>
        <v>0</v>
      </c>
      <c r="AF19" s="37" t="str">
        <f t="shared" si="7"/>
        <v>0</v>
      </c>
      <c r="AG19" s="38">
        <f>IFERROR(AF19/AF11,0)</f>
        <v>0</v>
      </c>
      <c r="AH19" s="37">
        <f>CJ17</f>
        <v>0</v>
      </c>
      <c r="AI19" s="41">
        <f>IFERROR(AH19/AH26,0)</f>
        <v>0</v>
      </c>
      <c r="AJ19" s="40">
        <f>CK17</f>
        <v>0</v>
      </c>
      <c r="AK19" s="36">
        <f>IFERROR(AJ19/AJ26,0)</f>
        <v>0</v>
      </c>
      <c r="AL19" s="37" t="str">
        <f t="shared" si="8"/>
        <v>0</v>
      </c>
      <c r="AM19" s="38">
        <f>IFERROR(AL19/AL11,0)</f>
        <v>0</v>
      </c>
      <c r="AN19" s="37">
        <f>CL17</f>
        <v>0</v>
      </c>
      <c r="AO19" s="39">
        <f>IFERROR(AN19/AN26,0)</f>
        <v>0</v>
      </c>
      <c r="AP19" s="40">
        <f>CM17</f>
        <v>0</v>
      </c>
      <c r="AQ19" s="36">
        <f>IFERROR(AP19/AP26,0)</f>
        <v>0</v>
      </c>
      <c r="AR19" s="37" t="str">
        <f t="shared" si="10"/>
        <v>0</v>
      </c>
      <c r="AS19" s="38">
        <f>IFERROR(AR19/AR11,0)</f>
        <v>0</v>
      </c>
      <c r="AT19" s="37">
        <f>CN17</f>
        <v>0</v>
      </c>
      <c r="AU19" s="43">
        <f>IFERROR(AT19/AT26,0)</f>
        <v>0</v>
      </c>
      <c r="AV19" s="44">
        <f t="shared" si="12"/>
        <v>-23</v>
      </c>
      <c r="AW19" s="45">
        <f t="shared" si="13"/>
        <v>-6.8862275449101798E-2</v>
      </c>
      <c r="AX19" s="46">
        <f t="shared" si="14"/>
        <v>-11.970891811232889</v>
      </c>
      <c r="AY19" s="45">
        <f t="shared" si="15"/>
        <v>-4.7245330918275097E-2</v>
      </c>
      <c r="AZ19" s="46">
        <f t="shared" si="16"/>
        <v>-9550.6240000000107</v>
      </c>
      <c r="BA19" s="47">
        <f t="shared" si="17"/>
        <v>-0.11285418537599862</v>
      </c>
      <c r="BB19" s="44">
        <f t="shared" si="18"/>
        <v>311</v>
      </c>
      <c r="BC19" s="45">
        <f t="shared" si="19"/>
        <v>0</v>
      </c>
      <c r="BD19" s="46">
        <f t="shared" si="20"/>
        <v>241.40635369774915</v>
      </c>
      <c r="BE19" s="45">
        <f t="shared" si="21"/>
        <v>0</v>
      </c>
      <c r="BF19" s="46">
        <f t="shared" si="22"/>
        <v>75077.375999999989</v>
      </c>
      <c r="BG19" s="47">
        <f t="shared" si="23"/>
        <v>0</v>
      </c>
      <c r="BH19" s="44">
        <f t="shared" si="24"/>
        <v>311</v>
      </c>
      <c r="BI19" s="45">
        <f t="shared" si="25"/>
        <v>0</v>
      </c>
      <c r="BJ19" s="46">
        <f t="shared" si="26"/>
        <v>241.40635369774915</v>
      </c>
      <c r="BK19" s="45">
        <f t="shared" si="27"/>
        <v>0</v>
      </c>
      <c r="BL19" s="46">
        <f t="shared" si="28"/>
        <v>75077.375999999989</v>
      </c>
      <c r="BM19" s="48">
        <f t="shared" si="29"/>
        <v>0</v>
      </c>
      <c r="BN19" s="49">
        <f t="shared" si="30"/>
        <v>311</v>
      </c>
      <c r="BO19" s="45">
        <f t="shared" si="31"/>
        <v>0</v>
      </c>
      <c r="BP19" s="46">
        <f t="shared" si="32"/>
        <v>241.40635369774915</v>
      </c>
      <c r="BQ19" s="45">
        <f t="shared" si="31"/>
        <v>0</v>
      </c>
      <c r="BR19" s="46">
        <f t="shared" si="0"/>
        <v>75077.375999999989</v>
      </c>
      <c r="BS19" s="48">
        <f t="shared" si="31"/>
        <v>0</v>
      </c>
      <c r="BX19" s="321"/>
      <c r="BY19" s="366"/>
      <c r="BZ19" s="60" t="s">
        <v>54</v>
      </c>
      <c r="CA19" s="76">
        <v>519</v>
      </c>
      <c r="CB19" s="77">
        <v>136244</v>
      </c>
      <c r="CC19" s="78">
        <v>392</v>
      </c>
      <c r="CD19" s="79">
        <v>73446.287000000011</v>
      </c>
      <c r="CE19" s="80"/>
      <c r="CF19" s="81"/>
      <c r="CG19" s="82"/>
      <c r="CH19" s="83"/>
      <c r="CI19" s="84"/>
      <c r="CJ19" s="85"/>
      <c r="CK19" s="78"/>
      <c r="CL19" s="83"/>
      <c r="CM19" s="78"/>
      <c r="CN19" s="83"/>
    </row>
    <row r="20" spans="3:92" ht="18" customHeight="1" x14ac:dyDescent="0.3">
      <c r="C20" s="315"/>
      <c r="D20" s="324"/>
      <c r="E20" s="60" t="s">
        <v>51</v>
      </c>
      <c r="F20" s="61">
        <f>CA18</f>
        <v>1041</v>
      </c>
      <c r="G20" s="62">
        <f>IFERROR(F20/F26,0)</f>
        <v>0.21946578184989635</v>
      </c>
      <c r="H20" s="63">
        <f t="shared" si="1"/>
        <v>234.30259365994237</v>
      </c>
      <c r="I20" s="64">
        <f>IFERROR(H20/H11,0)</f>
        <v>0.91611299824095216</v>
      </c>
      <c r="J20" s="63">
        <f>CB18</f>
        <v>243909</v>
      </c>
      <c r="K20" s="65">
        <f>IFERROR(J20/J26,0)</f>
        <v>0.20504222167112912</v>
      </c>
      <c r="L20" s="66">
        <f t="shared" si="35"/>
        <v>806</v>
      </c>
      <c r="M20" s="62">
        <f>IFERROR(L20/L26,0)</f>
        <v>0.28005559416261294</v>
      </c>
      <c r="N20" s="63">
        <f t="shared" si="3"/>
        <v>190.73358560794048</v>
      </c>
      <c r="O20" s="64">
        <f>IFERROR(N20/N11,0)</f>
        <v>0.74215079701403386</v>
      </c>
      <c r="P20" s="63">
        <f t="shared" si="36"/>
        <v>153731.27000000002</v>
      </c>
      <c r="Q20" s="67">
        <f>IFERROR(P20/P26,0)</f>
        <v>0.24172879851065227</v>
      </c>
      <c r="R20" s="66">
        <f>CE18</f>
        <v>0</v>
      </c>
      <c r="S20" s="62">
        <f>IFERROR(R20/R26,0)</f>
        <v>0</v>
      </c>
      <c r="T20" s="63" t="str">
        <f t="shared" si="5"/>
        <v>0</v>
      </c>
      <c r="U20" s="64">
        <f>IFERROR(T20/T11,0)</f>
        <v>0</v>
      </c>
      <c r="V20" s="63">
        <f>CF18</f>
        <v>0</v>
      </c>
      <c r="W20" s="67">
        <f>IFERROR(V20/V26,0)</f>
        <v>0</v>
      </c>
      <c r="X20" s="68">
        <f>CG18</f>
        <v>0</v>
      </c>
      <c r="Y20" s="62">
        <f>IFERROR(X20/X26,0)</f>
        <v>0</v>
      </c>
      <c r="Z20" s="63" t="str">
        <f t="shared" si="6"/>
        <v>0</v>
      </c>
      <c r="AA20" s="64">
        <f>IFERROR(Z20/Z11,0)</f>
        <v>0</v>
      </c>
      <c r="AB20" s="63">
        <f>CH18</f>
        <v>0</v>
      </c>
      <c r="AC20" s="65">
        <f>IFERROR(AB20/AB26,0)</f>
        <v>0</v>
      </c>
      <c r="AD20" s="66">
        <f>CI18</f>
        <v>0</v>
      </c>
      <c r="AE20" s="62">
        <f>IFERROR(AD20/AD26,0)</f>
        <v>0</v>
      </c>
      <c r="AF20" s="63" t="str">
        <f t="shared" si="7"/>
        <v>0</v>
      </c>
      <c r="AG20" s="64">
        <f>IFERROR(AF20/AF11,0)</f>
        <v>0</v>
      </c>
      <c r="AH20" s="63">
        <f>CJ18</f>
        <v>0</v>
      </c>
      <c r="AI20" s="67">
        <f>IFERROR(AH20/AH26,0)</f>
        <v>0</v>
      </c>
      <c r="AJ20" s="66">
        <f>CK18</f>
        <v>0</v>
      </c>
      <c r="AK20" s="62">
        <f>IFERROR(AJ20/AJ26,0)</f>
        <v>0</v>
      </c>
      <c r="AL20" s="63" t="str">
        <f t="shared" si="8"/>
        <v>0</v>
      </c>
      <c r="AM20" s="64">
        <f>IFERROR(AL20/AL11,0)</f>
        <v>0</v>
      </c>
      <c r="AN20" s="63">
        <f>CL18</f>
        <v>0</v>
      </c>
      <c r="AO20" s="65">
        <f>IFERROR(AN20/AN26,0)</f>
        <v>0</v>
      </c>
      <c r="AP20" s="66">
        <f>CM18</f>
        <v>0</v>
      </c>
      <c r="AQ20" s="62">
        <f>IFERROR(AP20/AP26,0)</f>
        <v>0</v>
      </c>
      <c r="AR20" s="63" t="str">
        <f t="shared" si="10"/>
        <v>0</v>
      </c>
      <c r="AS20" s="64">
        <f>IFERROR(AR20/AR11,0)</f>
        <v>0</v>
      </c>
      <c r="AT20" s="63">
        <f>CN18</f>
        <v>0</v>
      </c>
      <c r="AU20" s="69">
        <f>IFERROR(AT20/AT26,0)</f>
        <v>0</v>
      </c>
      <c r="AV20" s="70">
        <f t="shared" si="12"/>
        <v>-235</v>
      </c>
      <c r="AW20" s="71">
        <f t="shared" si="13"/>
        <v>-0.22574447646493756</v>
      </c>
      <c r="AX20" s="72">
        <f t="shared" si="14"/>
        <v>-43.569008052001891</v>
      </c>
      <c r="AY20" s="71">
        <f t="shared" si="15"/>
        <v>-0.18595188116114603</v>
      </c>
      <c r="AZ20" s="72">
        <f t="shared" si="16"/>
        <v>-90177.729999999981</v>
      </c>
      <c r="BA20" s="73">
        <f t="shared" si="17"/>
        <v>-0.3697187475656904</v>
      </c>
      <c r="BB20" s="70">
        <f t="shared" si="18"/>
        <v>806</v>
      </c>
      <c r="BC20" s="71">
        <f t="shared" si="19"/>
        <v>0</v>
      </c>
      <c r="BD20" s="72">
        <f t="shared" si="20"/>
        <v>190.73358560794048</v>
      </c>
      <c r="BE20" s="71">
        <f t="shared" si="21"/>
        <v>0</v>
      </c>
      <c r="BF20" s="72">
        <f t="shared" si="22"/>
        <v>153731.27000000002</v>
      </c>
      <c r="BG20" s="73">
        <f t="shared" si="23"/>
        <v>0</v>
      </c>
      <c r="BH20" s="70">
        <f t="shared" si="24"/>
        <v>806</v>
      </c>
      <c r="BI20" s="71">
        <f t="shared" si="25"/>
        <v>0</v>
      </c>
      <c r="BJ20" s="72">
        <f t="shared" si="26"/>
        <v>190.73358560794048</v>
      </c>
      <c r="BK20" s="71">
        <f t="shared" si="27"/>
        <v>0</v>
      </c>
      <c r="BL20" s="72">
        <f t="shared" si="28"/>
        <v>153731.27000000002</v>
      </c>
      <c r="BM20" s="74">
        <f t="shared" si="29"/>
        <v>0</v>
      </c>
      <c r="BN20" s="75">
        <f t="shared" si="30"/>
        <v>806</v>
      </c>
      <c r="BO20" s="71">
        <f t="shared" si="31"/>
        <v>0</v>
      </c>
      <c r="BP20" s="72">
        <f t="shared" si="32"/>
        <v>190.73358560794048</v>
      </c>
      <c r="BQ20" s="71">
        <f t="shared" si="31"/>
        <v>0</v>
      </c>
      <c r="BR20" s="72">
        <f t="shared" si="0"/>
        <v>153731.27000000002</v>
      </c>
      <c r="BS20" s="74">
        <f t="shared" si="31"/>
        <v>0</v>
      </c>
      <c r="BX20" s="321"/>
      <c r="BY20" s="366"/>
      <c r="BZ20" s="60" t="s">
        <v>55</v>
      </c>
      <c r="CA20" s="76">
        <v>82</v>
      </c>
      <c r="CB20" s="77">
        <v>20611</v>
      </c>
      <c r="CC20" s="78">
        <v>0</v>
      </c>
      <c r="CD20" s="79">
        <v>0</v>
      </c>
      <c r="CE20" s="80"/>
      <c r="CF20" s="81"/>
      <c r="CG20" s="82"/>
      <c r="CH20" s="83"/>
      <c r="CI20" s="84"/>
      <c r="CJ20" s="85"/>
      <c r="CK20" s="78"/>
      <c r="CL20" s="83"/>
      <c r="CM20" s="78"/>
      <c r="CN20" s="83"/>
    </row>
    <row r="21" spans="3:92" ht="18" customHeight="1" x14ac:dyDescent="0.3">
      <c r="C21" s="315"/>
      <c r="D21" s="324"/>
      <c r="E21" s="60" t="s">
        <v>54</v>
      </c>
      <c r="F21" s="61">
        <f>CA19</f>
        <v>519</v>
      </c>
      <c r="G21" s="62">
        <f>IFERROR(F21/F26,0)</f>
        <v>0.10941665780989068</v>
      </c>
      <c r="H21" s="63">
        <f t="shared" si="1"/>
        <v>262.51252408477842</v>
      </c>
      <c r="I21" s="64">
        <f>IFERROR(H21/H11,0)</f>
        <v>1.0264126049929518</v>
      </c>
      <c r="J21" s="63">
        <f>CB19</f>
        <v>136244</v>
      </c>
      <c r="K21" s="65">
        <f>IFERROR(J21/J26,0)</f>
        <v>0.1145335860889156</v>
      </c>
      <c r="L21" s="66">
        <f t="shared" si="35"/>
        <v>392</v>
      </c>
      <c r="M21" s="62">
        <f>IFERROR(L21/L26,0)</f>
        <v>0.13620569840166782</v>
      </c>
      <c r="N21" s="63">
        <f t="shared" si="3"/>
        <v>187.36297704081636</v>
      </c>
      <c r="O21" s="64">
        <f>IFERROR(N21/N11,0)</f>
        <v>0.72903564570735513</v>
      </c>
      <c r="P21" s="63">
        <f t="shared" si="36"/>
        <v>73446.287000000011</v>
      </c>
      <c r="Q21" s="67">
        <f>IFERROR(P21/P26,0)</f>
        <v>0.11548777754570387</v>
      </c>
      <c r="R21" s="66">
        <f>CE19</f>
        <v>0</v>
      </c>
      <c r="S21" s="62">
        <f>IFERROR(R21/R26,0)</f>
        <v>0</v>
      </c>
      <c r="T21" s="63" t="str">
        <f t="shared" si="5"/>
        <v>0</v>
      </c>
      <c r="U21" s="64">
        <f>IFERROR(T21/T11,0)</f>
        <v>0</v>
      </c>
      <c r="V21" s="63">
        <f>CF19</f>
        <v>0</v>
      </c>
      <c r="W21" s="67">
        <f>IFERROR(V21/V26,0)</f>
        <v>0</v>
      </c>
      <c r="X21" s="68">
        <f>CG19</f>
        <v>0</v>
      </c>
      <c r="Y21" s="62">
        <f>IFERROR(X21/X26,0)</f>
        <v>0</v>
      </c>
      <c r="Z21" s="63" t="str">
        <f t="shared" si="6"/>
        <v>0</v>
      </c>
      <c r="AA21" s="64">
        <f>IFERROR(Z21/Z11,0)</f>
        <v>0</v>
      </c>
      <c r="AB21" s="63">
        <f>CH19</f>
        <v>0</v>
      </c>
      <c r="AC21" s="65">
        <f>IFERROR(AB21/AB26,0)</f>
        <v>0</v>
      </c>
      <c r="AD21" s="66">
        <f>CI19</f>
        <v>0</v>
      </c>
      <c r="AE21" s="62">
        <f>IFERROR(AD21/AD26,0)</f>
        <v>0</v>
      </c>
      <c r="AF21" s="63" t="str">
        <f t="shared" si="7"/>
        <v>0</v>
      </c>
      <c r="AG21" s="64">
        <f>IFERROR(AF21/AF11,0)</f>
        <v>0</v>
      </c>
      <c r="AH21" s="63">
        <f>CJ19</f>
        <v>0</v>
      </c>
      <c r="AI21" s="67">
        <f>IFERROR(AH21/AH26,0)</f>
        <v>0</v>
      </c>
      <c r="AJ21" s="66">
        <f>CK19</f>
        <v>0</v>
      </c>
      <c r="AK21" s="62">
        <f>IFERROR(AJ21/AJ26,0)</f>
        <v>0</v>
      </c>
      <c r="AL21" s="63" t="str">
        <f t="shared" si="8"/>
        <v>0</v>
      </c>
      <c r="AM21" s="64">
        <f>IFERROR(AL21/AL11,0)</f>
        <v>0</v>
      </c>
      <c r="AN21" s="63">
        <f>CL19</f>
        <v>0</v>
      </c>
      <c r="AO21" s="65">
        <f>IFERROR(AN21/AN26,0)</f>
        <v>0</v>
      </c>
      <c r="AP21" s="66">
        <f>CM19</f>
        <v>0</v>
      </c>
      <c r="AQ21" s="62">
        <f>IFERROR(AP21/AP26,0)</f>
        <v>0</v>
      </c>
      <c r="AR21" s="63" t="str">
        <f t="shared" si="10"/>
        <v>0</v>
      </c>
      <c r="AS21" s="64">
        <f>IFERROR(AR21/AR11,0)</f>
        <v>0</v>
      </c>
      <c r="AT21" s="63">
        <f>CN19</f>
        <v>0</v>
      </c>
      <c r="AU21" s="69">
        <f>IFERROR(AT21/AT26,0)</f>
        <v>0</v>
      </c>
      <c r="AV21" s="70">
        <f t="shared" si="12"/>
        <v>-127</v>
      </c>
      <c r="AW21" s="71">
        <f t="shared" si="13"/>
        <v>-0.24470134874759153</v>
      </c>
      <c r="AX21" s="72">
        <f t="shared" si="14"/>
        <v>-75.149547043962059</v>
      </c>
      <c r="AY21" s="71">
        <f t="shared" si="15"/>
        <v>-0.28627033055265777</v>
      </c>
      <c r="AZ21" s="72">
        <f t="shared" si="16"/>
        <v>-62797.712999999989</v>
      </c>
      <c r="BA21" s="73">
        <f t="shared" si="17"/>
        <v>-0.46092094330759509</v>
      </c>
      <c r="BB21" s="70">
        <f t="shared" si="18"/>
        <v>392</v>
      </c>
      <c r="BC21" s="71">
        <f t="shared" si="19"/>
        <v>0</v>
      </c>
      <c r="BD21" s="72">
        <f t="shared" si="20"/>
        <v>187.36297704081636</v>
      </c>
      <c r="BE21" s="71">
        <f t="shared" si="21"/>
        <v>0</v>
      </c>
      <c r="BF21" s="72">
        <f t="shared" si="22"/>
        <v>73446.287000000011</v>
      </c>
      <c r="BG21" s="73">
        <f t="shared" si="23"/>
        <v>0</v>
      </c>
      <c r="BH21" s="70">
        <f t="shared" si="24"/>
        <v>392</v>
      </c>
      <c r="BI21" s="71">
        <f t="shared" si="25"/>
        <v>0</v>
      </c>
      <c r="BJ21" s="72">
        <f t="shared" si="26"/>
        <v>187.36297704081636</v>
      </c>
      <c r="BK21" s="71">
        <f t="shared" si="27"/>
        <v>0</v>
      </c>
      <c r="BL21" s="72">
        <f t="shared" si="28"/>
        <v>73446.287000000011</v>
      </c>
      <c r="BM21" s="74">
        <f t="shared" si="29"/>
        <v>0</v>
      </c>
      <c r="BN21" s="75">
        <f t="shared" si="30"/>
        <v>392</v>
      </c>
      <c r="BO21" s="71">
        <f t="shared" si="31"/>
        <v>0</v>
      </c>
      <c r="BP21" s="72">
        <f t="shared" si="32"/>
        <v>187.36297704081636</v>
      </c>
      <c r="BQ21" s="71">
        <f t="shared" si="31"/>
        <v>0</v>
      </c>
      <c r="BR21" s="72">
        <f t="shared" si="0"/>
        <v>73446.287000000011</v>
      </c>
      <c r="BS21" s="74">
        <f t="shared" si="31"/>
        <v>0</v>
      </c>
      <c r="BX21" s="321"/>
      <c r="BY21" s="366"/>
      <c r="BZ21" s="60" t="s">
        <v>40</v>
      </c>
      <c r="CA21" s="76">
        <v>105</v>
      </c>
      <c r="CB21" s="77">
        <v>28919</v>
      </c>
      <c r="CC21" s="78">
        <v>33</v>
      </c>
      <c r="CD21" s="79">
        <v>7405.1789999999983</v>
      </c>
      <c r="CE21" s="80"/>
      <c r="CF21" s="81"/>
      <c r="CG21" s="82"/>
      <c r="CH21" s="83"/>
      <c r="CI21" s="84"/>
      <c r="CJ21" s="85"/>
      <c r="CK21" s="78"/>
      <c r="CL21" s="83"/>
      <c r="CM21" s="78"/>
      <c r="CN21" s="83"/>
    </row>
    <row r="22" spans="3:92" ht="18" customHeight="1" x14ac:dyDescent="0.3">
      <c r="C22" s="315"/>
      <c r="D22" s="324"/>
      <c r="E22" s="60" t="s">
        <v>56</v>
      </c>
      <c r="F22" s="61">
        <f>CA20</f>
        <v>82</v>
      </c>
      <c r="G22" s="62">
        <f>IFERROR(F22/F26,0)</f>
        <v>1.7287410289809318E-2</v>
      </c>
      <c r="H22" s="63">
        <f t="shared" si="1"/>
        <v>251.35365853658536</v>
      </c>
      <c r="I22" s="64">
        <f>IFERROR(H22/H11,0)</f>
        <v>0.98278192376728957</v>
      </c>
      <c r="J22" s="63">
        <f>CB20</f>
        <v>20611</v>
      </c>
      <c r="K22" s="65">
        <f>IFERROR(J22/J26,0)</f>
        <v>1.7326647359726957E-2</v>
      </c>
      <c r="L22" s="66">
        <f t="shared" si="35"/>
        <v>0</v>
      </c>
      <c r="M22" s="62">
        <f>IFERROR(L22/L26,0)</f>
        <v>0</v>
      </c>
      <c r="N22" s="63" t="str">
        <f t="shared" si="3"/>
        <v>0</v>
      </c>
      <c r="O22" s="64">
        <f>IFERROR(N22/N11,0)</f>
        <v>0</v>
      </c>
      <c r="P22" s="63">
        <f t="shared" si="36"/>
        <v>0</v>
      </c>
      <c r="Q22" s="67">
        <f>IFERROR(P22/P26,0)</f>
        <v>0</v>
      </c>
      <c r="R22" s="66">
        <f>CE20</f>
        <v>0</v>
      </c>
      <c r="S22" s="62">
        <f>IFERROR(R22/R26,0)</f>
        <v>0</v>
      </c>
      <c r="T22" s="63" t="str">
        <f t="shared" si="5"/>
        <v>0</v>
      </c>
      <c r="U22" s="64">
        <f>IFERROR(T22/T11,0)</f>
        <v>0</v>
      </c>
      <c r="V22" s="63">
        <f>CF20</f>
        <v>0</v>
      </c>
      <c r="W22" s="67">
        <f>IFERROR(V22/V26,0)</f>
        <v>0</v>
      </c>
      <c r="X22" s="68">
        <f>CG20</f>
        <v>0</v>
      </c>
      <c r="Y22" s="62">
        <f>IFERROR(X22/X26,0)</f>
        <v>0</v>
      </c>
      <c r="Z22" s="63" t="str">
        <f t="shared" si="6"/>
        <v>0</v>
      </c>
      <c r="AA22" s="64">
        <f>IFERROR(Z22/Z11,0)</f>
        <v>0</v>
      </c>
      <c r="AB22" s="63">
        <f>CH20</f>
        <v>0</v>
      </c>
      <c r="AC22" s="65">
        <f>IFERROR(AB22/AB26,0)</f>
        <v>0</v>
      </c>
      <c r="AD22" s="66">
        <f>CI20</f>
        <v>0</v>
      </c>
      <c r="AE22" s="62">
        <f>IFERROR(AD22/AD26,0)</f>
        <v>0</v>
      </c>
      <c r="AF22" s="63" t="str">
        <f t="shared" si="7"/>
        <v>0</v>
      </c>
      <c r="AG22" s="64">
        <f>IFERROR(AF22/AF11,0)</f>
        <v>0</v>
      </c>
      <c r="AH22" s="63">
        <f>CJ20</f>
        <v>0</v>
      </c>
      <c r="AI22" s="67">
        <f>IFERROR(AH22/AH26,0)</f>
        <v>0</v>
      </c>
      <c r="AJ22" s="66">
        <f>CK20</f>
        <v>0</v>
      </c>
      <c r="AK22" s="62">
        <f>IFERROR(AJ22/AJ26,0)</f>
        <v>0</v>
      </c>
      <c r="AL22" s="63" t="str">
        <f t="shared" si="8"/>
        <v>0</v>
      </c>
      <c r="AM22" s="64">
        <f>IFERROR(AL22/AL11,0)</f>
        <v>0</v>
      </c>
      <c r="AN22" s="63">
        <f>CL20</f>
        <v>0</v>
      </c>
      <c r="AO22" s="65">
        <f>IFERROR(AN22/AN26,0)</f>
        <v>0</v>
      </c>
      <c r="AP22" s="66">
        <f>CM20</f>
        <v>0</v>
      </c>
      <c r="AQ22" s="62">
        <f>IFERROR(AP22/AP26,0)</f>
        <v>0</v>
      </c>
      <c r="AR22" s="63" t="str">
        <f t="shared" si="10"/>
        <v>0</v>
      </c>
      <c r="AS22" s="64">
        <f>IFERROR(AR22/AR11,0)</f>
        <v>0</v>
      </c>
      <c r="AT22" s="63">
        <f>CN20</f>
        <v>0</v>
      </c>
      <c r="AU22" s="69">
        <f>IFERROR(AT22/AT26,0)</f>
        <v>0</v>
      </c>
      <c r="AV22" s="70">
        <f t="shared" si="12"/>
        <v>-82</v>
      </c>
      <c r="AW22" s="71">
        <f t="shared" si="13"/>
        <v>-1</v>
      </c>
      <c r="AX22" s="72">
        <f t="shared" si="14"/>
        <v>-251.35365853658536</v>
      </c>
      <c r="AY22" s="71">
        <f t="shared" si="15"/>
        <v>-1</v>
      </c>
      <c r="AZ22" s="72">
        <f t="shared" si="16"/>
        <v>-20611</v>
      </c>
      <c r="BA22" s="73">
        <f t="shared" si="17"/>
        <v>-1</v>
      </c>
      <c r="BB22" s="70">
        <f t="shared" si="18"/>
        <v>0</v>
      </c>
      <c r="BC22" s="71">
        <f t="shared" si="19"/>
        <v>0</v>
      </c>
      <c r="BD22" s="72">
        <f t="shared" si="20"/>
        <v>0</v>
      </c>
      <c r="BE22" s="71">
        <f t="shared" si="21"/>
        <v>0</v>
      </c>
      <c r="BF22" s="72">
        <f t="shared" si="22"/>
        <v>0</v>
      </c>
      <c r="BG22" s="73">
        <f t="shared" si="23"/>
        <v>0</v>
      </c>
      <c r="BH22" s="70">
        <f t="shared" si="24"/>
        <v>0</v>
      </c>
      <c r="BI22" s="71">
        <f t="shared" si="25"/>
        <v>0</v>
      </c>
      <c r="BJ22" s="72">
        <f t="shared" si="26"/>
        <v>0</v>
      </c>
      <c r="BK22" s="71">
        <f t="shared" si="27"/>
        <v>0</v>
      </c>
      <c r="BL22" s="72">
        <f t="shared" si="28"/>
        <v>0</v>
      </c>
      <c r="BM22" s="74">
        <f t="shared" si="29"/>
        <v>0</v>
      </c>
      <c r="BN22" s="75">
        <f t="shared" si="30"/>
        <v>0</v>
      </c>
      <c r="BO22" s="71">
        <f t="shared" si="31"/>
        <v>0</v>
      </c>
      <c r="BP22" s="72">
        <f t="shared" si="32"/>
        <v>0</v>
      </c>
      <c r="BQ22" s="71">
        <f t="shared" si="31"/>
        <v>0</v>
      </c>
      <c r="BR22" s="72">
        <f t="shared" si="0"/>
        <v>0</v>
      </c>
      <c r="BS22" s="74">
        <f t="shared" si="31"/>
        <v>0</v>
      </c>
      <c r="BX22" s="368"/>
      <c r="BY22" s="364" t="s">
        <v>57</v>
      </c>
      <c r="BZ22" s="365"/>
      <c r="CA22" s="135">
        <v>47.589855999999997</v>
      </c>
      <c r="CB22" s="136">
        <v>0</v>
      </c>
      <c r="CC22" s="137">
        <v>19</v>
      </c>
      <c r="CD22" s="138">
        <v>630.00199999999995</v>
      </c>
      <c r="CE22" s="139"/>
      <c r="CF22" s="140"/>
      <c r="CG22" s="141"/>
      <c r="CH22" s="142"/>
      <c r="CI22" s="143"/>
      <c r="CJ22" s="144"/>
      <c r="CK22" s="137"/>
      <c r="CL22" s="142"/>
      <c r="CM22" s="137"/>
      <c r="CN22" s="142"/>
    </row>
    <row r="23" spans="3:92" ht="18" customHeight="1" x14ac:dyDescent="0.3">
      <c r="C23" s="315"/>
      <c r="D23" s="324"/>
      <c r="E23" s="60" t="s">
        <v>39</v>
      </c>
      <c r="F23" s="61">
        <f>CA21</f>
        <v>105</v>
      </c>
      <c r="G23" s="62">
        <f>IFERROR(F23/F26,0)</f>
        <v>2.2136318054024127E-2</v>
      </c>
      <c r="H23" s="63">
        <f t="shared" si="1"/>
        <v>275.4190476190476</v>
      </c>
      <c r="I23" s="64">
        <f>IFERROR(H23/H11,0)</f>
        <v>1.0768765532879818</v>
      </c>
      <c r="J23" s="63">
        <f>CB21</f>
        <v>28919</v>
      </c>
      <c r="K23" s="65">
        <f>IFERROR(J23/J26,0)</f>
        <v>2.431077167512221E-2</v>
      </c>
      <c r="L23" s="66">
        <f t="shared" si="35"/>
        <v>33</v>
      </c>
      <c r="M23" s="62">
        <f>IFERROR(L23/L26,0)</f>
        <v>1.1466296038915913E-2</v>
      </c>
      <c r="N23" s="63">
        <f t="shared" si="3"/>
        <v>224.39936363636357</v>
      </c>
      <c r="O23" s="64">
        <f>IFERROR(N23/N11,0)</f>
        <v>0.87314547168684919</v>
      </c>
      <c r="P23" s="63">
        <f t="shared" si="36"/>
        <v>7405.1789999999983</v>
      </c>
      <c r="Q23" s="67">
        <f>IFERROR(P23/P26,0)</f>
        <v>1.1643987735392498E-2</v>
      </c>
      <c r="R23" s="66">
        <f>CE21</f>
        <v>0</v>
      </c>
      <c r="S23" s="62">
        <f>IFERROR(R23/R26,0)</f>
        <v>0</v>
      </c>
      <c r="T23" s="63" t="str">
        <f t="shared" si="5"/>
        <v>0</v>
      </c>
      <c r="U23" s="64">
        <f>IFERROR(T23/T11,0)</f>
        <v>0</v>
      </c>
      <c r="V23" s="63">
        <f>CF21</f>
        <v>0</v>
      </c>
      <c r="W23" s="67">
        <f>IFERROR(V23/V26,0)</f>
        <v>0</v>
      </c>
      <c r="X23" s="68">
        <f>CG21</f>
        <v>0</v>
      </c>
      <c r="Y23" s="62">
        <f>IFERROR(X23/X26,0)</f>
        <v>0</v>
      </c>
      <c r="Z23" s="63" t="str">
        <f t="shared" si="6"/>
        <v>0</v>
      </c>
      <c r="AA23" s="64">
        <f>IFERROR(Z23/Z11,0)</f>
        <v>0</v>
      </c>
      <c r="AB23" s="63">
        <f>CH21</f>
        <v>0</v>
      </c>
      <c r="AC23" s="65">
        <f>IFERROR(AB23/AB26,0)</f>
        <v>0</v>
      </c>
      <c r="AD23" s="66">
        <f>CI21</f>
        <v>0</v>
      </c>
      <c r="AE23" s="62">
        <f>IFERROR(AD23/AD26,0)</f>
        <v>0</v>
      </c>
      <c r="AF23" s="63" t="str">
        <f t="shared" si="7"/>
        <v>0</v>
      </c>
      <c r="AG23" s="64">
        <f>IFERROR(AF23/AF11,0)</f>
        <v>0</v>
      </c>
      <c r="AH23" s="63">
        <f>CJ21</f>
        <v>0</v>
      </c>
      <c r="AI23" s="67">
        <f>IFERROR(AH23/AH26,0)</f>
        <v>0</v>
      </c>
      <c r="AJ23" s="66">
        <f>CK21</f>
        <v>0</v>
      </c>
      <c r="AK23" s="62">
        <f>IFERROR(AJ23/AJ26,0)</f>
        <v>0</v>
      </c>
      <c r="AL23" s="63" t="str">
        <f t="shared" si="8"/>
        <v>0</v>
      </c>
      <c r="AM23" s="64">
        <f>IFERROR(AL23/AL11,0)</f>
        <v>0</v>
      </c>
      <c r="AN23" s="63">
        <f>CL21</f>
        <v>0</v>
      </c>
      <c r="AO23" s="65">
        <f>IFERROR(AN23/AN26,0)</f>
        <v>0</v>
      </c>
      <c r="AP23" s="66">
        <f>CM21</f>
        <v>0</v>
      </c>
      <c r="AQ23" s="62">
        <f>IFERROR(AP23/AP26,0)</f>
        <v>0</v>
      </c>
      <c r="AR23" s="63" t="str">
        <f t="shared" si="10"/>
        <v>0</v>
      </c>
      <c r="AS23" s="64">
        <f>IFERROR(AR23/AR11,0)</f>
        <v>0</v>
      </c>
      <c r="AT23" s="63">
        <f>CN21</f>
        <v>0</v>
      </c>
      <c r="AU23" s="69">
        <f>IFERROR(AT23/AT26,0)</f>
        <v>0</v>
      </c>
      <c r="AV23" s="70">
        <f t="shared" si="12"/>
        <v>-72</v>
      </c>
      <c r="AW23" s="71">
        <f t="shared" si="13"/>
        <v>-0.68571428571428572</v>
      </c>
      <c r="AX23" s="72">
        <f t="shared" si="14"/>
        <v>-51.019683982684029</v>
      </c>
      <c r="AY23" s="71">
        <f t="shared" si="15"/>
        <v>-0.18524384723475304</v>
      </c>
      <c r="AZ23" s="72">
        <f t="shared" si="16"/>
        <v>-21513.821000000004</v>
      </c>
      <c r="BA23" s="73">
        <f t="shared" si="17"/>
        <v>-0.74393378055949388</v>
      </c>
      <c r="BB23" s="70">
        <f t="shared" si="18"/>
        <v>33</v>
      </c>
      <c r="BC23" s="71">
        <f t="shared" si="19"/>
        <v>0</v>
      </c>
      <c r="BD23" s="72">
        <f t="shared" si="20"/>
        <v>224.39936363636357</v>
      </c>
      <c r="BE23" s="71">
        <f t="shared" si="21"/>
        <v>0</v>
      </c>
      <c r="BF23" s="72">
        <f t="shared" si="22"/>
        <v>7405.1789999999983</v>
      </c>
      <c r="BG23" s="73">
        <f t="shared" si="23"/>
        <v>0</v>
      </c>
      <c r="BH23" s="70">
        <f t="shared" si="24"/>
        <v>33</v>
      </c>
      <c r="BI23" s="71">
        <f t="shared" si="25"/>
        <v>0</v>
      </c>
      <c r="BJ23" s="72">
        <f t="shared" si="26"/>
        <v>224.39936363636357</v>
      </c>
      <c r="BK23" s="71">
        <f t="shared" si="27"/>
        <v>0</v>
      </c>
      <c r="BL23" s="72">
        <f t="shared" si="28"/>
        <v>7405.1789999999983</v>
      </c>
      <c r="BM23" s="74">
        <f t="shared" si="29"/>
        <v>0</v>
      </c>
      <c r="BN23" s="75">
        <f t="shared" si="30"/>
        <v>33</v>
      </c>
      <c r="BO23" s="71">
        <f t="shared" si="31"/>
        <v>0</v>
      </c>
      <c r="BP23" s="72">
        <f t="shared" si="32"/>
        <v>224.39936363636357</v>
      </c>
      <c r="BQ23" s="71">
        <f t="shared" si="31"/>
        <v>0</v>
      </c>
      <c r="BR23" s="72">
        <f t="shared" si="0"/>
        <v>7405.1789999999983</v>
      </c>
      <c r="BS23" s="74">
        <f t="shared" si="31"/>
        <v>0</v>
      </c>
      <c r="BX23" s="320" t="s">
        <v>58</v>
      </c>
      <c r="BY23" s="363" t="s">
        <v>35</v>
      </c>
      <c r="BZ23" s="102" t="s">
        <v>34</v>
      </c>
      <c r="CA23" s="145">
        <v>0</v>
      </c>
      <c r="CB23" s="146">
        <v>0</v>
      </c>
      <c r="CC23" s="147">
        <v>13</v>
      </c>
      <c r="CD23" s="148">
        <v>849.09199999999998</v>
      </c>
      <c r="CE23" s="149"/>
      <c r="CF23" s="150"/>
      <c r="CG23" s="151"/>
      <c r="CH23" s="152"/>
      <c r="CI23" s="153"/>
      <c r="CJ23" s="154"/>
      <c r="CK23" s="147"/>
      <c r="CL23" s="152"/>
      <c r="CM23" s="147"/>
      <c r="CN23" s="152"/>
    </row>
    <row r="24" spans="3:92" ht="18" customHeight="1" x14ac:dyDescent="0.3">
      <c r="C24" s="315"/>
      <c r="D24" s="325"/>
      <c r="E24" s="86" t="s">
        <v>41</v>
      </c>
      <c r="F24" s="87">
        <f>SUM(F19:F23)</f>
        <v>2081</v>
      </c>
      <c r="G24" s="88">
        <f>IFERROR(F24/F26,0)</f>
        <v>0.43872074162308772</v>
      </c>
      <c r="H24" s="89">
        <f t="shared" si="1"/>
        <v>247.14608361364728</v>
      </c>
      <c r="I24" s="90">
        <f>IFERROR(H24/H11,0)</f>
        <v>0.96633048796470222</v>
      </c>
      <c r="J24" s="89">
        <f>SUM(J19:J23)</f>
        <v>514311</v>
      </c>
      <c r="K24" s="91">
        <f>IFERROR(J24/J26,0)</f>
        <v>0.43235579691565335</v>
      </c>
      <c r="L24" s="92">
        <f>SUM(L19:L23)</f>
        <v>1542</v>
      </c>
      <c r="M24" s="88">
        <f>IFERROR(L24/L26,0)</f>
        <v>0.53578874218207084</v>
      </c>
      <c r="N24" s="89">
        <f t="shared" si="3"/>
        <v>200.81719325551234</v>
      </c>
      <c r="O24" s="90">
        <f>IFERROR(N24/N11,0)</f>
        <v>0.78138645353760472</v>
      </c>
      <c r="P24" s="89">
        <f>SUM(P19:P23)</f>
        <v>309660.11200000002</v>
      </c>
      <c r="Q24" s="93">
        <f>IFERROR(P24/P26,0)</f>
        <v>0.48691308424391477</v>
      </c>
      <c r="R24" s="92">
        <f>SUM(R19:R23)</f>
        <v>0</v>
      </c>
      <c r="S24" s="88">
        <f>IFERROR(R24/R26,0)</f>
        <v>0</v>
      </c>
      <c r="T24" s="89" t="str">
        <f t="shared" si="5"/>
        <v>0</v>
      </c>
      <c r="U24" s="90">
        <f>IFERROR(T24/T11,0)</f>
        <v>0</v>
      </c>
      <c r="V24" s="89">
        <f>SUM(V19:V23)</f>
        <v>0</v>
      </c>
      <c r="W24" s="93">
        <f>IFERROR(V24/V26,0)</f>
        <v>0</v>
      </c>
      <c r="X24" s="94">
        <f>SUM(X19:X23)</f>
        <v>0</v>
      </c>
      <c r="Y24" s="88">
        <f>IFERROR(X24/X26,0)</f>
        <v>0</v>
      </c>
      <c r="Z24" s="89" t="str">
        <f t="shared" si="6"/>
        <v>0</v>
      </c>
      <c r="AA24" s="90">
        <f>IFERROR(Z24/Z11,0)</f>
        <v>0</v>
      </c>
      <c r="AB24" s="89">
        <f>SUM(AB19:AB23)</f>
        <v>0</v>
      </c>
      <c r="AC24" s="91">
        <f>IFERROR(AB24/AB26,0)</f>
        <v>0</v>
      </c>
      <c r="AD24" s="92">
        <f>SUM(AD19:AD23)</f>
        <v>0</v>
      </c>
      <c r="AE24" s="88">
        <f>IFERROR(AD24/AD26,0)</f>
        <v>0</v>
      </c>
      <c r="AF24" s="89" t="str">
        <f t="shared" si="7"/>
        <v>0</v>
      </c>
      <c r="AG24" s="90">
        <f>IFERROR(AF24/AF11,0)</f>
        <v>0</v>
      </c>
      <c r="AH24" s="89">
        <f>SUM(AH19:AH23)</f>
        <v>0</v>
      </c>
      <c r="AI24" s="93">
        <f>IFERROR(AH24/AH26,0)</f>
        <v>0</v>
      </c>
      <c r="AJ24" s="92">
        <f>SUM(AJ19:AJ23)</f>
        <v>0</v>
      </c>
      <c r="AK24" s="88">
        <f>IFERROR(AJ24/AJ26,0)</f>
        <v>0</v>
      </c>
      <c r="AL24" s="89" t="str">
        <f t="shared" si="8"/>
        <v>0</v>
      </c>
      <c r="AM24" s="90">
        <f>IFERROR(AL24/AL11,0)</f>
        <v>0</v>
      </c>
      <c r="AN24" s="89">
        <f>SUM(AN19:AN23)</f>
        <v>0</v>
      </c>
      <c r="AO24" s="91">
        <f>IFERROR(AN24/AN26,0)</f>
        <v>0</v>
      </c>
      <c r="AP24" s="92">
        <f>SUM(AP19:AP23)</f>
        <v>0</v>
      </c>
      <c r="AQ24" s="88">
        <f>IFERROR(AP24/AP26,0)</f>
        <v>0</v>
      </c>
      <c r="AR24" s="89" t="str">
        <f t="shared" si="10"/>
        <v>0</v>
      </c>
      <c r="AS24" s="90">
        <f>IFERROR(AR24/AR11,0)</f>
        <v>0</v>
      </c>
      <c r="AT24" s="89">
        <f>SUM(AT19:AT23)</f>
        <v>0</v>
      </c>
      <c r="AU24" s="95">
        <f>IFERROR(AT24/AT26,0)</f>
        <v>0</v>
      </c>
      <c r="AV24" s="96">
        <f t="shared" si="12"/>
        <v>-539</v>
      </c>
      <c r="AW24" s="97">
        <f t="shared" si="13"/>
        <v>-0.25901009130225855</v>
      </c>
      <c r="AX24" s="98">
        <f t="shared" si="14"/>
        <v>-46.328890358134942</v>
      </c>
      <c r="AY24" s="97">
        <f t="shared" si="15"/>
        <v>-0.18745549061808675</v>
      </c>
      <c r="AZ24" s="98">
        <f t="shared" si="16"/>
        <v>-204650.88799999998</v>
      </c>
      <c r="BA24" s="99">
        <f t="shared" si="17"/>
        <v>-0.39791271818024498</v>
      </c>
      <c r="BB24" s="96">
        <f t="shared" si="18"/>
        <v>1542</v>
      </c>
      <c r="BC24" s="97">
        <f t="shared" si="19"/>
        <v>0</v>
      </c>
      <c r="BD24" s="98">
        <f t="shared" si="20"/>
        <v>200.81719325551234</v>
      </c>
      <c r="BE24" s="97">
        <f t="shared" si="21"/>
        <v>0</v>
      </c>
      <c r="BF24" s="98">
        <f t="shared" si="22"/>
        <v>309660.11200000002</v>
      </c>
      <c r="BG24" s="99">
        <f t="shared" si="23"/>
        <v>0</v>
      </c>
      <c r="BH24" s="96">
        <f t="shared" si="24"/>
        <v>1542</v>
      </c>
      <c r="BI24" s="97">
        <f t="shared" si="25"/>
        <v>0</v>
      </c>
      <c r="BJ24" s="98">
        <f t="shared" si="26"/>
        <v>200.81719325551234</v>
      </c>
      <c r="BK24" s="97">
        <f t="shared" si="27"/>
        <v>0</v>
      </c>
      <c r="BL24" s="98">
        <f t="shared" si="28"/>
        <v>309660.11200000002</v>
      </c>
      <c r="BM24" s="100">
        <f t="shared" si="29"/>
        <v>0</v>
      </c>
      <c r="BN24" s="101">
        <f t="shared" si="30"/>
        <v>1542</v>
      </c>
      <c r="BO24" s="97">
        <f t="shared" si="31"/>
        <v>0</v>
      </c>
      <c r="BP24" s="98">
        <f t="shared" si="32"/>
        <v>200.81719325551234</v>
      </c>
      <c r="BQ24" s="97">
        <f t="shared" si="31"/>
        <v>0</v>
      </c>
      <c r="BR24" s="98">
        <f t="shared" si="0"/>
        <v>309660.11200000002</v>
      </c>
      <c r="BS24" s="100">
        <f t="shared" si="31"/>
        <v>0</v>
      </c>
      <c r="BX24" s="321"/>
      <c r="BY24" s="366"/>
      <c r="BZ24" s="60" t="s">
        <v>36</v>
      </c>
      <c r="CA24" s="76">
        <v>1964</v>
      </c>
      <c r="CB24" s="77">
        <v>460730</v>
      </c>
      <c r="CC24" s="78">
        <v>1216</v>
      </c>
      <c r="CD24" s="79">
        <v>262302.91100000008</v>
      </c>
      <c r="CE24" s="80"/>
      <c r="CF24" s="81"/>
      <c r="CG24" s="82"/>
      <c r="CH24" s="83"/>
      <c r="CI24" s="84"/>
      <c r="CJ24" s="85"/>
      <c r="CK24" s="78"/>
      <c r="CL24" s="83"/>
      <c r="CM24" s="78"/>
      <c r="CN24" s="83"/>
    </row>
    <row r="25" spans="3:92" ht="18" customHeight="1" x14ac:dyDescent="0.3">
      <c r="C25" s="315"/>
      <c r="D25" s="326" t="s">
        <v>57</v>
      </c>
      <c r="E25" s="327"/>
      <c r="F25" s="155">
        <f>CA22</f>
        <v>47.589855999999997</v>
      </c>
      <c r="G25" s="156">
        <f>IFERROR(F25/F26,0)</f>
        <v>1.0032992272011508E-2</v>
      </c>
      <c r="H25" s="157">
        <f t="shared" si="1"/>
        <v>0</v>
      </c>
      <c r="I25" s="158">
        <f>IFERROR(H25/H11,0)</f>
        <v>0</v>
      </c>
      <c r="J25" s="157">
        <f>CB22</f>
        <v>0</v>
      </c>
      <c r="K25" s="159">
        <f>IFERROR(J25/J26,0)</f>
        <v>0</v>
      </c>
      <c r="L25" s="160">
        <f>CC22</f>
        <v>19</v>
      </c>
      <c r="M25" s="156">
        <f>IFERROR(L25/L26,0)</f>
        <v>6.6018068102849199E-3</v>
      </c>
      <c r="N25" s="157">
        <f t="shared" si="3"/>
        <v>33.157999999999994</v>
      </c>
      <c r="O25" s="158">
        <f>IFERROR(N25/N11,0)</f>
        <v>0.12901889328486915</v>
      </c>
      <c r="P25" s="157">
        <f>CD22</f>
        <v>630.00199999999995</v>
      </c>
      <c r="Q25" s="161">
        <f>IFERROR(P25/P26,0)</f>
        <v>9.906223146358441E-4</v>
      </c>
      <c r="R25" s="160">
        <f>CE22</f>
        <v>0</v>
      </c>
      <c r="S25" s="156">
        <f>IFERROR(R25/R26,0)</f>
        <v>0</v>
      </c>
      <c r="T25" s="157" t="str">
        <f t="shared" si="5"/>
        <v>0</v>
      </c>
      <c r="U25" s="158">
        <f>IFERROR(T25/T11,0)</f>
        <v>0</v>
      </c>
      <c r="V25" s="157">
        <f>CF22</f>
        <v>0</v>
      </c>
      <c r="W25" s="161">
        <f>IFERROR(V25/V26,0)</f>
        <v>0</v>
      </c>
      <c r="X25" s="162">
        <f>CG22</f>
        <v>0</v>
      </c>
      <c r="Y25" s="156">
        <f>IFERROR(X25/X26,0)</f>
        <v>0</v>
      </c>
      <c r="Z25" s="157" t="str">
        <f t="shared" si="6"/>
        <v>0</v>
      </c>
      <c r="AA25" s="158">
        <f>IFERROR(Z25/Z11,0)</f>
        <v>0</v>
      </c>
      <c r="AB25" s="157">
        <f>CH22</f>
        <v>0</v>
      </c>
      <c r="AC25" s="159">
        <f>IFERROR(AB25/AB26,0)</f>
        <v>0</v>
      </c>
      <c r="AD25" s="160">
        <f>CI22</f>
        <v>0</v>
      </c>
      <c r="AE25" s="156">
        <f>IFERROR(AD25/AD26,0)</f>
        <v>0</v>
      </c>
      <c r="AF25" s="157" t="str">
        <f t="shared" si="7"/>
        <v>0</v>
      </c>
      <c r="AG25" s="158">
        <f>IFERROR(AF25/AF11,0)</f>
        <v>0</v>
      </c>
      <c r="AH25" s="157">
        <f>CJ22</f>
        <v>0</v>
      </c>
      <c r="AI25" s="161">
        <f>IFERROR(AH25/AH26,0)</f>
        <v>0</v>
      </c>
      <c r="AJ25" s="160">
        <f>CK22</f>
        <v>0</v>
      </c>
      <c r="AK25" s="156">
        <f>IFERROR(AJ25/AJ26,0)</f>
        <v>0</v>
      </c>
      <c r="AL25" s="157" t="str">
        <f t="shared" si="8"/>
        <v>0</v>
      </c>
      <c r="AM25" s="158">
        <f>IFERROR(AL25/AL11,0)</f>
        <v>0</v>
      </c>
      <c r="AN25" s="157">
        <f>CL22</f>
        <v>0</v>
      </c>
      <c r="AO25" s="159">
        <f>IFERROR(AN25/AN26,0)</f>
        <v>0</v>
      </c>
      <c r="AP25" s="160">
        <f>CM22</f>
        <v>0</v>
      </c>
      <c r="AQ25" s="156">
        <f>IFERROR(AP25/AP26,0)</f>
        <v>0</v>
      </c>
      <c r="AR25" s="157" t="str">
        <f t="shared" si="10"/>
        <v>0</v>
      </c>
      <c r="AS25" s="158">
        <f>IFERROR(AR25/AR11,0)</f>
        <v>0</v>
      </c>
      <c r="AT25" s="157">
        <f>CN22</f>
        <v>0</v>
      </c>
      <c r="AU25" s="163">
        <f>IFERROR(AT25/AT26,0)</f>
        <v>0</v>
      </c>
      <c r="AV25" s="164">
        <f t="shared" si="12"/>
        <v>-28.589855999999997</v>
      </c>
      <c r="AW25" s="165">
        <f t="shared" si="13"/>
        <v>-0.60075525338845315</v>
      </c>
      <c r="AX25" s="166">
        <f t="shared" si="14"/>
        <v>33.157999999999994</v>
      </c>
      <c r="AY25" s="165">
        <f t="shared" si="15"/>
        <v>0</v>
      </c>
      <c r="AZ25" s="166">
        <f t="shared" si="16"/>
        <v>630.00199999999995</v>
      </c>
      <c r="BA25" s="167">
        <f t="shared" si="17"/>
        <v>0</v>
      </c>
      <c r="BB25" s="164">
        <f t="shared" si="18"/>
        <v>19</v>
      </c>
      <c r="BC25" s="165">
        <f t="shared" si="19"/>
        <v>0</v>
      </c>
      <c r="BD25" s="166">
        <f t="shared" si="20"/>
        <v>33.157999999999994</v>
      </c>
      <c r="BE25" s="165">
        <f t="shared" si="21"/>
        <v>0</v>
      </c>
      <c r="BF25" s="166">
        <f t="shared" si="22"/>
        <v>630.00199999999995</v>
      </c>
      <c r="BG25" s="167">
        <f t="shared" si="23"/>
        <v>0</v>
      </c>
      <c r="BH25" s="164">
        <f t="shared" si="24"/>
        <v>19</v>
      </c>
      <c r="BI25" s="165">
        <f t="shared" si="25"/>
        <v>0</v>
      </c>
      <c r="BJ25" s="166">
        <f t="shared" si="26"/>
        <v>33.157999999999994</v>
      </c>
      <c r="BK25" s="165">
        <f t="shared" si="27"/>
        <v>0</v>
      </c>
      <c r="BL25" s="166">
        <f t="shared" si="28"/>
        <v>630.00199999999995</v>
      </c>
      <c r="BM25" s="168">
        <f t="shared" si="29"/>
        <v>0</v>
      </c>
      <c r="BN25" s="169">
        <f t="shared" si="30"/>
        <v>19</v>
      </c>
      <c r="BO25" s="165">
        <f t="shared" si="31"/>
        <v>0</v>
      </c>
      <c r="BP25" s="166">
        <f t="shared" si="32"/>
        <v>33.157999999999994</v>
      </c>
      <c r="BQ25" s="165">
        <f t="shared" si="31"/>
        <v>0</v>
      </c>
      <c r="BR25" s="166">
        <f t="shared" si="0"/>
        <v>630.00199999999995</v>
      </c>
      <c r="BS25" s="168">
        <f t="shared" si="31"/>
        <v>0</v>
      </c>
      <c r="BX25" s="321"/>
      <c r="BY25" s="366"/>
      <c r="BZ25" s="60" t="s">
        <v>38</v>
      </c>
      <c r="CA25" s="76">
        <v>61</v>
      </c>
      <c r="CB25" s="77">
        <v>9125</v>
      </c>
      <c r="CC25" s="78">
        <v>29</v>
      </c>
      <c r="CD25" s="79">
        <v>5736.3710000000001</v>
      </c>
      <c r="CE25" s="80"/>
      <c r="CF25" s="81"/>
      <c r="CG25" s="82"/>
      <c r="CH25" s="83"/>
      <c r="CI25" s="84"/>
      <c r="CJ25" s="85"/>
      <c r="CK25" s="78"/>
      <c r="CL25" s="83"/>
      <c r="CM25" s="78"/>
      <c r="CN25" s="83"/>
    </row>
    <row r="26" spans="3:92" ht="18" customHeight="1" x14ac:dyDescent="0.3">
      <c r="C26" s="315"/>
      <c r="D26" s="328" t="s">
        <v>59</v>
      </c>
      <c r="E26" s="329"/>
      <c r="F26" s="170">
        <f>SUM(F14,F18,F24,F25)</f>
        <v>4743.3362559999996</v>
      </c>
      <c r="G26" s="171">
        <f>IFERROR(F26/F26,0)</f>
        <v>1</v>
      </c>
      <c r="H26" s="172">
        <f t="shared" si="1"/>
        <v>250.78445545480639</v>
      </c>
      <c r="I26" s="173">
        <f>IFERROR(H26/H11,0)</f>
        <v>0.98055636435835991</v>
      </c>
      <c r="J26" s="172">
        <f>SUM(J14,J18,J24,J25)</f>
        <v>1189555</v>
      </c>
      <c r="K26" s="174">
        <f>IFERROR(J26/J26,0)</f>
        <v>1</v>
      </c>
      <c r="L26" s="175">
        <f>SUM(L14,L18,L24,L25)</f>
        <v>2878</v>
      </c>
      <c r="M26" s="171">
        <f>IFERROR(L26/L26,0)</f>
        <v>1</v>
      </c>
      <c r="N26" s="172">
        <f t="shared" si="3"/>
        <v>220.97494371091034</v>
      </c>
      <c r="O26" s="173">
        <f>IFERROR(N26/N11,0)</f>
        <v>0.85982093857494168</v>
      </c>
      <c r="P26" s="172">
        <f>SUM(P14,P18,P24,P25)</f>
        <v>635965.88799999992</v>
      </c>
      <c r="Q26" s="176">
        <f>IFERROR(P26/P26,0)</f>
        <v>1</v>
      </c>
      <c r="R26" s="175">
        <f>SUM(R14,R18,R24,R25)</f>
        <v>0</v>
      </c>
      <c r="S26" s="171">
        <f>IFERROR(R26/R26,0)</f>
        <v>0</v>
      </c>
      <c r="T26" s="172" t="str">
        <f t="shared" si="5"/>
        <v>0</v>
      </c>
      <c r="U26" s="173">
        <f>IFERROR(T26/T11,0)</f>
        <v>0</v>
      </c>
      <c r="V26" s="172">
        <f>SUM(V14,V18,V24,V25)</f>
        <v>0</v>
      </c>
      <c r="W26" s="176">
        <f>IFERROR(V26/V26,0)</f>
        <v>0</v>
      </c>
      <c r="X26" s="177">
        <f>SUM(X14,X18,X24,X25)</f>
        <v>0</v>
      </c>
      <c r="Y26" s="171">
        <f>IFERROR(X26/X26,0)</f>
        <v>0</v>
      </c>
      <c r="Z26" s="172" t="str">
        <f t="shared" si="6"/>
        <v>0</v>
      </c>
      <c r="AA26" s="173">
        <f>IFERROR(Z26/Z11,0)</f>
        <v>0</v>
      </c>
      <c r="AB26" s="172">
        <f>SUM(AB14,AB18,AB24,AB25)</f>
        <v>0</v>
      </c>
      <c r="AC26" s="174">
        <f>IFERROR(AB26/AB26,0)</f>
        <v>0</v>
      </c>
      <c r="AD26" s="175">
        <f>SUM(AD14,AD18,AD24,AD25)</f>
        <v>0</v>
      </c>
      <c r="AE26" s="171">
        <f>IFERROR(AD26/AD26,0)</f>
        <v>0</v>
      </c>
      <c r="AF26" s="172" t="str">
        <f t="shared" si="7"/>
        <v>0</v>
      </c>
      <c r="AG26" s="173">
        <f>IFERROR(AF26/AF11,0)</f>
        <v>0</v>
      </c>
      <c r="AH26" s="172">
        <f>SUM(AH14,AH18,AH24,AH25)</f>
        <v>0</v>
      </c>
      <c r="AI26" s="176">
        <f>IFERROR(AH26/AH26,0)</f>
        <v>0</v>
      </c>
      <c r="AJ26" s="175">
        <f>SUM(AJ14,AJ18,AJ24,AJ25)</f>
        <v>0</v>
      </c>
      <c r="AK26" s="171">
        <f>IFERROR(AJ26/AJ26,0)</f>
        <v>0</v>
      </c>
      <c r="AL26" s="172" t="str">
        <f t="shared" si="8"/>
        <v>0</v>
      </c>
      <c r="AM26" s="173">
        <f>IFERROR(AL26/AL11,0)</f>
        <v>0</v>
      </c>
      <c r="AN26" s="172">
        <f>SUM(AN14,AN18,AN24,AN25)</f>
        <v>0</v>
      </c>
      <c r="AO26" s="174">
        <f>IFERROR(AN26/AN26,0)</f>
        <v>0</v>
      </c>
      <c r="AP26" s="175">
        <f>SUM(AP14,AP18,AP24,AP25)</f>
        <v>0</v>
      </c>
      <c r="AQ26" s="171">
        <f>IFERROR(AP26/AP26,0)</f>
        <v>0</v>
      </c>
      <c r="AR26" s="172" t="str">
        <f t="shared" si="10"/>
        <v>0</v>
      </c>
      <c r="AS26" s="173">
        <f>IFERROR(AR26/AR11,0)</f>
        <v>0</v>
      </c>
      <c r="AT26" s="172">
        <f>SUM(AT14,AT18,AT24,AT25)</f>
        <v>0</v>
      </c>
      <c r="AU26" s="178">
        <f>IFERROR(AT26/AT26,0)</f>
        <v>0</v>
      </c>
      <c r="AV26" s="179">
        <f t="shared" si="12"/>
        <v>-1865.3362559999996</v>
      </c>
      <c r="AW26" s="180">
        <f t="shared" si="13"/>
        <v>-0.39325406324303391</v>
      </c>
      <c r="AX26" s="181">
        <f t="shared" si="14"/>
        <v>-29.809511743896053</v>
      </c>
      <c r="AY26" s="180">
        <f t="shared" si="15"/>
        <v>-0.11886506956675388</v>
      </c>
      <c r="AZ26" s="181">
        <f t="shared" si="16"/>
        <v>-553589.11200000008</v>
      </c>
      <c r="BA26" s="182">
        <f t="shared" si="17"/>
        <v>-0.465374961224996</v>
      </c>
      <c r="BB26" s="179">
        <f t="shared" si="18"/>
        <v>2878</v>
      </c>
      <c r="BC26" s="180">
        <f t="shared" si="19"/>
        <v>0</v>
      </c>
      <c r="BD26" s="181">
        <f t="shared" si="20"/>
        <v>220.97494371091034</v>
      </c>
      <c r="BE26" s="180">
        <f t="shared" si="21"/>
        <v>0</v>
      </c>
      <c r="BF26" s="181">
        <f t="shared" si="22"/>
        <v>635965.88799999992</v>
      </c>
      <c r="BG26" s="182">
        <f t="shared" si="23"/>
        <v>0</v>
      </c>
      <c r="BH26" s="179">
        <f t="shared" si="24"/>
        <v>2878</v>
      </c>
      <c r="BI26" s="180">
        <f t="shared" si="25"/>
        <v>0</v>
      </c>
      <c r="BJ26" s="181">
        <f t="shared" si="26"/>
        <v>220.97494371091034</v>
      </c>
      <c r="BK26" s="180">
        <f t="shared" si="27"/>
        <v>0</v>
      </c>
      <c r="BL26" s="181">
        <f t="shared" si="28"/>
        <v>635965.88799999992</v>
      </c>
      <c r="BM26" s="183">
        <f t="shared" si="29"/>
        <v>0</v>
      </c>
      <c r="BN26" s="184">
        <f t="shared" si="30"/>
        <v>2878</v>
      </c>
      <c r="BO26" s="180">
        <f t="shared" si="31"/>
        <v>0</v>
      </c>
      <c r="BP26" s="181">
        <f t="shared" si="32"/>
        <v>220.97494371091034</v>
      </c>
      <c r="BQ26" s="180">
        <f t="shared" si="31"/>
        <v>0</v>
      </c>
      <c r="BR26" s="181">
        <f t="shared" si="0"/>
        <v>635965.88799999992</v>
      </c>
      <c r="BS26" s="183">
        <f t="shared" si="31"/>
        <v>0</v>
      </c>
      <c r="BX26" s="321"/>
      <c r="BY26" s="366"/>
      <c r="BZ26" s="60" t="s">
        <v>40</v>
      </c>
      <c r="CA26" s="76">
        <v>38</v>
      </c>
      <c r="CB26" s="77">
        <v>9634</v>
      </c>
      <c r="CC26" s="78">
        <v>0</v>
      </c>
      <c r="CD26" s="79">
        <v>0</v>
      </c>
      <c r="CE26" s="80"/>
      <c r="CF26" s="81"/>
      <c r="CG26" s="82"/>
      <c r="CH26" s="83"/>
      <c r="CI26" s="84"/>
      <c r="CJ26" s="85"/>
      <c r="CK26" s="78"/>
      <c r="CL26" s="83"/>
      <c r="CM26" s="78"/>
      <c r="CN26" s="83"/>
    </row>
    <row r="27" spans="3:92" ht="18" customHeight="1" thickBot="1" x14ac:dyDescent="0.35">
      <c r="C27" s="316"/>
      <c r="D27" s="330" t="s">
        <v>60</v>
      </c>
      <c r="E27" s="331"/>
      <c r="F27" s="185">
        <f>F26/F6</f>
        <v>0.58401086628909127</v>
      </c>
      <c r="G27" s="186"/>
      <c r="H27" s="187"/>
      <c r="I27" s="188"/>
      <c r="J27" s="187"/>
      <c r="K27" s="189"/>
      <c r="L27" s="190">
        <f>L26/L6</f>
        <v>0.35434622014282197</v>
      </c>
      <c r="M27" s="186"/>
      <c r="N27" s="187"/>
      <c r="O27" s="188"/>
      <c r="P27" s="187"/>
      <c r="Q27" s="191"/>
      <c r="R27" s="190" t="e">
        <f>R26/R6</f>
        <v>#DIV/0!</v>
      </c>
      <c r="S27" s="186"/>
      <c r="T27" s="187"/>
      <c r="U27" s="188"/>
      <c r="V27" s="187"/>
      <c r="W27" s="191"/>
      <c r="X27" s="192" t="e">
        <f>X26/X6</f>
        <v>#DIV/0!</v>
      </c>
      <c r="Y27" s="186"/>
      <c r="Z27" s="187"/>
      <c r="AA27" s="188"/>
      <c r="AB27" s="187"/>
      <c r="AC27" s="189"/>
      <c r="AD27" s="190" t="e">
        <f>AD26/AD6</f>
        <v>#DIV/0!</v>
      </c>
      <c r="AE27" s="186"/>
      <c r="AF27" s="187"/>
      <c r="AG27" s="188"/>
      <c r="AH27" s="187"/>
      <c r="AI27" s="191"/>
      <c r="AJ27" s="190" t="e">
        <f>AJ26/AJ6</f>
        <v>#DIV/0!</v>
      </c>
      <c r="AK27" s="186"/>
      <c r="AL27" s="187"/>
      <c r="AM27" s="188"/>
      <c r="AN27" s="187"/>
      <c r="AO27" s="189"/>
      <c r="AP27" s="190" t="e">
        <f>AP26/AP6</f>
        <v>#DIV/0!</v>
      </c>
      <c r="AQ27" s="186"/>
      <c r="AR27" s="187"/>
      <c r="AS27" s="188"/>
      <c r="AT27" s="187"/>
      <c r="AU27" s="193"/>
      <c r="AV27" s="194">
        <f t="shared" si="12"/>
        <v>-0.2296646461462693</v>
      </c>
      <c r="AW27" s="195"/>
      <c r="AX27" s="196"/>
      <c r="AY27" s="197"/>
      <c r="AZ27" s="196"/>
      <c r="BA27" s="197"/>
      <c r="BB27" s="194">
        <f t="shared" si="18"/>
        <v>0</v>
      </c>
      <c r="BC27" s="195"/>
      <c r="BD27" s="196"/>
      <c r="BE27" s="197"/>
      <c r="BF27" s="196"/>
      <c r="BG27" s="197"/>
      <c r="BH27" s="194">
        <f t="shared" si="24"/>
        <v>0</v>
      </c>
      <c r="BI27" s="195"/>
      <c r="BJ27" s="196"/>
      <c r="BK27" s="197"/>
      <c r="BL27" s="196"/>
      <c r="BM27" s="198"/>
      <c r="BN27" s="199">
        <f>IFERROR(L27-AP27,0)</f>
        <v>0</v>
      </c>
      <c r="BO27" s="195"/>
      <c r="BP27" s="196"/>
      <c r="BQ27" s="197"/>
      <c r="BR27" s="196"/>
      <c r="BS27" s="198"/>
      <c r="BX27" s="321"/>
      <c r="BY27" s="366" t="s">
        <v>42</v>
      </c>
      <c r="BZ27" s="60" t="s">
        <v>43</v>
      </c>
      <c r="CA27" s="76">
        <v>205</v>
      </c>
      <c r="CB27" s="77">
        <v>44842</v>
      </c>
      <c r="CC27" s="78">
        <v>348</v>
      </c>
      <c r="CD27" s="79">
        <v>48205.350000000006</v>
      </c>
      <c r="CE27" s="80"/>
      <c r="CF27" s="81"/>
      <c r="CG27" s="82"/>
      <c r="CH27" s="83"/>
      <c r="CI27" s="84"/>
      <c r="CJ27" s="85"/>
      <c r="CK27" s="78"/>
      <c r="CL27" s="83"/>
      <c r="CM27" s="78"/>
      <c r="CN27" s="83"/>
    </row>
    <row r="28" spans="3:92" ht="18" customHeight="1" x14ac:dyDescent="0.3">
      <c r="AM28" s="4"/>
      <c r="AS28" s="4"/>
      <c r="BI28" s="3"/>
      <c r="BK28" s="3"/>
      <c r="BM28" s="3"/>
      <c r="BO28" s="3"/>
      <c r="BQ28" s="3"/>
      <c r="BS28" s="3"/>
      <c r="BX28" s="321"/>
      <c r="BY28" s="366"/>
      <c r="BZ28" s="60" t="s">
        <v>46</v>
      </c>
      <c r="CA28" s="76">
        <v>0</v>
      </c>
      <c r="CB28" s="77">
        <v>0</v>
      </c>
      <c r="CC28" s="78">
        <v>0</v>
      </c>
      <c r="CD28" s="79">
        <v>0</v>
      </c>
      <c r="CE28" s="80"/>
      <c r="CF28" s="81"/>
      <c r="CG28" s="82"/>
      <c r="CH28" s="83"/>
      <c r="CI28" s="84"/>
      <c r="CJ28" s="85"/>
      <c r="CK28" s="78"/>
      <c r="CL28" s="83"/>
      <c r="CM28" s="78"/>
      <c r="CN28" s="83"/>
    </row>
    <row r="29" spans="3:92" ht="18" customHeight="1" x14ac:dyDescent="0.3">
      <c r="AH29" s="8"/>
      <c r="AM29" s="4"/>
      <c r="AN29" s="8"/>
      <c r="AS29" s="4"/>
      <c r="AT29" s="8"/>
      <c r="BI29" s="3"/>
      <c r="BK29" s="3"/>
      <c r="BM29" s="3"/>
      <c r="BO29" s="3"/>
      <c r="BQ29" s="3"/>
      <c r="BS29" s="3"/>
      <c r="BX29" s="321"/>
      <c r="BY29" s="366"/>
      <c r="BZ29" s="60" t="s">
        <v>48</v>
      </c>
      <c r="CA29" s="76">
        <v>0</v>
      </c>
      <c r="CB29" s="77">
        <v>0</v>
      </c>
      <c r="CC29" s="78">
        <v>139</v>
      </c>
      <c r="CD29" s="79">
        <v>20989.093000000001</v>
      </c>
      <c r="CE29" s="80"/>
      <c r="CF29" s="81"/>
      <c r="CG29" s="82"/>
      <c r="CH29" s="83"/>
      <c r="CI29" s="84"/>
      <c r="CJ29" s="85"/>
      <c r="CK29" s="78"/>
      <c r="CL29" s="83"/>
      <c r="CM29" s="78"/>
      <c r="CN29" s="83"/>
    </row>
    <row r="30" spans="3:92" s="8" customFormat="1" ht="18" customHeight="1" thickBot="1" x14ac:dyDescent="0.35">
      <c r="C30" s="7"/>
      <c r="D30" s="7"/>
      <c r="E30" s="7"/>
      <c r="F30" s="7">
        <f>CB169</f>
        <v>7336</v>
      </c>
      <c r="G30" s="3"/>
      <c r="I30" s="4"/>
      <c r="J30" s="9"/>
      <c r="K30" s="9"/>
      <c r="L30" s="7">
        <f>CB170</f>
        <v>7336</v>
      </c>
      <c r="M30" s="3"/>
      <c r="O30" s="4"/>
      <c r="P30" s="9"/>
      <c r="Q30" s="9"/>
      <c r="R30" s="10">
        <f>CB171</f>
        <v>0</v>
      </c>
      <c r="S30" s="11"/>
      <c r="T30" s="10"/>
      <c r="U30" s="12"/>
      <c r="V30" s="9"/>
      <c r="W30" s="9"/>
      <c r="X30" s="10">
        <f>CB172</f>
        <v>0</v>
      </c>
      <c r="Y30" s="11"/>
      <c r="Z30" s="10"/>
      <c r="AA30" s="12"/>
      <c r="AB30" s="9"/>
      <c r="AC30" s="9"/>
      <c r="AD30" s="10">
        <f>CB173</f>
        <v>0</v>
      </c>
      <c r="AE30" s="11"/>
      <c r="AF30" s="10"/>
      <c r="AG30" s="12"/>
      <c r="AH30" s="9"/>
      <c r="AI30" s="9"/>
      <c r="AJ30" s="10">
        <f>CB174</f>
        <v>0</v>
      </c>
      <c r="AK30" s="3"/>
      <c r="AM30" s="4"/>
      <c r="AO30" s="3"/>
      <c r="AP30" s="10">
        <f>CB175</f>
        <v>0</v>
      </c>
      <c r="AQ30" s="3"/>
      <c r="AS30" s="4"/>
      <c r="AU30" s="3"/>
      <c r="AW30" s="3"/>
      <c r="AY30" s="3"/>
      <c r="BA30" s="3"/>
      <c r="BC30" s="3"/>
      <c r="BE30" s="3"/>
      <c r="BG30" s="3"/>
      <c r="BI30" s="3"/>
      <c r="BK30" s="3"/>
      <c r="BM30" s="11" t="s">
        <v>1</v>
      </c>
      <c r="BO30" s="3"/>
      <c r="BQ30" s="3"/>
      <c r="BS30" s="11" t="s">
        <v>1</v>
      </c>
      <c r="BX30" s="321"/>
      <c r="BY30" s="366" t="s">
        <v>43</v>
      </c>
      <c r="BZ30" s="60" t="s">
        <v>50</v>
      </c>
      <c r="CA30" s="76">
        <v>289</v>
      </c>
      <c r="CB30" s="77">
        <v>66336</v>
      </c>
      <c r="CC30" s="78">
        <v>327</v>
      </c>
      <c r="CD30" s="79">
        <v>74689.330999999976</v>
      </c>
      <c r="CE30" s="80"/>
      <c r="CF30" s="81"/>
      <c r="CG30" s="82"/>
      <c r="CH30" s="83"/>
      <c r="CI30" s="84"/>
      <c r="CJ30" s="85"/>
      <c r="CK30" s="78"/>
      <c r="CL30" s="83"/>
      <c r="CM30" s="78"/>
      <c r="CN30" s="83"/>
    </row>
    <row r="31" spans="3:92" s="15" customFormat="1" ht="18" customHeight="1" x14ac:dyDescent="0.3">
      <c r="C31" s="347" t="s">
        <v>2</v>
      </c>
      <c r="D31" s="345"/>
      <c r="E31" s="352"/>
      <c r="F31" s="358" t="str">
        <f>$F$7</f>
        <v>2025 Budget</v>
      </c>
      <c r="G31" s="345"/>
      <c r="H31" s="345"/>
      <c r="I31" s="345"/>
      <c r="J31" s="345"/>
      <c r="K31" s="346"/>
      <c r="L31" s="359" t="str">
        <f>$L$7</f>
        <v>2025 Actual</v>
      </c>
      <c r="M31" s="345"/>
      <c r="N31" s="345"/>
      <c r="O31" s="345"/>
      <c r="P31" s="345"/>
      <c r="Q31" s="348"/>
      <c r="R31" s="347" t="str">
        <f>$R$7</f>
        <v>2024 Actual</v>
      </c>
      <c r="S31" s="345"/>
      <c r="T31" s="345"/>
      <c r="U31" s="345"/>
      <c r="V31" s="345"/>
      <c r="W31" s="348"/>
      <c r="X31" s="344" t="str">
        <f>$X$7</f>
        <v>2023 Actual</v>
      </c>
      <c r="Y31" s="345"/>
      <c r="Z31" s="345"/>
      <c r="AA31" s="345"/>
      <c r="AB31" s="345"/>
      <c r="AC31" s="346"/>
      <c r="AD31" s="347" t="str">
        <f>$AD$7</f>
        <v>2022 Actual</v>
      </c>
      <c r="AE31" s="345"/>
      <c r="AF31" s="345"/>
      <c r="AG31" s="345"/>
      <c r="AH31" s="345"/>
      <c r="AI31" s="348"/>
      <c r="AJ31" s="347" t="str">
        <f>$AJ$7</f>
        <v>2021 Actual</v>
      </c>
      <c r="AK31" s="345"/>
      <c r="AL31" s="345"/>
      <c r="AM31" s="345"/>
      <c r="AN31" s="345"/>
      <c r="AO31" s="346"/>
      <c r="AP31" s="347" t="str">
        <f>$AP$7</f>
        <v>2020 Actual</v>
      </c>
      <c r="AQ31" s="345"/>
      <c r="AR31" s="345"/>
      <c r="AS31" s="345"/>
      <c r="AT31" s="345"/>
      <c r="AU31" s="349"/>
      <c r="AV31" s="350" t="str">
        <f>$AV$7</f>
        <v>2025 Actual vs. 2025 Budget</v>
      </c>
      <c r="AW31" s="340"/>
      <c r="AX31" s="340"/>
      <c r="AY31" s="340"/>
      <c r="AZ31" s="340"/>
      <c r="BA31" s="351"/>
      <c r="BB31" s="350" t="str">
        <f>$BB$7</f>
        <v>2025 Actual vs. 2024 Actual</v>
      </c>
      <c r="BC31" s="340"/>
      <c r="BD31" s="340"/>
      <c r="BE31" s="340"/>
      <c r="BF31" s="340"/>
      <c r="BG31" s="351"/>
      <c r="BH31" s="350" t="str">
        <f>$BH$7</f>
        <v>2025 Actual vs. 2023 Actual</v>
      </c>
      <c r="BI31" s="340"/>
      <c r="BJ31" s="340"/>
      <c r="BK31" s="340"/>
      <c r="BL31" s="340"/>
      <c r="BM31" s="341"/>
      <c r="BN31" s="339" t="str">
        <f>$BN$7</f>
        <v>2024 Actual vs. 2019 Actual</v>
      </c>
      <c r="BO31" s="340"/>
      <c r="BP31" s="340"/>
      <c r="BQ31" s="340"/>
      <c r="BR31" s="340"/>
      <c r="BS31" s="341"/>
      <c r="BX31" s="321"/>
      <c r="BY31" s="366"/>
      <c r="BZ31" s="60" t="s">
        <v>51</v>
      </c>
      <c r="CA31" s="76">
        <v>908</v>
      </c>
      <c r="CB31" s="77">
        <v>218590</v>
      </c>
      <c r="CC31" s="78">
        <v>1604</v>
      </c>
      <c r="CD31" s="79">
        <v>262573.42200000002</v>
      </c>
      <c r="CE31" s="80"/>
      <c r="CF31" s="81"/>
      <c r="CG31" s="82"/>
      <c r="CH31" s="83"/>
      <c r="CI31" s="84"/>
      <c r="CJ31" s="85"/>
      <c r="CK31" s="78"/>
      <c r="CL31" s="83"/>
      <c r="CM31" s="78"/>
      <c r="CN31" s="83"/>
    </row>
    <row r="32" spans="3:92" s="15" customFormat="1" ht="18" customHeight="1" x14ac:dyDescent="0.3">
      <c r="C32" s="353"/>
      <c r="D32" s="333"/>
      <c r="E32" s="354"/>
      <c r="F32" s="342" t="s">
        <v>15</v>
      </c>
      <c r="G32" s="333"/>
      <c r="H32" s="334" t="s">
        <v>16</v>
      </c>
      <c r="I32" s="333"/>
      <c r="J32" s="334" t="s">
        <v>17</v>
      </c>
      <c r="K32" s="336"/>
      <c r="L32" s="335" t="s">
        <v>15</v>
      </c>
      <c r="M32" s="333"/>
      <c r="N32" s="334" t="s">
        <v>16</v>
      </c>
      <c r="O32" s="333"/>
      <c r="P32" s="334" t="s">
        <v>17</v>
      </c>
      <c r="Q32" s="343"/>
      <c r="R32" s="335" t="s">
        <v>15</v>
      </c>
      <c r="S32" s="333"/>
      <c r="T32" s="334" t="s">
        <v>16</v>
      </c>
      <c r="U32" s="333"/>
      <c r="V32" s="334" t="s">
        <v>18</v>
      </c>
      <c r="W32" s="343"/>
      <c r="X32" s="338" t="s">
        <v>15</v>
      </c>
      <c r="Y32" s="333"/>
      <c r="Z32" s="334" t="s">
        <v>16</v>
      </c>
      <c r="AA32" s="333"/>
      <c r="AB32" s="334" t="s">
        <v>18</v>
      </c>
      <c r="AC32" s="336"/>
      <c r="AD32" s="335" t="s">
        <v>15</v>
      </c>
      <c r="AE32" s="333"/>
      <c r="AF32" s="334" t="s">
        <v>16</v>
      </c>
      <c r="AG32" s="333"/>
      <c r="AH32" s="334" t="s">
        <v>19</v>
      </c>
      <c r="AI32" s="343"/>
      <c r="AJ32" s="335" t="s">
        <v>15</v>
      </c>
      <c r="AK32" s="333"/>
      <c r="AL32" s="334" t="s">
        <v>16</v>
      </c>
      <c r="AM32" s="333"/>
      <c r="AN32" s="334" t="s">
        <v>19</v>
      </c>
      <c r="AO32" s="336"/>
      <c r="AP32" s="335" t="s">
        <v>15</v>
      </c>
      <c r="AQ32" s="333"/>
      <c r="AR32" s="334" t="s">
        <v>16</v>
      </c>
      <c r="AS32" s="333"/>
      <c r="AT32" s="334" t="s">
        <v>19</v>
      </c>
      <c r="AU32" s="337"/>
      <c r="AV32" s="332" t="s">
        <v>15</v>
      </c>
      <c r="AW32" s="333"/>
      <c r="AX32" s="334" t="s">
        <v>16</v>
      </c>
      <c r="AY32" s="333"/>
      <c r="AZ32" s="334" t="s">
        <v>17</v>
      </c>
      <c r="BA32" s="336"/>
      <c r="BB32" s="332" t="s">
        <v>15</v>
      </c>
      <c r="BC32" s="333"/>
      <c r="BD32" s="334" t="s">
        <v>16</v>
      </c>
      <c r="BE32" s="333"/>
      <c r="BF32" s="334" t="s">
        <v>17</v>
      </c>
      <c r="BG32" s="336"/>
      <c r="BH32" s="332" t="s">
        <v>15</v>
      </c>
      <c r="BI32" s="333"/>
      <c r="BJ32" s="334" t="s">
        <v>16</v>
      </c>
      <c r="BK32" s="333"/>
      <c r="BL32" s="334" t="s">
        <v>17</v>
      </c>
      <c r="BM32" s="337"/>
      <c r="BN32" s="338" t="s">
        <v>15</v>
      </c>
      <c r="BO32" s="333"/>
      <c r="BP32" s="334" t="s">
        <v>16</v>
      </c>
      <c r="BQ32" s="333"/>
      <c r="BR32" s="334" t="s">
        <v>17</v>
      </c>
      <c r="BS32" s="337"/>
      <c r="BX32" s="321"/>
      <c r="BY32" s="366"/>
      <c r="BZ32" s="60" t="s">
        <v>54</v>
      </c>
      <c r="CA32" s="76">
        <v>453</v>
      </c>
      <c r="CB32" s="77">
        <v>108705</v>
      </c>
      <c r="CC32" s="78">
        <v>780</v>
      </c>
      <c r="CD32" s="79">
        <v>125233.86199999999</v>
      </c>
      <c r="CE32" s="80"/>
      <c r="CF32" s="81"/>
      <c r="CG32" s="82"/>
      <c r="CH32" s="83"/>
      <c r="CI32" s="84"/>
      <c r="CJ32" s="85"/>
      <c r="CK32" s="78"/>
      <c r="CL32" s="83"/>
      <c r="CM32" s="78"/>
      <c r="CN32" s="83"/>
    </row>
    <row r="33" spans="3:92" s="15" customFormat="1" ht="18" customHeight="1" thickBot="1" x14ac:dyDescent="0.35">
      <c r="C33" s="355"/>
      <c r="D33" s="356"/>
      <c r="E33" s="357"/>
      <c r="F33" s="19"/>
      <c r="G33" s="20" t="s">
        <v>28</v>
      </c>
      <c r="H33" s="21"/>
      <c r="I33" s="22" t="s">
        <v>29</v>
      </c>
      <c r="J33" s="21"/>
      <c r="K33" s="23" t="s">
        <v>28</v>
      </c>
      <c r="L33" s="24"/>
      <c r="M33" s="20" t="s">
        <v>28</v>
      </c>
      <c r="N33" s="21"/>
      <c r="O33" s="22" t="s">
        <v>29</v>
      </c>
      <c r="P33" s="21"/>
      <c r="Q33" s="25" t="s">
        <v>28</v>
      </c>
      <c r="R33" s="24"/>
      <c r="S33" s="20" t="s">
        <v>28</v>
      </c>
      <c r="T33" s="21"/>
      <c r="U33" s="22" t="s">
        <v>29</v>
      </c>
      <c r="V33" s="21"/>
      <c r="W33" s="25" t="s">
        <v>28</v>
      </c>
      <c r="X33" s="26"/>
      <c r="Y33" s="20" t="s">
        <v>28</v>
      </c>
      <c r="Z33" s="21"/>
      <c r="AA33" s="22" t="s">
        <v>29</v>
      </c>
      <c r="AB33" s="21"/>
      <c r="AC33" s="23" t="s">
        <v>28</v>
      </c>
      <c r="AD33" s="24"/>
      <c r="AE33" s="20" t="s">
        <v>28</v>
      </c>
      <c r="AF33" s="21"/>
      <c r="AG33" s="22" t="s">
        <v>29</v>
      </c>
      <c r="AH33" s="21"/>
      <c r="AI33" s="25" t="s">
        <v>28</v>
      </c>
      <c r="AJ33" s="24"/>
      <c r="AK33" s="20" t="s">
        <v>28</v>
      </c>
      <c r="AL33" s="21"/>
      <c r="AM33" s="22" t="s">
        <v>29</v>
      </c>
      <c r="AN33" s="21"/>
      <c r="AO33" s="23" t="s">
        <v>28</v>
      </c>
      <c r="AP33" s="24"/>
      <c r="AQ33" s="20" t="s">
        <v>28</v>
      </c>
      <c r="AR33" s="21"/>
      <c r="AS33" s="22" t="s">
        <v>29</v>
      </c>
      <c r="AT33" s="21"/>
      <c r="AU33" s="27" t="s">
        <v>28</v>
      </c>
      <c r="AV33" s="28"/>
      <c r="AW33" s="20" t="s">
        <v>30</v>
      </c>
      <c r="AX33" s="21"/>
      <c r="AY33" s="20" t="s">
        <v>30</v>
      </c>
      <c r="AZ33" s="21"/>
      <c r="BA33" s="23" t="s">
        <v>30</v>
      </c>
      <c r="BB33" s="28"/>
      <c r="BC33" s="20" t="s">
        <v>30</v>
      </c>
      <c r="BD33" s="21"/>
      <c r="BE33" s="20" t="s">
        <v>30</v>
      </c>
      <c r="BF33" s="21"/>
      <c r="BG33" s="23" t="s">
        <v>30</v>
      </c>
      <c r="BH33" s="28"/>
      <c r="BI33" s="20" t="s">
        <v>30</v>
      </c>
      <c r="BJ33" s="21"/>
      <c r="BK33" s="20" t="s">
        <v>30</v>
      </c>
      <c r="BL33" s="21"/>
      <c r="BM33" s="27" t="s">
        <v>30</v>
      </c>
      <c r="BN33" s="26"/>
      <c r="BO33" s="20" t="s">
        <v>30</v>
      </c>
      <c r="BP33" s="21"/>
      <c r="BQ33" s="20" t="s">
        <v>30</v>
      </c>
      <c r="BR33" s="21"/>
      <c r="BS33" s="27" t="s">
        <v>30</v>
      </c>
      <c r="BX33" s="321"/>
      <c r="BY33" s="366"/>
      <c r="BZ33" s="60" t="s">
        <v>55</v>
      </c>
      <c r="CA33" s="76">
        <v>73</v>
      </c>
      <c r="CB33" s="77">
        <v>17589</v>
      </c>
      <c r="CC33" s="78">
        <v>0</v>
      </c>
      <c r="CD33" s="79">
        <v>0</v>
      </c>
      <c r="CE33" s="80"/>
      <c r="CF33" s="81"/>
      <c r="CG33" s="82"/>
      <c r="CH33" s="83"/>
      <c r="CI33" s="84"/>
      <c r="CJ33" s="85"/>
      <c r="CK33" s="78"/>
      <c r="CL33" s="83"/>
      <c r="CM33" s="78"/>
      <c r="CN33" s="83"/>
    </row>
    <row r="34" spans="3:92" ht="18" customHeight="1" thickTop="1" x14ac:dyDescent="0.3">
      <c r="C34" s="360" t="s">
        <v>58</v>
      </c>
      <c r="D34" s="317" t="s">
        <v>33</v>
      </c>
      <c r="E34" s="34" t="s">
        <v>34</v>
      </c>
      <c r="F34" s="35">
        <f>CA23</f>
        <v>0</v>
      </c>
      <c r="G34" s="36">
        <f>IFERROR(F34/F50,0)</f>
        <v>0</v>
      </c>
      <c r="H34" s="37" t="str">
        <f>IFERROR(J34/F34,"0")</f>
        <v>0</v>
      </c>
      <c r="I34" s="38">
        <f>IFERROR(H34/H35,0)</f>
        <v>0</v>
      </c>
      <c r="J34" s="37">
        <f>CB23</f>
        <v>0</v>
      </c>
      <c r="K34" s="39">
        <f>IFERROR(J34/J50,0)</f>
        <v>0</v>
      </c>
      <c r="L34" s="40">
        <f t="shared" ref="L34:L37" si="37">CC23</f>
        <v>13</v>
      </c>
      <c r="M34" s="36">
        <f>IFERROR(L34/L50,0)</f>
        <v>2.9004908522980814E-3</v>
      </c>
      <c r="N34" s="37">
        <f>IFERROR(P34/L34,"0")</f>
        <v>65.31476923076923</v>
      </c>
      <c r="O34" s="38">
        <f>IFERROR(N34/N35,0)</f>
        <v>0.30279023241421582</v>
      </c>
      <c r="P34" s="37">
        <f t="shared" ref="P34:P37" si="38">CD23</f>
        <v>849.09199999999998</v>
      </c>
      <c r="Q34" s="41">
        <f>IFERROR(P34/P50,0)</f>
        <v>1.0559683115884989E-3</v>
      </c>
      <c r="R34" s="40">
        <f>CE23</f>
        <v>0</v>
      </c>
      <c r="S34" s="36">
        <f>IFERROR(R34/R50,0)</f>
        <v>0</v>
      </c>
      <c r="T34" s="37" t="str">
        <f>IFERROR(V34/R34,"0")</f>
        <v>0</v>
      </c>
      <c r="U34" s="38">
        <f>IFERROR(T34/T35,0)</f>
        <v>0</v>
      </c>
      <c r="V34" s="37">
        <f>CF23</f>
        <v>0</v>
      </c>
      <c r="W34" s="41">
        <f>IFERROR(V34/V50,0)</f>
        <v>0</v>
      </c>
      <c r="X34" s="42">
        <f>CG23</f>
        <v>0</v>
      </c>
      <c r="Y34" s="36">
        <f>IFERROR(X34/X50,0)</f>
        <v>0</v>
      </c>
      <c r="Z34" s="37" t="str">
        <f>IFERROR(AB34/X34,"0")</f>
        <v>0</v>
      </c>
      <c r="AA34" s="38">
        <f>IFERROR(Z34/Z35,0)</f>
        <v>0</v>
      </c>
      <c r="AB34" s="37">
        <f>CH23</f>
        <v>0</v>
      </c>
      <c r="AC34" s="39">
        <f>IFERROR(AB34/AB50,0)</f>
        <v>0</v>
      </c>
      <c r="AD34" s="40">
        <f>CI23</f>
        <v>0</v>
      </c>
      <c r="AE34" s="36">
        <f>IFERROR(AD34/AD50,0)</f>
        <v>0</v>
      </c>
      <c r="AF34" s="37" t="str">
        <f>IFERROR(AH34/AD34,"0")</f>
        <v>0</v>
      </c>
      <c r="AG34" s="38">
        <f>IFERROR(AF34/AF35,0)</f>
        <v>0</v>
      </c>
      <c r="AH34" s="37">
        <f>CJ23</f>
        <v>0</v>
      </c>
      <c r="AI34" s="41">
        <f>IFERROR(AH34/AH50,0)</f>
        <v>0</v>
      </c>
      <c r="AJ34" s="40">
        <f>CK23</f>
        <v>0</v>
      </c>
      <c r="AK34" s="36">
        <f>IFERROR(AJ34/AJ50,0)</f>
        <v>0</v>
      </c>
      <c r="AL34" s="37" t="str">
        <f>IFERROR(AN34/AJ34,"0")</f>
        <v>0</v>
      </c>
      <c r="AM34" s="38">
        <f>IFERROR(AL34/AL35,0)</f>
        <v>0</v>
      </c>
      <c r="AN34" s="37">
        <f>CL23</f>
        <v>0</v>
      </c>
      <c r="AO34" s="39">
        <f>IFERROR(AN34/AN50,0)</f>
        <v>0</v>
      </c>
      <c r="AP34" s="40">
        <f>CM23</f>
        <v>0</v>
      </c>
      <c r="AQ34" s="36">
        <f>IFERROR(AP34/AP50,0)</f>
        <v>0</v>
      </c>
      <c r="AR34" s="37" t="str">
        <f>IFERROR(AT34/AP34,"0")</f>
        <v>0</v>
      </c>
      <c r="AS34" s="38">
        <f>IFERROR(AR34/AR35,0)</f>
        <v>0</v>
      </c>
      <c r="AT34" s="37">
        <f>CN23</f>
        <v>0</v>
      </c>
      <c r="AU34" s="43">
        <f>IFERROR(AT34/AT50,0)</f>
        <v>0</v>
      </c>
      <c r="AV34" s="44">
        <f>IFERROR(L34-F34,0)</f>
        <v>13</v>
      </c>
      <c r="AW34" s="45">
        <f>IFERROR(AV34/F34,0)</f>
        <v>0</v>
      </c>
      <c r="AX34" s="46">
        <f>IFERROR(N34-H34,0)</f>
        <v>65.31476923076923</v>
      </c>
      <c r="AY34" s="45">
        <f>IFERROR(AX34/H34,0)</f>
        <v>0</v>
      </c>
      <c r="AZ34" s="46">
        <f>IFERROR(P34-J34,0)</f>
        <v>849.09199999999998</v>
      </c>
      <c r="BA34" s="47">
        <f>IFERROR(AZ34/J34,0)</f>
        <v>0</v>
      </c>
      <c r="BB34" s="44">
        <f>IFERROR(L34-R34,0)</f>
        <v>13</v>
      </c>
      <c r="BC34" s="45">
        <f>IFERROR(BB34/R34,0)</f>
        <v>0</v>
      </c>
      <c r="BD34" s="46">
        <f>IFERROR(N34-T34,0)</f>
        <v>65.31476923076923</v>
      </c>
      <c r="BE34" s="45">
        <f>IFERROR(BD34/T34,0)</f>
        <v>0</v>
      </c>
      <c r="BF34" s="46">
        <f>IFERROR(P34-V34,0)</f>
        <v>849.09199999999998</v>
      </c>
      <c r="BG34" s="47">
        <f>IFERROR(BF34/V34,0)</f>
        <v>0</v>
      </c>
      <c r="BH34" s="44">
        <f>IFERROR(L34-X34,0)</f>
        <v>13</v>
      </c>
      <c r="BI34" s="45">
        <f>IFERROR(BH34/X34,0)</f>
        <v>0</v>
      </c>
      <c r="BJ34" s="46">
        <f>IFERROR(N34-Z34,0)</f>
        <v>65.31476923076923</v>
      </c>
      <c r="BK34" s="45">
        <f>IFERROR(BJ34/Z34,0)</f>
        <v>0</v>
      </c>
      <c r="BL34" s="46">
        <f>IFERROR(P34-AB34,0)</f>
        <v>849.09199999999998</v>
      </c>
      <c r="BM34" s="48">
        <f>IFERROR(BL34/AB34,0)</f>
        <v>0</v>
      </c>
      <c r="BN34" s="49">
        <f>IFERROR(L34-AP34,0)</f>
        <v>13</v>
      </c>
      <c r="BO34" s="45">
        <f>IFERROR(BN34/AP34,0)</f>
        <v>0</v>
      </c>
      <c r="BP34" s="46">
        <f>IFERROR(N34-AR34,0)</f>
        <v>65.31476923076923</v>
      </c>
      <c r="BQ34" s="45">
        <f>IFERROR(BP34/AR34,0)</f>
        <v>0</v>
      </c>
      <c r="BR34" s="46">
        <f t="shared" ref="BR34:BR50" si="39">IFERROR(P34-AT34,0)</f>
        <v>849.09199999999998</v>
      </c>
      <c r="BS34" s="48">
        <f>IFERROR(BR34/AT34,0)</f>
        <v>0</v>
      </c>
      <c r="BX34" s="321"/>
      <c r="BY34" s="366"/>
      <c r="BZ34" s="60" t="s">
        <v>40</v>
      </c>
      <c r="CA34" s="76">
        <v>92</v>
      </c>
      <c r="CB34" s="77">
        <v>24138</v>
      </c>
      <c r="CC34" s="78">
        <v>21</v>
      </c>
      <c r="CD34" s="79">
        <v>3509.0909999999994</v>
      </c>
      <c r="CE34" s="80"/>
      <c r="CF34" s="81"/>
      <c r="CG34" s="82"/>
      <c r="CH34" s="83"/>
      <c r="CI34" s="84"/>
      <c r="CJ34" s="85"/>
      <c r="CK34" s="78"/>
      <c r="CL34" s="83"/>
      <c r="CM34" s="78"/>
      <c r="CN34" s="83"/>
    </row>
    <row r="35" spans="3:92" ht="18" customHeight="1" x14ac:dyDescent="0.3">
      <c r="C35" s="315"/>
      <c r="D35" s="318"/>
      <c r="E35" s="60" t="s">
        <v>36</v>
      </c>
      <c r="F35" s="61">
        <f>CA24</f>
        <v>1964</v>
      </c>
      <c r="G35" s="62">
        <f>IFERROR(F35/F50,0)</f>
        <v>0.4765833535549624</v>
      </c>
      <c r="H35" s="63">
        <f t="shared" ref="H35:H50" si="40">IFERROR(J35/F35,"0")</f>
        <v>234.58757637474542</v>
      </c>
      <c r="I35" s="64">
        <f>IFERROR(H35/H35,0)</f>
        <v>1</v>
      </c>
      <c r="J35" s="63">
        <f>CB24</f>
        <v>460730</v>
      </c>
      <c r="K35" s="65">
        <f>IFERROR(J35/J50,0)</f>
        <v>0.48008261009556219</v>
      </c>
      <c r="L35" s="66">
        <f t="shared" si="37"/>
        <v>1216</v>
      </c>
      <c r="M35" s="62">
        <f>IFERROR(L35/L50,0)</f>
        <v>0.27130745203034362</v>
      </c>
      <c r="N35" s="63">
        <f t="shared" ref="N35:N50" si="41">IFERROR(P35/L35,"0")</f>
        <v>215.709630756579</v>
      </c>
      <c r="O35" s="64">
        <f>IFERROR(N35/N35,0)</f>
        <v>1</v>
      </c>
      <c r="P35" s="63">
        <f t="shared" si="38"/>
        <v>262302.91100000008</v>
      </c>
      <c r="Q35" s="67">
        <f>IFERROR(P35/P50,0)</f>
        <v>0.32621148480190415</v>
      </c>
      <c r="R35" s="66">
        <f>CE24</f>
        <v>0</v>
      </c>
      <c r="S35" s="62">
        <f>IFERROR(R35/R50,0)</f>
        <v>0</v>
      </c>
      <c r="T35" s="63" t="str">
        <f t="shared" ref="T35:T50" si="42">IFERROR(V35/R35,"0")</f>
        <v>0</v>
      </c>
      <c r="U35" s="64">
        <f>IFERROR(T35/T35,0)</f>
        <v>0</v>
      </c>
      <c r="V35" s="63">
        <f>CF24</f>
        <v>0</v>
      </c>
      <c r="W35" s="67">
        <f>IFERROR(V35/V50,0)</f>
        <v>0</v>
      </c>
      <c r="X35" s="68">
        <f>CG24</f>
        <v>0</v>
      </c>
      <c r="Y35" s="62">
        <f>IFERROR(X35/X50,0)</f>
        <v>0</v>
      </c>
      <c r="Z35" s="63" t="str">
        <f t="shared" ref="Z35:Z50" si="43">IFERROR(AB35/X35,"0")</f>
        <v>0</v>
      </c>
      <c r="AA35" s="64">
        <f>IFERROR(Z35/Z35,0)</f>
        <v>0</v>
      </c>
      <c r="AB35" s="63">
        <f>CH24</f>
        <v>0</v>
      </c>
      <c r="AC35" s="65">
        <f>IFERROR(AB35/AB50,0)</f>
        <v>0</v>
      </c>
      <c r="AD35" s="66">
        <f>CI24</f>
        <v>0</v>
      </c>
      <c r="AE35" s="62">
        <f>IFERROR(AD35/AD50,0)</f>
        <v>0</v>
      </c>
      <c r="AF35" s="63" t="str">
        <f t="shared" ref="AF35:AF50" si="44">IFERROR(AH35/AD35,"0")</f>
        <v>0</v>
      </c>
      <c r="AG35" s="64">
        <f>IFERROR(AF35/AF35,0)</f>
        <v>0</v>
      </c>
      <c r="AH35" s="63">
        <f>CJ24</f>
        <v>0</v>
      </c>
      <c r="AI35" s="67">
        <f>IFERROR(AH35/AH50,0)</f>
        <v>0</v>
      </c>
      <c r="AJ35" s="66">
        <f>CK24</f>
        <v>0</v>
      </c>
      <c r="AK35" s="62">
        <f>IFERROR(AJ35/AJ50,0)</f>
        <v>0</v>
      </c>
      <c r="AL35" s="63" t="str">
        <f t="shared" ref="AL35:AL50" si="45">IFERROR(AN35/AJ35,"0")</f>
        <v>0</v>
      </c>
      <c r="AM35" s="64">
        <f>IFERROR(AL35/AL35,0)</f>
        <v>0</v>
      </c>
      <c r="AN35" s="63">
        <f>CL24</f>
        <v>0</v>
      </c>
      <c r="AO35" s="65">
        <f>IFERROR(AN35/AN50,0)</f>
        <v>0</v>
      </c>
      <c r="AP35" s="66">
        <f t="shared" ref="AP35:AP37" si="46">CM24</f>
        <v>0</v>
      </c>
      <c r="AQ35" s="62">
        <f>IFERROR(AP35/AP50,0)</f>
        <v>0</v>
      </c>
      <c r="AR35" s="63" t="str">
        <f t="shared" ref="AR35:AR50" si="47">IFERROR(AT35/AP35,"0")</f>
        <v>0</v>
      </c>
      <c r="AS35" s="64">
        <f>IFERROR(AR35/AR35,0)</f>
        <v>0</v>
      </c>
      <c r="AT35" s="63">
        <f t="shared" ref="AT35:AT37" si="48">CN24</f>
        <v>0</v>
      </c>
      <c r="AU35" s="69">
        <f>IFERROR(AT35/AT50,0)</f>
        <v>0</v>
      </c>
      <c r="AV35" s="70">
        <f t="shared" ref="AV35:AV51" si="49">IFERROR(L35-F35,0)</f>
        <v>-748</v>
      </c>
      <c r="AW35" s="71">
        <f t="shared" ref="AW35:AW50" si="50">IFERROR(AV35/F35,0)</f>
        <v>-0.38085539714867617</v>
      </c>
      <c r="AX35" s="72">
        <f t="shared" ref="AX35:AX50" si="51">IFERROR(N35-H35,0)</f>
        <v>-18.877945618166422</v>
      </c>
      <c r="AY35" s="71">
        <f t="shared" ref="AY35:AY50" si="52">IFERROR(AX35/H35,0)</f>
        <v>-8.0472912973061986E-2</v>
      </c>
      <c r="AZ35" s="72">
        <f t="shared" ref="AZ35:AZ50" si="53">IFERROR(P35-J35,0)</f>
        <v>-198427.08899999992</v>
      </c>
      <c r="BA35" s="73">
        <f t="shared" ref="BA35:BA50" si="54">IFERROR(AZ35/J35,0)</f>
        <v>-0.43067976689167176</v>
      </c>
      <c r="BB35" s="70">
        <f t="shared" ref="BB35:BB51" si="55">IFERROR(L35-R35,0)</f>
        <v>1216</v>
      </c>
      <c r="BC35" s="71">
        <f t="shared" ref="BC35:BC50" si="56">IFERROR(BB35/R35,0)</f>
        <v>0</v>
      </c>
      <c r="BD35" s="72">
        <f t="shared" ref="BD35:BD50" si="57">IFERROR(N35-T35,0)</f>
        <v>215.709630756579</v>
      </c>
      <c r="BE35" s="71">
        <f t="shared" ref="BE35:BE50" si="58">IFERROR(BD35/T35,0)</f>
        <v>0</v>
      </c>
      <c r="BF35" s="72">
        <f t="shared" ref="BF35:BF50" si="59">IFERROR(P35-V35,0)</f>
        <v>262302.91100000008</v>
      </c>
      <c r="BG35" s="73">
        <f t="shared" ref="BG35:BG50" si="60">IFERROR(BF35/V35,0)</f>
        <v>0</v>
      </c>
      <c r="BH35" s="70">
        <f t="shared" ref="BH35:BH51" si="61">IFERROR(L35-X35,0)</f>
        <v>1216</v>
      </c>
      <c r="BI35" s="71">
        <f t="shared" ref="BI35:BI50" si="62">IFERROR(BH35/X35,0)</f>
        <v>0</v>
      </c>
      <c r="BJ35" s="72">
        <f t="shared" ref="BJ35:BJ50" si="63">IFERROR(N35-Z35,0)</f>
        <v>215.709630756579</v>
      </c>
      <c r="BK35" s="71">
        <f t="shared" ref="BK35:BK50" si="64">IFERROR(BJ35/Z35,0)</f>
        <v>0</v>
      </c>
      <c r="BL35" s="72">
        <f t="shared" ref="BL35:BL50" si="65">IFERROR(P35-AB35,0)</f>
        <v>262302.91100000008</v>
      </c>
      <c r="BM35" s="74">
        <f t="shared" ref="BM35:BM50" si="66">IFERROR(BL35/AB35,0)</f>
        <v>0</v>
      </c>
      <c r="BN35" s="75">
        <f t="shared" ref="BN35:BN50" si="67">IFERROR(L35-AP35,0)</f>
        <v>1216</v>
      </c>
      <c r="BO35" s="71">
        <f t="shared" ref="BO35:BO50" si="68">IFERROR(BN35/AP35,0)</f>
        <v>0</v>
      </c>
      <c r="BP35" s="72">
        <f t="shared" ref="BP35:BP50" si="69">IFERROR(N35-AR35,0)</f>
        <v>215.709630756579</v>
      </c>
      <c r="BQ35" s="71">
        <f t="shared" ref="BQ35:BQ50" si="70">IFERROR(BP35/AR35,0)</f>
        <v>0</v>
      </c>
      <c r="BR35" s="72">
        <f t="shared" si="39"/>
        <v>262302.91100000008</v>
      </c>
      <c r="BS35" s="74">
        <f t="shared" ref="BS35:BS50" si="71">IFERROR(BR35/AT35,0)</f>
        <v>0</v>
      </c>
      <c r="BX35" s="322"/>
      <c r="BY35" s="361" t="s">
        <v>57</v>
      </c>
      <c r="BZ35" s="362"/>
      <c r="CA35" s="200">
        <v>38</v>
      </c>
      <c r="CB35" s="201">
        <v>0</v>
      </c>
      <c r="CC35" s="202">
        <v>5</v>
      </c>
      <c r="CD35" s="203">
        <v>0</v>
      </c>
      <c r="CE35" s="204"/>
      <c r="CF35" s="205"/>
      <c r="CG35" s="206"/>
      <c r="CH35" s="207"/>
      <c r="CI35" s="208"/>
      <c r="CJ35" s="209"/>
      <c r="CK35" s="202"/>
      <c r="CL35" s="207"/>
      <c r="CM35" s="202"/>
      <c r="CN35" s="207"/>
    </row>
    <row r="36" spans="3:92" ht="18" customHeight="1" x14ac:dyDescent="0.3">
      <c r="C36" s="315"/>
      <c r="D36" s="318"/>
      <c r="E36" s="60" t="s">
        <v>37</v>
      </c>
      <c r="F36" s="61">
        <f>CA25</f>
        <v>61</v>
      </c>
      <c r="G36" s="62">
        <f>IFERROR(F36/F50,0)</f>
        <v>1.480223246784761E-2</v>
      </c>
      <c r="H36" s="63">
        <f t="shared" si="40"/>
        <v>149.59016393442624</v>
      </c>
      <c r="I36" s="64">
        <f>IFERROR(H36/H35,0)</f>
        <v>0.63767300146986983</v>
      </c>
      <c r="J36" s="63">
        <f>CB25</f>
        <v>9125</v>
      </c>
      <c r="K36" s="65">
        <f>IFERROR(J36/J50,0)</f>
        <v>9.5082886226683858E-3</v>
      </c>
      <c r="L36" s="66">
        <f t="shared" si="37"/>
        <v>29</v>
      </c>
      <c r="M36" s="62">
        <f>IFERROR(L36/L50,0)</f>
        <v>6.4703257474341812E-3</v>
      </c>
      <c r="N36" s="63">
        <f t="shared" si="41"/>
        <v>197.80589655172415</v>
      </c>
      <c r="O36" s="64">
        <f>IFERROR(N36/N35,0)</f>
        <v>0.91700076560300359</v>
      </c>
      <c r="P36" s="63">
        <f t="shared" si="38"/>
        <v>5736.3710000000001</v>
      </c>
      <c r="Q36" s="67">
        <f>IFERROR(P36/P50,0)</f>
        <v>7.1340043240487837E-3</v>
      </c>
      <c r="R36" s="66">
        <f>CE25</f>
        <v>0</v>
      </c>
      <c r="S36" s="62">
        <f>IFERROR(R36/R50,0)</f>
        <v>0</v>
      </c>
      <c r="T36" s="63" t="str">
        <f t="shared" si="42"/>
        <v>0</v>
      </c>
      <c r="U36" s="64">
        <f>IFERROR(T36/T35,0)</f>
        <v>0</v>
      </c>
      <c r="V36" s="63">
        <f>CF25</f>
        <v>0</v>
      </c>
      <c r="W36" s="67">
        <f>IFERROR(V36/V50,0)</f>
        <v>0</v>
      </c>
      <c r="X36" s="68">
        <f>CG25</f>
        <v>0</v>
      </c>
      <c r="Y36" s="62">
        <f>IFERROR(X36/X50,0)</f>
        <v>0</v>
      </c>
      <c r="Z36" s="63" t="str">
        <f t="shared" si="43"/>
        <v>0</v>
      </c>
      <c r="AA36" s="64">
        <f>IFERROR(Z36/Z35,0)</f>
        <v>0</v>
      </c>
      <c r="AB36" s="63">
        <f>CH25</f>
        <v>0</v>
      </c>
      <c r="AC36" s="65">
        <f>IFERROR(AB36/AB50,0)</f>
        <v>0</v>
      </c>
      <c r="AD36" s="66">
        <f>CI25</f>
        <v>0</v>
      </c>
      <c r="AE36" s="62">
        <f>IFERROR(AD36/AD50,0)</f>
        <v>0</v>
      </c>
      <c r="AF36" s="63" t="str">
        <f t="shared" si="44"/>
        <v>0</v>
      </c>
      <c r="AG36" s="64">
        <f>IFERROR(AF36/AF35,0)</f>
        <v>0</v>
      </c>
      <c r="AH36" s="63">
        <f>CJ25</f>
        <v>0</v>
      </c>
      <c r="AI36" s="67">
        <f>IFERROR(AH36/AH50,0)</f>
        <v>0</v>
      </c>
      <c r="AJ36" s="66">
        <f>CK25</f>
        <v>0</v>
      </c>
      <c r="AK36" s="62">
        <f>IFERROR(AJ36/AJ50,0)</f>
        <v>0</v>
      </c>
      <c r="AL36" s="63" t="str">
        <f t="shared" si="45"/>
        <v>0</v>
      </c>
      <c r="AM36" s="64">
        <f>IFERROR(AL36/AL35,0)</f>
        <v>0</v>
      </c>
      <c r="AN36" s="63">
        <f>CL25</f>
        <v>0</v>
      </c>
      <c r="AO36" s="65">
        <f>IFERROR(AN36/AN50,0)</f>
        <v>0</v>
      </c>
      <c r="AP36" s="66">
        <f t="shared" si="46"/>
        <v>0</v>
      </c>
      <c r="AQ36" s="62">
        <f>IFERROR(AP36/AP50,0)</f>
        <v>0</v>
      </c>
      <c r="AR36" s="63" t="str">
        <f t="shared" si="47"/>
        <v>0</v>
      </c>
      <c r="AS36" s="64">
        <f>IFERROR(AR36/AR35,0)</f>
        <v>0</v>
      </c>
      <c r="AT36" s="63">
        <f t="shared" si="48"/>
        <v>0</v>
      </c>
      <c r="AU36" s="69">
        <f>IFERROR(AT36/AT50,0)</f>
        <v>0</v>
      </c>
      <c r="AV36" s="70">
        <f t="shared" si="49"/>
        <v>-32</v>
      </c>
      <c r="AW36" s="71">
        <f t="shared" si="50"/>
        <v>-0.52459016393442626</v>
      </c>
      <c r="AX36" s="72">
        <f t="shared" si="51"/>
        <v>48.215732617297903</v>
      </c>
      <c r="AY36" s="71">
        <f t="shared" si="52"/>
        <v>0.32231887009919691</v>
      </c>
      <c r="AZ36" s="72">
        <f t="shared" si="53"/>
        <v>-3388.6289999999999</v>
      </c>
      <c r="BA36" s="73">
        <f t="shared" si="54"/>
        <v>-0.37135660273972604</v>
      </c>
      <c r="BB36" s="70">
        <f t="shared" si="55"/>
        <v>29</v>
      </c>
      <c r="BC36" s="71">
        <f t="shared" si="56"/>
        <v>0</v>
      </c>
      <c r="BD36" s="72">
        <f t="shared" si="57"/>
        <v>197.80589655172415</v>
      </c>
      <c r="BE36" s="71">
        <f t="shared" si="58"/>
        <v>0</v>
      </c>
      <c r="BF36" s="72">
        <f t="shared" si="59"/>
        <v>5736.3710000000001</v>
      </c>
      <c r="BG36" s="73">
        <f t="shared" si="60"/>
        <v>0</v>
      </c>
      <c r="BH36" s="70">
        <f t="shared" si="61"/>
        <v>29</v>
      </c>
      <c r="BI36" s="71">
        <f t="shared" si="62"/>
        <v>0</v>
      </c>
      <c r="BJ36" s="72">
        <f t="shared" si="63"/>
        <v>197.80589655172415</v>
      </c>
      <c r="BK36" s="71">
        <f t="shared" si="64"/>
        <v>0</v>
      </c>
      <c r="BL36" s="72">
        <f t="shared" si="65"/>
        <v>5736.3710000000001</v>
      </c>
      <c r="BM36" s="74">
        <f t="shared" si="66"/>
        <v>0</v>
      </c>
      <c r="BN36" s="75">
        <f t="shared" si="67"/>
        <v>29</v>
      </c>
      <c r="BO36" s="71">
        <f t="shared" si="68"/>
        <v>0</v>
      </c>
      <c r="BP36" s="72">
        <f t="shared" si="69"/>
        <v>197.80589655172415</v>
      </c>
      <c r="BQ36" s="71">
        <f t="shared" si="70"/>
        <v>0</v>
      </c>
      <c r="BR36" s="72">
        <f t="shared" si="39"/>
        <v>5736.3710000000001</v>
      </c>
      <c r="BS36" s="74">
        <f t="shared" si="71"/>
        <v>0</v>
      </c>
      <c r="BX36" s="367" t="s">
        <v>61</v>
      </c>
      <c r="BY36" s="369" t="s">
        <v>35</v>
      </c>
      <c r="BZ36" s="34" t="s">
        <v>34</v>
      </c>
      <c r="CA36" s="50">
        <v>0</v>
      </c>
      <c r="CB36" s="51">
        <v>0</v>
      </c>
      <c r="CC36" s="52">
        <v>11</v>
      </c>
      <c r="CD36" s="53">
        <v>632.72800000000007</v>
      </c>
      <c r="CE36" s="54"/>
      <c r="CF36" s="55"/>
      <c r="CG36" s="56"/>
      <c r="CH36" s="57"/>
      <c r="CI36" s="58"/>
      <c r="CJ36" s="59"/>
      <c r="CK36" s="52"/>
      <c r="CL36" s="57"/>
      <c r="CM36" s="52"/>
      <c r="CN36" s="57"/>
    </row>
    <row r="37" spans="3:92" ht="18" customHeight="1" x14ac:dyDescent="0.3">
      <c r="C37" s="315"/>
      <c r="D37" s="318"/>
      <c r="E37" s="60" t="s">
        <v>39</v>
      </c>
      <c r="F37" s="61">
        <f>CA26</f>
        <v>38</v>
      </c>
      <c r="G37" s="62">
        <f>IFERROR(F37/F50,0)</f>
        <v>9.2210628488231007E-3</v>
      </c>
      <c r="H37" s="63">
        <f t="shared" si="40"/>
        <v>253.52631578947367</v>
      </c>
      <c r="I37" s="64">
        <f>IFERROR(H37/H35,0)</f>
        <v>1.0807320647896301</v>
      </c>
      <c r="J37" s="63">
        <f>CB26</f>
        <v>9634</v>
      </c>
      <c r="K37" s="65">
        <f>IFERROR(J37/J50,0)</f>
        <v>1.0038668777072572E-2</v>
      </c>
      <c r="L37" s="66">
        <f t="shared" si="37"/>
        <v>0</v>
      </c>
      <c r="M37" s="62">
        <f>IFERROR(L37/L50,0)</f>
        <v>0</v>
      </c>
      <c r="N37" s="63" t="str">
        <f t="shared" si="41"/>
        <v>0</v>
      </c>
      <c r="O37" s="64">
        <f>IFERROR(N37/N35,0)</f>
        <v>0</v>
      </c>
      <c r="P37" s="63">
        <f t="shared" si="38"/>
        <v>0</v>
      </c>
      <c r="Q37" s="67">
        <f>IFERROR(P37/P50,0)</f>
        <v>0</v>
      </c>
      <c r="R37" s="66">
        <f>CE26</f>
        <v>0</v>
      </c>
      <c r="S37" s="62">
        <f>IFERROR(R37/R50,0)</f>
        <v>0</v>
      </c>
      <c r="T37" s="63" t="str">
        <f t="shared" si="42"/>
        <v>0</v>
      </c>
      <c r="U37" s="64">
        <f>IFERROR(T37/T35,0)</f>
        <v>0</v>
      </c>
      <c r="V37" s="63">
        <f>CF26</f>
        <v>0</v>
      </c>
      <c r="W37" s="67">
        <f>IFERROR(V37/V50,0)</f>
        <v>0</v>
      </c>
      <c r="X37" s="68">
        <f>CG26</f>
        <v>0</v>
      </c>
      <c r="Y37" s="62">
        <f>IFERROR(X37/X50,0)</f>
        <v>0</v>
      </c>
      <c r="Z37" s="63" t="str">
        <f t="shared" si="43"/>
        <v>0</v>
      </c>
      <c r="AA37" s="64">
        <f>IFERROR(Z37/Z35,0)</f>
        <v>0</v>
      </c>
      <c r="AB37" s="63">
        <f>CH26</f>
        <v>0</v>
      </c>
      <c r="AC37" s="65">
        <f>IFERROR(AB37/AB50,0)</f>
        <v>0</v>
      </c>
      <c r="AD37" s="66">
        <f>CI26</f>
        <v>0</v>
      </c>
      <c r="AE37" s="62">
        <f>IFERROR(AD37/AD50,0)</f>
        <v>0</v>
      </c>
      <c r="AF37" s="63" t="str">
        <f t="shared" si="44"/>
        <v>0</v>
      </c>
      <c r="AG37" s="64">
        <f>IFERROR(AF37/AF35,0)</f>
        <v>0</v>
      </c>
      <c r="AH37" s="63">
        <f>CJ26</f>
        <v>0</v>
      </c>
      <c r="AI37" s="67">
        <f>IFERROR(AH37/AH50,0)</f>
        <v>0</v>
      </c>
      <c r="AJ37" s="66">
        <f>CK26</f>
        <v>0</v>
      </c>
      <c r="AK37" s="62">
        <f>IFERROR(AJ37/AJ50,0)</f>
        <v>0</v>
      </c>
      <c r="AL37" s="63" t="str">
        <f t="shared" si="45"/>
        <v>0</v>
      </c>
      <c r="AM37" s="64">
        <f>IFERROR(AL37/AL35,0)</f>
        <v>0</v>
      </c>
      <c r="AN37" s="63">
        <f>CL26</f>
        <v>0</v>
      </c>
      <c r="AO37" s="65">
        <f>IFERROR(AN37/AN50,0)</f>
        <v>0</v>
      </c>
      <c r="AP37" s="66">
        <f t="shared" si="46"/>
        <v>0</v>
      </c>
      <c r="AQ37" s="62">
        <f>IFERROR(AP37/AP50,0)</f>
        <v>0</v>
      </c>
      <c r="AR37" s="63" t="str">
        <f t="shared" si="47"/>
        <v>0</v>
      </c>
      <c r="AS37" s="64">
        <f>IFERROR(AR37/AR35,0)</f>
        <v>0</v>
      </c>
      <c r="AT37" s="63">
        <f t="shared" si="48"/>
        <v>0</v>
      </c>
      <c r="AU37" s="69">
        <f>IFERROR(AT37/AT50,0)</f>
        <v>0</v>
      </c>
      <c r="AV37" s="70">
        <f t="shared" si="49"/>
        <v>-38</v>
      </c>
      <c r="AW37" s="71">
        <f t="shared" si="50"/>
        <v>-1</v>
      </c>
      <c r="AX37" s="72">
        <f t="shared" si="51"/>
        <v>-253.52631578947367</v>
      </c>
      <c r="AY37" s="71">
        <f t="shared" si="52"/>
        <v>-1</v>
      </c>
      <c r="AZ37" s="72">
        <f t="shared" si="53"/>
        <v>-9634</v>
      </c>
      <c r="BA37" s="73">
        <f t="shared" si="54"/>
        <v>-1</v>
      </c>
      <c r="BB37" s="70">
        <f t="shared" si="55"/>
        <v>0</v>
      </c>
      <c r="BC37" s="71">
        <f t="shared" si="56"/>
        <v>0</v>
      </c>
      <c r="BD37" s="72">
        <f t="shared" si="57"/>
        <v>0</v>
      </c>
      <c r="BE37" s="71">
        <f t="shared" si="58"/>
        <v>0</v>
      </c>
      <c r="BF37" s="72">
        <f t="shared" si="59"/>
        <v>0</v>
      </c>
      <c r="BG37" s="73">
        <f t="shared" si="60"/>
        <v>0</v>
      </c>
      <c r="BH37" s="70">
        <f t="shared" si="61"/>
        <v>0</v>
      </c>
      <c r="BI37" s="71">
        <f t="shared" si="62"/>
        <v>0</v>
      </c>
      <c r="BJ37" s="72">
        <f t="shared" si="63"/>
        <v>0</v>
      </c>
      <c r="BK37" s="71">
        <f t="shared" si="64"/>
        <v>0</v>
      </c>
      <c r="BL37" s="72">
        <f t="shared" si="65"/>
        <v>0</v>
      </c>
      <c r="BM37" s="74">
        <f t="shared" si="66"/>
        <v>0</v>
      </c>
      <c r="BN37" s="75">
        <f t="shared" si="67"/>
        <v>0</v>
      </c>
      <c r="BO37" s="71">
        <f t="shared" si="68"/>
        <v>0</v>
      </c>
      <c r="BP37" s="72">
        <f t="shared" si="69"/>
        <v>0</v>
      </c>
      <c r="BQ37" s="71">
        <f t="shared" si="70"/>
        <v>0</v>
      </c>
      <c r="BR37" s="72">
        <f t="shared" si="39"/>
        <v>0</v>
      </c>
      <c r="BS37" s="74">
        <f t="shared" si="71"/>
        <v>0</v>
      </c>
      <c r="BX37" s="321"/>
      <c r="BY37" s="366"/>
      <c r="BZ37" s="60" t="s">
        <v>36</v>
      </c>
      <c r="CA37" s="76">
        <v>1337</v>
      </c>
      <c r="CB37" s="77">
        <v>354451</v>
      </c>
      <c r="CC37" s="78">
        <v>847</v>
      </c>
      <c r="CD37" s="79">
        <v>183897.73700000002</v>
      </c>
      <c r="CE37" s="80"/>
      <c r="CF37" s="81"/>
      <c r="CG37" s="82"/>
      <c r="CH37" s="83"/>
      <c r="CI37" s="84"/>
      <c r="CJ37" s="85"/>
      <c r="CK37" s="78"/>
      <c r="CL37" s="83"/>
      <c r="CM37" s="78"/>
      <c r="CN37" s="83"/>
    </row>
    <row r="38" spans="3:92" ht="18" customHeight="1" x14ac:dyDescent="0.3">
      <c r="C38" s="315"/>
      <c r="D38" s="319"/>
      <c r="E38" s="86" t="s">
        <v>41</v>
      </c>
      <c r="F38" s="87">
        <f>SUM(F34:F37)</f>
        <v>2063</v>
      </c>
      <c r="G38" s="88">
        <f>IFERROR(F38/F50,0)</f>
        <v>0.50060664887163309</v>
      </c>
      <c r="H38" s="89">
        <f t="shared" si="40"/>
        <v>232.42317014057198</v>
      </c>
      <c r="I38" s="90">
        <f>IFERROR(H38/H35,0)</f>
        <v>0.99077356837211239</v>
      </c>
      <c r="J38" s="89">
        <f>SUM(J34:J37)</f>
        <v>479489</v>
      </c>
      <c r="K38" s="91">
        <f>IFERROR(J38/J50,0)</f>
        <v>0.49962956749530318</v>
      </c>
      <c r="L38" s="92">
        <f>SUM(L34:L37)</f>
        <v>1258</v>
      </c>
      <c r="M38" s="88">
        <f>IFERROR(L38/L50,0)</f>
        <v>0.28067826863007583</v>
      </c>
      <c r="N38" s="89">
        <f t="shared" si="41"/>
        <v>213.74274562798098</v>
      </c>
      <c r="O38" s="90">
        <f>IFERROR(N38/N35,0)</f>
        <v>0.99088179270578058</v>
      </c>
      <c r="P38" s="89">
        <f>SUM(P34:P37)</f>
        <v>268888.37400000007</v>
      </c>
      <c r="Q38" s="93">
        <f>IFERROR(P38/P50,0)</f>
        <v>0.33440145743754141</v>
      </c>
      <c r="R38" s="92">
        <f>SUM(R34:R37)</f>
        <v>0</v>
      </c>
      <c r="S38" s="88">
        <f>IFERROR(R38/R50,0)</f>
        <v>0</v>
      </c>
      <c r="T38" s="89" t="str">
        <f t="shared" si="42"/>
        <v>0</v>
      </c>
      <c r="U38" s="90">
        <f>IFERROR(T38/T35,0)</f>
        <v>0</v>
      </c>
      <c r="V38" s="89">
        <f>SUM(V34:V37)</f>
        <v>0</v>
      </c>
      <c r="W38" s="93">
        <f>IFERROR(V38/V50,0)</f>
        <v>0</v>
      </c>
      <c r="X38" s="94">
        <f>SUM(X34:X37)</f>
        <v>0</v>
      </c>
      <c r="Y38" s="88">
        <f>IFERROR(X38/X50,0)</f>
        <v>0</v>
      </c>
      <c r="Z38" s="89" t="str">
        <f t="shared" si="43"/>
        <v>0</v>
      </c>
      <c r="AA38" s="90">
        <f>IFERROR(Z38/Z35,0)</f>
        <v>0</v>
      </c>
      <c r="AB38" s="89">
        <f>SUM(AB34:AB37)</f>
        <v>0</v>
      </c>
      <c r="AC38" s="91">
        <f>IFERROR(AB38/AB50,0)</f>
        <v>0</v>
      </c>
      <c r="AD38" s="92">
        <f>SUM(AD34:AD37)</f>
        <v>0</v>
      </c>
      <c r="AE38" s="88">
        <f>IFERROR(AD38/AD50,0)</f>
        <v>0</v>
      </c>
      <c r="AF38" s="89" t="str">
        <f t="shared" si="44"/>
        <v>0</v>
      </c>
      <c r="AG38" s="90">
        <f>IFERROR(AF38/AF35,0)</f>
        <v>0</v>
      </c>
      <c r="AH38" s="89">
        <f>SUM(AH34:AH37)</f>
        <v>0</v>
      </c>
      <c r="AI38" s="93">
        <f>IFERROR(AH38/AH50,0)</f>
        <v>0</v>
      </c>
      <c r="AJ38" s="92">
        <f>SUM(AJ34:AJ37)</f>
        <v>0</v>
      </c>
      <c r="AK38" s="88">
        <f>IFERROR(AJ38/AJ50,0)</f>
        <v>0</v>
      </c>
      <c r="AL38" s="89" t="str">
        <f t="shared" si="45"/>
        <v>0</v>
      </c>
      <c r="AM38" s="90">
        <f>IFERROR(AL38/AL35,0)</f>
        <v>0</v>
      </c>
      <c r="AN38" s="89">
        <f>SUM(AN34:AN37)</f>
        <v>0</v>
      </c>
      <c r="AO38" s="91">
        <f>IFERROR(AN38/AN50,0)</f>
        <v>0</v>
      </c>
      <c r="AP38" s="92">
        <f>SUM(AP34:AP37)</f>
        <v>0</v>
      </c>
      <c r="AQ38" s="88">
        <f>IFERROR(AP38/AP50,0)</f>
        <v>0</v>
      </c>
      <c r="AR38" s="89" t="str">
        <f t="shared" si="47"/>
        <v>0</v>
      </c>
      <c r="AS38" s="90">
        <f>IFERROR(AR38/AR35,0)</f>
        <v>0</v>
      </c>
      <c r="AT38" s="89">
        <f>SUM(AT34:AT37)</f>
        <v>0</v>
      </c>
      <c r="AU38" s="95">
        <f>IFERROR(AT38/AT50,0)</f>
        <v>0</v>
      </c>
      <c r="AV38" s="96">
        <f t="shared" si="49"/>
        <v>-805</v>
      </c>
      <c r="AW38" s="97">
        <f t="shared" si="50"/>
        <v>-0.39020843431895297</v>
      </c>
      <c r="AX38" s="98">
        <f t="shared" si="51"/>
        <v>-18.680424512591003</v>
      </c>
      <c r="AY38" s="97">
        <f t="shared" si="52"/>
        <v>-8.0372471046208024E-2</v>
      </c>
      <c r="AZ38" s="98">
        <f t="shared" si="53"/>
        <v>-210600.62599999993</v>
      </c>
      <c r="BA38" s="99">
        <f t="shared" si="54"/>
        <v>-0.43921888927587482</v>
      </c>
      <c r="BB38" s="96">
        <f t="shared" si="55"/>
        <v>1258</v>
      </c>
      <c r="BC38" s="97">
        <f t="shared" si="56"/>
        <v>0</v>
      </c>
      <c r="BD38" s="98">
        <f t="shared" si="57"/>
        <v>213.74274562798098</v>
      </c>
      <c r="BE38" s="97">
        <f t="shared" si="58"/>
        <v>0</v>
      </c>
      <c r="BF38" s="98">
        <f t="shared" si="59"/>
        <v>268888.37400000007</v>
      </c>
      <c r="BG38" s="99">
        <f t="shared" si="60"/>
        <v>0</v>
      </c>
      <c r="BH38" s="96">
        <f t="shared" si="61"/>
        <v>1258</v>
      </c>
      <c r="BI38" s="97">
        <f t="shared" si="62"/>
        <v>0</v>
      </c>
      <c r="BJ38" s="98">
        <f t="shared" si="63"/>
        <v>213.74274562798098</v>
      </c>
      <c r="BK38" s="97">
        <f t="shared" si="64"/>
        <v>0</v>
      </c>
      <c r="BL38" s="98">
        <f t="shared" si="65"/>
        <v>268888.37400000007</v>
      </c>
      <c r="BM38" s="100">
        <f t="shared" si="66"/>
        <v>0</v>
      </c>
      <c r="BN38" s="101">
        <f t="shared" si="67"/>
        <v>1258</v>
      </c>
      <c r="BO38" s="97">
        <f t="shared" si="68"/>
        <v>0</v>
      </c>
      <c r="BP38" s="98">
        <f t="shared" si="69"/>
        <v>213.74274562798098</v>
      </c>
      <c r="BQ38" s="97">
        <f t="shared" si="70"/>
        <v>0</v>
      </c>
      <c r="BR38" s="98">
        <f t="shared" si="39"/>
        <v>268888.37400000007</v>
      </c>
      <c r="BS38" s="100">
        <f t="shared" si="71"/>
        <v>0</v>
      </c>
      <c r="BX38" s="321"/>
      <c r="BY38" s="366"/>
      <c r="BZ38" s="60" t="s">
        <v>38</v>
      </c>
      <c r="CA38" s="76">
        <v>45</v>
      </c>
      <c r="CB38" s="77">
        <v>6925</v>
      </c>
      <c r="CC38" s="78">
        <v>11</v>
      </c>
      <c r="CD38" s="79">
        <v>2985.4579999999996</v>
      </c>
      <c r="CE38" s="80"/>
      <c r="CF38" s="81"/>
      <c r="CG38" s="82"/>
      <c r="CH38" s="83"/>
      <c r="CI38" s="84"/>
      <c r="CJ38" s="85"/>
      <c r="CK38" s="78"/>
      <c r="CL38" s="83"/>
      <c r="CM38" s="78"/>
      <c r="CN38" s="83"/>
    </row>
    <row r="39" spans="3:92" ht="18" customHeight="1" x14ac:dyDescent="0.3">
      <c r="C39" s="315"/>
      <c r="D39" s="320" t="s">
        <v>44</v>
      </c>
      <c r="E39" s="102" t="s">
        <v>45</v>
      </c>
      <c r="F39" s="103">
        <f>CA27</f>
        <v>205</v>
      </c>
      <c r="G39" s="104">
        <f>IFERROR(F39/F50,0)</f>
        <v>4.9745207473914095E-2</v>
      </c>
      <c r="H39" s="105">
        <f t="shared" si="40"/>
        <v>218.74146341463415</v>
      </c>
      <c r="I39" s="106">
        <f>IFERROR(H39/H35,0)</f>
        <v>0.93245118430825313</v>
      </c>
      <c r="J39" s="105">
        <f>CB27</f>
        <v>44842</v>
      </c>
      <c r="K39" s="107">
        <f>IFERROR(J39/J50,0)</f>
        <v>4.6725553799199529E-2</v>
      </c>
      <c r="L39" s="108">
        <f t="shared" ref="L39:L41" si="72">CC27</f>
        <v>348</v>
      </c>
      <c r="M39" s="104">
        <f>IFERROR(L39/L50,0)</f>
        <v>7.7643908969210168E-2</v>
      </c>
      <c r="N39" s="105">
        <f t="shared" si="41"/>
        <v>138.52112068965519</v>
      </c>
      <c r="O39" s="106">
        <f>IFERROR(N39/N35,0)</f>
        <v>0.64216474806343526</v>
      </c>
      <c r="P39" s="105">
        <f t="shared" ref="P39:P41" si="73">CD27</f>
        <v>48205.350000000006</v>
      </c>
      <c r="Q39" s="109">
        <f>IFERROR(P39/P50,0)</f>
        <v>5.9950302262926344E-2</v>
      </c>
      <c r="R39" s="108">
        <f>CE27</f>
        <v>0</v>
      </c>
      <c r="S39" s="104">
        <f>IFERROR(R39/R50,0)</f>
        <v>0</v>
      </c>
      <c r="T39" s="105" t="str">
        <f t="shared" si="42"/>
        <v>0</v>
      </c>
      <c r="U39" s="106">
        <f>IFERROR(T39/T35,0)</f>
        <v>0</v>
      </c>
      <c r="V39" s="105">
        <f>CF27</f>
        <v>0</v>
      </c>
      <c r="W39" s="109">
        <f>IFERROR(V39/V50,0)</f>
        <v>0</v>
      </c>
      <c r="X39" s="110">
        <f>CG27</f>
        <v>0</v>
      </c>
      <c r="Y39" s="104">
        <f>IFERROR(X39/X50,0)</f>
        <v>0</v>
      </c>
      <c r="Z39" s="105" t="str">
        <f t="shared" si="43"/>
        <v>0</v>
      </c>
      <c r="AA39" s="106">
        <f>IFERROR(Z39/Z35,0)</f>
        <v>0</v>
      </c>
      <c r="AB39" s="105">
        <f>CH27</f>
        <v>0</v>
      </c>
      <c r="AC39" s="107">
        <f>IFERROR(AB39/AB50,0)</f>
        <v>0</v>
      </c>
      <c r="AD39" s="108">
        <f>CI27</f>
        <v>0</v>
      </c>
      <c r="AE39" s="104">
        <f>IFERROR(AD39/AD50,0)</f>
        <v>0</v>
      </c>
      <c r="AF39" s="105" t="str">
        <f t="shared" si="44"/>
        <v>0</v>
      </c>
      <c r="AG39" s="106">
        <f>IFERROR(AF39/AF35,0)</f>
        <v>0</v>
      </c>
      <c r="AH39" s="105">
        <f>CJ27</f>
        <v>0</v>
      </c>
      <c r="AI39" s="109">
        <f>IFERROR(AH39/AH50,0)</f>
        <v>0</v>
      </c>
      <c r="AJ39" s="108">
        <f>CK27</f>
        <v>0</v>
      </c>
      <c r="AK39" s="104">
        <f>IFERROR(AJ39/AJ50,0)</f>
        <v>0</v>
      </c>
      <c r="AL39" s="105" t="str">
        <f t="shared" si="45"/>
        <v>0</v>
      </c>
      <c r="AM39" s="106">
        <f>IFERROR(AL39/AL35,0)</f>
        <v>0</v>
      </c>
      <c r="AN39" s="105">
        <f>CL27</f>
        <v>0</v>
      </c>
      <c r="AO39" s="107">
        <f>IFERROR(AN39/AN50,0)</f>
        <v>0</v>
      </c>
      <c r="AP39" s="108">
        <f>CM27</f>
        <v>0</v>
      </c>
      <c r="AQ39" s="104">
        <f>IFERROR(AP39/AP50,0)</f>
        <v>0</v>
      </c>
      <c r="AR39" s="105" t="str">
        <f t="shared" si="47"/>
        <v>0</v>
      </c>
      <c r="AS39" s="106">
        <f>IFERROR(AR39/AR35,0)</f>
        <v>0</v>
      </c>
      <c r="AT39" s="105">
        <f>CN27</f>
        <v>0</v>
      </c>
      <c r="AU39" s="111">
        <f>IFERROR(AT39/AT50,0)</f>
        <v>0</v>
      </c>
      <c r="AV39" s="112">
        <f t="shared" si="49"/>
        <v>143</v>
      </c>
      <c r="AW39" s="113">
        <f t="shared" si="50"/>
        <v>0.69756097560975605</v>
      </c>
      <c r="AX39" s="114">
        <f t="shared" si="51"/>
        <v>-80.220342724978963</v>
      </c>
      <c r="AY39" s="113">
        <f t="shared" si="52"/>
        <v>-0.36673587838679556</v>
      </c>
      <c r="AZ39" s="114">
        <f t="shared" si="53"/>
        <v>3363.3500000000058</v>
      </c>
      <c r="BA39" s="115">
        <f t="shared" si="54"/>
        <v>7.5004460104366566E-2</v>
      </c>
      <c r="BB39" s="112">
        <f t="shared" si="55"/>
        <v>348</v>
      </c>
      <c r="BC39" s="113">
        <f t="shared" si="56"/>
        <v>0</v>
      </c>
      <c r="BD39" s="114">
        <f t="shared" si="57"/>
        <v>138.52112068965519</v>
      </c>
      <c r="BE39" s="113">
        <f t="shared" si="58"/>
        <v>0</v>
      </c>
      <c r="BF39" s="114">
        <f t="shared" si="59"/>
        <v>48205.350000000006</v>
      </c>
      <c r="BG39" s="115">
        <f t="shared" si="60"/>
        <v>0</v>
      </c>
      <c r="BH39" s="112">
        <f t="shared" si="61"/>
        <v>348</v>
      </c>
      <c r="BI39" s="113">
        <f t="shared" si="62"/>
        <v>0</v>
      </c>
      <c r="BJ39" s="114">
        <f t="shared" si="63"/>
        <v>138.52112068965519</v>
      </c>
      <c r="BK39" s="113">
        <f t="shared" si="64"/>
        <v>0</v>
      </c>
      <c r="BL39" s="114">
        <f t="shared" si="65"/>
        <v>48205.350000000006</v>
      </c>
      <c r="BM39" s="116">
        <f t="shared" si="66"/>
        <v>0</v>
      </c>
      <c r="BN39" s="117">
        <f t="shared" si="67"/>
        <v>348</v>
      </c>
      <c r="BO39" s="113">
        <f t="shared" si="68"/>
        <v>0</v>
      </c>
      <c r="BP39" s="114">
        <f t="shared" si="69"/>
        <v>138.52112068965519</v>
      </c>
      <c r="BQ39" s="113">
        <f t="shared" si="70"/>
        <v>0</v>
      </c>
      <c r="BR39" s="114">
        <f t="shared" si="39"/>
        <v>48205.350000000006</v>
      </c>
      <c r="BS39" s="116">
        <f t="shared" si="71"/>
        <v>0</v>
      </c>
      <c r="BX39" s="321"/>
      <c r="BY39" s="366"/>
      <c r="BZ39" s="60" t="s">
        <v>40</v>
      </c>
      <c r="CA39" s="76">
        <v>23</v>
      </c>
      <c r="CB39" s="77">
        <v>6525</v>
      </c>
      <c r="CC39" s="78">
        <v>0</v>
      </c>
      <c r="CD39" s="79">
        <v>0</v>
      </c>
      <c r="CE39" s="80"/>
      <c r="CF39" s="81"/>
      <c r="CG39" s="82"/>
      <c r="CH39" s="83"/>
      <c r="CI39" s="84"/>
      <c r="CJ39" s="85"/>
      <c r="CK39" s="78"/>
      <c r="CL39" s="83"/>
      <c r="CM39" s="78"/>
      <c r="CN39" s="83"/>
    </row>
    <row r="40" spans="3:92" ht="18" customHeight="1" x14ac:dyDescent="0.3">
      <c r="C40" s="315"/>
      <c r="D40" s="321"/>
      <c r="E40" s="60" t="s">
        <v>47</v>
      </c>
      <c r="F40" s="61">
        <f>CA28</f>
        <v>0</v>
      </c>
      <c r="G40" s="62">
        <f>IFERROR(F40/F50,0)</f>
        <v>0</v>
      </c>
      <c r="H40" s="63" t="str">
        <f t="shared" si="40"/>
        <v>0</v>
      </c>
      <c r="I40" s="64">
        <f>IFERROR(H40/H35,0)</f>
        <v>0</v>
      </c>
      <c r="J40" s="63">
        <f>CB28</f>
        <v>0</v>
      </c>
      <c r="K40" s="65">
        <f>IFERROR(J40/J50,0)</f>
        <v>0</v>
      </c>
      <c r="L40" s="66">
        <f t="shared" si="72"/>
        <v>0</v>
      </c>
      <c r="M40" s="62">
        <f>IFERROR(L40/L50,0)</f>
        <v>0</v>
      </c>
      <c r="N40" s="63" t="str">
        <f t="shared" si="41"/>
        <v>0</v>
      </c>
      <c r="O40" s="64">
        <f>IFERROR(N40/N35,0)</f>
        <v>0</v>
      </c>
      <c r="P40" s="63">
        <f t="shared" si="73"/>
        <v>0</v>
      </c>
      <c r="Q40" s="67">
        <f>IFERROR(P40/P50,0)</f>
        <v>0</v>
      </c>
      <c r="R40" s="66">
        <f>CE28</f>
        <v>0</v>
      </c>
      <c r="S40" s="62">
        <f>IFERROR(R40/R50,0)</f>
        <v>0</v>
      </c>
      <c r="T40" s="63" t="str">
        <f t="shared" si="42"/>
        <v>0</v>
      </c>
      <c r="U40" s="64">
        <f>IFERROR(T40/T35,0)</f>
        <v>0</v>
      </c>
      <c r="V40" s="63">
        <f>CF28</f>
        <v>0</v>
      </c>
      <c r="W40" s="67">
        <f>IFERROR(V40/V50,0)</f>
        <v>0</v>
      </c>
      <c r="X40" s="68">
        <f>CG28</f>
        <v>0</v>
      </c>
      <c r="Y40" s="62">
        <f>IFERROR(X40/X50,0)</f>
        <v>0</v>
      </c>
      <c r="Z40" s="63" t="str">
        <f t="shared" si="43"/>
        <v>0</v>
      </c>
      <c r="AA40" s="64">
        <f>IFERROR(Z40/Z35,0)</f>
        <v>0</v>
      </c>
      <c r="AB40" s="63">
        <f>CH28</f>
        <v>0</v>
      </c>
      <c r="AC40" s="65">
        <f>IFERROR(AB40/AB50,0)</f>
        <v>0</v>
      </c>
      <c r="AD40" s="66">
        <f>CI28</f>
        <v>0</v>
      </c>
      <c r="AE40" s="62">
        <f>IFERROR(AD40/AD50,0)</f>
        <v>0</v>
      </c>
      <c r="AF40" s="63" t="str">
        <f t="shared" si="44"/>
        <v>0</v>
      </c>
      <c r="AG40" s="64">
        <f>IFERROR(AF40/AF35,0)</f>
        <v>0</v>
      </c>
      <c r="AH40" s="63">
        <f>CJ28</f>
        <v>0</v>
      </c>
      <c r="AI40" s="67">
        <f>IFERROR(AH40/AH50,0)</f>
        <v>0</v>
      </c>
      <c r="AJ40" s="66">
        <f>CK28</f>
        <v>0</v>
      </c>
      <c r="AK40" s="62">
        <f>IFERROR(AJ40/AJ50,0)</f>
        <v>0</v>
      </c>
      <c r="AL40" s="63" t="str">
        <f t="shared" si="45"/>
        <v>0</v>
      </c>
      <c r="AM40" s="64">
        <f>IFERROR(AL40/AL35,0)</f>
        <v>0</v>
      </c>
      <c r="AN40" s="63">
        <f>CL28</f>
        <v>0</v>
      </c>
      <c r="AO40" s="65">
        <f>IFERROR(AN40/AN50,0)</f>
        <v>0</v>
      </c>
      <c r="AP40" s="66">
        <f>CM28</f>
        <v>0</v>
      </c>
      <c r="AQ40" s="62">
        <f>IFERROR(AP40/AP50,0)</f>
        <v>0</v>
      </c>
      <c r="AR40" s="63" t="str">
        <f t="shared" si="47"/>
        <v>0</v>
      </c>
      <c r="AS40" s="64">
        <f>IFERROR(AR40/AR35,0)</f>
        <v>0</v>
      </c>
      <c r="AT40" s="63">
        <f t="shared" ref="AT40:AT41" si="74">CN28</f>
        <v>0</v>
      </c>
      <c r="AU40" s="69">
        <f>IFERROR(AT40/AT50,0)</f>
        <v>0</v>
      </c>
      <c r="AV40" s="70">
        <f t="shared" si="49"/>
        <v>0</v>
      </c>
      <c r="AW40" s="71">
        <f t="shared" si="50"/>
        <v>0</v>
      </c>
      <c r="AX40" s="72">
        <f t="shared" si="51"/>
        <v>0</v>
      </c>
      <c r="AY40" s="71">
        <f t="shared" si="52"/>
        <v>0</v>
      </c>
      <c r="AZ40" s="72">
        <f t="shared" si="53"/>
        <v>0</v>
      </c>
      <c r="BA40" s="73">
        <f t="shared" si="54"/>
        <v>0</v>
      </c>
      <c r="BB40" s="70">
        <f t="shared" si="55"/>
        <v>0</v>
      </c>
      <c r="BC40" s="71">
        <f t="shared" si="56"/>
        <v>0</v>
      </c>
      <c r="BD40" s="72">
        <f t="shared" si="57"/>
        <v>0</v>
      </c>
      <c r="BE40" s="71">
        <f t="shared" si="58"/>
        <v>0</v>
      </c>
      <c r="BF40" s="72">
        <f t="shared" si="59"/>
        <v>0</v>
      </c>
      <c r="BG40" s="73">
        <f t="shared" si="60"/>
        <v>0</v>
      </c>
      <c r="BH40" s="70">
        <f t="shared" si="61"/>
        <v>0</v>
      </c>
      <c r="BI40" s="71">
        <f t="shared" si="62"/>
        <v>0</v>
      </c>
      <c r="BJ40" s="72">
        <f t="shared" si="63"/>
        <v>0</v>
      </c>
      <c r="BK40" s="71">
        <f t="shared" si="64"/>
        <v>0</v>
      </c>
      <c r="BL40" s="72">
        <f t="shared" si="65"/>
        <v>0</v>
      </c>
      <c r="BM40" s="74">
        <f t="shared" si="66"/>
        <v>0</v>
      </c>
      <c r="BN40" s="75">
        <f t="shared" si="67"/>
        <v>0</v>
      </c>
      <c r="BO40" s="71">
        <f t="shared" si="68"/>
        <v>0</v>
      </c>
      <c r="BP40" s="72">
        <f t="shared" si="69"/>
        <v>0</v>
      </c>
      <c r="BQ40" s="71">
        <f t="shared" si="70"/>
        <v>0</v>
      </c>
      <c r="BR40" s="72">
        <f t="shared" si="39"/>
        <v>0</v>
      </c>
      <c r="BS40" s="74">
        <f t="shared" si="71"/>
        <v>0</v>
      </c>
      <c r="BX40" s="321"/>
      <c r="BY40" s="366" t="s">
        <v>42</v>
      </c>
      <c r="BZ40" s="60" t="s">
        <v>43</v>
      </c>
      <c r="CA40" s="76">
        <v>139</v>
      </c>
      <c r="CB40" s="77">
        <v>30127</v>
      </c>
      <c r="CC40" s="78">
        <v>127</v>
      </c>
      <c r="CD40" s="79">
        <v>19202.718000000001</v>
      </c>
      <c r="CE40" s="80"/>
      <c r="CF40" s="81"/>
      <c r="CG40" s="82"/>
      <c r="CH40" s="83"/>
      <c r="CI40" s="84"/>
      <c r="CJ40" s="85"/>
      <c r="CK40" s="78"/>
      <c r="CL40" s="83"/>
      <c r="CM40" s="78"/>
      <c r="CN40" s="83"/>
    </row>
    <row r="41" spans="3:92" ht="18" customHeight="1" x14ac:dyDescent="0.3">
      <c r="C41" s="315"/>
      <c r="D41" s="321"/>
      <c r="E41" s="60" t="s">
        <v>49</v>
      </c>
      <c r="F41" s="61">
        <f>CA29</f>
        <v>0</v>
      </c>
      <c r="G41" s="62">
        <f>IFERROR(F41/F50,0)</f>
        <v>0</v>
      </c>
      <c r="H41" s="63" t="str">
        <f t="shared" si="40"/>
        <v>0</v>
      </c>
      <c r="I41" s="64">
        <f>IFERROR(H41/H35,0)</f>
        <v>0</v>
      </c>
      <c r="J41" s="63">
        <f>CB29</f>
        <v>0</v>
      </c>
      <c r="K41" s="65">
        <f>IFERROR(J41/J50,0)</f>
        <v>0</v>
      </c>
      <c r="L41" s="66">
        <f t="shared" si="72"/>
        <v>139</v>
      </c>
      <c r="M41" s="62">
        <f>IFERROR(L41/L50,0)</f>
        <v>3.1012940651494868E-2</v>
      </c>
      <c r="N41" s="63">
        <f t="shared" si="41"/>
        <v>151.00066906474819</v>
      </c>
      <c r="O41" s="64">
        <f>IFERROR(N41/N35,0)</f>
        <v>0.70001820750946131</v>
      </c>
      <c r="P41" s="63">
        <f t="shared" si="73"/>
        <v>20989.093000000001</v>
      </c>
      <c r="Q41" s="67">
        <f>IFERROR(P41/P50,0)</f>
        <v>2.6102963044032902E-2</v>
      </c>
      <c r="R41" s="66">
        <f>CE29</f>
        <v>0</v>
      </c>
      <c r="S41" s="62">
        <f>IFERROR(R41/R50,0)</f>
        <v>0</v>
      </c>
      <c r="T41" s="63" t="str">
        <f t="shared" si="42"/>
        <v>0</v>
      </c>
      <c r="U41" s="64">
        <f>IFERROR(T41/T35,0)</f>
        <v>0</v>
      </c>
      <c r="V41" s="63">
        <f>CF29</f>
        <v>0</v>
      </c>
      <c r="W41" s="67">
        <f>IFERROR(V41/V50,0)</f>
        <v>0</v>
      </c>
      <c r="X41" s="68">
        <f>CG29</f>
        <v>0</v>
      </c>
      <c r="Y41" s="62">
        <f>IFERROR(X41/X50,0)</f>
        <v>0</v>
      </c>
      <c r="Z41" s="63" t="str">
        <f t="shared" si="43"/>
        <v>0</v>
      </c>
      <c r="AA41" s="64">
        <f>IFERROR(Z41/Z35,0)</f>
        <v>0</v>
      </c>
      <c r="AB41" s="63">
        <f>CH29</f>
        <v>0</v>
      </c>
      <c r="AC41" s="65">
        <f>IFERROR(AB41/AB50,0)</f>
        <v>0</v>
      </c>
      <c r="AD41" s="66">
        <f>CI29</f>
        <v>0</v>
      </c>
      <c r="AE41" s="62">
        <f>IFERROR(AD41/AD50,0)</f>
        <v>0</v>
      </c>
      <c r="AF41" s="63" t="str">
        <f t="shared" si="44"/>
        <v>0</v>
      </c>
      <c r="AG41" s="64">
        <f>IFERROR(AF41/AF35,0)</f>
        <v>0</v>
      </c>
      <c r="AH41" s="63">
        <f>CJ29</f>
        <v>0</v>
      </c>
      <c r="AI41" s="67">
        <f>IFERROR(AH41/AH50,0)</f>
        <v>0</v>
      </c>
      <c r="AJ41" s="66">
        <f>CK29</f>
        <v>0</v>
      </c>
      <c r="AK41" s="62">
        <f>IFERROR(AJ41/AJ50,0)</f>
        <v>0</v>
      </c>
      <c r="AL41" s="63" t="str">
        <f t="shared" si="45"/>
        <v>0</v>
      </c>
      <c r="AM41" s="64">
        <f>IFERROR(AL41/AL35,0)</f>
        <v>0</v>
      </c>
      <c r="AN41" s="63">
        <f>CL29</f>
        <v>0</v>
      </c>
      <c r="AO41" s="65">
        <f>IFERROR(AN41/AN50,0)</f>
        <v>0</v>
      </c>
      <c r="AP41" s="66">
        <f>CM29</f>
        <v>0</v>
      </c>
      <c r="AQ41" s="62">
        <f>IFERROR(AP41/AP50,0)</f>
        <v>0</v>
      </c>
      <c r="AR41" s="63" t="str">
        <f t="shared" si="47"/>
        <v>0</v>
      </c>
      <c r="AS41" s="64">
        <f>IFERROR(AR41/AR35,0)</f>
        <v>0</v>
      </c>
      <c r="AT41" s="63">
        <f t="shared" si="74"/>
        <v>0</v>
      </c>
      <c r="AU41" s="69">
        <f>IFERROR(AT41/AT50,0)</f>
        <v>0</v>
      </c>
      <c r="AV41" s="70">
        <f t="shared" si="49"/>
        <v>139</v>
      </c>
      <c r="AW41" s="71">
        <f t="shared" si="50"/>
        <v>0</v>
      </c>
      <c r="AX41" s="72">
        <f t="shared" si="51"/>
        <v>151.00066906474819</v>
      </c>
      <c r="AY41" s="71">
        <f t="shared" si="52"/>
        <v>0</v>
      </c>
      <c r="AZ41" s="72">
        <f t="shared" si="53"/>
        <v>20989.093000000001</v>
      </c>
      <c r="BA41" s="73">
        <f t="shared" si="54"/>
        <v>0</v>
      </c>
      <c r="BB41" s="70">
        <f t="shared" si="55"/>
        <v>139</v>
      </c>
      <c r="BC41" s="71">
        <f t="shared" si="56"/>
        <v>0</v>
      </c>
      <c r="BD41" s="72">
        <f t="shared" si="57"/>
        <v>151.00066906474819</v>
      </c>
      <c r="BE41" s="71">
        <f t="shared" si="58"/>
        <v>0</v>
      </c>
      <c r="BF41" s="72">
        <f t="shared" si="59"/>
        <v>20989.093000000001</v>
      </c>
      <c r="BG41" s="73">
        <f t="shared" si="60"/>
        <v>0</v>
      </c>
      <c r="BH41" s="70">
        <f t="shared" si="61"/>
        <v>139</v>
      </c>
      <c r="BI41" s="71">
        <f t="shared" si="62"/>
        <v>0</v>
      </c>
      <c r="BJ41" s="72">
        <f t="shared" si="63"/>
        <v>151.00066906474819</v>
      </c>
      <c r="BK41" s="71">
        <f t="shared" si="64"/>
        <v>0</v>
      </c>
      <c r="BL41" s="72">
        <f t="shared" si="65"/>
        <v>20989.093000000001</v>
      </c>
      <c r="BM41" s="74">
        <f t="shared" si="66"/>
        <v>0</v>
      </c>
      <c r="BN41" s="75">
        <f t="shared" si="67"/>
        <v>139</v>
      </c>
      <c r="BO41" s="71">
        <f t="shared" si="68"/>
        <v>0</v>
      </c>
      <c r="BP41" s="72">
        <f t="shared" si="69"/>
        <v>151.00066906474819</v>
      </c>
      <c r="BQ41" s="71">
        <f t="shared" si="70"/>
        <v>0</v>
      </c>
      <c r="BR41" s="72">
        <f t="shared" si="39"/>
        <v>20989.093000000001</v>
      </c>
      <c r="BS41" s="74">
        <f t="shared" si="71"/>
        <v>0</v>
      </c>
      <c r="BX41" s="321"/>
      <c r="BY41" s="366"/>
      <c r="BZ41" s="60" t="s">
        <v>46</v>
      </c>
      <c r="CA41" s="76">
        <v>0</v>
      </c>
      <c r="CB41" s="77">
        <v>0</v>
      </c>
      <c r="CC41" s="78">
        <v>0</v>
      </c>
      <c r="CD41" s="79">
        <v>0</v>
      </c>
      <c r="CE41" s="80"/>
      <c r="CF41" s="81"/>
      <c r="CG41" s="82"/>
      <c r="CH41" s="83"/>
      <c r="CI41" s="84"/>
      <c r="CJ41" s="85"/>
      <c r="CK41" s="78"/>
      <c r="CL41" s="83"/>
      <c r="CM41" s="78"/>
      <c r="CN41" s="83"/>
    </row>
    <row r="42" spans="3:92" ht="18" customHeight="1" x14ac:dyDescent="0.3">
      <c r="C42" s="315"/>
      <c r="D42" s="322"/>
      <c r="E42" s="118" t="s">
        <v>41</v>
      </c>
      <c r="F42" s="119">
        <f>SUM(F39:F41)</f>
        <v>205</v>
      </c>
      <c r="G42" s="120">
        <f>IFERROR(F42/F50,0)</f>
        <v>4.9745207473914095E-2</v>
      </c>
      <c r="H42" s="121">
        <f t="shared" si="40"/>
        <v>218.74146341463415</v>
      </c>
      <c r="I42" s="122">
        <f>IFERROR(H42/H35,0)</f>
        <v>0.93245118430825313</v>
      </c>
      <c r="J42" s="121">
        <f>SUM(J39:J41)</f>
        <v>44842</v>
      </c>
      <c r="K42" s="123">
        <f>IFERROR(J42/J50,0)</f>
        <v>4.6725553799199529E-2</v>
      </c>
      <c r="L42" s="124">
        <f>SUM(L39:L41)</f>
        <v>487</v>
      </c>
      <c r="M42" s="120">
        <f>IFERROR(L42/L50,0)</f>
        <v>0.10865684962070504</v>
      </c>
      <c r="N42" s="121">
        <f t="shared" si="41"/>
        <v>142.083045174538</v>
      </c>
      <c r="O42" s="122">
        <f>IFERROR(N42/N35,0)</f>
        <v>0.65867733710449805</v>
      </c>
      <c r="P42" s="121">
        <f>SUM(P39:P41)</f>
        <v>69194.442999999999</v>
      </c>
      <c r="Q42" s="125">
        <f>IFERROR(P42/P50,0)</f>
        <v>8.605326530695924E-2</v>
      </c>
      <c r="R42" s="124">
        <f>SUM(R39:R41)</f>
        <v>0</v>
      </c>
      <c r="S42" s="120">
        <f>IFERROR(R42/R50,0)</f>
        <v>0</v>
      </c>
      <c r="T42" s="121" t="str">
        <f t="shared" si="42"/>
        <v>0</v>
      </c>
      <c r="U42" s="122">
        <f>IFERROR(T42/T35,0)</f>
        <v>0</v>
      </c>
      <c r="V42" s="121">
        <f>SUM(V39:V41)</f>
        <v>0</v>
      </c>
      <c r="W42" s="125">
        <f>IFERROR(V42/V50,0)</f>
        <v>0</v>
      </c>
      <c r="X42" s="126">
        <f>SUM(X39:X41)</f>
        <v>0</v>
      </c>
      <c r="Y42" s="120">
        <f>IFERROR(X42/X50,0)</f>
        <v>0</v>
      </c>
      <c r="Z42" s="121" t="str">
        <f t="shared" si="43"/>
        <v>0</v>
      </c>
      <c r="AA42" s="122">
        <f>IFERROR(Z42/Z35,0)</f>
        <v>0</v>
      </c>
      <c r="AB42" s="121">
        <f>SUM(AB39:AB41)</f>
        <v>0</v>
      </c>
      <c r="AC42" s="123">
        <f>IFERROR(AB42/AB50,0)</f>
        <v>0</v>
      </c>
      <c r="AD42" s="124">
        <f>SUM(AD39:AD41)</f>
        <v>0</v>
      </c>
      <c r="AE42" s="120">
        <f>IFERROR(AD42/AD50,0)</f>
        <v>0</v>
      </c>
      <c r="AF42" s="121" t="str">
        <f t="shared" si="44"/>
        <v>0</v>
      </c>
      <c r="AG42" s="122">
        <f>IFERROR(AF42/AF35,0)</f>
        <v>0</v>
      </c>
      <c r="AH42" s="121">
        <f>SUM(AH39:AH41)</f>
        <v>0</v>
      </c>
      <c r="AI42" s="125">
        <f>IFERROR(AH42/AH50,0)</f>
        <v>0</v>
      </c>
      <c r="AJ42" s="124">
        <f>SUM(AJ39:AJ41)</f>
        <v>0</v>
      </c>
      <c r="AK42" s="120">
        <f>IFERROR(AJ42/AJ50,0)</f>
        <v>0</v>
      </c>
      <c r="AL42" s="121" t="str">
        <f t="shared" si="45"/>
        <v>0</v>
      </c>
      <c r="AM42" s="122">
        <f>IFERROR(AL42/AL35,0)</f>
        <v>0</v>
      </c>
      <c r="AN42" s="121">
        <f>SUM(AN39:AN41)</f>
        <v>0</v>
      </c>
      <c r="AO42" s="123">
        <f>IFERROR(AN42/AN50,0)</f>
        <v>0</v>
      </c>
      <c r="AP42" s="124">
        <f>SUM(AP39:AP41)</f>
        <v>0</v>
      </c>
      <c r="AQ42" s="120">
        <f>IFERROR(AP42/AP50,0)</f>
        <v>0</v>
      </c>
      <c r="AR42" s="121" t="str">
        <f t="shared" si="47"/>
        <v>0</v>
      </c>
      <c r="AS42" s="122">
        <f>IFERROR(AR42/AR35,0)</f>
        <v>0</v>
      </c>
      <c r="AT42" s="121">
        <f>SUM(AT39:AT41)</f>
        <v>0</v>
      </c>
      <c r="AU42" s="127">
        <f>IFERROR(AT42/AT50,0)</f>
        <v>0</v>
      </c>
      <c r="AV42" s="128">
        <f t="shared" si="49"/>
        <v>282</v>
      </c>
      <c r="AW42" s="129">
        <f t="shared" si="50"/>
        <v>1.3756097560975609</v>
      </c>
      <c r="AX42" s="130">
        <f t="shared" si="51"/>
        <v>-76.658418240096154</v>
      </c>
      <c r="AY42" s="129">
        <f t="shared" si="52"/>
        <v>-0.35045215956513337</v>
      </c>
      <c r="AZ42" s="130">
        <f t="shared" si="53"/>
        <v>24352.442999999999</v>
      </c>
      <c r="BA42" s="131">
        <f t="shared" si="54"/>
        <v>0.5430721867891708</v>
      </c>
      <c r="BB42" s="128">
        <f t="shared" si="55"/>
        <v>487</v>
      </c>
      <c r="BC42" s="129">
        <f t="shared" si="56"/>
        <v>0</v>
      </c>
      <c r="BD42" s="130">
        <f t="shared" si="57"/>
        <v>142.083045174538</v>
      </c>
      <c r="BE42" s="129">
        <f t="shared" si="58"/>
        <v>0</v>
      </c>
      <c r="BF42" s="130">
        <f t="shared" si="59"/>
        <v>69194.442999999999</v>
      </c>
      <c r="BG42" s="131">
        <f t="shared" si="60"/>
        <v>0</v>
      </c>
      <c r="BH42" s="128">
        <f t="shared" si="61"/>
        <v>487</v>
      </c>
      <c r="BI42" s="129">
        <f t="shared" si="62"/>
        <v>0</v>
      </c>
      <c r="BJ42" s="130">
        <f t="shared" si="63"/>
        <v>142.083045174538</v>
      </c>
      <c r="BK42" s="129">
        <f t="shared" si="64"/>
        <v>0</v>
      </c>
      <c r="BL42" s="130">
        <f t="shared" si="65"/>
        <v>69194.442999999999</v>
      </c>
      <c r="BM42" s="132">
        <f t="shared" si="66"/>
        <v>0</v>
      </c>
      <c r="BN42" s="133">
        <f t="shared" si="67"/>
        <v>487</v>
      </c>
      <c r="BO42" s="129">
        <f t="shared" si="68"/>
        <v>0</v>
      </c>
      <c r="BP42" s="130">
        <f t="shared" si="69"/>
        <v>142.083045174538</v>
      </c>
      <c r="BQ42" s="129">
        <f t="shared" si="70"/>
        <v>0</v>
      </c>
      <c r="BR42" s="130">
        <f t="shared" si="39"/>
        <v>69194.442999999999</v>
      </c>
      <c r="BS42" s="132">
        <f t="shared" si="71"/>
        <v>0</v>
      </c>
      <c r="BX42" s="321"/>
      <c r="BY42" s="366"/>
      <c r="BZ42" s="60" t="s">
        <v>48</v>
      </c>
      <c r="CA42" s="76">
        <v>0</v>
      </c>
      <c r="CB42" s="77">
        <v>0</v>
      </c>
      <c r="CC42" s="78">
        <v>123</v>
      </c>
      <c r="CD42" s="79">
        <v>17569.554999999993</v>
      </c>
      <c r="CE42" s="80"/>
      <c r="CF42" s="81"/>
      <c r="CG42" s="82"/>
      <c r="CH42" s="83"/>
      <c r="CI42" s="84"/>
      <c r="CJ42" s="85"/>
      <c r="CK42" s="78"/>
      <c r="CL42" s="83"/>
      <c r="CM42" s="78"/>
      <c r="CN42" s="83"/>
    </row>
    <row r="43" spans="3:92" ht="18" customHeight="1" x14ac:dyDescent="0.3">
      <c r="C43" s="315"/>
      <c r="D43" s="323" t="s">
        <v>52</v>
      </c>
      <c r="E43" s="134" t="s">
        <v>53</v>
      </c>
      <c r="F43" s="35">
        <f>CA30</f>
        <v>289</v>
      </c>
      <c r="G43" s="36">
        <f>IFERROR(F43/F50,0)</f>
        <v>7.0128609560786218E-2</v>
      </c>
      <c r="H43" s="37">
        <f t="shared" si="40"/>
        <v>229.53633217993081</v>
      </c>
      <c r="I43" s="38">
        <f>IFERROR(H43/H35,0)</f>
        <v>0.97846755453602785</v>
      </c>
      <c r="J43" s="37">
        <f>CB30</f>
        <v>66336</v>
      </c>
      <c r="K43" s="39">
        <f>IFERROR(J43/J50,0)</f>
        <v>6.9122392775159455E-2</v>
      </c>
      <c r="L43" s="40">
        <f t="shared" ref="L43:L47" si="75">CC30</f>
        <v>327</v>
      </c>
      <c r="M43" s="36">
        <f>IFERROR(L43/L50,0)</f>
        <v>7.2958500669344048E-2</v>
      </c>
      <c r="N43" s="37">
        <f t="shared" si="41"/>
        <v>228.407740061162</v>
      </c>
      <c r="O43" s="38">
        <f>IFERROR(N43/N35,0)</f>
        <v>1.058866677672414</v>
      </c>
      <c r="P43" s="37">
        <f t="shared" ref="P43:P47" si="76">CD30</f>
        <v>74689.330999999976</v>
      </c>
      <c r="Q43" s="41">
        <f>IFERROR(P43/P50,0)</f>
        <v>9.2886950707042948E-2</v>
      </c>
      <c r="R43" s="40">
        <f>CE30</f>
        <v>0</v>
      </c>
      <c r="S43" s="36">
        <f>IFERROR(R43/R50,0)</f>
        <v>0</v>
      </c>
      <c r="T43" s="37" t="str">
        <f t="shared" si="42"/>
        <v>0</v>
      </c>
      <c r="U43" s="38">
        <f>IFERROR(T43/T35,0)</f>
        <v>0</v>
      </c>
      <c r="V43" s="37">
        <f>CF30</f>
        <v>0</v>
      </c>
      <c r="W43" s="41">
        <f>IFERROR(V43/V50,0)</f>
        <v>0</v>
      </c>
      <c r="X43" s="42">
        <f>CG30</f>
        <v>0</v>
      </c>
      <c r="Y43" s="36">
        <f>IFERROR(X43/X50,0)</f>
        <v>0</v>
      </c>
      <c r="Z43" s="37" t="str">
        <f t="shared" si="43"/>
        <v>0</v>
      </c>
      <c r="AA43" s="38">
        <f>IFERROR(Z43/Z35,0)</f>
        <v>0</v>
      </c>
      <c r="AB43" s="37">
        <f>CH30</f>
        <v>0</v>
      </c>
      <c r="AC43" s="39">
        <f>IFERROR(AB43/AB50,0)</f>
        <v>0</v>
      </c>
      <c r="AD43" s="40">
        <f>CI30</f>
        <v>0</v>
      </c>
      <c r="AE43" s="36">
        <f>IFERROR(AD43/AD50,0)</f>
        <v>0</v>
      </c>
      <c r="AF43" s="37" t="str">
        <f t="shared" si="44"/>
        <v>0</v>
      </c>
      <c r="AG43" s="38">
        <f>IFERROR(AF43/AF35,0)</f>
        <v>0</v>
      </c>
      <c r="AH43" s="37">
        <f>CJ30</f>
        <v>0</v>
      </c>
      <c r="AI43" s="41">
        <f>IFERROR(AH43/AH50,0)</f>
        <v>0</v>
      </c>
      <c r="AJ43" s="40">
        <f>CK30</f>
        <v>0</v>
      </c>
      <c r="AK43" s="36">
        <f>IFERROR(AJ43/AJ50,0)</f>
        <v>0</v>
      </c>
      <c r="AL43" s="37" t="str">
        <f t="shared" si="45"/>
        <v>0</v>
      </c>
      <c r="AM43" s="38">
        <f>IFERROR(AL43/AL35,0)</f>
        <v>0</v>
      </c>
      <c r="AN43" s="37">
        <f>CL30</f>
        <v>0</v>
      </c>
      <c r="AO43" s="39">
        <f>IFERROR(AN43/AN50,0)</f>
        <v>0</v>
      </c>
      <c r="AP43" s="40">
        <f>CM30</f>
        <v>0</v>
      </c>
      <c r="AQ43" s="36">
        <f>IFERROR(AP43/AP50,0)</f>
        <v>0</v>
      </c>
      <c r="AR43" s="37" t="str">
        <f t="shared" si="47"/>
        <v>0</v>
      </c>
      <c r="AS43" s="38">
        <f>IFERROR(AR43/AR35,0)</f>
        <v>0</v>
      </c>
      <c r="AT43" s="37">
        <f>CN30</f>
        <v>0</v>
      </c>
      <c r="AU43" s="43">
        <f>IFERROR(AT43/AT50,0)</f>
        <v>0</v>
      </c>
      <c r="AV43" s="44">
        <f t="shared" si="49"/>
        <v>38</v>
      </c>
      <c r="AW43" s="45">
        <f t="shared" si="50"/>
        <v>0.13148788927335639</v>
      </c>
      <c r="AX43" s="46">
        <f t="shared" si="51"/>
        <v>-1.1285921187688075</v>
      </c>
      <c r="AY43" s="45">
        <f t="shared" si="52"/>
        <v>-4.9168343331552301E-3</v>
      </c>
      <c r="AZ43" s="46">
        <f t="shared" si="53"/>
        <v>8353.3309999999765</v>
      </c>
      <c r="BA43" s="47">
        <f t="shared" si="54"/>
        <v>0.1259245507718279</v>
      </c>
      <c r="BB43" s="44">
        <f t="shared" si="55"/>
        <v>327</v>
      </c>
      <c r="BC43" s="45">
        <f t="shared" si="56"/>
        <v>0</v>
      </c>
      <c r="BD43" s="46">
        <f t="shared" si="57"/>
        <v>228.407740061162</v>
      </c>
      <c r="BE43" s="45">
        <f t="shared" si="58"/>
        <v>0</v>
      </c>
      <c r="BF43" s="46">
        <f t="shared" si="59"/>
        <v>74689.330999999976</v>
      </c>
      <c r="BG43" s="47">
        <f t="shared" si="60"/>
        <v>0</v>
      </c>
      <c r="BH43" s="44">
        <f t="shared" si="61"/>
        <v>327</v>
      </c>
      <c r="BI43" s="45">
        <f t="shared" si="62"/>
        <v>0</v>
      </c>
      <c r="BJ43" s="46">
        <f t="shared" si="63"/>
        <v>228.407740061162</v>
      </c>
      <c r="BK43" s="45">
        <f t="shared" si="64"/>
        <v>0</v>
      </c>
      <c r="BL43" s="46">
        <f t="shared" si="65"/>
        <v>74689.330999999976</v>
      </c>
      <c r="BM43" s="48">
        <f t="shared" si="66"/>
        <v>0</v>
      </c>
      <c r="BN43" s="49">
        <f t="shared" si="67"/>
        <v>327</v>
      </c>
      <c r="BO43" s="45">
        <f t="shared" si="68"/>
        <v>0</v>
      </c>
      <c r="BP43" s="46">
        <f t="shared" si="69"/>
        <v>228.407740061162</v>
      </c>
      <c r="BQ43" s="45">
        <f t="shared" si="70"/>
        <v>0</v>
      </c>
      <c r="BR43" s="46">
        <f t="shared" si="39"/>
        <v>74689.330999999976</v>
      </c>
      <c r="BS43" s="48">
        <f t="shared" si="71"/>
        <v>0</v>
      </c>
      <c r="BX43" s="321"/>
      <c r="BY43" s="366" t="s">
        <v>43</v>
      </c>
      <c r="BZ43" s="60" t="s">
        <v>50</v>
      </c>
      <c r="CA43" s="76">
        <v>199</v>
      </c>
      <c r="CB43" s="77">
        <v>174080</v>
      </c>
      <c r="CC43" s="78">
        <v>189</v>
      </c>
      <c r="CD43" s="79">
        <v>39680.957000000009</v>
      </c>
      <c r="CE43" s="80"/>
      <c r="CF43" s="81"/>
      <c r="CG43" s="82"/>
      <c r="CH43" s="83"/>
      <c r="CI43" s="84"/>
      <c r="CJ43" s="85"/>
      <c r="CK43" s="78"/>
      <c r="CL43" s="83"/>
      <c r="CM43" s="78"/>
      <c r="CN43" s="83"/>
    </row>
    <row r="44" spans="3:92" ht="18" customHeight="1" x14ac:dyDescent="0.3">
      <c r="C44" s="315"/>
      <c r="D44" s="324"/>
      <c r="E44" s="60" t="s">
        <v>51</v>
      </c>
      <c r="F44" s="61">
        <f>CA31</f>
        <v>908</v>
      </c>
      <c r="G44" s="62">
        <f>IFERROR(F44/F50,0)</f>
        <v>0.22033487017714148</v>
      </c>
      <c r="H44" s="63">
        <f t="shared" si="40"/>
        <v>240.73788546255506</v>
      </c>
      <c r="I44" s="64">
        <f>IFERROR(H44/H35,0)</f>
        <v>1.026217539661967</v>
      </c>
      <c r="J44" s="63">
        <f>CB31</f>
        <v>218590</v>
      </c>
      <c r="K44" s="65">
        <f>IFERROR(J44/J50,0)</f>
        <v>0.22777170520866655</v>
      </c>
      <c r="L44" s="66">
        <f t="shared" si="75"/>
        <v>1604</v>
      </c>
      <c r="M44" s="62">
        <f>IFERROR(L44/L50,0)</f>
        <v>0.35787594823739405</v>
      </c>
      <c r="N44" s="63">
        <f t="shared" si="41"/>
        <v>163.69914089775563</v>
      </c>
      <c r="O44" s="64">
        <f>IFERROR(N44/N35,0)</f>
        <v>0.75888656581348723</v>
      </c>
      <c r="P44" s="63">
        <f t="shared" si="76"/>
        <v>262573.42200000002</v>
      </c>
      <c r="Q44" s="67">
        <f>IFERROR(P44/P50,0)</f>
        <v>0.32654790422869895</v>
      </c>
      <c r="R44" s="66">
        <f>CE31</f>
        <v>0</v>
      </c>
      <c r="S44" s="62">
        <f>IFERROR(R44/R50,0)</f>
        <v>0</v>
      </c>
      <c r="T44" s="63" t="str">
        <f t="shared" si="42"/>
        <v>0</v>
      </c>
      <c r="U44" s="64">
        <f>IFERROR(T44/T35,0)</f>
        <v>0</v>
      </c>
      <c r="V44" s="63">
        <f>CF31</f>
        <v>0</v>
      </c>
      <c r="W44" s="67">
        <f>IFERROR(V44/V50,0)</f>
        <v>0</v>
      </c>
      <c r="X44" s="68">
        <f>CG31</f>
        <v>0</v>
      </c>
      <c r="Y44" s="62">
        <f>IFERROR(X44/X50,0)</f>
        <v>0</v>
      </c>
      <c r="Z44" s="63" t="str">
        <f t="shared" si="43"/>
        <v>0</v>
      </c>
      <c r="AA44" s="64">
        <f>IFERROR(Z44/Z35,0)</f>
        <v>0</v>
      </c>
      <c r="AB44" s="63">
        <f>CH31</f>
        <v>0</v>
      </c>
      <c r="AC44" s="65">
        <f>IFERROR(AB44/AB50,0)</f>
        <v>0</v>
      </c>
      <c r="AD44" s="66">
        <f>CI31</f>
        <v>0</v>
      </c>
      <c r="AE44" s="62">
        <f>IFERROR(AD44/AD50,0)</f>
        <v>0</v>
      </c>
      <c r="AF44" s="63" t="str">
        <f t="shared" si="44"/>
        <v>0</v>
      </c>
      <c r="AG44" s="64">
        <f>IFERROR(AF44/AF35,0)</f>
        <v>0</v>
      </c>
      <c r="AH44" s="63">
        <f>CJ31</f>
        <v>0</v>
      </c>
      <c r="AI44" s="67">
        <f>IFERROR(AH44/AH50,0)</f>
        <v>0</v>
      </c>
      <c r="AJ44" s="66">
        <f>CK31</f>
        <v>0</v>
      </c>
      <c r="AK44" s="62">
        <f>IFERROR(AJ44/AJ50,0)</f>
        <v>0</v>
      </c>
      <c r="AL44" s="63" t="str">
        <f t="shared" si="45"/>
        <v>0</v>
      </c>
      <c r="AM44" s="64">
        <f>IFERROR(AL44/AL35,0)</f>
        <v>0</v>
      </c>
      <c r="AN44" s="63">
        <f>CL31</f>
        <v>0</v>
      </c>
      <c r="AO44" s="65">
        <f>IFERROR(AN44/AN50,0)</f>
        <v>0</v>
      </c>
      <c r="AP44" s="66">
        <f t="shared" ref="AP44:AP47" si="77">CM31</f>
        <v>0</v>
      </c>
      <c r="AQ44" s="62">
        <f>IFERROR(AP44/AP50,0)</f>
        <v>0</v>
      </c>
      <c r="AR44" s="63" t="str">
        <f t="shared" si="47"/>
        <v>0</v>
      </c>
      <c r="AS44" s="64">
        <f>IFERROR(AR44/AR35,0)</f>
        <v>0</v>
      </c>
      <c r="AT44" s="63">
        <f t="shared" ref="AT44:AT47" si="78">CN31</f>
        <v>0</v>
      </c>
      <c r="AU44" s="69">
        <f>IFERROR(AT44/AT50,0)</f>
        <v>0</v>
      </c>
      <c r="AV44" s="70">
        <f t="shared" si="49"/>
        <v>696</v>
      </c>
      <c r="AW44" s="71">
        <f t="shared" si="50"/>
        <v>0.76651982378854622</v>
      </c>
      <c r="AX44" s="72">
        <f t="shared" si="51"/>
        <v>-77.03874456479943</v>
      </c>
      <c r="AY44" s="71">
        <f t="shared" si="52"/>
        <v>-0.32001088826038648</v>
      </c>
      <c r="AZ44" s="72">
        <f t="shared" si="53"/>
        <v>43983.42200000002</v>
      </c>
      <c r="BA44" s="73">
        <f t="shared" si="54"/>
        <v>0.20121424584839206</v>
      </c>
      <c r="BB44" s="70">
        <f t="shared" si="55"/>
        <v>1604</v>
      </c>
      <c r="BC44" s="71">
        <f t="shared" si="56"/>
        <v>0</v>
      </c>
      <c r="BD44" s="72">
        <f t="shared" si="57"/>
        <v>163.69914089775563</v>
      </c>
      <c r="BE44" s="71">
        <f t="shared" si="58"/>
        <v>0</v>
      </c>
      <c r="BF44" s="72">
        <f t="shared" si="59"/>
        <v>262573.42200000002</v>
      </c>
      <c r="BG44" s="73">
        <f t="shared" si="60"/>
        <v>0</v>
      </c>
      <c r="BH44" s="70">
        <f t="shared" si="61"/>
        <v>1604</v>
      </c>
      <c r="BI44" s="71">
        <f t="shared" si="62"/>
        <v>0</v>
      </c>
      <c r="BJ44" s="72">
        <f t="shared" si="63"/>
        <v>163.69914089775563</v>
      </c>
      <c r="BK44" s="71">
        <f t="shared" si="64"/>
        <v>0</v>
      </c>
      <c r="BL44" s="72">
        <f t="shared" si="65"/>
        <v>262573.42200000002</v>
      </c>
      <c r="BM44" s="74">
        <f t="shared" si="66"/>
        <v>0</v>
      </c>
      <c r="BN44" s="75">
        <f t="shared" si="67"/>
        <v>1604</v>
      </c>
      <c r="BO44" s="71">
        <f t="shared" si="68"/>
        <v>0</v>
      </c>
      <c r="BP44" s="72">
        <f t="shared" si="69"/>
        <v>163.69914089775563</v>
      </c>
      <c r="BQ44" s="71">
        <f t="shared" si="70"/>
        <v>0</v>
      </c>
      <c r="BR44" s="72">
        <f t="shared" si="39"/>
        <v>262573.42200000002</v>
      </c>
      <c r="BS44" s="74">
        <f t="shared" si="71"/>
        <v>0</v>
      </c>
      <c r="BX44" s="321"/>
      <c r="BY44" s="366"/>
      <c r="BZ44" s="60" t="s">
        <v>51</v>
      </c>
      <c r="CA44" s="76">
        <v>618</v>
      </c>
      <c r="CB44" s="77">
        <v>165037</v>
      </c>
      <c r="CC44" s="78">
        <v>1120</v>
      </c>
      <c r="CD44" s="79">
        <v>200250.07399999999</v>
      </c>
      <c r="CE44" s="80"/>
      <c r="CF44" s="81"/>
      <c r="CG44" s="82"/>
      <c r="CH44" s="83"/>
      <c r="CI44" s="84"/>
      <c r="CJ44" s="85"/>
      <c r="CK44" s="78"/>
      <c r="CL44" s="83"/>
      <c r="CM44" s="78"/>
      <c r="CN44" s="83"/>
    </row>
    <row r="45" spans="3:92" ht="18" customHeight="1" x14ac:dyDescent="0.3">
      <c r="C45" s="315"/>
      <c r="D45" s="324"/>
      <c r="E45" s="60" t="s">
        <v>54</v>
      </c>
      <c r="F45" s="61">
        <f>CA32</f>
        <v>453</v>
      </c>
      <c r="G45" s="62">
        <f>IFERROR(F45/F50,0)</f>
        <v>0.1099247755399175</v>
      </c>
      <c r="H45" s="63">
        <f t="shared" si="40"/>
        <v>239.96688741721854</v>
      </c>
      <c r="I45" s="64">
        <f>IFERROR(H45/H35,0)</f>
        <v>1.022930928933252</v>
      </c>
      <c r="J45" s="63">
        <f>CB32</f>
        <v>108705</v>
      </c>
      <c r="K45" s="65">
        <f>IFERROR(J45/J50,0)</f>
        <v>0.11327107010708677</v>
      </c>
      <c r="L45" s="66">
        <f t="shared" si="75"/>
        <v>780</v>
      </c>
      <c r="M45" s="62">
        <f>IFERROR(L45/L50,0)</f>
        <v>0.17402945113788487</v>
      </c>
      <c r="N45" s="63">
        <f t="shared" si="41"/>
        <v>160.55623333333332</v>
      </c>
      <c r="O45" s="64">
        <f>IFERROR(N45/N35,0)</f>
        <v>0.74431648123544181</v>
      </c>
      <c r="P45" s="63">
        <f t="shared" si="76"/>
        <v>125233.86199999999</v>
      </c>
      <c r="Q45" s="67">
        <f>IFERROR(P45/P50,0)</f>
        <v>0.15574636177216022</v>
      </c>
      <c r="R45" s="66">
        <f>CE32</f>
        <v>0</v>
      </c>
      <c r="S45" s="62">
        <f>IFERROR(R45/R50,0)</f>
        <v>0</v>
      </c>
      <c r="T45" s="63" t="str">
        <f t="shared" si="42"/>
        <v>0</v>
      </c>
      <c r="U45" s="64">
        <f>IFERROR(T45/T35,0)</f>
        <v>0</v>
      </c>
      <c r="V45" s="63">
        <f>CF32</f>
        <v>0</v>
      </c>
      <c r="W45" s="67">
        <f>IFERROR(V45/V50,0)</f>
        <v>0</v>
      </c>
      <c r="X45" s="68">
        <f>CG32</f>
        <v>0</v>
      </c>
      <c r="Y45" s="62">
        <f>IFERROR(X45/X50,0)</f>
        <v>0</v>
      </c>
      <c r="Z45" s="63" t="str">
        <f t="shared" si="43"/>
        <v>0</v>
      </c>
      <c r="AA45" s="64">
        <f>IFERROR(Z45/Z35,0)</f>
        <v>0</v>
      </c>
      <c r="AB45" s="63">
        <f>CH32</f>
        <v>0</v>
      </c>
      <c r="AC45" s="65">
        <f>IFERROR(AB45/AB50,0)</f>
        <v>0</v>
      </c>
      <c r="AD45" s="66">
        <f>CI32</f>
        <v>0</v>
      </c>
      <c r="AE45" s="62">
        <f>IFERROR(AD45/AD50,0)</f>
        <v>0</v>
      </c>
      <c r="AF45" s="63" t="str">
        <f t="shared" si="44"/>
        <v>0</v>
      </c>
      <c r="AG45" s="64">
        <f>IFERROR(AF45/AF35,0)</f>
        <v>0</v>
      </c>
      <c r="AH45" s="63">
        <f>CJ32</f>
        <v>0</v>
      </c>
      <c r="AI45" s="67">
        <f>IFERROR(AH45/AH50,0)</f>
        <v>0</v>
      </c>
      <c r="AJ45" s="66">
        <f>CK32</f>
        <v>0</v>
      </c>
      <c r="AK45" s="62">
        <f>IFERROR(AJ45/AJ50,0)</f>
        <v>0</v>
      </c>
      <c r="AL45" s="63" t="str">
        <f t="shared" si="45"/>
        <v>0</v>
      </c>
      <c r="AM45" s="64">
        <f>IFERROR(AL45/AL35,0)</f>
        <v>0</v>
      </c>
      <c r="AN45" s="63">
        <f>CL32</f>
        <v>0</v>
      </c>
      <c r="AO45" s="65">
        <f>IFERROR(AN45/AN50,0)</f>
        <v>0</v>
      </c>
      <c r="AP45" s="66">
        <f t="shared" si="77"/>
        <v>0</v>
      </c>
      <c r="AQ45" s="62">
        <f>IFERROR(AP45/AP50,0)</f>
        <v>0</v>
      </c>
      <c r="AR45" s="63" t="str">
        <f t="shared" si="47"/>
        <v>0</v>
      </c>
      <c r="AS45" s="64">
        <f>IFERROR(AR45/AR35,0)</f>
        <v>0</v>
      </c>
      <c r="AT45" s="63">
        <f t="shared" si="78"/>
        <v>0</v>
      </c>
      <c r="AU45" s="69">
        <f>IFERROR(AT45/AT50,0)</f>
        <v>0</v>
      </c>
      <c r="AV45" s="70">
        <f t="shared" si="49"/>
        <v>327</v>
      </c>
      <c r="AW45" s="71">
        <f t="shared" si="50"/>
        <v>0.72185430463576161</v>
      </c>
      <c r="AX45" s="72">
        <f t="shared" si="51"/>
        <v>-79.41065408388522</v>
      </c>
      <c r="AY45" s="71">
        <f t="shared" si="52"/>
        <v>-0.33092338254910081</v>
      </c>
      <c r="AZ45" s="72">
        <f t="shared" si="53"/>
        <v>16528.861999999994</v>
      </c>
      <c r="BA45" s="73">
        <f t="shared" si="54"/>
        <v>0.15205245388896549</v>
      </c>
      <c r="BB45" s="70">
        <f t="shared" si="55"/>
        <v>780</v>
      </c>
      <c r="BC45" s="71">
        <f t="shared" si="56"/>
        <v>0</v>
      </c>
      <c r="BD45" s="72">
        <f t="shared" si="57"/>
        <v>160.55623333333332</v>
      </c>
      <c r="BE45" s="71">
        <f t="shared" si="58"/>
        <v>0</v>
      </c>
      <c r="BF45" s="72">
        <f t="shared" si="59"/>
        <v>125233.86199999999</v>
      </c>
      <c r="BG45" s="73">
        <f t="shared" si="60"/>
        <v>0</v>
      </c>
      <c r="BH45" s="70">
        <f t="shared" si="61"/>
        <v>780</v>
      </c>
      <c r="BI45" s="71">
        <f t="shared" si="62"/>
        <v>0</v>
      </c>
      <c r="BJ45" s="72">
        <f t="shared" si="63"/>
        <v>160.55623333333332</v>
      </c>
      <c r="BK45" s="71">
        <f t="shared" si="64"/>
        <v>0</v>
      </c>
      <c r="BL45" s="72">
        <f t="shared" si="65"/>
        <v>125233.86199999999</v>
      </c>
      <c r="BM45" s="74">
        <f t="shared" si="66"/>
        <v>0</v>
      </c>
      <c r="BN45" s="75">
        <f t="shared" si="67"/>
        <v>780</v>
      </c>
      <c r="BO45" s="71">
        <f t="shared" si="68"/>
        <v>0</v>
      </c>
      <c r="BP45" s="72">
        <f t="shared" si="69"/>
        <v>160.55623333333332</v>
      </c>
      <c r="BQ45" s="71">
        <f t="shared" si="70"/>
        <v>0</v>
      </c>
      <c r="BR45" s="72">
        <f t="shared" si="39"/>
        <v>125233.86199999999</v>
      </c>
      <c r="BS45" s="74">
        <f t="shared" si="71"/>
        <v>0</v>
      </c>
      <c r="BX45" s="321"/>
      <c r="BY45" s="366"/>
      <c r="BZ45" s="60" t="s">
        <v>54</v>
      </c>
      <c r="CA45" s="76">
        <v>307</v>
      </c>
      <c r="CB45" s="77">
        <v>81868</v>
      </c>
      <c r="CC45" s="78">
        <v>512</v>
      </c>
      <c r="CD45" s="79">
        <v>90901.26999999999</v>
      </c>
      <c r="CE45" s="80"/>
      <c r="CF45" s="81"/>
      <c r="CG45" s="82"/>
      <c r="CH45" s="83"/>
      <c r="CI45" s="84"/>
      <c r="CJ45" s="85"/>
      <c r="CK45" s="78"/>
      <c r="CL45" s="83"/>
      <c r="CM45" s="78"/>
      <c r="CN45" s="83"/>
    </row>
    <row r="46" spans="3:92" ht="18" customHeight="1" x14ac:dyDescent="0.3">
      <c r="C46" s="315"/>
      <c r="D46" s="324"/>
      <c r="E46" s="60" t="s">
        <v>56</v>
      </c>
      <c r="F46" s="61">
        <f>CA33</f>
        <v>73</v>
      </c>
      <c r="G46" s="62">
        <f>IFERROR(F46/F50,0)</f>
        <v>1.7714147051686484E-2</v>
      </c>
      <c r="H46" s="63">
        <f t="shared" si="40"/>
        <v>240.94520547945206</v>
      </c>
      <c r="I46" s="64">
        <f>IFERROR(H46/H35,0)</f>
        <v>1.0271013035001928</v>
      </c>
      <c r="J46" s="63">
        <f>CB33</f>
        <v>17589</v>
      </c>
      <c r="K46" s="65">
        <f>IFERROR(J46/J50,0)</f>
        <v>1.8327812447574161E-2</v>
      </c>
      <c r="L46" s="66">
        <f t="shared" si="75"/>
        <v>0</v>
      </c>
      <c r="M46" s="62">
        <f>IFERROR(L46/L50,0)</f>
        <v>0</v>
      </c>
      <c r="N46" s="63" t="str">
        <f t="shared" si="41"/>
        <v>0</v>
      </c>
      <c r="O46" s="64">
        <f>IFERROR(N46/N35,0)</f>
        <v>0</v>
      </c>
      <c r="P46" s="63">
        <f t="shared" si="76"/>
        <v>0</v>
      </c>
      <c r="Q46" s="67">
        <f>IFERROR(P46/P50,0)</f>
        <v>0</v>
      </c>
      <c r="R46" s="66">
        <f>CE33</f>
        <v>0</v>
      </c>
      <c r="S46" s="62">
        <f>IFERROR(R46/R50,0)</f>
        <v>0</v>
      </c>
      <c r="T46" s="63" t="str">
        <f t="shared" si="42"/>
        <v>0</v>
      </c>
      <c r="U46" s="64">
        <f>IFERROR(T46/T35,0)</f>
        <v>0</v>
      </c>
      <c r="V46" s="63">
        <f>CF33</f>
        <v>0</v>
      </c>
      <c r="W46" s="67">
        <f>IFERROR(V46/V50,0)</f>
        <v>0</v>
      </c>
      <c r="X46" s="68">
        <f>CG33</f>
        <v>0</v>
      </c>
      <c r="Y46" s="62">
        <f>IFERROR(X46/X50,0)</f>
        <v>0</v>
      </c>
      <c r="Z46" s="63" t="str">
        <f t="shared" si="43"/>
        <v>0</v>
      </c>
      <c r="AA46" s="64">
        <f>IFERROR(Z46/Z35,0)</f>
        <v>0</v>
      </c>
      <c r="AB46" s="63">
        <f>CH33</f>
        <v>0</v>
      </c>
      <c r="AC46" s="65">
        <f>IFERROR(AB46/AB50,0)</f>
        <v>0</v>
      </c>
      <c r="AD46" s="66">
        <f>CI33</f>
        <v>0</v>
      </c>
      <c r="AE46" s="62">
        <f>IFERROR(AD46/AD50,0)</f>
        <v>0</v>
      </c>
      <c r="AF46" s="63" t="str">
        <f t="shared" si="44"/>
        <v>0</v>
      </c>
      <c r="AG46" s="64">
        <f>IFERROR(AF46/AF35,0)</f>
        <v>0</v>
      </c>
      <c r="AH46" s="63">
        <f>CJ33</f>
        <v>0</v>
      </c>
      <c r="AI46" s="67">
        <f>IFERROR(AH46/AH50,0)</f>
        <v>0</v>
      </c>
      <c r="AJ46" s="66">
        <f>CK33</f>
        <v>0</v>
      </c>
      <c r="AK46" s="62">
        <f>IFERROR(AJ46/AJ50,0)</f>
        <v>0</v>
      </c>
      <c r="AL46" s="63" t="str">
        <f t="shared" si="45"/>
        <v>0</v>
      </c>
      <c r="AM46" s="64">
        <f>IFERROR(AL46/AL35,0)</f>
        <v>0</v>
      </c>
      <c r="AN46" s="63">
        <f>CL33</f>
        <v>0</v>
      </c>
      <c r="AO46" s="65">
        <f>IFERROR(AN46/AN50,0)</f>
        <v>0</v>
      </c>
      <c r="AP46" s="66">
        <f t="shared" si="77"/>
        <v>0</v>
      </c>
      <c r="AQ46" s="62">
        <f>IFERROR(AP46/AP50,0)</f>
        <v>0</v>
      </c>
      <c r="AR46" s="63" t="str">
        <f t="shared" si="47"/>
        <v>0</v>
      </c>
      <c r="AS46" s="64">
        <f>IFERROR(AR46/AR35,0)</f>
        <v>0</v>
      </c>
      <c r="AT46" s="63">
        <f t="shared" si="78"/>
        <v>0</v>
      </c>
      <c r="AU46" s="69">
        <f>IFERROR(AT46/AT50,0)</f>
        <v>0</v>
      </c>
      <c r="AV46" s="70">
        <f t="shared" si="49"/>
        <v>-73</v>
      </c>
      <c r="AW46" s="71">
        <f t="shared" si="50"/>
        <v>-1</v>
      </c>
      <c r="AX46" s="72">
        <f t="shared" si="51"/>
        <v>-240.94520547945206</v>
      </c>
      <c r="AY46" s="71">
        <f t="shared" si="52"/>
        <v>-1</v>
      </c>
      <c r="AZ46" s="72">
        <f t="shared" si="53"/>
        <v>-17589</v>
      </c>
      <c r="BA46" s="73">
        <f t="shared" si="54"/>
        <v>-1</v>
      </c>
      <c r="BB46" s="70">
        <f t="shared" si="55"/>
        <v>0</v>
      </c>
      <c r="BC46" s="71">
        <f t="shared" si="56"/>
        <v>0</v>
      </c>
      <c r="BD46" s="72">
        <f t="shared" si="57"/>
        <v>0</v>
      </c>
      <c r="BE46" s="71">
        <f t="shared" si="58"/>
        <v>0</v>
      </c>
      <c r="BF46" s="72">
        <f t="shared" si="59"/>
        <v>0</v>
      </c>
      <c r="BG46" s="73">
        <f t="shared" si="60"/>
        <v>0</v>
      </c>
      <c r="BH46" s="70">
        <f t="shared" si="61"/>
        <v>0</v>
      </c>
      <c r="BI46" s="71">
        <f t="shared" si="62"/>
        <v>0</v>
      </c>
      <c r="BJ46" s="72">
        <f t="shared" si="63"/>
        <v>0</v>
      </c>
      <c r="BK46" s="71">
        <f t="shared" si="64"/>
        <v>0</v>
      </c>
      <c r="BL46" s="72">
        <f t="shared" si="65"/>
        <v>0</v>
      </c>
      <c r="BM46" s="74">
        <f t="shared" si="66"/>
        <v>0</v>
      </c>
      <c r="BN46" s="75">
        <f t="shared" si="67"/>
        <v>0</v>
      </c>
      <c r="BO46" s="71">
        <f t="shared" si="68"/>
        <v>0</v>
      </c>
      <c r="BP46" s="72">
        <f t="shared" si="69"/>
        <v>0</v>
      </c>
      <c r="BQ46" s="71">
        <f t="shared" si="70"/>
        <v>0</v>
      </c>
      <c r="BR46" s="72">
        <f t="shared" si="39"/>
        <v>0</v>
      </c>
      <c r="BS46" s="74">
        <f t="shared" si="71"/>
        <v>0</v>
      </c>
      <c r="BX46" s="321"/>
      <c r="BY46" s="366"/>
      <c r="BZ46" s="60" t="s">
        <v>55</v>
      </c>
      <c r="CA46" s="76">
        <v>47</v>
      </c>
      <c r="CB46" s="77">
        <v>13045</v>
      </c>
      <c r="CC46" s="78">
        <v>0</v>
      </c>
      <c r="CD46" s="79">
        <v>0</v>
      </c>
      <c r="CE46" s="80"/>
      <c r="CF46" s="81"/>
      <c r="CG46" s="82"/>
      <c r="CH46" s="83"/>
      <c r="CI46" s="84"/>
      <c r="CJ46" s="85"/>
      <c r="CK46" s="78"/>
      <c r="CL46" s="83"/>
      <c r="CM46" s="78"/>
      <c r="CN46" s="83"/>
    </row>
    <row r="47" spans="3:92" ht="18" customHeight="1" x14ac:dyDescent="0.3">
      <c r="C47" s="315"/>
      <c r="D47" s="324"/>
      <c r="E47" s="60" t="s">
        <v>39</v>
      </c>
      <c r="F47" s="61">
        <f>CA34</f>
        <v>92</v>
      </c>
      <c r="G47" s="62">
        <f>IFERROR(F47/F50,0)</f>
        <v>2.2324678476098033E-2</v>
      </c>
      <c r="H47" s="63">
        <f t="shared" si="40"/>
        <v>262.36956521739131</v>
      </c>
      <c r="I47" s="64">
        <f>IFERROR(H47/H35,0)</f>
        <v>1.1184290714452207</v>
      </c>
      <c r="J47" s="63">
        <f>CB34</f>
        <v>24138</v>
      </c>
      <c r="K47" s="65">
        <f>IFERROR(J47/J50,0)</f>
        <v>2.5151898167010356E-2</v>
      </c>
      <c r="L47" s="66">
        <f t="shared" si="75"/>
        <v>21</v>
      </c>
      <c r="M47" s="62">
        <f>IFERROR(L47/L50,0)</f>
        <v>4.6854082998661313E-3</v>
      </c>
      <c r="N47" s="63">
        <f t="shared" si="41"/>
        <v>167.09957142857141</v>
      </c>
      <c r="O47" s="64">
        <f>IFERROR(N47/N35,0)</f>
        <v>0.77465049122974761</v>
      </c>
      <c r="P47" s="63">
        <f t="shared" si="76"/>
        <v>3509.0909999999994</v>
      </c>
      <c r="Q47" s="67">
        <f>IFERROR(P47/P50,0)</f>
        <v>4.3640605475971945E-3</v>
      </c>
      <c r="R47" s="66">
        <f>CE34</f>
        <v>0</v>
      </c>
      <c r="S47" s="62">
        <f>IFERROR(R47/R50,0)</f>
        <v>0</v>
      </c>
      <c r="T47" s="63" t="str">
        <f t="shared" si="42"/>
        <v>0</v>
      </c>
      <c r="U47" s="64">
        <f>IFERROR(T47/T35,0)</f>
        <v>0</v>
      </c>
      <c r="V47" s="63">
        <f>CF34</f>
        <v>0</v>
      </c>
      <c r="W47" s="67">
        <f>IFERROR(V47/V50,0)</f>
        <v>0</v>
      </c>
      <c r="X47" s="68">
        <f>CG34</f>
        <v>0</v>
      </c>
      <c r="Y47" s="62">
        <f>IFERROR(X47/X50,0)</f>
        <v>0</v>
      </c>
      <c r="Z47" s="63" t="str">
        <f t="shared" si="43"/>
        <v>0</v>
      </c>
      <c r="AA47" s="64">
        <f>IFERROR(Z47/Z35,0)</f>
        <v>0</v>
      </c>
      <c r="AB47" s="63">
        <f>CH34</f>
        <v>0</v>
      </c>
      <c r="AC47" s="65">
        <f>IFERROR(AB47/AB50,0)</f>
        <v>0</v>
      </c>
      <c r="AD47" s="66">
        <f>CI34</f>
        <v>0</v>
      </c>
      <c r="AE47" s="62">
        <f>IFERROR(AD47/AD50,0)</f>
        <v>0</v>
      </c>
      <c r="AF47" s="63" t="str">
        <f t="shared" si="44"/>
        <v>0</v>
      </c>
      <c r="AG47" s="64">
        <f>IFERROR(AF47/AF35,0)</f>
        <v>0</v>
      </c>
      <c r="AH47" s="63">
        <f>CJ34</f>
        <v>0</v>
      </c>
      <c r="AI47" s="67">
        <f>IFERROR(AH47/AH50,0)</f>
        <v>0</v>
      </c>
      <c r="AJ47" s="66">
        <f>CK34</f>
        <v>0</v>
      </c>
      <c r="AK47" s="62">
        <f>IFERROR(AJ47/AJ50,0)</f>
        <v>0</v>
      </c>
      <c r="AL47" s="63" t="str">
        <f t="shared" si="45"/>
        <v>0</v>
      </c>
      <c r="AM47" s="64">
        <f>IFERROR(AL47/AL35,0)</f>
        <v>0</v>
      </c>
      <c r="AN47" s="63">
        <f>CL34</f>
        <v>0</v>
      </c>
      <c r="AO47" s="65">
        <f>IFERROR(AN47/AN50,0)</f>
        <v>0</v>
      </c>
      <c r="AP47" s="66">
        <f t="shared" si="77"/>
        <v>0</v>
      </c>
      <c r="AQ47" s="62">
        <f>IFERROR(AP47/AP50,0)</f>
        <v>0</v>
      </c>
      <c r="AR47" s="63" t="str">
        <f t="shared" si="47"/>
        <v>0</v>
      </c>
      <c r="AS47" s="64">
        <f>IFERROR(AR47/AR35,0)</f>
        <v>0</v>
      </c>
      <c r="AT47" s="63">
        <f t="shared" si="78"/>
        <v>0</v>
      </c>
      <c r="AU47" s="69">
        <f>IFERROR(AT47/AT50,0)</f>
        <v>0</v>
      </c>
      <c r="AV47" s="70">
        <f t="shared" si="49"/>
        <v>-71</v>
      </c>
      <c r="AW47" s="71">
        <f t="shared" si="50"/>
        <v>-0.77173913043478259</v>
      </c>
      <c r="AX47" s="72">
        <f t="shared" si="51"/>
        <v>-95.269993788819903</v>
      </c>
      <c r="AY47" s="71">
        <f t="shared" si="52"/>
        <v>-0.3631137388587054</v>
      </c>
      <c r="AZ47" s="72">
        <f t="shared" si="53"/>
        <v>-20628.909</v>
      </c>
      <c r="BA47" s="73">
        <f t="shared" si="54"/>
        <v>-0.85462378821774798</v>
      </c>
      <c r="BB47" s="70">
        <f t="shared" si="55"/>
        <v>21</v>
      </c>
      <c r="BC47" s="71">
        <f t="shared" si="56"/>
        <v>0</v>
      </c>
      <c r="BD47" s="72">
        <f t="shared" si="57"/>
        <v>167.09957142857141</v>
      </c>
      <c r="BE47" s="71">
        <f t="shared" si="58"/>
        <v>0</v>
      </c>
      <c r="BF47" s="72">
        <f t="shared" si="59"/>
        <v>3509.0909999999994</v>
      </c>
      <c r="BG47" s="73">
        <f t="shared" si="60"/>
        <v>0</v>
      </c>
      <c r="BH47" s="70">
        <f t="shared" si="61"/>
        <v>21</v>
      </c>
      <c r="BI47" s="71">
        <f t="shared" si="62"/>
        <v>0</v>
      </c>
      <c r="BJ47" s="72">
        <f t="shared" si="63"/>
        <v>167.09957142857141</v>
      </c>
      <c r="BK47" s="71">
        <f t="shared" si="64"/>
        <v>0</v>
      </c>
      <c r="BL47" s="72">
        <f t="shared" si="65"/>
        <v>3509.0909999999994</v>
      </c>
      <c r="BM47" s="74">
        <f t="shared" si="66"/>
        <v>0</v>
      </c>
      <c r="BN47" s="75">
        <f t="shared" si="67"/>
        <v>21</v>
      </c>
      <c r="BO47" s="71">
        <f t="shared" si="68"/>
        <v>0</v>
      </c>
      <c r="BP47" s="72">
        <f t="shared" si="69"/>
        <v>167.09957142857141</v>
      </c>
      <c r="BQ47" s="71">
        <f t="shared" si="70"/>
        <v>0</v>
      </c>
      <c r="BR47" s="72">
        <f t="shared" si="39"/>
        <v>3509.0909999999994</v>
      </c>
      <c r="BS47" s="74">
        <f t="shared" si="71"/>
        <v>0</v>
      </c>
      <c r="BX47" s="321"/>
      <c r="BY47" s="366"/>
      <c r="BZ47" s="60" t="s">
        <v>40</v>
      </c>
      <c r="CA47" s="76">
        <v>59</v>
      </c>
      <c r="CB47" s="77">
        <v>17334</v>
      </c>
      <c r="CC47" s="78">
        <v>8</v>
      </c>
      <c r="CD47" s="79">
        <v>933.63700000000006</v>
      </c>
      <c r="CE47" s="80"/>
      <c r="CF47" s="81"/>
      <c r="CG47" s="82"/>
      <c r="CH47" s="83"/>
      <c r="CI47" s="84"/>
      <c r="CJ47" s="85"/>
      <c r="CK47" s="78"/>
      <c r="CL47" s="83"/>
      <c r="CM47" s="78"/>
      <c r="CN47" s="83"/>
    </row>
    <row r="48" spans="3:92" ht="18" customHeight="1" x14ac:dyDescent="0.3">
      <c r="C48" s="315"/>
      <c r="D48" s="325"/>
      <c r="E48" s="86" t="s">
        <v>41</v>
      </c>
      <c r="F48" s="87">
        <f>SUM(F43:F47)</f>
        <v>1815</v>
      </c>
      <c r="G48" s="88">
        <f>IFERROR(F48/F50,0)</f>
        <v>0.4404270808056297</v>
      </c>
      <c r="H48" s="89">
        <f t="shared" si="40"/>
        <v>239.86666666666667</v>
      </c>
      <c r="I48" s="90">
        <f>IFERROR(H48/H35,0)</f>
        <v>1.0225037078838655</v>
      </c>
      <c r="J48" s="89">
        <f>SUM(J43:J47)</f>
        <v>435358</v>
      </c>
      <c r="K48" s="91">
        <f>IFERROR(J48/J50,0)</f>
        <v>0.4536448787054973</v>
      </c>
      <c r="L48" s="92">
        <f>SUM(L43:L47)</f>
        <v>2732</v>
      </c>
      <c r="M48" s="88">
        <f>IFERROR(L48/L50,0)</f>
        <v>0.60954930834448906</v>
      </c>
      <c r="N48" s="89">
        <f t="shared" si="41"/>
        <v>170.57309882869691</v>
      </c>
      <c r="O48" s="90">
        <f>IFERROR(N48/N35,0)</f>
        <v>0.79075328361756303</v>
      </c>
      <c r="P48" s="89">
        <f>SUM(P43:P47)</f>
        <v>466005.70600000001</v>
      </c>
      <c r="Q48" s="93">
        <f>IFERROR(P48/P50,0)</f>
        <v>0.57954527725549931</v>
      </c>
      <c r="R48" s="92">
        <f>SUM(R43:R47)</f>
        <v>0</v>
      </c>
      <c r="S48" s="88">
        <f>IFERROR(R48/R50,0)</f>
        <v>0</v>
      </c>
      <c r="T48" s="89" t="str">
        <f t="shared" si="42"/>
        <v>0</v>
      </c>
      <c r="U48" s="90">
        <f>IFERROR(T48/T35,0)</f>
        <v>0</v>
      </c>
      <c r="V48" s="89">
        <f>SUM(V43:V47)</f>
        <v>0</v>
      </c>
      <c r="W48" s="93">
        <f>IFERROR(V48/V50,0)</f>
        <v>0</v>
      </c>
      <c r="X48" s="94">
        <f>SUM(X43:X47)</f>
        <v>0</v>
      </c>
      <c r="Y48" s="88">
        <f>IFERROR(X48/X50,0)</f>
        <v>0</v>
      </c>
      <c r="Z48" s="89" t="str">
        <f t="shared" si="43"/>
        <v>0</v>
      </c>
      <c r="AA48" s="90">
        <f>IFERROR(Z48/Z35,0)</f>
        <v>0</v>
      </c>
      <c r="AB48" s="89">
        <f>SUM(AB43:AB47)</f>
        <v>0</v>
      </c>
      <c r="AC48" s="91">
        <f>IFERROR(AB48/AB50,0)</f>
        <v>0</v>
      </c>
      <c r="AD48" s="92">
        <f>SUM(AD43:AD47)</f>
        <v>0</v>
      </c>
      <c r="AE48" s="88">
        <f>IFERROR(AD48/AD50,0)</f>
        <v>0</v>
      </c>
      <c r="AF48" s="89" t="str">
        <f t="shared" si="44"/>
        <v>0</v>
      </c>
      <c r="AG48" s="90">
        <f>IFERROR(AF48/AF35,0)</f>
        <v>0</v>
      </c>
      <c r="AH48" s="89">
        <f>SUM(AH43:AH47)</f>
        <v>0</v>
      </c>
      <c r="AI48" s="93">
        <f>IFERROR(AH48/AH50,0)</f>
        <v>0</v>
      </c>
      <c r="AJ48" s="92">
        <f>SUM(AJ43:AJ47)</f>
        <v>0</v>
      </c>
      <c r="AK48" s="88">
        <f>IFERROR(AJ48/AJ50,0)</f>
        <v>0</v>
      </c>
      <c r="AL48" s="89" t="str">
        <f t="shared" si="45"/>
        <v>0</v>
      </c>
      <c r="AM48" s="90">
        <f>IFERROR(AL48/AL35,0)</f>
        <v>0</v>
      </c>
      <c r="AN48" s="89">
        <f>SUM(AN43:AN47)</f>
        <v>0</v>
      </c>
      <c r="AO48" s="91">
        <f>IFERROR(AN48/AN50,0)</f>
        <v>0</v>
      </c>
      <c r="AP48" s="92">
        <f>SUM(AP43:AP47)</f>
        <v>0</v>
      </c>
      <c r="AQ48" s="88">
        <f>IFERROR(AP48/AP50,0)</f>
        <v>0</v>
      </c>
      <c r="AR48" s="89" t="str">
        <f t="shared" si="47"/>
        <v>0</v>
      </c>
      <c r="AS48" s="90">
        <f>IFERROR(AR48/AR35,0)</f>
        <v>0</v>
      </c>
      <c r="AT48" s="89">
        <f>SUM(AT43:AT47)</f>
        <v>0</v>
      </c>
      <c r="AU48" s="95">
        <f>IFERROR(AT48/AT50,0)</f>
        <v>0</v>
      </c>
      <c r="AV48" s="96">
        <f t="shared" si="49"/>
        <v>917</v>
      </c>
      <c r="AW48" s="97">
        <f t="shared" si="50"/>
        <v>0.50523415977961428</v>
      </c>
      <c r="AX48" s="98">
        <f t="shared" si="51"/>
        <v>-69.293567837969761</v>
      </c>
      <c r="AY48" s="97">
        <f t="shared" si="52"/>
        <v>-0.28888369026390948</v>
      </c>
      <c r="AZ48" s="98">
        <f t="shared" si="53"/>
        <v>30647.706000000006</v>
      </c>
      <c r="BA48" s="99">
        <f t="shared" si="54"/>
        <v>7.0396560991184284E-2</v>
      </c>
      <c r="BB48" s="96">
        <f t="shared" si="55"/>
        <v>2732</v>
      </c>
      <c r="BC48" s="97">
        <f t="shared" si="56"/>
        <v>0</v>
      </c>
      <c r="BD48" s="98">
        <f t="shared" si="57"/>
        <v>170.57309882869691</v>
      </c>
      <c r="BE48" s="97">
        <f t="shared" si="58"/>
        <v>0</v>
      </c>
      <c r="BF48" s="98">
        <f t="shared" si="59"/>
        <v>466005.70600000001</v>
      </c>
      <c r="BG48" s="99">
        <f t="shared" si="60"/>
        <v>0</v>
      </c>
      <c r="BH48" s="96">
        <f t="shared" si="61"/>
        <v>2732</v>
      </c>
      <c r="BI48" s="97">
        <f t="shared" si="62"/>
        <v>0</v>
      </c>
      <c r="BJ48" s="98">
        <f t="shared" si="63"/>
        <v>170.57309882869691</v>
      </c>
      <c r="BK48" s="97">
        <f t="shared" si="64"/>
        <v>0</v>
      </c>
      <c r="BL48" s="98">
        <f t="shared" si="65"/>
        <v>466005.70600000001</v>
      </c>
      <c r="BM48" s="100">
        <f t="shared" si="66"/>
        <v>0</v>
      </c>
      <c r="BN48" s="101">
        <f t="shared" si="67"/>
        <v>2732</v>
      </c>
      <c r="BO48" s="97">
        <f t="shared" si="68"/>
        <v>0</v>
      </c>
      <c r="BP48" s="98">
        <f t="shared" si="69"/>
        <v>170.57309882869691</v>
      </c>
      <c r="BQ48" s="97">
        <f t="shared" si="70"/>
        <v>0</v>
      </c>
      <c r="BR48" s="98">
        <f t="shared" si="39"/>
        <v>466005.70600000001</v>
      </c>
      <c r="BS48" s="100">
        <f t="shared" si="71"/>
        <v>0</v>
      </c>
      <c r="BX48" s="368"/>
      <c r="BY48" s="364" t="s">
        <v>57</v>
      </c>
      <c r="BZ48" s="365"/>
      <c r="CA48" s="135">
        <v>28</v>
      </c>
      <c r="CB48" s="136">
        <v>0</v>
      </c>
      <c r="CC48" s="137">
        <v>8</v>
      </c>
      <c r="CD48" s="138">
        <v>0</v>
      </c>
      <c r="CE48" s="139"/>
      <c r="CF48" s="140"/>
      <c r="CG48" s="141"/>
      <c r="CH48" s="142"/>
      <c r="CI48" s="143"/>
      <c r="CJ48" s="144"/>
      <c r="CK48" s="137"/>
      <c r="CL48" s="142"/>
      <c r="CM48" s="137"/>
      <c r="CN48" s="142"/>
    </row>
    <row r="49" spans="3:92" ht="18" customHeight="1" x14ac:dyDescent="0.3">
      <c r="C49" s="315"/>
      <c r="D49" s="326" t="s">
        <v>57</v>
      </c>
      <c r="E49" s="327"/>
      <c r="F49" s="155">
        <f>CA35</f>
        <v>38</v>
      </c>
      <c r="G49" s="156">
        <f>IFERROR(F49/F50,0)</f>
        <v>9.2210628488231007E-3</v>
      </c>
      <c r="H49" s="157">
        <f t="shared" si="40"/>
        <v>0</v>
      </c>
      <c r="I49" s="158">
        <f>IFERROR(H49/H35,0)</f>
        <v>0</v>
      </c>
      <c r="J49" s="157">
        <f>CB35</f>
        <v>0</v>
      </c>
      <c r="K49" s="159">
        <f>IFERROR(J49/J50,0)</f>
        <v>0</v>
      </c>
      <c r="L49" s="160">
        <f>CC35</f>
        <v>5</v>
      </c>
      <c r="M49" s="156">
        <f>IFERROR(L49/L50,0)</f>
        <v>1.1155734047300313E-3</v>
      </c>
      <c r="N49" s="157">
        <f t="shared" si="41"/>
        <v>0</v>
      </c>
      <c r="O49" s="158">
        <f>IFERROR(N49/N35,0)</f>
        <v>0</v>
      </c>
      <c r="P49" s="157">
        <f>CD35</f>
        <v>0</v>
      </c>
      <c r="Q49" s="161">
        <f>IFERROR(P49/P50,0)</f>
        <v>0</v>
      </c>
      <c r="R49" s="160">
        <f>CE35</f>
        <v>0</v>
      </c>
      <c r="S49" s="156">
        <f>IFERROR(R49/R50,0)</f>
        <v>0</v>
      </c>
      <c r="T49" s="157" t="str">
        <f t="shared" si="42"/>
        <v>0</v>
      </c>
      <c r="U49" s="158">
        <f>IFERROR(T49/T35,0)</f>
        <v>0</v>
      </c>
      <c r="V49" s="157">
        <f>CF35</f>
        <v>0</v>
      </c>
      <c r="W49" s="161">
        <f>IFERROR(V49/V50,0)</f>
        <v>0</v>
      </c>
      <c r="X49" s="162">
        <f>CG35</f>
        <v>0</v>
      </c>
      <c r="Y49" s="156">
        <f>IFERROR(X49/X50,0)</f>
        <v>0</v>
      </c>
      <c r="Z49" s="157" t="str">
        <f t="shared" si="43"/>
        <v>0</v>
      </c>
      <c r="AA49" s="158">
        <f>IFERROR(Z49/Z35,0)</f>
        <v>0</v>
      </c>
      <c r="AB49" s="157">
        <f>CH35</f>
        <v>0</v>
      </c>
      <c r="AC49" s="159">
        <f>IFERROR(AB49/AB50,0)</f>
        <v>0</v>
      </c>
      <c r="AD49" s="160">
        <f>CI35</f>
        <v>0</v>
      </c>
      <c r="AE49" s="156">
        <f>IFERROR(AD49/AD50,0)</f>
        <v>0</v>
      </c>
      <c r="AF49" s="157" t="str">
        <f t="shared" si="44"/>
        <v>0</v>
      </c>
      <c r="AG49" s="158">
        <f>IFERROR(AF49/AF35,0)</f>
        <v>0</v>
      </c>
      <c r="AH49" s="157">
        <f>CJ35</f>
        <v>0</v>
      </c>
      <c r="AI49" s="161">
        <f>IFERROR(AH49/AH50,0)</f>
        <v>0</v>
      </c>
      <c r="AJ49" s="160">
        <f>CK35</f>
        <v>0</v>
      </c>
      <c r="AK49" s="156">
        <f>IFERROR(AJ49/AJ50,0)</f>
        <v>0</v>
      </c>
      <c r="AL49" s="157" t="str">
        <f t="shared" si="45"/>
        <v>0</v>
      </c>
      <c r="AM49" s="158">
        <f>IFERROR(AL49/AL35,0)</f>
        <v>0</v>
      </c>
      <c r="AN49" s="157">
        <f>CL35</f>
        <v>0</v>
      </c>
      <c r="AO49" s="159">
        <f>IFERROR(AN49/AN50,0)</f>
        <v>0</v>
      </c>
      <c r="AP49" s="160">
        <f>CM35</f>
        <v>0</v>
      </c>
      <c r="AQ49" s="156">
        <f>IFERROR(AP49/AP50,0)</f>
        <v>0</v>
      </c>
      <c r="AR49" s="157" t="str">
        <f t="shared" si="47"/>
        <v>0</v>
      </c>
      <c r="AS49" s="158">
        <f>IFERROR(AR49/AR35,0)</f>
        <v>0</v>
      </c>
      <c r="AT49" s="157">
        <f>CN35</f>
        <v>0</v>
      </c>
      <c r="AU49" s="163">
        <f>IFERROR(AT49/AT50,0)</f>
        <v>0</v>
      </c>
      <c r="AV49" s="164">
        <f t="shared" si="49"/>
        <v>-33</v>
      </c>
      <c r="AW49" s="165">
        <f t="shared" si="50"/>
        <v>-0.86842105263157898</v>
      </c>
      <c r="AX49" s="166">
        <f t="shared" si="51"/>
        <v>0</v>
      </c>
      <c r="AY49" s="165">
        <f t="shared" si="52"/>
        <v>0</v>
      </c>
      <c r="AZ49" s="166">
        <f t="shared" si="53"/>
        <v>0</v>
      </c>
      <c r="BA49" s="167">
        <f t="shared" si="54"/>
        <v>0</v>
      </c>
      <c r="BB49" s="164">
        <f t="shared" si="55"/>
        <v>5</v>
      </c>
      <c r="BC49" s="165">
        <f t="shared" si="56"/>
        <v>0</v>
      </c>
      <c r="BD49" s="166">
        <f t="shared" si="57"/>
        <v>0</v>
      </c>
      <c r="BE49" s="165">
        <f t="shared" si="58"/>
        <v>0</v>
      </c>
      <c r="BF49" s="166">
        <f t="shared" si="59"/>
        <v>0</v>
      </c>
      <c r="BG49" s="167">
        <f t="shared" si="60"/>
        <v>0</v>
      </c>
      <c r="BH49" s="164">
        <f t="shared" si="61"/>
        <v>5</v>
      </c>
      <c r="BI49" s="165">
        <f t="shared" si="62"/>
        <v>0</v>
      </c>
      <c r="BJ49" s="166">
        <f t="shared" si="63"/>
        <v>0</v>
      </c>
      <c r="BK49" s="165">
        <f t="shared" si="64"/>
        <v>0</v>
      </c>
      <c r="BL49" s="166">
        <f t="shared" si="65"/>
        <v>0</v>
      </c>
      <c r="BM49" s="168">
        <f t="shared" si="66"/>
        <v>0</v>
      </c>
      <c r="BN49" s="169">
        <f t="shared" si="67"/>
        <v>5</v>
      </c>
      <c r="BO49" s="165">
        <f t="shared" si="68"/>
        <v>0</v>
      </c>
      <c r="BP49" s="166">
        <f t="shared" si="69"/>
        <v>0</v>
      </c>
      <c r="BQ49" s="165">
        <f t="shared" si="70"/>
        <v>0</v>
      </c>
      <c r="BR49" s="166">
        <f t="shared" si="39"/>
        <v>0</v>
      </c>
      <c r="BS49" s="168">
        <f t="shared" si="71"/>
        <v>0</v>
      </c>
      <c r="BX49" s="320" t="s">
        <v>62</v>
      </c>
      <c r="BY49" s="363" t="s">
        <v>35</v>
      </c>
      <c r="BZ49" s="102" t="s">
        <v>34</v>
      </c>
      <c r="CA49" s="145">
        <v>0</v>
      </c>
      <c r="CB49" s="146">
        <v>0</v>
      </c>
      <c r="CC49" s="147">
        <v>29</v>
      </c>
      <c r="CD49" s="148">
        <v>1315.4549999999999</v>
      </c>
      <c r="CE49" s="149"/>
      <c r="CF49" s="150"/>
      <c r="CG49" s="151"/>
      <c r="CH49" s="152"/>
      <c r="CI49" s="153"/>
      <c r="CJ49" s="154"/>
      <c r="CK49" s="147"/>
      <c r="CL49" s="152"/>
      <c r="CM49" s="147"/>
      <c r="CN49" s="152"/>
    </row>
    <row r="50" spans="3:92" ht="18" customHeight="1" x14ac:dyDescent="0.3">
      <c r="C50" s="315"/>
      <c r="D50" s="328" t="s">
        <v>59</v>
      </c>
      <c r="E50" s="329"/>
      <c r="F50" s="170">
        <f>SUM(F38,F42,F48,F49)</f>
        <v>4121</v>
      </c>
      <c r="G50" s="171">
        <f>IFERROR(F50/F50,0)</f>
        <v>1</v>
      </c>
      <c r="H50" s="172">
        <f t="shared" si="40"/>
        <v>232.87769958747876</v>
      </c>
      <c r="I50" s="173">
        <f>IFERROR(H50/H35,0)</f>
        <v>0.99271113665228716</v>
      </c>
      <c r="J50" s="172">
        <f>SUM(J38,J42,J48,J49)</f>
        <v>959689</v>
      </c>
      <c r="K50" s="174">
        <f>IFERROR(J50/J50,0)</f>
        <v>1</v>
      </c>
      <c r="L50" s="175">
        <f>SUM(L38,L42,L48,L49)</f>
        <v>4482</v>
      </c>
      <c r="M50" s="171">
        <f>IFERROR(L50/L50,0)</f>
        <v>1</v>
      </c>
      <c r="N50" s="172">
        <f t="shared" si="41"/>
        <v>179.40395426149041</v>
      </c>
      <c r="O50" s="173">
        <f>IFERROR(N50/N35,0)</f>
        <v>0.83169190746027322</v>
      </c>
      <c r="P50" s="172">
        <f>SUM(P38,P42,P48,P49)</f>
        <v>804088.52300000004</v>
      </c>
      <c r="Q50" s="176">
        <f>IFERROR(P50/P50,0)</f>
        <v>1</v>
      </c>
      <c r="R50" s="175">
        <f>SUM(R38,R42,R48,R49)</f>
        <v>0</v>
      </c>
      <c r="S50" s="171">
        <f>IFERROR(R50/R50,0)</f>
        <v>0</v>
      </c>
      <c r="T50" s="172" t="str">
        <f t="shared" si="42"/>
        <v>0</v>
      </c>
      <c r="U50" s="173">
        <f>IFERROR(T50/T35,0)</f>
        <v>0</v>
      </c>
      <c r="V50" s="172">
        <f>SUM(V38,V42,V48,V49)</f>
        <v>0</v>
      </c>
      <c r="W50" s="176">
        <f>IFERROR(V50/V50,0)</f>
        <v>0</v>
      </c>
      <c r="X50" s="177">
        <f>SUM(X38,X42,X48,X49)</f>
        <v>0</v>
      </c>
      <c r="Y50" s="171">
        <f>IFERROR(X50/X50,0)</f>
        <v>0</v>
      </c>
      <c r="Z50" s="172" t="str">
        <f t="shared" si="43"/>
        <v>0</v>
      </c>
      <c r="AA50" s="173">
        <f>IFERROR(Z50/Z35,0)</f>
        <v>0</v>
      </c>
      <c r="AB50" s="172">
        <f>SUM(AB38,AB42,AB48,AB49)</f>
        <v>0</v>
      </c>
      <c r="AC50" s="174">
        <f>IFERROR(AB50/AB50,0)</f>
        <v>0</v>
      </c>
      <c r="AD50" s="175">
        <f>SUM(AD38,AD42,AD48,AD49)</f>
        <v>0</v>
      </c>
      <c r="AE50" s="171">
        <f>IFERROR(AD50/AD50,0)</f>
        <v>0</v>
      </c>
      <c r="AF50" s="172" t="str">
        <f t="shared" si="44"/>
        <v>0</v>
      </c>
      <c r="AG50" s="173">
        <f>IFERROR(AF50/AF35,0)</f>
        <v>0</v>
      </c>
      <c r="AH50" s="172">
        <f>SUM(AH38,AH42,AH48,AH49)</f>
        <v>0</v>
      </c>
      <c r="AI50" s="176">
        <f>IFERROR(AH50/AH50,0)</f>
        <v>0</v>
      </c>
      <c r="AJ50" s="175">
        <f>SUM(AJ38,AJ42,AJ48,AJ49)</f>
        <v>0</v>
      </c>
      <c r="AK50" s="171">
        <f>IFERROR(AJ50/AJ50,0)</f>
        <v>0</v>
      </c>
      <c r="AL50" s="172" t="str">
        <f t="shared" si="45"/>
        <v>0</v>
      </c>
      <c r="AM50" s="173">
        <f>IFERROR(AL50/AL35,0)</f>
        <v>0</v>
      </c>
      <c r="AN50" s="172">
        <f>SUM(AN38,AN42,AN48,AN49)</f>
        <v>0</v>
      </c>
      <c r="AO50" s="174">
        <f>IFERROR(AN50/AN50,0)</f>
        <v>0</v>
      </c>
      <c r="AP50" s="175">
        <f>SUM(AP38,AP42,AP48,AP49)</f>
        <v>0</v>
      </c>
      <c r="AQ50" s="171">
        <f>IFERROR(AP50/AP50,0)</f>
        <v>0</v>
      </c>
      <c r="AR50" s="172" t="str">
        <f t="shared" si="47"/>
        <v>0</v>
      </c>
      <c r="AS50" s="173">
        <f>IFERROR(AR50/AR35,0)</f>
        <v>0</v>
      </c>
      <c r="AT50" s="172">
        <f>SUM(AT38,AT42,AT48,AT49)</f>
        <v>0</v>
      </c>
      <c r="AU50" s="178">
        <f>IFERROR(AT50/AT50,0)</f>
        <v>0</v>
      </c>
      <c r="AV50" s="179">
        <f t="shared" si="49"/>
        <v>361</v>
      </c>
      <c r="AW50" s="180">
        <f t="shared" si="50"/>
        <v>8.7600097063819465E-2</v>
      </c>
      <c r="AX50" s="181">
        <f t="shared" si="51"/>
        <v>-53.473745325988347</v>
      </c>
      <c r="AY50" s="180">
        <f t="shared" si="52"/>
        <v>-0.22962157999976865</v>
      </c>
      <c r="AZ50" s="181">
        <f t="shared" si="53"/>
        <v>-155600.47699999996</v>
      </c>
      <c r="BA50" s="182">
        <f t="shared" si="54"/>
        <v>-0.16213635563187653</v>
      </c>
      <c r="BB50" s="179">
        <f t="shared" si="55"/>
        <v>4482</v>
      </c>
      <c r="BC50" s="180">
        <f t="shared" si="56"/>
        <v>0</v>
      </c>
      <c r="BD50" s="181">
        <f t="shared" si="57"/>
        <v>179.40395426149041</v>
      </c>
      <c r="BE50" s="180">
        <f t="shared" si="58"/>
        <v>0</v>
      </c>
      <c r="BF50" s="181">
        <f t="shared" si="59"/>
        <v>804088.52300000004</v>
      </c>
      <c r="BG50" s="182">
        <f t="shared" si="60"/>
        <v>0</v>
      </c>
      <c r="BH50" s="179">
        <f t="shared" si="61"/>
        <v>4482</v>
      </c>
      <c r="BI50" s="180">
        <f t="shared" si="62"/>
        <v>0</v>
      </c>
      <c r="BJ50" s="181">
        <f t="shared" si="63"/>
        <v>179.40395426149041</v>
      </c>
      <c r="BK50" s="180">
        <f t="shared" si="64"/>
        <v>0</v>
      </c>
      <c r="BL50" s="181">
        <f t="shared" si="65"/>
        <v>804088.52300000004</v>
      </c>
      <c r="BM50" s="183">
        <f t="shared" si="66"/>
        <v>0</v>
      </c>
      <c r="BN50" s="184">
        <f t="shared" si="67"/>
        <v>4482</v>
      </c>
      <c r="BO50" s="180">
        <f t="shared" si="68"/>
        <v>0</v>
      </c>
      <c r="BP50" s="181">
        <f t="shared" si="69"/>
        <v>179.40395426149041</v>
      </c>
      <c r="BQ50" s="180">
        <f t="shared" si="70"/>
        <v>0</v>
      </c>
      <c r="BR50" s="181">
        <f t="shared" si="39"/>
        <v>804088.52300000004</v>
      </c>
      <c r="BS50" s="183">
        <f t="shared" si="71"/>
        <v>0</v>
      </c>
      <c r="BX50" s="321"/>
      <c r="BY50" s="366"/>
      <c r="BZ50" s="60" t="s">
        <v>36</v>
      </c>
      <c r="CA50" s="76">
        <v>1636</v>
      </c>
      <c r="CB50" s="77">
        <v>394779</v>
      </c>
      <c r="CC50" s="78">
        <v>679</v>
      </c>
      <c r="CD50" s="79">
        <v>170060.80600000001</v>
      </c>
      <c r="CE50" s="80"/>
      <c r="CF50" s="81"/>
      <c r="CG50" s="82"/>
      <c r="CH50" s="83"/>
      <c r="CI50" s="84"/>
      <c r="CJ50" s="85"/>
      <c r="CK50" s="78"/>
      <c r="CL50" s="83"/>
      <c r="CM50" s="78"/>
      <c r="CN50" s="83"/>
    </row>
    <row r="51" spans="3:92" ht="18" customHeight="1" thickBot="1" x14ac:dyDescent="0.35">
      <c r="C51" s="316"/>
      <c r="D51" s="330" t="s">
        <v>60</v>
      </c>
      <c r="E51" s="331"/>
      <c r="F51" s="185">
        <f>F50/F30</f>
        <v>0.56175027262813526</v>
      </c>
      <c r="G51" s="186"/>
      <c r="H51" s="187"/>
      <c r="I51" s="188"/>
      <c r="J51" s="187"/>
      <c r="K51" s="189"/>
      <c r="L51" s="190">
        <f>L50/L30</f>
        <v>0.61095965103598693</v>
      </c>
      <c r="M51" s="186"/>
      <c r="N51" s="187"/>
      <c r="O51" s="188"/>
      <c r="P51" s="187"/>
      <c r="Q51" s="191"/>
      <c r="R51" s="190" t="e">
        <f>R50/R30</f>
        <v>#DIV/0!</v>
      </c>
      <c r="S51" s="186"/>
      <c r="T51" s="187"/>
      <c r="U51" s="188"/>
      <c r="V51" s="187"/>
      <c r="W51" s="191"/>
      <c r="X51" s="192" t="e">
        <f>X50/X30</f>
        <v>#DIV/0!</v>
      </c>
      <c r="Y51" s="186"/>
      <c r="Z51" s="187"/>
      <c r="AA51" s="188"/>
      <c r="AB51" s="187"/>
      <c r="AC51" s="189"/>
      <c r="AD51" s="190" t="e">
        <f>AD50/AD30</f>
        <v>#DIV/0!</v>
      </c>
      <c r="AE51" s="186"/>
      <c r="AF51" s="187"/>
      <c r="AG51" s="188"/>
      <c r="AH51" s="187"/>
      <c r="AI51" s="191"/>
      <c r="AJ51" s="190" t="e">
        <f>AJ50/AJ30</f>
        <v>#DIV/0!</v>
      </c>
      <c r="AK51" s="186"/>
      <c r="AL51" s="187"/>
      <c r="AM51" s="188"/>
      <c r="AN51" s="187"/>
      <c r="AO51" s="189"/>
      <c r="AP51" s="190" t="e">
        <f>AP50/AP30</f>
        <v>#DIV/0!</v>
      </c>
      <c r="AQ51" s="186"/>
      <c r="AR51" s="187"/>
      <c r="AS51" s="188"/>
      <c r="AT51" s="187"/>
      <c r="AU51" s="193"/>
      <c r="AV51" s="194">
        <f t="shared" si="49"/>
        <v>4.9209378407851667E-2</v>
      </c>
      <c r="AW51" s="195"/>
      <c r="AX51" s="196"/>
      <c r="AY51" s="197"/>
      <c r="AZ51" s="196"/>
      <c r="BA51" s="197"/>
      <c r="BB51" s="194">
        <f t="shared" si="55"/>
        <v>0</v>
      </c>
      <c r="BC51" s="195"/>
      <c r="BD51" s="196"/>
      <c r="BE51" s="197"/>
      <c r="BF51" s="196"/>
      <c r="BG51" s="197"/>
      <c r="BH51" s="194">
        <f t="shared" si="61"/>
        <v>0</v>
      </c>
      <c r="BI51" s="195"/>
      <c r="BJ51" s="196"/>
      <c r="BK51" s="197"/>
      <c r="BL51" s="196"/>
      <c r="BM51" s="198"/>
      <c r="BN51" s="199">
        <f>IFERROR(L51-AP51,0)</f>
        <v>0</v>
      </c>
      <c r="BO51" s="195"/>
      <c r="BP51" s="196"/>
      <c r="BQ51" s="197"/>
      <c r="BR51" s="196"/>
      <c r="BS51" s="198"/>
      <c r="BX51" s="321"/>
      <c r="BY51" s="366"/>
      <c r="BZ51" s="60" t="s">
        <v>38</v>
      </c>
      <c r="CA51" s="76">
        <v>50</v>
      </c>
      <c r="CB51" s="77">
        <v>7441</v>
      </c>
      <c r="CC51" s="78">
        <v>15</v>
      </c>
      <c r="CD51" s="79">
        <v>2860.9070000000006</v>
      </c>
      <c r="CE51" s="80"/>
      <c r="CF51" s="81"/>
      <c r="CG51" s="82"/>
      <c r="CH51" s="83"/>
      <c r="CI51" s="84"/>
      <c r="CJ51" s="85"/>
      <c r="CK51" s="78"/>
      <c r="CL51" s="83"/>
      <c r="CM51" s="78"/>
      <c r="CN51" s="83"/>
    </row>
    <row r="52" spans="3:92" ht="18" customHeight="1" x14ac:dyDescent="0.3">
      <c r="AM52" s="4"/>
      <c r="AS52" s="4"/>
      <c r="BI52" s="3"/>
      <c r="BK52" s="3"/>
      <c r="BM52" s="3"/>
      <c r="BO52" s="3"/>
      <c r="BQ52" s="3"/>
      <c r="BS52" s="3"/>
      <c r="BX52" s="321"/>
      <c r="BY52" s="366"/>
      <c r="BZ52" s="60" t="s">
        <v>40</v>
      </c>
      <c r="CA52" s="76">
        <v>32</v>
      </c>
      <c r="CB52" s="77">
        <v>7879</v>
      </c>
      <c r="CC52" s="78">
        <v>0</v>
      </c>
      <c r="CD52" s="79">
        <v>0</v>
      </c>
      <c r="CE52" s="80"/>
      <c r="CF52" s="81"/>
      <c r="CG52" s="82"/>
      <c r="CH52" s="83"/>
      <c r="CI52" s="84"/>
      <c r="CJ52" s="85"/>
      <c r="CK52" s="78"/>
      <c r="CL52" s="83"/>
      <c r="CM52" s="78"/>
      <c r="CN52" s="83"/>
    </row>
    <row r="53" spans="3:92" ht="18" customHeight="1" x14ac:dyDescent="0.3">
      <c r="AH53" s="8"/>
      <c r="AM53" s="4"/>
      <c r="AN53" s="8"/>
      <c r="AS53" s="4"/>
      <c r="AT53" s="8"/>
      <c r="BI53" s="3"/>
      <c r="BK53" s="3"/>
      <c r="BM53" s="3"/>
      <c r="BO53" s="3"/>
      <c r="BQ53" s="3"/>
      <c r="BS53" s="3"/>
      <c r="BX53" s="321"/>
      <c r="BY53" s="366" t="s">
        <v>42</v>
      </c>
      <c r="BZ53" s="60" t="s">
        <v>43</v>
      </c>
      <c r="CA53" s="76">
        <v>171</v>
      </c>
      <c r="CB53" s="77">
        <v>37053</v>
      </c>
      <c r="CC53" s="78">
        <v>114</v>
      </c>
      <c r="CD53" s="79">
        <v>13891.832</v>
      </c>
      <c r="CE53" s="80"/>
      <c r="CF53" s="81"/>
      <c r="CG53" s="82"/>
      <c r="CH53" s="83"/>
      <c r="CI53" s="84"/>
      <c r="CJ53" s="85"/>
      <c r="CK53" s="78"/>
      <c r="CL53" s="83"/>
      <c r="CM53" s="78"/>
      <c r="CN53" s="83"/>
    </row>
    <row r="54" spans="3:92" s="8" customFormat="1" ht="18" customHeight="1" thickBot="1" x14ac:dyDescent="0.35">
      <c r="C54" s="7"/>
      <c r="D54" s="7"/>
      <c r="E54" s="7"/>
      <c r="F54" s="7">
        <f>CC169</f>
        <v>8122</v>
      </c>
      <c r="G54" s="3"/>
      <c r="I54" s="4"/>
      <c r="J54" s="9"/>
      <c r="K54" s="9"/>
      <c r="L54" s="7">
        <f>CC170</f>
        <v>8122</v>
      </c>
      <c r="M54" s="3"/>
      <c r="O54" s="4"/>
      <c r="P54" s="9"/>
      <c r="Q54" s="9"/>
      <c r="R54" s="10">
        <f>CC171</f>
        <v>0</v>
      </c>
      <c r="S54" s="11"/>
      <c r="T54" s="10"/>
      <c r="U54" s="12"/>
      <c r="V54" s="9"/>
      <c r="W54" s="9"/>
      <c r="X54" s="10">
        <f>CC172</f>
        <v>0</v>
      </c>
      <c r="Y54" s="11"/>
      <c r="Z54" s="10"/>
      <c r="AA54" s="12"/>
      <c r="AB54" s="9"/>
      <c r="AC54" s="9"/>
      <c r="AD54" s="10">
        <f>CC173</f>
        <v>0</v>
      </c>
      <c r="AE54" s="11"/>
      <c r="AF54" s="10"/>
      <c r="AG54" s="12"/>
      <c r="AH54" s="9"/>
      <c r="AI54" s="9"/>
      <c r="AJ54" s="10">
        <f>CC174</f>
        <v>0</v>
      </c>
      <c r="AK54" s="3"/>
      <c r="AM54" s="4"/>
      <c r="AO54" s="3"/>
      <c r="AP54" s="10">
        <f>CC175</f>
        <v>0</v>
      </c>
      <c r="AQ54" s="3"/>
      <c r="AS54" s="4"/>
      <c r="AU54" s="3"/>
      <c r="AW54" s="3"/>
      <c r="AY54" s="3"/>
      <c r="BA54" s="3"/>
      <c r="BC54" s="3"/>
      <c r="BE54" s="3"/>
      <c r="BG54" s="3"/>
      <c r="BI54" s="3"/>
      <c r="BK54" s="3"/>
      <c r="BM54" s="11" t="s">
        <v>1</v>
      </c>
      <c r="BO54" s="3"/>
      <c r="BQ54" s="3"/>
      <c r="BS54" s="11" t="s">
        <v>1</v>
      </c>
      <c r="BX54" s="321"/>
      <c r="BY54" s="366"/>
      <c r="BZ54" s="60" t="s">
        <v>46</v>
      </c>
      <c r="CA54" s="76">
        <v>0</v>
      </c>
      <c r="CB54" s="77">
        <v>0</v>
      </c>
      <c r="CC54" s="78">
        <v>0</v>
      </c>
      <c r="CD54" s="79">
        <v>0</v>
      </c>
      <c r="CE54" s="80"/>
      <c r="CF54" s="81"/>
      <c r="CG54" s="82"/>
      <c r="CH54" s="83"/>
      <c r="CI54" s="84"/>
      <c r="CJ54" s="85"/>
      <c r="CK54" s="78"/>
      <c r="CL54" s="83"/>
      <c r="CM54" s="78"/>
      <c r="CN54" s="83"/>
    </row>
    <row r="55" spans="3:92" s="15" customFormat="1" ht="18" customHeight="1" x14ac:dyDescent="0.3">
      <c r="C55" s="347" t="s">
        <v>2</v>
      </c>
      <c r="D55" s="345"/>
      <c r="E55" s="352"/>
      <c r="F55" s="358" t="str">
        <f>$F$7</f>
        <v>2025 Budget</v>
      </c>
      <c r="G55" s="345"/>
      <c r="H55" s="345"/>
      <c r="I55" s="345"/>
      <c r="J55" s="345"/>
      <c r="K55" s="346"/>
      <c r="L55" s="359" t="str">
        <f>$L$7</f>
        <v>2025 Actual</v>
      </c>
      <c r="M55" s="345"/>
      <c r="N55" s="345"/>
      <c r="O55" s="345"/>
      <c r="P55" s="345"/>
      <c r="Q55" s="348"/>
      <c r="R55" s="347" t="str">
        <f>$R$7</f>
        <v>2024 Actual</v>
      </c>
      <c r="S55" s="345"/>
      <c r="T55" s="345"/>
      <c r="U55" s="345"/>
      <c r="V55" s="345"/>
      <c r="W55" s="348"/>
      <c r="X55" s="344" t="str">
        <f>$X$7</f>
        <v>2023 Actual</v>
      </c>
      <c r="Y55" s="345"/>
      <c r="Z55" s="345"/>
      <c r="AA55" s="345"/>
      <c r="AB55" s="345"/>
      <c r="AC55" s="346"/>
      <c r="AD55" s="347" t="str">
        <f>$AD$7</f>
        <v>2022 Actual</v>
      </c>
      <c r="AE55" s="345"/>
      <c r="AF55" s="345"/>
      <c r="AG55" s="345"/>
      <c r="AH55" s="345"/>
      <c r="AI55" s="348"/>
      <c r="AJ55" s="347" t="str">
        <f>$AJ$7</f>
        <v>2021 Actual</v>
      </c>
      <c r="AK55" s="345"/>
      <c r="AL55" s="345"/>
      <c r="AM55" s="345"/>
      <c r="AN55" s="345"/>
      <c r="AO55" s="346"/>
      <c r="AP55" s="347" t="str">
        <f>$AP$7</f>
        <v>2020 Actual</v>
      </c>
      <c r="AQ55" s="345"/>
      <c r="AR55" s="345"/>
      <c r="AS55" s="345"/>
      <c r="AT55" s="345"/>
      <c r="AU55" s="349"/>
      <c r="AV55" s="350" t="str">
        <f>$AV$7</f>
        <v>2025 Actual vs. 2025 Budget</v>
      </c>
      <c r="AW55" s="340"/>
      <c r="AX55" s="340"/>
      <c r="AY55" s="340"/>
      <c r="AZ55" s="340"/>
      <c r="BA55" s="351"/>
      <c r="BB55" s="350" t="str">
        <f>$BB$7</f>
        <v>2025 Actual vs. 2024 Actual</v>
      </c>
      <c r="BC55" s="340"/>
      <c r="BD55" s="340"/>
      <c r="BE55" s="340"/>
      <c r="BF55" s="340"/>
      <c r="BG55" s="351"/>
      <c r="BH55" s="350" t="str">
        <f>$BH$7</f>
        <v>2025 Actual vs. 2023 Actual</v>
      </c>
      <c r="BI55" s="340"/>
      <c r="BJ55" s="340"/>
      <c r="BK55" s="340"/>
      <c r="BL55" s="340"/>
      <c r="BM55" s="341"/>
      <c r="BN55" s="339" t="str">
        <f>$BN$7</f>
        <v>2024 Actual vs. 2019 Actual</v>
      </c>
      <c r="BO55" s="340"/>
      <c r="BP55" s="340"/>
      <c r="BQ55" s="340"/>
      <c r="BR55" s="340"/>
      <c r="BS55" s="341"/>
      <c r="BX55" s="321"/>
      <c r="BY55" s="366"/>
      <c r="BZ55" s="60" t="s">
        <v>48</v>
      </c>
      <c r="CA55" s="76">
        <v>0</v>
      </c>
      <c r="CB55" s="77">
        <v>0</v>
      </c>
      <c r="CC55" s="78">
        <v>50</v>
      </c>
      <c r="CD55" s="79">
        <v>8345.7170000000006</v>
      </c>
      <c r="CE55" s="80"/>
      <c r="CF55" s="81"/>
      <c r="CG55" s="82"/>
      <c r="CH55" s="83"/>
      <c r="CI55" s="84"/>
      <c r="CJ55" s="85"/>
      <c r="CK55" s="78"/>
      <c r="CL55" s="83"/>
      <c r="CM55" s="78"/>
      <c r="CN55" s="83"/>
    </row>
    <row r="56" spans="3:92" s="15" customFormat="1" ht="18" customHeight="1" x14ac:dyDescent="0.3">
      <c r="C56" s="353"/>
      <c r="D56" s="333"/>
      <c r="E56" s="354"/>
      <c r="F56" s="342" t="s">
        <v>15</v>
      </c>
      <c r="G56" s="333"/>
      <c r="H56" s="334" t="s">
        <v>16</v>
      </c>
      <c r="I56" s="333"/>
      <c r="J56" s="334" t="s">
        <v>17</v>
      </c>
      <c r="K56" s="336"/>
      <c r="L56" s="335" t="s">
        <v>15</v>
      </c>
      <c r="M56" s="333"/>
      <c r="N56" s="334" t="s">
        <v>16</v>
      </c>
      <c r="O56" s="333"/>
      <c r="P56" s="334" t="s">
        <v>17</v>
      </c>
      <c r="Q56" s="343"/>
      <c r="R56" s="335" t="s">
        <v>15</v>
      </c>
      <c r="S56" s="333"/>
      <c r="T56" s="334" t="s">
        <v>16</v>
      </c>
      <c r="U56" s="333"/>
      <c r="V56" s="334" t="s">
        <v>18</v>
      </c>
      <c r="W56" s="343"/>
      <c r="X56" s="338" t="s">
        <v>15</v>
      </c>
      <c r="Y56" s="333"/>
      <c r="Z56" s="334" t="s">
        <v>16</v>
      </c>
      <c r="AA56" s="333"/>
      <c r="AB56" s="334" t="s">
        <v>18</v>
      </c>
      <c r="AC56" s="336"/>
      <c r="AD56" s="335" t="s">
        <v>15</v>
      </c>
      <c r="AE56" s="333"/>
      <c r="AF56" s="334" t="s">
        <v>16</v>
      </c>
      <c r="AG56" s="333"/>
      <c r="AH56" s="334" t="s">
        <v>19</v>
      </c>
      <c r="AI56" s="343"/>
      <c r="AJ56" s="335" t="s">
        <v>15</v>
      </c>
      <c r="AK56" s="333"/>
      <c r="AL56" s="334" t="s">
        <v>16</v>
      </c>
      <c r="AM56" s="333"/>
      <c r="AN56" s="334" t="s">
        <v>19</v>
      </c>
      <c r="AO56" s="336"/>
      <c r="AP56" s="335" t="s">
        <v>15</v>
      </c>
      <c r="AQ56" s="333"/>
      <c r="AR56" s="334" t="s">
        <v>16</v>
      </c>
      <c r="AS56" s="333"/>
      <c r="AT56" s="334" t="s">
        <v>19</v>
      </c>
      <c r="AU56" s="337"/>
      <c r="AV56" s="332" t="s">
        <v>15</v>
      </c>
      <c r="AW56" s="333"/>
      <c r="AX56" s="334" t="s">
        <v>16</v>
      </c>
      <c r="AY56" s="333"/>
      <c r="AZ56" s="334" t="s">
        <v>17</v>
      </c>
      <c r="BA56" s="336"/>
      <c r="BB56" s="332" t="s">
        <v>15</v>
      </c>
      <c r="BC56" s="333"/>
      <c r="BD56" s="334" t="s">
        <v>16</v>
      </c>
      <c r="BE56" s="333"/>
      <c r="BF56" s="334" t="s">
        <v>17</v>
      </c>
      <c r="BG56" s="336"/>
      <c r="BH56" s="332" t="s">
        <v>15</v>
      </c>
      <c r="BI56" s="333"/>
      <c r="BJ56" s="334" t="s">
        <v>16</v>
      </c>
      <c r="BK56" s="333"/>
      <c r="BL56" s="334" t="s">
        <v>17</v>
      </c>
      <c r="BM56" s="337"/>
      <c r="BN56" s="338" t="s">
        <v>15</v>
      </c>
      <c r="BO56" s="333"/>
      <c r="BP56" s="334" t="s">
        <v>16</v>
      </c>
      <c r="BQ56" s="333"/>
      <c r="BR56" s="334" t="s">
        <v>17</v>
      </c>
      <c r="BS56" s="337"/>
      <c r="BX56" s="321"/>
      <c r="BY56" s="366" t="s">
        <v>43</v>
      </c>
      <c r="BZ56" s="60" t="s">
        <v>50</v>
      </c>
      <c r="CA56" s="76">
        <v>240</v>
      </c>
      <c r="CB56" s="77">
        <v>56376</v>
      </c>
      <c r="CC56" s="78">
        <v>131</v>
      </c>
      <c r="CD56" s="79">
        <v>30341.370999999999</v>
      </c>
      <c r="CE56" s="80"/>
      <c r="CF56" s="81"/>
      <c r="CG56" s="82"/>
      <c r="CH56" s="83"/>
      <c r="CI56" s="84"/>
      <c r="CJ56" s="85"/>
      <c r="CK56" s="78"/>
      <c r="CL56" s="83"/>
      <c r="CM56" s="78"/>
      <c r="CN56" s="83"/>
    </row>
    <row r="57" spans="3:92" s="15" customFormat="1" ht="18" customHeight="1" thickBot="1" x14ac:dyDescent="0.35">
      <c r="C57" s="355"/>
      <c r="D57" s="356"/>
      <c r="E57" s="357"/>
      <c r="F57" s="19"/>
      <c r="G57" s="20" t="s">
        <v>28</v>
      </c>
      <c r="H57" s="21"/>
      <c r="I57" s="22" t="s">
        <v>29</v>
      </c>
      <c r="J57" s="21"/>
      <c r="K57" s="23" t="s">
        <v>28</v>
      </c>
      <c r="L57" s="24"/>
      <c r="M57" s="20" t="s">
        <v>28</v>
      </c>
      <c r="N57" s="21"/>
      <c r="O57" s="22" t="s">
        <v>29</v>
      </c>
      <c r="P57" s="21"/>
      <c r="Q57" s="25" t="s">
        <v>28</v>
      </c>
      <c r="R57" s="24"/>
      <c r="S57" s="20" t="s">
        <v>28</v>
      </c>
      <c r="T57" s="21"/>
      <c r="U57" s="22" t="s">
        <v>29</v>
      </c>
      <c r="V57" s="21"/>
      <c r="W57" s="25" t="s">
        <v>28</v>
      </c>
      <c r="X57" s="26"/>
      <c r="Y57" s="20" t="s">
        <v>28</v>
      </c>
      <c r="Z57" s="21"/>
      <c r="AA57" s="22" t="s">
        <v>29</v>
      </c>
      <c r="AB57" s="21"/>
      <c r="AC57" s="23" t="s">
        <v>28</v>
      </c>
      <c r="AD57" s="24"/>
      <c r="AE57" s="20" t="s">
        <v>28</v>
      </c>
      <c r="AF57" s="21"/>
      <c r="AG57" s="22" t="s">
        <v>29</v>
      </c>
      <c r="AH57" s="21"/>
      <c r="AI57" s="25" t="s">
        <v>28</v>
      </c>
      <c r="AJ57" s="24"/>
      <c r="AK57" s="20" t="s">
        <v>28</v>
      </c>
      <c r="AL57" s="21"/>
      <c r="AM57" s="22" t="s">
        <v>29</v>
      </c>
      <c r="AN57" s="21"/>
      <c r="AO57" s="23" t="s">
        <v>28</v>
      </c>
      <c r="AP57" s="24"/>
      <c r="AQ57" s="20" t="s">
        <v>28</v>
      </c>
      <c r="AR57" s="21"/>
      <c r="AS57" s="22" t="s">
        <v>29</v>
      </c>
      <c r="AT57" s="21"/>
      <c r="AU57" s="27" t="s">
        <v>28</v>
      </c>
      <c r="AV57" s="28"/>
      <c r="AW57" s="20" t="s">
        <v>30</v>
      </c>
      <c r="AX57" s="21"/>
      <c r="AY57" s="20" t="s">
        <v>30</v>
      </c>
      <c r="AZ57" s="21"/>
      <c r="BA57" s="23" t="s">
        <v>30</v>
      </c>
      <c r="BB57" s="28"/>
      <c r="BC57" s="20" t="s">
        <v>30</v>
      </c>
      <c r="BD57" s="21"/>
      <c r="BE57" s="20" t="s">
        <v>30</v>
      </c>
      <c r="BF57" s="21"/>
      <c r="BG57" s="23" t="s">
        <v>30</v>
      </c>
      <c r="BH57" s="28"/>
      <c r="BI57" s="20" t="s">
        <v>30</v>
      </c>
      <c r="BJ57" s="21"/>
      <c r="BK57" s="20" t="s">
        <v>30</v>
      </c>
      <c r="BL57" s="21"/>
      <c r="BM57" s="27" t="s">
        <v>30</v>
      </c>
      <c r="BN57" s="26"/>
      <c r="BO57" s="20" t="s">
        <v>30</v>
      </c>
      <c r="BP57" s="21"/>
      <c r="BQ57" s="20" t="s">
        <v>30</v>
      </c>
      <c r="BR57" s="21"/>
      <c r="BS57" s="27" t="s">
        <v>30</v>
      </c>
      <c r="BX57" s="321"/>
      <c r="BY57" s="366"/>
      <c r="BZ57" s="60" t="s">
        <v>51</v>
      </c>
      <c r="CA57" s="76">
        <v>756</v>
      </c>
      <c r="CB57" s="77">
        <v>190487</v>
      </c>
      <c r="CC57" s="78">
        <v>811</v>
      </c>
      <c r="CD57" s="79">
        <v>153654.11100000003</v>
      </c>
      <c r="CE57" s="80"/>
      <c r="CF57" s="81"/>
      <c r="CG57" s="82"/>
      <c r="CH57" s="83"/>
      <c r="CI57" s="84"/>
      <c r="CJ57" s="85"/>
      <c r="CK57" s="78"/>
      <c r="CL57" s="83"/>
      <c r="CM57" s="78"/>
      <c r="CN57" s="83"/>
    </row>
    <row r="58" spans="3:92" ht="18" customHeight="1" thickTop="1" x14ac:dyDescent="0.3">
      <c r="C58" s="360" t="s">
        <v>61</v>
      </c>
      <c r="D58" s="317" t="s">
        <v>33</v>
      </c>
      <c r="E58" s="34" t="s">
        <v>34</v>
      </c>
      <c r="F58" s="35">
        <f>CA36</f>
        <v>0</v>
      </c>
      <c r="G58" s="36">
        <f>IFERROR(F58/F74,0)</f>
        <v>0</v>
      </c>
      <c r="H58" s="37" t="str">
        <f>IFERROR(J58/F58,"0")</f>
        <v>0</v>
      </c>
      <c r="I58" s="38">
        <f>IFERROR(H58/H59,0)</f>
        <v>0</v>
      </c>
      <c r="J58" s="37">
        <f>CB36</f>
        <v>0</v>
      </c>
      <c r="K58" s="39">
        <f>IFERROR(J58/J74,0)</f>
        <v>0</v>
      </c>
      <c r="L58" s="40">
        <f t="shared" ref="L58:L61" si="79">CC36</f>
        <v>11</v>
      </c>
      <c r="M58" s="36">
        <f>IFERROR(L58/L74,0)</f>
        <v>3.7212449255751017E-3</v>
      </c>
      <c r="N58" s="37">
        <f>IFERROR(P58/L58,"0")</f>
        <v>57.520727272727278</v>
      </c>
      <c r="O58" s="38">
        <f>IFERROR(N58/N59,0)</f>
        <v>0.26493015517640656</v>
      </c>
      <c r="P58" s="37">
        <f t="shared" ref="P58:P61" si="80">CD36</f>
        <v>632.72800000000007</v>
      </c>
      <c r="Q58" s="41">
        <f>IFERROR(P58/P74,0)</f>
        <v>1.1378892113407075E-3</v>
      </c>
      <c r="R58" s="40">
        <f>CE36</f>
        <v>0</v>
      </c>
      <c r="S58" s="36">
        <f>IFERROR(R58/R74,0)</f>
        <v>0</v>
      </c>
      <c r="T58" s="37" t="str">
        <f>IFERROR(V58/R58,"0")</f>
        <v>0</v>
      </c>
      <c r="U58" s="38">
        <f>IFERROR(T58/T59,0)</f>
        <v>0</v>
      </c>
      <c r="V58" s="37">
        <f>CF36</f>
        <v>0</v>
      </c>
      <c r="W58" s="41">
        <f>IFERROR(V58/V74,0)</f>
        <v>0</v>
      </c>
      <c r="X58" s="42">
        <f>CG36</f>
        <v>0</v>
      </c>
      <c r="Y58" s="36">
        <f>IFERROR(X58/X74,0)</f>
        <v>0</v>
      </c>
      <c r="Z58" s="37" t="str">
        <f>IFERROR(AB58/X58,"0")</f>
        <v>0</v>
      </c>
      <c r="AA58" s="38">
        <f>IFERROR(Z58/Z59,0)</f>
        <v>0</v>
      </c>
      <c r="AB58" s="37">
        <f>CH36</f>
        <v>0</v>
      </c>
      <c r="AC58" s="39">
        <f>IFERROR(AB58/AB74,0)</f>
        <v>0</v>
      </c>
      <c r="AD58" s="40">
        <f>CI36</f>
        <v>0</v>
      </c>
      <c r="AE58" s="36">
        <f>IFERROR(AD58/AD74,0)</f>
        <v>0</v>
      </c>
      <c r="AF58" s="37" t="str">
        <f>IFERROR(AH58/AD58,"0")</f>
        <v>0</v>
      </c>
      <c r="AG58" s="38">
        <f>IFERROR(AF58/AF59,0)</f>
        <v>0</v>
      </c>
      <c r="AH58" s="37">
        <f>CJ36</f>
        <v>0</v>
      </c>
      <c r="AI58" s="41">
        <f>IFERROR(AH58/AH74,0)</f>
        <v>0</v>
      </c>
      <c r="AJ58" s="40">
        <f>CK36</f>
        <v>0</v>
      </c>
      <c r="AK58" s="36">
        <f>IFERROR(AJ58/AJ74,0)</f>
        <v>0</v>
      </c>
      <c r="AL58" s="37" t="str">
        <f>IFERROR(AN58/AJ58,"0")</f>
        <v>0</v>
      </c>
      <c r="AM58" s="38">
        <f>IFERROR(AL58/AL59,0)</f>
        <v>0</v>
      </c>
      <c r="AN58" s="37">
        <f>CL36</f>
        <v>0</v>
      </c>
      <c r="AO58" s="39">
        <f>IFERROR(AN58/AN74,0)</f>
        <v>0</v>
      </c>
      <c r="AP58" s="40">
        <f>CM36</f>
        <v>0</v>
      </c>
      <c r="AQ58" s="36">
        <f>IFERROR(AP58/AP74,0)</f>
        <v>0</v>
      </c>
      <c r="AR58" s="37" t="str">
        <f>IFERROR(AT58/AP58,"0")</f>
        <v>0</v>
      </c>
      <c r="AS58" s="38">
        <f>IFERROR(AR58/AR59,0)</f>
        <v>0</v>
      </c>
      <c r="AT58" s="37">
        <f>CN36</f>
        <v>0</v>
      </c>
      <c r="AU58" s="43">
        <f>IFERROR(AT58/AT74,0)</f>
        <v>0</v>
      </c>
      <c r="AV58" s="44">
        <f>IFERROR(L58-F58,0)</f>
        <v>11</v>
      </c>
      <c r="AW58" s="45">
        <f>IFERROR(AV58/F58,0)</f>
        <v>0</v>
      </c>
      <c r="AX58" s="46">
        <f>IFERROR(N58-H58,0)</f>
        <v>57.520727272727278</v>
      </c>
      <c r="AY58" s="45">
        <f>IFERROR(AX58/H58,0)</f>
        <v>0</v>
      </c>
      <c r="AZ58" s="46">
        <f>IFERROR(P58-J58,0)</f>
        <v>632.72800000000007</v>
      </c>
      <c r="BA58" s="47">
        <f>IFERROR(AZ58/J58,0)</f>
        <v>0</v>
      </c>
      <c r="BB58" s="44">
        <f>IFERROR(L58-R58,0)</f>
        <v>11</v>
      </c>
      <c r="BC58" s="45">
        <f>IFERROR(BB58/R58,0)</f>
        <v>0</v>
      </c>
      <c r="BD58" s="46">
        <f>IFERROR(N58-T58,0)</f>
        <v>57.520727272727278</v>
      </c>
      <c r="BE58" s="45">
        <f>IFERROR(BD58/T58,0)</f>
        <v>0</v>
      </c>
      <c r="BF58" s="46">
        <f>IFERROR(P58-V58,0)</f>
        <v>632.72800000000007</v>
      </c>
      <c r="BG58" s="47">
        <f>IFERROR(BF58/V58,0)</f>
        <v>0</v>
      </c>
      <c r="BH58" s="44">
        <f>IFERROR(L58-X58,0)</f>
        <v>11</v>
      </c>
      <c r="BI58" s="45">
        <f>IFERROR(BH58/X58,0)</f>
        <v>0</v>
      </c>
      <c r="BJ58" s="46">
        <f>IFERROR(N58-Z58,0)</f>
        <v>57.520727272727278</v>
      </c>
      <c r="BK58" s="45">
        <f>IFERROR(BJ58/Z58,0)</f>
        <v>0</v>
      </c>
      <c r="BL58" s="46">
        <f>IFERROR(P58-AB58,0)</f>
        <v>632.72800000000007</v>
      </c>
      <c r="BM58" s="48">
        <f>IFERROR(BL58/AB58,0)</f>
        <v>0</v>
      </c>
      <c r="BN58" s="49">
        <f>IFERROR(L58-AP58,0)</f>
        <v>11</v>
      </c>
      <c r="BO58" s="45">
        <f>IFERROR(BN58/AP58,0)</f>
        <v>0</v>
      </c>
      <c r="BP58" s="46">
        <f>IFERROR(N58-AR58,0)</f>
        <v>57.520727272727278</v>
      </c>
      <c r="BQ58" s="45">
        <f>IFERROR(BP58/AR58,0)</f>
        <v>0</v>
      </c>
      <c r="BR58" s="46">
        <f t="shared" ref="BR58:BR74" si="81">IFERROR(P58-AT58,0)</f>
        <v>632.72800000000007</v>
      </c>
      <c r="BS58" s="48">
        <f>IFERROR(BR58/AT58,0)</f>
        <v>0</v>
      </c>
      <c r="BX58" s="321"/>
      <c r="BY58" s="366"/>
      <c r="BZ58" s="60" t="s">
        <v>54</v>
      </c>
      <c r="CA58" s="76">
        <v>379</v>
      </c>
      <c r="CB58" s="77">
        <v>108639</v>
      </c>
      <c r="CC58" s="78">
        <v>558</v>
      </c>
      <c r="CD58" s="79">
        <v>104583.041</v>
      </c>
      <c r="CE58" s="80"/>
      <c r="CF58" s="81"/>
      <c r="CG58" s="82"/>
      <c r="CH58" s="83"/>
      <c r="CI58" s="84"/>
      <c r="CJ58" s="85"/>
      <c r="CK58" s="78"/>
      <c r="CL58" s="83"/>
      <c r="CM58" s="78"/>
      <c r="CN58" s="83"/>
    </row>
    <row r="59" spans="3:92" ht="18" customHeight="1" x14ac:dyDescent="0.3">
      <c r="C59" s="315"/>
      <c r="D59" s="318"/>
      <c r="E59" s="60" t="s">
        <v>36</v>
      </c>
      <c r="F59" s="61">
        <f>CA37</f>
        <v>1337</v>
      </c>
      <c r="G59" s="62">
        <f>IFERROR(F59/F74,0)</f>
        <v>0.4771591720199857</v>
      </c>
      <c r="H59" s="63">
        <f t="shared" ref="H59:H74" si="82">IFERROR(J59/F59,"0")</f>
        <v>265.10919970082273</v>
      </c>
      <c r="I59" s="64">
        <f>IFERROR(H59/H59,0)</f>
        <v>1</v>
      </c>
      <c r="J59" s="63">
        <f>CB37</f>
        <v>354451</v>
      </c>
      <c r="K59" s="65">
        <f>IFERROR(J59/J74,0)</f>
        <v>0.41729966846874</v>
      </c>
      <c r="L59" s="66">
        <f t="shared" si="79"/>
        <v>847</v>
      </c>
      <c r="M59" s="62">
        <f>IFERROR(L59/L74,0)</f>
        <v>0.28653585926928282</v>
      </c>
      <c r="N59" s="63">
        <f t="shared" ref="N59:N74" si="83">IFERROR(P59/L59,"0")</f>
        <v>217.11657260920899</v>
      </c>
      <c r="O59" s="64">
        <f>IFERROR(N59/N59,0)</f>
        <v>1</v>
      </c>
      <c r="P59" s="63">
        <f t="shared" si="80"/>
        <v>183897.73700000002</v>
      </c>
      <c r="Q59" s="67">
        <f>IFERROR(P59/P74,0)</f>
        <v>0.33071912563103079</v>
      </c>
      <c r="R59" s="66">
        <f>CE37</f>
        <v>0</v>
      </c>
      <c r="S59" s="62">
        <f>IFERROR(R59/R74,0)</f>
        <v>0</v>
      </c>
      <c r="T59" s="63" t="str">
        <f t="shared" ref="T59:T74" si="84">IFERROR(V59/R59,"0")</f>
        <v>0</v>
      </c>
      <c r="U59" s="64">
        <f>IFERROR(T59/T59,0)</f>
        <v>0</v>
      </c>
      <c r="V59" s="63">
        <f>CF37</f>
        <v>0</v>
      </c>
      <c r="W59" s="67">
        <f>IFERROR(V59/V74,0)</f>
        <v>0</v>
      </c>
      <c r="X59" s="68">
        <f>CG37</f>
        <v>0</v>
      </c>
      <c r="Y59" s="62">
        <f>IFERROR(X59/X74,0)</f>
        <v>0</v>
      </c>
      <c r="Z59" s="63" t="str">
        <f t="shared" ref="Z59:Z74" si="85">IFERROR(AB59/X59,"0")</f>
        <v>0</v>
      </c>
      <c r="AA59" s="64">
        <f>IFERROR(Z59/Z59,0)</f>
        <v>0</v>
      </c>
      <c r="AB59" s="63">
        <f>CH37</f>
        <v>0</v>
      </c>
      <c r="AC59" s="65">
        <f>IFERROR(AB59/AB74,0)</f>
        <v>0</v>
      </c>
      <c r="AD59" s="66">
        <f>CI37</f>
        <v>0</v>
      </c>
      <c r="AE59" s="62">
        <f>IFERROR(AD59/AD74,0)</f>
        <v>0</v>
      </c>
      <c r="AF59" s="63" t="str">
        <f t="shared" ref="AF59:AF74" si="86">IFERROR(AH59/AD59,"0")</f>
        <v>0</v>
      </c>
      <c r="AG59" s="64">
        <f>IFERROR(AF59/AF59,0)</f>
        <v>0</v>
      </c>
      <c r="AH59" s="63">
        <f>CJ37</f>
        <v>0</v>
      </c>
      <c r="AI59" s="67">
        <f>IFERROR(AH59/AH74,0)</f>
        <v>0</v>
      </c>
      <c r="AJ59" s="66">
        <f>CK37</f>
        <v>0</v>
      </c>
      <c r="AK59" s="62">
        <f>IFERROR(AJ59/AJ74,0)</f>
        <v>0</v>
      </c>
      <c r="AL59" s="63" t="str">
        <f t="shared" ref="AL59:AL74" si="87">IFERROR(AN59/AJ59,"0")</f>
        <v>0</v>
      </c>
      <c r="AM59" s="64">
        <f>IFERROR(AL59/AL59,0)</f>
        <v>0</v>
      </c>
      <c r="AN59" s="63">
        <f>CL37</f>
        <v>0</v>
      </c>
      <c r="AO59" s="65">
        <f>IFERROR(AN59/AN74,0)</f>
        <v>0</v>
      </c>
      <c r="AP59" s="40">
        <f t="shared" ref="AP59:AP61" si="88">CM37</f>
        <v>0</v>
      </c>
      <c r="AQ59" s="62">
        <f>IFERROR(AP59/AP74,0)</f>
        <v>0</v>
      </c>
      <c r="AR59" s="63" t="str">
        <f t="shared" ref="AR59:AR74" si="89">IFERROR(AT59/AP59,"0")</f>
        <v>0</v>
      </c>
      <c r="AS59" s="64">
        <f>IFERROR(AR59/AR59,0)</f>
        <v>0</v>
      </c>
      <c r="AT59" s="37">
        <f t="shared" ref="AT59:AT61" si="90">CN37</f>
        <v>0</v>
      </c>
      <c r="AU59" s="69">
        <f>IFERROR(AT59/AT74,0)</f>
        <v>0</v>
      </c>
      <c r="AV59" s="70">
        <f t="shared" ref="AV59:AV75" si="91">IFERROR(L59-F59,0)</f>
        <v>-490</v>
      </c>
      <c r="AW59" s="71">
        <f t="shared" ref="AW59:AW74" si="92">IFERROR(AV59/F59,0)</f>
        <v>-0.36649214659685864</v>
      </c>
      <c r="AX59" s="72">
        <f t="shared" ref="AX59:AX74" si="93">IFERROR(N59-H59,0)</f>
        <v>-47.992627091613741</v>
      </c>
      <c r="AY59" s="71">
        <f t="shared" ref="AY59:AY74" si="94">IFERROR(AX59/H59,0)</f>
        <v>-0.18102965549959676</v>
      </c>
      <c r="AZ59" s="72">
        <f t="shared" ref="AZ59:AZ74" si="95">IFERROR(P59-J59,0)</f>
        <v>-170553.26299999998</v>
      </c>
      <c r="BA59" s="73">
        <f t="shared" ref="BA59:BA74" si="96">IFERROR(AZ59/J59,0)</f>
        <v>-0.48117585505471838</v>
      </c>
      <c r="BB59" s="70">
        <f t="shared" ref="BB59:BB75" si="97">IFERROR(L59-R59,0)</f>
        <v>847</v>
      </c>
      <c r="BC59" s="71">
        <f t="shared" ref="BC59:BC74" si="98">IFERROR(BB59/R59,0)</f>
        <v>0</v>
      </c>
      <c r="BD59" s="72">
        <f t="shared" ref="BD59:BD74" si="99">IFERROR(N59-T59,0)</f>
        <v>217.11657260920899</v>
      </c>
      <c r="BE59" s="71">
        <f t="shared" ref="BE59:BE74" si="100">IFERROR(BD59/T59,0)</f>
        <v>0</v>
      </c>
      <c r="BF59" s="72">
        <f t="shared" ref="BF59:BF74" si="101">IFERROR(P59-V59,0)</f>
        <v>183897.73700000002</v>
      </c>
      <c r="BG59" s="73">
        <f t="shared" ref="BG59:BG74" si="102">IFERROR(BF59/V59,0)</f>
        <v>0</v>
      </c>
      <c r="BH59" s="70">
        <f t="shared" ref="BH59:BH75" si="103">IFERROR(L59-X59,0)</f>
        <v>847</v>
      </c>
      <c r="BI59" s="71">
        <f t="shared" ref="BI59:BI74" si="104">IFERROR(BH59/X59,0)</f>
        <v>0</v>
      </c>
      <c r="BJ59" s="72">
        <f t="shared" ref="BJ59:BJ74" si="105">IFERROR(N59-Z59,0)</f>
        <v>217.11657260920899</v>
      </c>
      <c r="BK59" s="71">
        <f t="shared" ref="BK59:BK74" si="106">IFERROR(BJ59/Z59,0)</f>
        <v>0</v>
      </c>
      <c r="BL59" s="72">
        <f t="shared" ref="BL59:BL74" si="107">IFERROR(P59-AB59,0)</f>
        <v>183897.73700000002</v>
      </c>
      <c r="BM59" s="74">
        <f t="shared" ref="BM59:BM74" si="108">IFERROR(BL59/AB59,0)</f>
        <v>0</v>
      </c>
      <c r="BN59" s="75">
        <f t="shared" ref="BN59:BN74" si="109">IFERROR(L59-AP59,0)</f>
        <v>847</v>
      </c>
      <c r="BO59" s="71">
        <f t="shared" ref="BO59:BO74" si="110">IFERROR(BN59/AP59,0)</f>
        <v>0</v>
      </c>
      <c r="BP59" s="72">
        <f t="shared" ref="BP59:BP74" si="111">IFERROR(N59-AR59,0)</f>
        <v>217.11657260920899</v>
      </c>
      <c r="BQ59" s="71">
        <f t="shared" ref="BQ59:BQ74" si="112">IFERROR(BP59/AR59,0)</f>
        <v>0</v>
      </c>
      <c r="BR59" s="72">
        <f t="shared" si="81"/>
        <v>183897.73700000002</v>
      </c>
      <c r="BS59" s="74">
        <f t="shared" ref="BS59:BS73" si="113">IFERROR(BR59/AT59,0)</f>
        <v>0</v>
      </c>
      <c r="BX59" s="321"/>
      <c r="BY59" s="366"/>
      <c r="BZ59" s="60" t="s">
        <v>55</v>
      </c>
      <c r="CA59" s="76">
        <v>64</v>
      </c>
      <c r="CB59" s="77">
        <v>16152</v>
      </c>
      <c r="CC59" s="78">
        <v>0</v>
      </c>
      <c r="CD59" s="79">
        <v>0</v>
      </c>
      <c r="CE59" s="80"/>
      <c r="CF59" s="81"/>
      <c r="CG59" s="82"/>
      <c r="CH59" s="83"/>
      <c r="CI59" s="84"/>
      <c r="CJ59" s="85"/>
      <c r="CK59" s="78"/>
      <c r="CL59" s="83"/>
      <c r="CM59" s="78"/>
      <c r="CN59" s="83"/>
    </row>
    <row r="60" spans="3:92" ht="18" customHeight="1" x14ac:dyDescent="0.3">
      <c r="C60" s="315"/>
      <c r="D60" s="318"/>
      <c r="E60" s="60" t="s">
        <v>37</v>
      </c>
      <c r="F60" s="61">
        <f>CA38</f>
        <v>45</v>
      </c>
      <c r="G60" s="62">
        <f>IFERROR(F60/F74,0)</f>
        <v>1.6059957173447537E-2</v>
      </c>
      <c r="H60" s="63">
        <f t="shared" si="82"/>
        <v>153.88888888888889</v>
      </c>
      <c r="I60" s="64">
        <f>IFERROR(H60/H59,0)</f>
        <v>0.58047358998689369</v>
      </c>
      <c r="J60" s="63">
        <f>CB38</f>
        <v>6925</v>
      </c>
      <c r="K60" s="65">
        <f>IFERROR(J60/J74,0)</f>
        <v>8.1528905381731877E-3</v>
      </c>
      <c r="L60" s="66">
        <f t="shared" si="79"/>
        <v>11</v>
      </c>
      <c r="M60" s="62">
        <f>IFERROR(L60/L74,0)</f>
        <v>3.7212449255751017E-3</v>
      </c>
      <c r="N60" s="63">
        <f t="shared" si="83"/>
        <v>271.40527272727269</v>
      </c>
      <c r="O60" s="64">
        <f>IFERROR(N60/N59,0)</f>
        <v>1.2500440176705381</v>
      </c>
      <c r="P60" s="63">
        <f t="shared" si="80"/>
        <v>2985.4579999999996</v>
      </c>
      <c r="Q60" s="67">
        <f>IFERROR(P60/P74,0)</f>
        <v>5.3690060327831312E-3</v>
      </c>
      <c r="R60" s="66">
        <f>CE38</f>
        <v>0</v>
      </c>
      <c r="S60" s="62">
        <f>IFERROR(R60/R74,0)</f>
        <v>0</v>
      </c>
      <c r="T60" s="63" t="str">
        <f t="shared" si="84"/>
        <v>0</v>
      </c>
      <c r="U60" s="64">
        <f>IFERROR(T60/T59,0)</f>
        <v>0</v>
      </c>
      <c r="V60" s="63">
        <f>CF38</f>
        <v>0</v>
      </c>
      <c r="W60" s="67">
        <f>IFERROR(V60/V74,0)</f>
        <v>0</v>
      </c>
      <c r="X60" s="68">
        <f>CG38</f>
        <v>0</v>
      </c>
      <c r="Y60" s="62">
        <f>IFERROR(X60/X74,0)</f>
        <v>0</v>
      </c>
      <c r="Z60" s="63" t="str">
        <f t="shared" si="85"/>
        <v>0</v>
      </c>
      <c r="AA60" s="64">
        <f>IFERROR(Z60/Z59,0)</f>
        <v>0</v>
      </c>
      <c r="AB60" s="63">
        <f>CH38</f>
        <v>0</v>
      </c>
      <c r="AC60" s="65">
        <f>IFERROR(AB60/AB74,0)</f>
        <v>0</v>
      </c>
      <c r="AD60" s="66">
        <f>CI38</f>
        <v>0</v>
      </c>
      <c r="AE60" s="62">
        <f>IFERROR(AD60/AD74,0)</f>
        <v>0</v>
      </c>
      <c r="AF60" s="63" t="str">
        <f t="shared" si="86"/>
        <v>0</v>
      </c>
      <c r="AG60" s="64">
        <f>IFERROR(AF60/AF59,0)</f>
        <v>0</v>
      </c>
      <c r="AH60" s="63">
        <f>CJ38</f>
        <v>0</v>
      </c>
      <c r="AI60" s="67">
        <f>IFERROR(AH60/AH74,0)</f>
        <v>0</v>
      </c>
      <c r="AJ60" s="66">
        <f>CK38</f>
        <v>0</v>
      </c>
      <c r="AK60" s="62">
        <f>IFERROR(AJ60/AJ74,0)</f>
        <v>0</v>
      </c>
      <c r="AL60" s="63" t="str">
        <f t="shared" si="87"/>
        <v>0</v>
      </c>
      <c r="AM60" s="64">
        <f>IFERROR(AL60/AL59,0)</f>
        <v>0</v>
      </c>
      <c r="AN60" s="63">
        <f>CL38</f>
        <v>0</v>
      </c>
      <c r="AO60" s="65">
        <f>IFERROR(AN60/AN74,0)</f>
        <v>0</v>
      </c>
      <c r="AP60" s="40">
        <f t="shared" si="88"/>
        <v>0</v>
      </c>
      <c r="AQ60" s="62">
        <f>IFERROR(AP60/AP74,0)</f>
        <v>0</v>
      </c>
      <c r="AR60" s="63" t="str">
        <f t="shared" si="89"/>
        <v>0</v>
      </c>
      <c r="AS60" s="64">
        <f>IFERROR(AR60/AR59,0)</f>
        <v>0</v>
      </c>
      <c r="AT60" s="37">
        <f t="shared" si="90"/>
        <v>0</v>
      </c>
      <c r="AU60" s="69">
        <f>IFERROR(AT60/AT74,0)</f>
        <v>0</v>
      </c>
      <c r="AV60" s="70">
        <f t="shared" si="91"/>
        <v>-34</v>
      </c>
      <c r="AW60" s="71">
        <f t="shared" si="92"/>
        <v>-0.75555555555555554</v>
      </c>
      <c r="AX60" s="72">
        <f t="shared" si="93"/>
        <v>117.5163838383838</v>
      </c>
      <c r="AY60" s="71">
        <f t="shared" si="94"/>
        <v>0.76364437151296338</v>
      </c>
      <c r="AZ60" s="72">
        <f t="shared" si="95"/>
        <v>-3939.5420000000004</v>
      </c>
      <c r="BA60" s="73">
        <f t="shared" si="96"/>
        <v>-0.56888693140794233</v>
      </c>
      <c r="BB60" s="70">
        <f t="shared" si="97"/>
        <v>11</v>
      </c>
      <c r="BC60" s="71">
        <f t="shared" si="98"/>
        <v>0</v>
      </c>
      <c r="BD60" s="72">
        <f t="shared" si="99"/>
        <v>271.40527272727269</v>
      </c>
      <c r="BE60" s="71">
        <f t="shared" si="100"/>
        <v>0</v>
      </c>
      <c r="BF60" s="72">
        <f t="shared" si="101"/>
        <v>2985.4579999999996</v>
      </c>
      <c r="BG60" s="73">
        <f t="shared" si="102"/>
        <v>0</v>
      </c>
      <c r="BH60" s="70">
        <f t="shared" si="103"/>
        <v>11</v>
      </c>
      <c r="BI60" s="71">
        <f t="shared" si="104"/>
        <v>0</v>
      </c>
      <c r="BJ60" s="72">
        <f t="shared" si="105"/>
        <v>271.40527272727269</v>
      </c>
      <c r="BK60" s="71">
        <f t="shared" si="106"/>
        <v>0</v>
      </c>
      <c r="BL60" s="72">
        <f t="shared" si="107"/>
        <v>2985.4579999999996</v>
      </c>
      <c r="BM60" s="74">
        <f t="shared" si="108"/>
        <v>0</v>
      </c>
      <c r="BN60" s="75">
        <f t="shared" si="109"/>
        <v>11</v>
      </c>
      <c r="BO60" s="71">
        <f t="shared" si="110"/>
        <v>0</v>
      </c>
      <c r="BP60" s="72">
        <f t="shared" si="111"/>
        <v>271.40527272727269</v>
      </c>
      <c r="BQ60" s="71">
        <f t="shared" si="112"/>
        <v>0</v>
      </c>
      <c r="BR60" s="72">
        <f t="shared" si="81"/>
        <v>2985.4579999999996</v>
      </c>
      <c r="BS60" s="74">
        <f t="shared" si="113"/>
        <v>0</v>
      </c>
      <c r="BX60" s="321"/>
      <c r="BY60" s="366"/>
      <c r="BZ60" s="60" t="s">
        <v>40</v>
      </c>
      <c r="CA60" s="76">
        <v>77</v>
      </c>
      <c r="CB60" s="77">
        <v>21008</v>
      </c>
      <c r="CC60" s="78">
        <v>32</v>
      </c>
      <c r="CD60" s="79">
        <v>5678.1809999999996</v>
      </c>
      <c r="CE60" s="80"/>
      <c r="CF60" s="81"/>
      <c r="CG60" s="82"/>
      <c r="CH60" s="83"/>
      <c r="CI60" s="84"/>
      <c r="CJ60" s="85"/>
      <c r="CK60" s="78"/>
      <c r="CL60" s="83"/>
      <c r="CM60" s="78"/>
      <c r="CN60" s="83"/>
    </row>
    <row r="61" spans="3:92" ht="18" customHeight="1" x14ac:dyDescent="0.3">
      <c r="C61" s="315"/>
      <c r="D61" s="318"/>
      <c r="E61" s="60" t="s">
        <v>39</v>
      </c>
      <c r="F61" s="61">
        <f>CA39</f>
        <v>23</v>
      </c>
      <c r="G61" s="62">
        <f>IFERROR(F61/F74,0)</f>
        <v>8.2084225553176304E-3</v>
      </c>
      <c r="H61" s="63">
        <f t="shared" si="82"/>
        <v>283.69565217391306</v>
      </c>
      <c r="I61" s="64">
        <f>IFERROR(H61/H59,0)</f>
        <v>1.0701086665195521</v>
      </c>
      <c r="J61" s="63">
        <f>CB39</f>
        <v>6525</v>
      </c>
      <c r="K61" s="65">
        <f>IFERROR(J61/J74,0)</f>
        <v>7.6819654529357469E-3</v>
      </c>
      <c r="L61" s="66">
        <f t="shared" si="79"/>
        <v>0</v>
      </c>
      <c r="M61" s="62">
        <f>IFERROR(L61/L74,0)</f>
        <v>0</v>
      </c>
      <c r="N61" s="63" t="str">
        <f t="shared" si="83"/>
        <v>0</v>
      </c>
      <c r="O61" s="64">
        <f>IFERROR(N61/N59,0)</f>
        <v>0</v>
      </c>
      <c r="P61" s="63">
        <f t="shared" si="80"/>
        <v>0</v>
      </c>
      <c r="Q61" s="67">
        <f>IFERROR(P61/P74,0)</f>
        <v>0</v>
      </c>
      <c r="R61" s="66">
        <f>CE39</f>
        <v>0</v>
      </c>
      <c r="S61" s="62">
        <f>IFERROR(R61/R74,0)</f>
        <v>0</v>
      </c>
      <c r="T61" s="63" t="str">
        <f t="shared" si="84"/>
        <v>0</v>
      </c>
      <c r="U61" s="64">
        <f>IFERROR(T61/T59,0)</f>
        <v>0</v>
      </c>
      <c r="V61" s="63">
        <f>CF39</f>
        <v>0</v>
      </c>
      <c r="W61" s="67">
        <f>IFERROR(V61/V74,0)</f>
        <v>0</v>
      </c>
      <c r="X61" s="68">
        <f>CG39</f>
        <v>0</v>
      </c>
      <c r="Y61" s="62">
        <f>IFERROR(X61/X74,0)</f>
        <v>0</v>
      </c>
      <c r="Z61" s="63" t="str">
        <f t="shared" si="85"/>
        <v>0</v>
      </c>
      <c r="AA61" s="64">
        <f>IFERROR(Z61/Z59,0)</f>
        <v>0</v>
      </c>
      <c r="AB61" s="63">
        <f>CH39</f>
        <v>0</v>
      </c>
      <c r="AC61" s="65">
        <f>IFERROR(AB61/AB74,0)</f>
        <v>0</v>
      </c>
      <c r="AD61" s="66">
        <f>CI39</f>
        <v>0</v>
      </c>
      <c r="AE61" s="62">
        <f>IFERROR(AD61/AD74,0)</f>
        <v>0</v>
      </c>
      <c r="AF61" s="63" t="str">
        <f t="shared" si="86"/>
        <v>0</v>
      </c>
      <c r="AG61" s="64">
        <f>IFERROR(AF61/AF59,0)</f>
        <v>0</v>
      </c>
      <c r="AH61" s="63">
        <f>CJ39</f>
        <v>0</v>
      </c>
      <c r="AI61" s="67">
        <f>IFERROR(AH61/AH74,0)</f>
        <v>0</v>
      </c>
      <c r="AJ61" s="66">
        <f>CK39</f>
        <v>0</v>
      </c>
      <c r="AK61" s="62">
        <f>IFERROR(AJ61/AJ74,0)</f>
        <v>0</v>
      </c>
      <c r="AL61" s="63" t="str">
        <f t="shared" si="87"/>
        <v>0</v>
      </c>
      <c r="AM61" s="64">
        <f>IFERROR(AL61/AL59,0)</f>
        <v>0</v>
      </c>
      <c r="AN61" s="63">
        <f>CL39</f>
        <v>0</v>
      </c>
      <c r="AO61" s="65">
        <f>IFERROR(AN61/AN74,0)</f>
        <v>0</v>
      </c>
      <c r="AP61" s="40">
        <f t="shared" si="88"/>
        <v>0</v>
      </c>
      <c r="AQ61" s="62">
        <f>IFERROR(AP61/AP74,0)</f>
        <v>0</v>
      </c>
      <c r="AR61" s="63" t="str">
        <f t="shared" si="89"/>
        <v>0</v>
      </c>
      <c r="AS61" s="64">
        <f>IFERROR(AR61/AR59,0)</f>
        <v>0</v>
      </c>
      <c r="AT61" s="37">
        <f t="shared" si="90"/>
        <v>0</v>
      </c>
      <c r="AU61" s="69">
        <f>IFERROR(AT61/AT74,0)</f>
        <v>0</v>
      </c>
      <c r="AV61" s="70">
        <f t="shared" si="91"/>
        <v>-23</v>
      </c>
      <c r="AW61" s="71">
        <f t="shared" si="92"/>
        <v>-1</v>
      </c>
      <c r="AX61" s="72">
        <f t="shared" si="93"/>
        <v>-283.69565217391306</v>
      </c>
      <c r="AY61" s="71">
        <f t="shared" si="94"/>
        <v>-1</v>
      </c>
      <c r="AZ61" s="72">
        <f t="shared" si="95"/>
        <v>-6525</v>
      </c>
      <c r="BA61" s="73">
        <f t="shared" si="96"/>
        <v>-1</v>
      </c>
      <c r="BB61" s="70">
        <f t="shared" si="97"/>
        <v>0</v>
      </c>
      <c r="BC61" s="71">
        <f t="shared" si="98"/>
        <v>0</v>
      </c>
      <c r="BD61" s="72">
        <f t="shared" si="99"/>
        <v>0</v>
      </c>
      <c r="BE61" s="71">
        <f t="shared" si="100"/>
        <v>0</v>
      </c>
      <c r="BF61" s="72">
        <f t="shared" si="101"/>
        <v>0</v>
      </c>
      <c r="BG61" s="73">
        <f t="shared" si="102"/>
        <v>0</v>
      </c>
      <c r="BH61" s="70">
        <f t="shared" si="103"/>
        <v>0</v>
      </c>
      <c r="BI61" s="71">
        <f t="shared" si="104"/>
        <v>0</v>
      </c>
      <c r="BJ61" s="72">
        <f t="shared" si="105"/>
        <v>0</v>
      </c>
      <c r="BK61" s="71">
        <f t="shared" si="106"/>
        <v>0</v>
      </c>
      <c r="BL61" s="72">
        <f t="shared" si="107"/>
        <v>0</v>
      </c>
      <c r="BM61" s="74">
        <f t="shared" si="108"/>
        <v>0</v>
      </c>
      <c r="BN61" s="75">
        <f t="shared" si="109"/>
        <v>0</v>
      </c>
      <c r="BO61" s="71">
        <f t="shared" si="110"/>
        <v>0</v>
      </c>
      <c r="BP61" s="72">
        <f t="shared" si="111"/>
        <v>0</v>
      </c>
      <c r="BQ61" s="71">
        <f t="shared" si="112"/>
        <v>0</v>
      </c>
      <c r="BR61" s="72">
        <f t="shared" si="81"/>
        <v>0</v>
      </c>
      <c r="BS61" s="74">
        <f t="shared" si="113"/>
        <v>0</v>
      </c>
      <c r="BX61" s="322"/>
      <c r="BY61" s="361" t="s">
        <v>57</v>
      </c>
      <c r="BZ61" s="362"/>
      <c r="CA61" s="200">
        <v>33</v>
      </c>
      <c r="CB61" s="201">
        <v>0</v>
      </c>
      <c r="CC61" s="202">
        <v>20</v>
      </c>
      <c r="CD61" s="203">
        <v>0</v>
      </c>
      <c r="CE61" s="204"/>
      <c r="CF61" s="205"/>
      <c r="CG61" s="206"/>
      <c r="CH61" s="207"/>
      <c r="CI61" s="208"/>
      <c r="CJ61" s="209"/>
      <c r="CK61" s="202"/>
      <c r="CL61" s="207"/>
      <c r="CM61" s="202"/>
      <c r="CN61" s="207"/>
    </row>
    <row r="62" spans="3:92" ht="18" customHeight="1" x14ac:dyDescent="0.3">
      <c r="C62" s="315"/>
      <c r="D62" s="319"/>
      <c r="E62" s="86" t="s">
        <v>41</v>
      </c>
      <c r="F62" s="87">
        <f>SUM(F58:F61)</f>
        <v>1405</v>
      </c>
      <c r="G62" s="88">
        <f>IFERROR(F62/F74,0)</f>
        <v>0.50142755174875087</v>
      </c>
      <c r="H62" s="89">
        <f t="shared" si="82"/>
        <v>261.85124555160144</v>
      </c>
      <c r="I62" s="90">
        <f>IFERROR(H62/H59,0)</f>
        <v>0.98771089742303209</v>
      </c>
      <c r="J62" s="89">
        <f>SUM(J58:J61)</f>
        <v>367901</v>
      </c>
      <c r="K62" s="91">
        <f>IFERROR(J62/J74,0)</f>
        <v>0.4331345244598489</v>
      </c>
      <c r="L62" s="92">
        <f>SUM(L58:L61)</f>
        <v>869</v>
      </c>
      <c r="M62" s="88">
        <f>IFERROR(L62/L74,0)</f>
        <v>0.29397834912043302</v>
      </c>
      <c r="N62" s="89">
        <f t="shared" si="83"/>
        <v>215.78357077100119</v>
      </c>
      <c r="O62" s="90">
        <f>IFERROR(N62/N59,0)</f>
        <v>0.99386043256768297</v>
      </c>
      <c r="P62" s="89">
        <f>SUM(P58:P61)</f>
        <v>187515.92300000004</v>
      </c>
      <c r="Q62" s="93">
        <f>IFERROR(P62/P74,0)</f>
        <v>0.33722602087515469</v>
      </c>
      <c r="R62" s="92">
        <f>SUM(R58:R61)</f>
        <v>0</v>
      </c>
      <c r="S62" s="88">
        <f>IFERROR(R62/R74,0)</f>
        <v>0</v>
      </c>
      <c r="T62" s="89" t="str">
        <f t="shared" si="84"/>
        <v>0</v>
      </c>
      <c r="U62" s="90">
        <f>IFERROR(T62/T59,0)</f>
        <v>0</v>
      </c>
      <c r="V62" s="89">
        <f>SUM(V58:V61)</f>
        <v>0</v>
      </c>
      <c r="W62" s="93">
        <f>IFERROR(V62/V74,0)</f>
        <v>0</v>
      </c>
      <c r="X62" s="94">
        <f>SUM(X58:X61)</f>
        <v>0</v>
      </c>
      <c r="Y62" s="88">
        <f>IFERROR(X62/X74,0)</f>
        <v>0</v>
      </c>
      <c r="Z62" s="89" t="str">
        <f t="shared" si="85"/>
        <v>0</v>
      </c>
      <c r="AA62" s="90">
        <f>IFERROR(Z62/Z59,0)</f>
        <v>0</v>
      </c>
      <c r="AB62" s="89">
        <f>SUM(AB58:AB61)</f>
        <v>0</v>
      </c>
      <c r="AC62" s="91">
        <f>IFERROR(AB62/AB74,0)</f>
        <v>0</v>
      </c>
      <c r="AD62" s="92">
        <f>SUM(AD58:AD61)</f>
        <v>0</v>
      </c>
      <c r="AE62" s="88">
        <f>IFERROR(AD62/AD74,0)</f>
        <v>0</v>
      </c>
      <c r="AF62" s="89" t="str">
        <f t="shared" si="86"/>
        <v>0</v>
      </c>
      <c r="AG62" s="90">
        <f>IFERROR(AF62/AF59,0)</f>
        <v>0</v>
      </c>
      <c r="AH62" s="89">
        <f>SUM(AH58:AH61)</f>
        <v>0</v>
      </c>
      <c r="AI62" s="93">
        <f>IFERROR(AH62/AH74,0)</f>
        <v>0</v>
      </c>
      <c r="AJ62" s="92">
        <f>SUM(AJ58:AJ61)</f>
        <v>0</v>
      </c>
      <c r="AK62" s="88">
        <f>IFERROR(AJ62/AJ74,0)</f>
        <v>0</v>
      </c>
      <c r="AL62" s="89" t="str">
        <f t="shared" si="87"/>
        <v>0</v>
      </c>
      <c r="AM62" s="90">
        <f>IFERROR(AL62/AL59,0)</f>
        <v>0</v>
      </c>
      <c r="AN62" s="89">
        <f>SUM(AN58:AN61)</f>
        <v>0</v>
      </c>
      <c r="AO62" s="91">
        <f>IFERROR(AN62/AN74,0)</f>
        <v>0</v>
      </c>
      <c r="AP62" s="92">
        <f>SUM(AP58:AP61)</f>
        <v>0</v>
      </c>
      <c r="AQ62" s="88">
        <f>IFERROR(AP62/AP74,0)</f>
        <v>0</v>
      </c>
      <c r="AR62" s="89" t="str">
        <f t="shared" si="89"/>
        <v>0</v>
      </c>
      <c r="AS62" s="90">
        <f>IFERROR(AR62/AR59,0)</f>
        <v>0</v>
      </c>
      <c r="AT62" s="89">
        <f>SUM(AT58:AT61)</f>
        <v>0</v>
      </c>
      <c r="AU62" s="95">
        <f>IFERROR(AT62/AT74,0)</f>
        <v>0</v>
      </c>
      <c r="AV62" s="96">
        <f t="shared" si="91"/>
        <v>-536</v>
      </c>
      <c r="AW62" s="97">
        <f t="shared" si="92"/>
        <v>-0.38149466192170817</v>
      </c>
      <c r="AX62" s="98">
        <f t="shared" si="93"/>
        <v>-46.067674780600242</v>
      </c>
      <c r="AY62" s="97">
        <f t="shared" si="94"/>
        <v>-0.17593070708354513</v>
      </c>
      <c r="AZ62" s="98">
        <f t="shared" si="95"/>
        <v>-180385.07699999996</v>
      </c>
      <c r="BA62" s="99">
        <f t="shared" si="96"/>
        <v>-0.49030874338476915</v>
      </c>
      <c r="BB62" s="96">
        <f t="shared" si="97"/>
        <v>869</v>
      </c>
      <c r="BC62" s="97">
        <f t="shared" si="98"/>
        <v>0</v>
      </c>
      <c r="BD62" s="98">
        <f t="shared" si="99"/>
        <v>215.78357077100119</v>
      </c>
      <c r="BE62" s="97">
        <f t="shared" si="100"/>
        <v>0</v>
      </c>
      <c r="BF62" s="98">
        <f t="shared" si="101"/>
        <v>187515.92300000004</v>
      </c>
      <c r="BG62" s="99">
        <f t="shared" si="102"/>
        <v>0</v>
      </c>
      <c r="BH62" s="96">
        <f t="shared" si="103"/>
        <v>869</v>
      </c>
      <c r="BI62" s="97">
        <f t="shared" si="104"/>
        <v>0</v>
      </c>
      <c r="BJ62" s="98">
        <f t="shared" si="105"/>
        <v>215.78357077100119</v>
      </c>
      <c r="BK62" s="97">
        <f t="shared" si="106"/>
        <v>0</v>
      </c>
      <c r="BL62" s="98">
        <f t="shared" si="107"/>
        <v>187515.92300000004</v>
      </c>
      <c r="BM62" s="100">
        <f t="shared" si="108"/>
        <v>0</v>
      </c>
      <c r="BN62" s="101">
        <f t="shared" si="109"/>
        <v>869</v>
      </c>
      <c r="BO62" s="97">
        <f t="shared" si="110"/>
        <v>0</v>
      </c>
      <c r="BP62" s="98">
        <f t="shared" si="111"/>
        <v>215.78357077100119</v>
      </c>
      <c r="BQ62" s="97">
        <f t="shared" si="112"/>
        <v>0</v>
      </c>
      <c r="BR62" s="98">
        <f t="shared" si="81"/>
        <v>187515.92300000004</v>
      </c>
      <c r="BS62" s="100">
        <f t="shared" si="113"/>
        <v>0</v>
      </c>
      <c r="BX62" s="367" t="s">
        <v>63</v>
      </c>
      <c r="BY62" s="369" t="s">
        <v>35</v>
      </c>
      <c r="BZ62" s="34" t="s">
        <v>34</v>
      </c>
      <c r="CA62" s="50">
        <v>0</v>
      </c>
      <c r="CB62" s="51">
        <v>0</v>
      </c>
      <c r="CC62" s="52">
        <v>18</v>
      </c>
      <c r="CD62" s="53">
        <v>547.27200000000005</v>
      </c>
      <c r="CE62" s="54"/>
      <c r="CF62" s="55"/>
      <c r="CG62" s="56"/>
      <c r="CH62" s="57"/>
      <c r="CI62" s="58"/>
      <c r="CJ62" s="59"/>
      <c r="CK62" s="52"/>
      <c r="CL62" s="57"/>
      <c r="CM62" s="52"/>
      <c r="CN62" s="57"/>
    </row>
    <row r="63" spans="3:92" ht="18" customHeight="1" x14ac:dyDescent="0.3">
      <c r="C63" s="315"/>
      <c r="D63" s="320" t="s">
        <v>44</v>
      </c>
      <c r="E63" s="102" t="s">
        <v>45</v>
      </c>
      <c r="F63" s="103">
        <f>CA40</f>
        <v>139</v>
      </c>
      <c r="G63" s="104">
        <f>IFERROR(F63/F74,0)</f>
        <v>4.9607423269093502E-2</v>
      </c>
      <c r="H63" s="105">
        <f t="shared" si="82"/>
        <v>216.74100719424462</v>
      </c>
      <c r="I63" s="106">
        <f>IFERROR(H63/H59,0)</f>
        <v>0.81755370028214069</v>
      </c>
      <c r="J63" s="105">
        <f>CB40</f>
        <v>30127</v>
      </c>
      <c r="K63" s="107">
        <f>IFERROR(J63/J74,0)</f>
        <v>3.5468900107370922E-2</v>
      </c>
      <c r="L63" s="108">
        <f t="shared" ref="L63:L65" si="114">CC40</f>
        <v>127</v>
      </c>
      <c r="M63" s="104">
        <f>IFERROR(L63/L74,0)</f>
        <v>4.2963464140730719E-2</v>
      </c>
      <c r="N63" s="105">
        <f t="shared" si="83"/>
        <v>151.20250393700789</v>
      </c>
      <c r="O63" s="106">
        <f>IFERROR(N63/N59,0)</f>
        <v>0.69641161943523899</v>
      </c>
      <c r="P63" s="105">
        <f t="shared" ref="P63:P65" si="115">CD40</f>
        <v>19202.718000000001</v>
      </c>
      <c r="Q63" s="109">
        <f>IFERROR(P63/P74,0)</f>
        <v>3.4533900255114373E-2</v>
      </c>
      <c r="R63" s="108">
        <f>CE40</f>
        <v>0</v>
      </c>
      <c r="S63" s="104">
        <f>IFERROR(R63/R74,0)</f>
        <v>0</v>
      </c>
      <c r="T63" s="105" t="str">
        <f t="shared" si="84"/>
        <v>0</v>
      </c>
      <c r="U63" s="106">
        <f>IFERROR(T63/T59,0)</f>
        <v>0</v>
      </c>
      <c r="V63" s="105">
        <f>CF40</f>
        <v>0</v>
      </c>
      <c r="W63" s="109">
        <f>IFERROR(V63/V74,0)</f>
        <v>0</v>
      </c>
      <c r="X63" s="110">
        <f>CG40</f>
        <v>0</v>
      </c>
      <c r="Y63" s="104">
        <f>IFERROR(X63/X74,0)</f>
        <v>0</v>
      </c>
      <c r="Z63" s="105" t="str">
        <f t="shared" si="85"/>
        <v>0</v>
      </c>
      <c r="AA63" s="106">
        <f>IFERROR(Z63/Z59,0)</f>
        <v>0</v>
      </c>
      <c r="AB63" s="105">
        <f>CH40</f>
        <v>0</v>
      </c>
      <c r="AC63" s="107">
        <f>IFERROR(AB63/AB74,0)</f>
        <v>0</v>
      </c>
      <c r="AD63" s="108">
        <f>CI40</f>
        <v>0</v>
      </c>
      <c r="AE63" s="104">
        <f>IFERROR(AD63/AD74,0)</f>
        <v>0</v>
      </c>
      <c r="AF63" s="105" t="str">
        <f t="shared" si="86"/>
        <v>0</v>
      </c>
      <c r="AG63" s="106">
        <f>IFERROR(AF63/AF59,0)</f>
        <v>0</v>
      </c>
      <c r="AH63" s="105">
        <f>CJ40</f>
        <v>0</v>
      </c>
      <c r="AI63" s="109">
        <f>IFERROR(AH63/AH74,0)</f>
        <v>0</v>
      </c>
      <c r="AJ63" s="108">
        <f>CK40</f>
        <v>0</v>
      </c>
      <c r="AK63" s="104">
        <f>IFERROR(AJ63/AJ74,0)</f>
        <v>0</v>
      </c>
      <c r="AL63" s="105" t="str">
        <f t="shared" si="87"/>
        <v>0</v>
      </c>
      <c r="AM63" s="106">
        <f>IFERROR(AL63/AL59,0)</f>
        <v>0</v>
      </c>
      <c r="AN63" s="105">
        <f>CL40</f>
        <v>0</v>
      </c>
      <c r="AO63" s="107">
        <f>IFERROR(AN63/AN74,0)</f>
        <v>0</v>
      </c>
      <c r="AP63" s="108">
        <f>CM40</f>
        <v>0</v>
      </c>
      <c r="AQ63" s="104">
        <f>IFERROR(AP63/AP74,0)</f>
        <v>0</v>
      </c>
      <c r="AR63" s="105" t="str">
        <f t="shared" si="89"/>
        <v>0</v>
      </c>
      <c r="AS63" s="106">
        <f>IFERROR(AR63/AR59,0)</f>
        <v>0</v>
      </c>
      <c r="AT63" s="105">
        <f>CN40</f>
        <v>0</v>
      </c>
      <c r="AU63" s="111">
        <f>IFERROR(AT63/AT74,0)</f>
        <v>0</v>
      </c>
      <c r="AV63" s="112">
        <f t="shared" si="91"/>
        <v>-12</v>
      </c>
      <c r="AW63" s="113">
        <f t="shared" si="92"/>
        <v>-8.6330935251798566E-2</v>
      </c>
      <c r="AX63" s="114">
        <f t="shared" si="93"/>
        <v>-65.538503257236727</v>
      </c>
      <c r="AY63" s="113">
        <f t="shared" si="94"/>
        <v>-0.30238164944255663</v>
      </c>
      <c r="AZ63" s="114">
        <f t="shared" si="95"/>
        <v>-10924.281999999999</v>
      </c>
      <c r="BA63" s="115">
        <f t="shared" si="96"/>
        <v>-0.36260769409499782</v>
      </c>
      <c r="BB63" s="112">
        <f t="shared" si="97"/>
        <v>127</v>
      </c>
      <c r="BC63" s="113">
        <f t="shared" si="98"/>
        <v>0</v>
      </c>
      <c r="BD63" s="114">
        <f t="shared" si="99"/>
        <v>151.20250393700789</v>
      </c>
      <c r="BE63" s="113">
        <f t="shared" si="100"/>
        <v>0</v>
      </c>
      <c r="BF63" s="114">
        <f t="shared" si="101"/>
        <v>19202.718000000001</v>
      </c>
      <c r="BG63" s="115">
        <f t="shared" si="102"/>
        <v>0</v>
      </c>
      <c r="BH63" s="112">
        <f t="shared" si="103"/>
        <v>127</v>
      </c>
      <c r="BI63" s="113">
        <f t="shared" si="104"/>
        <v>0</v>
      </c>
      <c r="BJ63" s="114">
        <f t="shared" si="105"/>
        <v>151.20250393700789</v>
      </c>
      <c r="BK63" s="113">
        <f t="shared" si="106"/>
        <v>0</v>
      </c>
      <c r="BL63" s="114">
        <f t="shared" si="107"/>
        <v>19202.718000000001</v>
      </c>
      <c r="BM63" s="116">
        <f t="shared" si="108"/>
        <v>0</v>
      </c>
      <c r="BN63" s="117">
        <f t="shared" si="109"/>
        <v>127</v>
      </c>
      <c r="BO63" s="113">
        <f t="shared" si="110"/>
        <v>0</v>
      </c>
      <c r="BP63" s="114">
        <f t="shared" si="111"/>
        <v>151.20250393700789</v>
      </c>
      <c r="BQ63" s="113">
        <f t="shared" si="112"/>
        <v>0</v>
      </c>
      <c r="BR63" s="114">
        <f t="shared" si="81"/>
        <v>19202.718000000001</v>
      </c>
      <c r="BS63" s="116">
        <f t="shared" si="113"/>
        <v>0</v>
      </c>
      <c r="BX63" s="321"/>
      <c r="BY63" s="366"/>
      <c r="BZ63" s="60" t="s">
        <v>36</v>
      </c>
      <c r="CA63" s="76">
        <v>2313</v>
      </c>
      <c r="CB63" s="77">
        <v>591083</v>
      </c>
      <c r="CC63" s="78">
        <v>1260</v>
      </c>
      <c r="CD63" s="79">
        <v>340366.09799999988</v>
      </c>
      <c r="CE63" s="80"/>
      <c r="CF63" s="81"/>
      <c r="CG63" s="82"/>
      <c r="CH63" s="83"/>
      <c r="CI63" s="84"/>
      <c r="CJ63" s="85"/>
      <c r="CK63" s="78"/>
      <c r="CL63" s="83"/>
      <c r="CM63" s="78"/>
      <c r="CN63" s="83"/>
    </row>
    <row r="64" spans="3:92" ht="18" customHeight="1" x14ac:dyDescent="0.3">
      <c r="C64" s="315"/>
      <c r="D64" s="321"/>
      <c r="E64" s="60" t="s">
        <v>47</v>
      </c>
      <c r="F64" s="61">
        <f>CA41</f>
        <v>0</v>
      </c>
      <c r="G64" s="62">
        <f>IFERROR(F64/F74,0)</f>
        <v>0</v>
      </c>
      <c r="H64" s="63" t="str">
        <f t="shared" si="82"/>
        <v>0</v>
      </c>
      <c r="I64" s="64">
        <f>IFERROR(H64/H59,0)</f>
        <v>0</v>
      </c>
      <c r="J64" s="63">
        <f>CB41</f>
        <v>0</v>
      </c>
      <c r="K64" s="65">
        <f>IFERROR(J64/J74,0)</f>
        <v>0</v>
      </c>
      <c r="L64" s="66">
        <f t="shared" si="114"/>
        <v>0</v>
      </c>
      <c r="M64" s="62">
        <f>IFERROR(L64/L74,0)</f>
        <v>0</v>
      </c>
      <c r="N64" s="63" t="str">
        <f t="shared" si="83"/>
        <v>0</v>
      </c>
      <c r="O64" s="64">
        <f>IFERROR(N64/N59,0)</f>
        <v>0</v>
      </c>
      <c r="P64" s="63">
        <f t="shared" si="115"/>
        <v>0</v>
      </c>
      <c r="Q64" s="67">
        <f>IFERROR(P64/P74,0)</f>
        <v>0</v>
      </c>
      <c r="R64" s="66">
        <f>CE41</f>
        <v>0</v>
      </c>
      <c r="S64" s="62">
        <f>IFERROR(R64/R74,0)</f>
        <v>0</v>
      </c>
      <c r="T64" s="63" t="str">
        <f t="shared" si="84"/>
        <v>0</v>
      </c>
      <c r="U64" s="64">
        <f>IFERROR(T64/T59,0)</f>
        <v>0</v>
      </c>
      <c r="V64" s="63">
        <f>CF41</f>
        <v>0</v>
      </c>
      <c r="W64" s="67">
        <f>IFERROR(V64/V74,0)</f>
        <v>0</v>
      </c>
      <c r="X64" s="68">
        <f>CG41</f>
        <v>0</v>
      </c>
      <c r="Y64" s="62">
        <f>IFERROR(X64/X74,0)</f>
        <v>0</v>
      </c>
      <c r="Z64" s="63" t="str">
        <f t="shared" si="85"/>
        <v>0</v>
      </c>
      <c r="AA64" s="64">
        <f>IFERROR(Z64/Z59,0)</f>
        <v>0</v>
      </c>
      <c r="AB64" s="63">
        <f>CH41</f>
        <v>0</v>
      </c>
      <c r="AC64" s="65">
        <f>IFERROR(AB64/AB74,0)</f>
        <v>0</v>
      </c>
      <c r="AD64" s="66">
        <f>CI41</f>
        <v>0</v>
      </c>
      <c r="AE64" s="62">
        <f>IFERROR(AD64/AD74,0)</f>
        <v>0</v>
      </c>
      <c r="AF64" s="63" t="str">
        <f t="shared" si="86"/>
        <v>0</v>
      </c>
      <c r="AG64" s="64">
        <f>IFERROR(AF64/AF59,0)</f>
        <v>0</v>
      </c>
      <c r="AH64" s="63">
        <f>CJ41</f>
        <v>0</v>
      </c>
      <c r="AI64" s="67">
        <f>IFERROR(AH64/AH74,0)</f>
        <v>0</v>
      </c>
      <c r="AJ64" s="66">
        <f>CK41</f>
        <v>0</v>
      </c>
      <c r="AK64" s="62">
        <f>IFERROR(AJ64/AJ74,0)</f>
        <v>0</v>
      </c>
      <c r="AL64" s="63" t="str">
        <f t="shared" si="87"/>
        <v>0</v>
      </c>
      <c r="AM64" s="64">
        <f>IFERROR(AL64/AL59,0)</f>
        <v>0</v>
      </c>
      <c r="AN64" s="63">
        <f>CL41</f>
        <v>0</v>
      </c>
      <c r="AO64" s="65">
        <f>IFERROR(AN64/AN74,0)</f>
        <v>0</v>
      </c>
      <c r="AP64" s="66">
        <f>CM41</f>
        <v>0</v>
      </c>
      <c r="AQ64" s="62">
        <f>IFERROR(AP64/AP74,0)</f>
        <v>0</v>
      </c>
      <c r="AR64" s="63" t="str">
        <f t="shared" si="89"/>
        <v>0</v>
      </c>
      <c r="AS64" s="64">
        <f>IFERROR(AR64/AR59,0)</f>
        <v>0</v>
      </c>
      <c r="AT64" s="63">
        <f t="shared" ref="AT64:AT65" si="116">CN41</f>
        <v>0</v>
      </c>
      <c r="AU64" s="69">
        <f>IFERROR(AT64/AT74,0)</f>
        <v>0</v>
      </c>
      <c r="AV64" s="70">
        <f t="shared" si="91"/>
        <v>0</v>
      </c>
      <c r="AW64" s="71">
        <f t="shared" si="92"/>
        <v>0</v>
      </c>
      <c r="AX64" s="72">
        <f t="shared" si="93"/>
        <v>0</v>
      </c>
      <c r="AY64" s="71">
        <f t="shared" si="94"/>
        <v>0</v>
      </c>
      <c r="AZ64" s="72">
        <f t="shared" si="95"/>
        <v>0</v>
      </c>
      <c r="BA64" s="73">
        <f t="shared" si="96"/>
        <v>0</v>
      </c>
      <c r="BB64" s="70">
        <f t="shared" si="97"/>
        <v>0</v>
      </c>
      <c r="BC64" s="71">
        <f t="shared" si="98"/>
        <v>0</v>
      </c>
      <c r="BD64" s="72">
        <f t="shared" si="99"/>
        <v>0</v>
      </c>
      <c r="BE64" s="71">
        <f t="shared" si="100"/>
        <v>0</v>
      </c>
      <c r="BF64" s="72">
        <f t="shared" si="101"/>
        <v>0</v>
      </c>
      <c r="BG64" s="73">
        <f t="shared" si="102"/>
        <v>0</v>
      </c>
      <c r="BH64" s="70">
        <f t="shared" si="103"/>
        <v>0</v>
      </c>
      <c r="BI64" s="71">
        <f t="shared" si="104"/>
        <v>0</v>
      </c>
      <c r="BJ64" s="72">
        <f t="shared" si="105"/>
        <v>0</v>
      </c>
      <c r="BK64" s="71">
        <f t="shared" si="106"/>
        <v>0</v>
      </c>
      <c r="BL64" s="72">
        <f t="shared" si="107"/>
        <v>0</v>
      </c>
      <c r="BM64" s="74">
        <f t="shared" si="108"/>
        <v>0</v>
      </c>
      <c r="BN64" s="75">
        <f t="shared" si="109"/>
        <v>0</v>
      </c>
      <c r="BO64" s="71">
        <f t="shared" si="110"/>
        <v>0</v>
      </c>
      <c r="BP64" s="72">
        <f t="shared" si="111"/>
        <v>0</v>
      </c>
      <c r="BQ64" s="71">
        <f t="shared" si="112"/>
        <v>0</v>
      </c>
      <c r="BR64" s="72">
        <f t="shared" si="81"/>
        <v>0</v>
      </c>
      <c r="BS64" s="74">
        <f t="shared" si="113"/>
        <v>0</v>
      </c>
      <c r="BX64" s="321"/>
      <c r="BY64" s="366"/>
      <c r="BZ64" s="60" t="s">
        <v>38</v>
      </c>
      <c r="CA64" s="76">
        <v>85.716696900000002</v>
      </c>
      <c r="CB64" s="77">
        <v>13748</v>
      </c>
      <c r="CC64" s="78">
        <v>30</v>
      </c>
      <c r="CD64" s="79">
        <v>4586.3680000000004</v>
      </c>
      <c r="CE64" s="80"/>
      <c r="CF64" s="81"/>
      <c r="CG64" s="82"/>
      <c r="CH64" s="83"/>
      <c r="CI64" s="84"/>
      <c r="CJ64" s="85"/>
      <c r="CK64" s="78"/>
      <c r="CL64" s="83"/>
      <c r="CM64" s="78"/>
      <c r="CN64" s="83"/>
    </row>
    <row r="65" spans="3:92" ht="18" customHeight="1" x14ac:dyDescent="0.3">
      <c r="C65" s="315"/>
      <c r="D65" s="321"/>
      <c r="E65" s="60" t="s">
        <v>49</v>
      </c>
      <c r="F65" s="61">
        <f>CA42</f>
        <v>0</v>
      </c>
      <c r="G65" s="62">
        <f>IFERROR(F65/F74,0)</f>
        <v>0</v>
      </c>
      <c r="H65" s="63" t="str">
        <f t="shared" si="82"/>
        <v>0</v>
      </c>
      <c r="I65" s="64">
        <f>IFERROR(H65/H59,0)</f>
        <v>0</v>
      </c>
      <c r="J65" s="63">
        <f>CB42</f>
        <v>0</v>
      </c>
      <c r="K65" s="65">
        <f>IFERROR(J65/J74,0)</f>
        <v>0</v>
      </c>
      <c r="L65" s="66">
        <f t="shared" si="114"/>
        <v>123</v>
      </c>
      <c r="M65" s="62">
        <f>IFERROR(L65/L74,0)</f>
        <v>4.1610284167794317E-2</v>
      </c>
      <c r="N65" s="63">
        <f t="shared" si="83"/>
        <v>142.84191056910564</v>
      </c>
      <c r="O65" s="64">
        <f>IFERROR(N65/N59,0)</f>
        <v>0.65790422560791195</v>
      </c>
      <c r="P65" s="63">
        <f t="shared" si="115"/>
        <v>17569.554999999993</v>
      </c>
      <c r="Q65" s="67">
        <f>IFERROR(P65/P74,0)</f>
        <v>3.1596842691578648E-2</v>
      </c>
      <c r="R65" s="66">
        <f>CE42</f>
        <v>0</v>
      </c>
      <c r="S65" s="62">
        <f>IFERROR(R65/R74,0)</f>
        <v>0</v>
      </c>
      <c r="T65" s="63" t="str">
        <f t="shared" si="84"/>
        <v>0</v>
      </c>
      <c r="U65" s="64">
        <f>IFERROR(T65/T59,0)</f>
        <v>0</v>
      </c>
      <c r="V65" s="63">
        <f>CF42</f>
        <v>0</v>
      </c>
      <c r="W65" s="67">
        <f>IFERROR(V65/V74,0)</f>
        <v>0</v>
      </c>
      <c r="X65" s="68">
        <f>CG42</f>
        <v>0</v>
      </c>
      <c r="Y65" s="62">
        <f>IFERROR(X65/X74,0)</f>
        <v>0</v>
      </c>
      <c r="Z65" s="63" t="str">
        <f t="shared" si="85"/>
        <v>0</v>
      </c>
      <c r="AA65" s="64">
        <f>IFERROR(Z65/Z59,0)</f>
        <v>0</v>
      </c>
      <c r="AB65" s="63">
        <f>CH42</f>
        <v>0</v>
      </c>
      <c r="AC65" s="65">
        <f>IFERROR(AB65/AB74,0)</f>
        <v>0</v>
      </c>
      <c r="AD65" s="66">
        <f>CI42</f>
        <v>0</v>
      </c>
      <c r="AE65" s="62">
        <f>IFERROR(AD65/AD74,0)</f>
        <v>0</v>
      </c>
      <c r="AF65" s="63" t="str">
        <f t="shared" si="86"/>
        <v>0</v>
      </c>
      <c r="AG65" s="64">
        <f>IFERROR(AF65/AF59,0)</f>
        <v>0</v>
      </c>
      <c r="AH65" s="63">
        <f>CJ42</f>
        <v>0</v>
      </c>
      <c r="AI65" s="67">
        <f>IFERROR(AH65/AH74,0)</f>
        <v>0</v>
      </c>
      <c r="AJ65" s="66">
        <f>CK42</f>
        <v>0</v>
      </c>
      <c r="AK65" s="62">
        <f>IFERROR(AJ65/AJ74,0)</f>
        <v>0</v>
      </c>
      <c r="AL65" s="63" t="str">
        <f t="shared" si="87"/>
        <v>0</v>
      </c>
      <c r="AM65" s="64">
        <f>IFERROR(AL65/AL59,0)</f>
        <v>0</v>
      </c>
      <c r="AN65" s="63">
        <f>CL42</f>
        <v>0</v>
      </c>
      <c r="AO65" s="65">
        <f>IFERROR(AN65/AN74,0)</f>
        <v>0</v>
      </c>
      <c r="AP65" s="66">
        <f>CM42</f>
        <v>0</v>
      </c>
      <c r="AQ65" s="62">
        <f>IFERROR(AP65/AP74,0)</f>
        <v>0</v>
      </c>
      <c r="AR65" s="63" t="str">
        <f t="shared" si="89"/>
        <v>0</v>
      </c>
      <c r="AS65" s="64">
        <f>IFERROR(AR65/AR59,0)</f>
        <v>0</v>
      </c>
      <c r="AT65" s="63">
        <f t="shared" si="116"/>
        <v>0</v>
      </c>
      <c r="AU65" s="69">
        <f>IFERROR(AT65/AT74,0)</f>
        <v>0</v>
      </c>
      <c r="AV65" s="70">
        <f t="shared" si="91"/>
        <v>123</v>
      </c>
      <c r="AW65" s="71">
        <f t="shared" si="92"/>
        <v>0</v>
      </c>
      <c r="AX65" s="72">
        <f t="shared" si="93"/>
        <v>142.84191056910564</v>
      </c>
      <c r="AY65" s="71">
        <f t="shared" si="94"/>
        <v>0</v>
      </c>
      <c r="AZ65" s="72">
        <f t="shared" si="95"/>
        <v>17569.554999999993</v>
      </c>
      <c r="BA65" s="73">
        <f t="shared" si="96"/>
        <v>0</v>
      </c>
      <c r="BB65" s="70">
        <f t="shared" si="97"/>
        <v>123</v>
      </c>
      <c r="BC65" s="71">
        <f t="shared" si="98"/>
        <v>0</v>
      </c>
      <c r="BD65" s="72">
        <f t="shared" si="99"/>
        <v>142.84191056910564</v>
      </c>
      <c r="BE65" s="71">
        <f t="shared" si="100"/>
        <v>0</v>
      </c>
      <c r="BF65" s="72">
        <f t="shared" si="101"/>
        <v>17569.554999999993</v>
      </c>
      <c r="BG65" s="73">
        <f t="shared" si="102"/>
        <v>0</v>
      </c>
      <c r="BH65" s="70">
        <f t="shared" si="103"/>
        <v>123</v>
      </c>
      <c r="BI65" s="71">
        <f t="shared" si="104"/>
        <v>0</v>
      </c>
      <c r="BJ65" s="72">
        <f t="shared" si="105"/>
        <v>142.84191056910564</v>
      </c>
      <c r="BK65" s="71">
        <f t="shared" si="106"/>
        <v>0</v>
      </c>
      <c r="BL65" s="72">
        <f t="shared" si="107"/>
        <v>17569.554999999993</v>
      </c>
      <c r="BM65" s="74">
        <f t="shared" si="108"/>
        <v>0</v>
      </c>
      <c r="BN65" s="75">
        <f t="shared" si="109"/>
        <v>123</v>
      </c>
      <c r="BO65" s="71">
        <f t="shared" si="110"/>
        <v>0</v>
      </c>
      <c r="BP65" s="72">
        <f t="shared" si="111"/>
        <v>142.84191056910564</v>
      </c>
      <c r="BQ65" s="71">
        <f t="shared" si="112"/>
        <v>0</v>
      </c>
      <c r="BR65" s="72">
        <f t="shared" si="81"/>
        <v>17569.554999999993</v>
      </c>
      <c r="BS65" s="74">
        <f t="shared" si="113"/>
        <v>0</v>
      </c>
      <c r="BX65" s="321"/>
      <c r="BY65" s="366"/>
      <c r="BZ65" s="60" t="s">
        <v>40</v>
      </c>
      <c r="CA65" s="76">
        <v>45.144464599999999</v>
      </c>
      <c r="CB65" s="77">
        <v>12161</v>
      </c>
      <c r="CC65" s="78">
        <v>0</v>
      </c>
      <c r="CD65" s="79">
        <v>0</v>
      </c>
      <c r="CE65" s="80"/>
      <c r="CF65" s="81"/>
      <c r="CG65" s="82"/>
      <c r="CH65" s="83"/>
      <c r="CI65" s="84"/>
      <c r="CJ65" s="85"/>
      <c r="CK65" s="78"/>
      <c r="CL65" s="83"/>
      <c r="CM65" s="78"/>
      <c r="CN65" s="83"/>
    </row>
    <row r="66" spans="3:92" ht="18" customHeight="1" x14ac:dyDescent="0.3">
      <c r="C66" s="315"/>
      <c r="D66" s="322"/>
      <c r="E66" s="118" t="s">
        <v>41</v>
      </c>
      <c r="F66" s="119">
        <f>SUM(F63:F65)</f>
        <v>139</v>
      </c>
      <c r="G66" s="120">
        <f>IFERROR(F66/F74,0)</f>
        <v>4.9607423269093502E-2</v>
      </c>
      <c r="H66" s="121">
        <f t="shared" si="82"/>
        <v>216.74100719424462</v>
      </c>
      <c r="I66" s="122">
        <f>IFERROR(H66/H59,0)</f>
        <v>0.81755370028214069</v>
      </c>
      <c r="J66" s="121">
        <f>SUM(J63:J65)</f>
        <v>30127</v>
      </c>
      <c r="K66" s="123">
        <f>IFERROR(J66/J74,0)</f>
        <v>3.5468900107370922E-2</v>
      </c>
      <c r="L66" s="124">
        <f>SUM(L63:L65)</f>
        <v>250</v>
      </c>
      <c r="M66" s="120">
        <f>IFERROR(L66/L74,0)</f>
        <v>8.4573748308525029E-2</v>
      </c>
      <c r="N66" s="121">
        <f t="shared" si="83"/>
        <v>147.08909199999997</v>
      </c>
      <c r="O66" s="122">
        <f>IFERROR(N66/N59,0)</f>
        <v>0.67746598167219407</v>
      </c>
      <c r="P66" s="121">
        <f>SUM(P63:P65)</f>
        <v>36772.272999999994</v>
      </c>
      <c r="Q66" s="125">
        <f>IFERROR(P66/P74,0)</f>
        <v>6.6130742946693022E-2</v>
      </c>
      <c r="R66" s="124">
        <f>SUM(R63:R65)</f>
        <v>0</v>
      </c>
      <c r="S66" s="120">
        <f>IFERROR(R66/R74,0)</f>
        <v>0</v>
      </c>
      <c r="T66" s="121" t="str">
        <f t="shared" si="84"/>
        <v>0</v>
      </c>
      <c r="U66" s="122">
        <f>IFERROR(T66/T59,0)</f>
        <v>0</v>
      </c>
      <c r="V66" s="121">
        <f>SUM(V63:V65)</f>
        <v>0</v>
      </c>
      <c r="W66" s="125">
        <f>IFERROR(V66/V74,0)</f>
        <v>0</v>
      </c>
      <c r="X66" s="126">
        <f>SUM(X63:X65)</f>
        <v>0</v>
      </c>
      <c r="Y66" s="120">
        <f>IFERROR(X66/X74,0)</f>
        <v>0</v>
      </c>
      <c r="Z66" s="121" t="str">
        <f t="shared" si="85"/>
        <v>0</v>
      </c>
      <c r="AA66" s="122">
        <f>IFERROR(Z66/Z59,0)</f>
        <v>0</v>
      </c>
      <c r="AB66" s="121">
        <f>SUM(AB63:AB65)</f>
        <v>0</v>
      </c>
      <c r="AC66" s="123">
        <f>IFERROR(AB66/AB74,0)</f>
        <v>0</v>
      </c>
      <c r="AD66" s="124">
        <f>SUM(AD63:AD65)</f>
        <v>0</v>
      </c>
      <c r="AE66" s="120">
        <f>IFERROR(AD66/AD74,0)</f>
        <v>0</v>
      </c>
      <c r="AF66" s="121" t="str">
        <f t="shared" si="86"/>
        <v>0</v>
      </c>
      <c r="AG66" s="122">
        <f>IFERROR(AF66/AF59,0)</f>
        <v>0</v>
      </c>
      <c r="AH66" s="121">
        <f>SUM(AH63:AH65)</f>
        <v>0</v>
      </c>
      <c r="AI66" s="125">
        <f>IFERROR(AH66/AH74,0)</f>
        <v>0</v>
      </c>
      <c r="AJ66" s="124">
        <f>SUM(AJ63:AJ65)</f>
        <v>0</v>
      </c>
      <c r="AK66" s="120">
        <f>IFERROR(AJ66/AJ74,0)</f>
        <v>0</v>
      </c>
      <c r="AL66" s="121" t="str">
        <f t="shared" si="87"/>
        <v>0</v>
      </c>
      <c r="AM66" s="122">
        <f>IFERROR(AL66/AL59,0)</f>
        <v>0</v>
      </c>
      <c r="AN66" s="121">
        <f>SUM(AN63:AN65)</f>
        <v>0</v>
      </c>
      <c r="AO66" s="123">
        <f>IFERROR(AN66/AN74,0)</f>
        <v>0</v>
      </c>
      <c r="AP66" s="124">
        <f>SUM(AP63:AP65)</f>
        <v>0</v>
      </c>
      <c r="AQ66" s="120">
        <f>IFERROR(AP66/AP74,0)</f>
        <v>0</v>
      </c>
      <c r="AR66" s="121" t="str">
        <f t="shared" si="89"/>
        <v>0</v>
      </c>
      <c r="AS66" s="122">
        <f>IFERROR(AR66/AR59,0)</f>
        <v>0</v>
      </c>
      <c r="AT66" s="121">
        <f>SUM(AT63:AT65)</f>
        <v>0</v>
      </c>
      <c r="AU66" s="127">
        <f>IFERROR(AT66/AT74,0)</f>
        <v>0</v>
      </c>
      <c r="AV66" s="128">
        <f t="shared" si="91"/>
        <v>111</v>
      </c>
      <c r="AW66" s="129">
        <f t="shared" si="92"/>
        <v>0.79856115107913672</v>
      </c>
      <c r="AX66" s="130">
        <f t="shared" si="93"/>
        <v>-69.651915194244651</v>
      </c>
      <c r="AY66" s="129">
        <f t="shared" si="94"/>
        <v>-0.3213601159093174</v>
      </c>
      <c r="AZ66" s="130">
        <f t="shared" si="95"/>
        <v>6645.2729999999938</v>
      </c>
      <c r="BA66" s="131">
        <f t="shared" si="96"/>
        <v>0.22057533109835012</v>
      </c>
      <c r="BB66" s="128">
        <f t="shared" si="97"/>
        <v>250</v>
      </c>
      <c r="BC66" s="129">
        <f t="shared" si="98"/>
        <v>0</v>
      </c>
      <c r="BD66" s="130">
        <f t="shared" si="99"/>
        <v>147.08909199999997</v>
      </c>
      <c r="BE66" s="129">
        <f t="shared" si="100"/>
        <v>0</v>
      </c>
      <c r="BF66" s="130">
        <f t="shared" si="101"/>
        <v>36772.272999999994</v>
      </c>
      <c r="BG66" s="131">
        <f t="shared" si="102"/>
        <v>0</v>
      </c>
      <c r="BH66" s="128">
        <f t="shared" si="103"/>
        <v>250</v>
      </c>
      <c r="BI66" s="129">
        <f t="shared" si="104"/>
        <v>0</v>
      </c>
      <c r="BJ66" s="130">
        <f t="shared" si="105"/>
        <v>147.08909199999997</v>
      </c>
      <c r="BK66" s="129">
        <f t="shared" si="106"/>
        <v>0</v>
      </c>
      <c r="BL66" s="130">
        <f t="shared" si="107"/>
        <v>36772.272999999994</v>
      </c>
      <c r="BM66" s="132">
        <f t="shared" si="108"/>
        <v>0</v>
      </c>
      <c r="BN66" s="133">
        <f t="shared" si="109"/>
        <v>250</v>
      </c>
      <c r="BO66" s="129">
        <f t="shared" si="110"/>
        <v>0</v>
      </c>
      <c r="BP66" s="130">
        <f t="shared" si="111"/>
        <v>147.08909199999997</v>
      </c>
      <c r="BQ66" s="129">
        <f t="shared" si="112"/>
        <v>0</v>
      </c>
      <c r="BR66" s="130">
        <f t="shared" si="81"/>
        <v>36772.272999999994</v>
      </c>
      <c r="BS66" s="132">
        <f t="shared" si="113"/>
        <v>0</v>
      </c>
      <c r="BX66" s="321"/>
      <c r="BY66" s="366" t="s">
        <v>42</v>
      </c>
      <c r="BZ66" s="60" t="s">
        <v>43</v>
      </c>
      <c r="CA66" s="76">
        <v>245</v>
      </c>
      <c r="CB66" s="77">
        <v>57268</v>
      </c>
      <c r="CC66" s="78">
        <v>302</v>
      </c>
      <c r="CD66" s="79">
        <v>42913.727999999996</v>
      </c>
      <c r="CE66" s="80"/>
      <c r="CF66" s="81"/>
      <c r="CG66" s="82"/>
      <c r="CH66" s="83"/>
      <c r="CI66" s="84"/>
      <c r="CJ66" s="85"/>
      <c r="CK66" s="78"/>
      <c r="CL66" s="83"/>
      <c r="CM66" s="78"/>
      <c r="CN66" s="83"/>
    </row>
    <row r="67" spans="3:92" ht="18" customHeight="1" x14ac:dyDescent="0.3">
      <c r="C67" s="315"/>
      <c r="D67" s="323" t="s">
        <v>52</v>
      </c>
      <c r="E67" s="134" t="s">
        <v>53</v>
      </c>
      <c r="F67" s="35">
        <f>CA43</f>
        <v>199</v>
      </c>
      <c r="G67" s="36">
        <f>IFERROR(F67/F74,0)</f>
        <v>7.1020699500356888E-2</v>
      </c>
      <c r="H67" s="37">
        <f t="shared" si="82"/>
        <v>874.7738693467337</v>
      </c>
      <c r="I67" s="38">
        <f>IFERROR(H67/H59,0)</f>
        <v>3.299673758337776</v>
      </c>
      <c r="J67" s="37">
        <f>CB43</f>
        <v>174080</v>
      </c>
      <c r="K67" s="39">
        <f>IFERROR(J67/J74,0)</f>
        <v>0.20494659709533408</v>
      </c>
      <c r="L67" s="40">
        <f t="shared" ref="L67:L71" si="117">CC43</f>
        <v>189</v>
      </c>
      <c r="M67" s="36">
        <f>IFERROR(L67/L74,0)</f>
        <v>6.3937753721244925E-2</v>
      </c>
      <c r="N67" s="37">
        <f t="shared" si="83"/>
        <v>209.95215343915348</v>
      </c>
      <c r="O67" s="38">
        <f>IFERROR(N67/N59,0)</f>
        <v>0.96700197002947885</v>
      </c>
      <c r="P67" s="37">
        <f t="shared" ref="P67:P71" si="118">CD43</f>
        <v>39680.957000000009</v>
      </c>
      <c r="Q67" s="41">
        <f>IFERROR(P67/P74,0)</f>
        <v>7.1361679688546314E-2</v>
      </c>
      <c r="R67" s="40">
        <f>CE43</f>
        <v>0</v>
      </c>
      <c r="S67" s="36">
        <f>IFERROR(R67/R74,0)</f>
        <v>0</v>
      </c>
      <c r="T67" s="37" t="str">
        <f t="shared" si="84"/>
        <v>0</v>
      </c>
      <c r="U67" s="38">
        <f>IFERROR(T67/T59,0)</f>
        <v>0</v>
      </c>
      <c r="V67" s="37">
        <f>CF43</f>
        <v>0</v>
      </c>
      <c r="W67" s="41">
        <f>IFERROR(V67/V74,0)</f>
        <v>0</v>
      </c>
      <c r="X67" s="42">
        <f>CG43</f>
        <v>0</v>
      </c>
      <c r="Y67" s="36">
        <f>IFERROR(X67/X74,0)</f>
        <v>0</v>
      </c>
      <c r="Z67" s="37" t="str">
        <f t="shared" si="85"/>
        <v>0</v>
      </c>
      <c r="AA67" s="38">
        <f>IFERROR(Z67/Z59,0)</f>
        <v>0</v>
      </c>
      <c r="AB67" s="37">
        <f>CH43</f>
        <v>0</v>
      </c>
      <c r="AC67" s="39">
        <f>IFERROR(AB67/AB74,0)</f>
        <v>0</v>
      </c>
      <c r="AD67" s="40">
        <f>CI43</f>
        <v>0</v>
      </c>
      <c r="AE67" s="36">
        <f>IFERROR(AD67/AD74,0)</f>
        <v>0</v>
      </c>
      <c r="AF67" s="37" t="str">
        <f t="shared" si="86"/>
        <v>0</v>
      </c>
      <c r="AG67" s="38">
        <f>IFERROR(AF67/AF59,0)</f>
        <v>0</v>
      </c>
      <c r="AH67" s="37">
        <f>CJ43</f>
        <v>0</v>
      </c>
      <c r="AI67" s="41">
        <f>IFERROR(AH67/AH74,0)</f>
        <v>0</v>
      </c>
      <c r="AJ67" s="40">
        <f>CK43</f>
        <v>0</v>
      </c>
      <c r="AK67" s="36">
        <f>IFERROR(AJ67/AJ74,0)</f>
        <v>0</v>
      </c>
      <c r="AL67" s="37" t="str">
        <f t="shared" si="87"/>
        <v>0</v>
      </c>
      <c r="AM67" s="38">
        <f>IFERROR(AL67/AL59,0)</f>
        <v>0</v>
      </c>
      <c r="AN67" s="37">
        <f>CL43</f>
        <v>0</v>
      </c>
      <c r="AO67" s="39">
        <f>IFERROR(AN67/AN74,0)</f>
        <v>0</v>
      </c>
      <c r="AP67" s="40">
        <f>CM43</f>
        <v>0</v>
      </c>
      <c r="AQ67" s="36">
        <f>IFERROR(AP67/AP74,0)</f>
        <v>0</v>
      </c>
      <c r="AR67" s="37" t="str">
        <f t="shared" si="89"/>
        <v>0</v>
      </c>
      <c r="AS67" s="38">
        <f>IFERROR(AR67/AR59,0)</f>
        <v>0</v>
      </c>
      <c r="AT67" s="37">
        <f>CN43</f>
        <v>0</v>
      </c>
      <c r="AU67" s="43">
        <f>IFERROR(AT67/AT74,0)</f>
        <v>0</v>
      </c>
      <c r="AV67" s="44">
        <f t="shared" si="91"/>
        <v>-10</v>
      </c>
      <c r="AW67" s="45">
        <f t="shared" si="92"/>
        <v>-5.0251256281407038E-2</v>
      </c>
      <c r="AX67" s="46">
        <f t="shared" si="93"/>
        <v>-664.82171590758026</v>
      </c>
      <c r="AY67" s="45">
        <f t="shared" si="94"/>
        <v>-0.75999265547798978</v>
      </c>
      <c r="AZ67" s="46">
        <f t="shared" si="95"/>
        <v>-134399.04300000001</v>
      </c>
      <c r="BA67" s="47">
        <f t="shared" si="96"/>
        <v>-0.77205332605698529</v>
      </c>
      <c r="BB67" s="44">
        <f t="shared" si="97"/>
        <v>189</v>
      </c>
      <c r="BC67" s="45">
        <f t="shared" si="98"/>
        <v>0</v>
      </c>
      <c r="BD67" s="46">
        <f t="shared" si="99"/>
        <v>209.95215343915348</v>
      </c>
      <c r="BE67" s="45">
        <f t="shared" si="100"/>
        <v>0</v>
      </c>
      <c r="BF67" s="46">
        <f t="shared" si="101"/>
        <v>39680.957000000009</v>
      </c>
      <c r="BG67" s="47">
        <f t="shared" si="102"/>
        <v>0</v>
      </c>
      <c r="BH67" s="44">
        <f t="shared" si="103"/>
        <v>189</v>
      </c>
      <c r="BI67" s="45">
        <f t="shared" si="104"/>
        <v>0</v>
      </c>
      <c r="BJ67" s="46">
        <f t="shared" si="105"/>
        <v>209.95215343915348</v>
      </c>
      <c r="BK67" s="45">
        <f t="shared" si="106"/>
        <v>0</v>
      </c>
      <c r="BL67" s="46">
        <f t="shared" si="107"/>
        <v>39680.957000000009</v>
      </c>
      <c r="BM67" s="48">
        <f t="shared" si="108"/>
        <v>0</v>
      </c>
      <c r="BN67" s="49">
        <f t="shared" si="109"/>
        <v>189</v>
      </c>
      <c r="BO67" s="45">
        <f t="shared" si="110"/>
        <v>0</v>
      </c>
      <c r="BP67" s="46">
        <f t="shared" si="111"/>
        <v>209.95215343915348</v>
      </c>
      <c r="BQ67" s="45">
        <f t="shared" si="112"/>
        <v>0</v>
      </c>
      <c r="BR67" s="46">
        <f t="shared" si="81"/>
        <v>39680.957000000009</v>
      </c>
      <c r="BS67" s="48">
        <f t="shared" si="113"/>
        <v>0</v>
      </c>
      <c r="BX67" s="321"/>
      <c r="BY67" s="366"/>
      <c r="BZ67" s="60" t="s">
        <v>46</v>
      </c>
      <c r="CA67" s="76">
        <v>0</v>
      </c>
      <c r="CB67" s="77">
        <v>0</v>
      </c>
      <c r="CC67" s="78">
        <v>0</v>
      </c>
      <c r="CD67" s="79">
        <v>0</v>
      </c>
      <c r="CE67" s="80"/>
      <c r="CF67" s="81"/>
      <c r="CG67" s="82"/>
      <c r="CH67" s="83"/>
      <c r="CI67" s="84"/>
      <c r="CJ67" s="85"/>
      <c r="CK67" s="78"/>
      <c r="CL67" s="83"/>
      <c r="CM67" s="78"/>
      <c r="CN67" s="83"/>
    </row>
    <row r="68" spans="3:92" ht="18" customHeight="1" x14ac:dyDescent="0.3">
      <c r="C68" s="315"/>
      <c r="D68" s="324"/>
      <c r="E68" s="60" t="s">
        <v>51</v>
      </c>
      <c r="F68" s="61">
        <f>CA44</f>
        <v>618</v>
      </c>
      <c r="G68" s="62">
        <f>IFERROR(F68/F74,0)</f>
        <v>0.22055674518201285</v>
      </c>
      <c r="H68" s="63">
        <f t="shared" si="82"/>
        <v>267.05016181229774</v>
      </c>
      <c r="I68" s="64">
        <f>IFERROR(H68/H59,0)</f>
        <v>1.0073213683782585</v>
      </c>
      <c r="J68" s="63">
        <f>CB44</f>
        <v>165037</v>
      </c>
      <c r="K68" s="65">
        <f>IFERROR(J68/J74,0)</f>
        <v>0.19430015823082863</v>
      </c>
      <c r="L68" s="66">
        <f t="shared" si="117"/>
        <v>1120</v>
      </c>
      <c r="M68" s="62">
        <f>IFERROR(L68/L74,0)</f>
        <v>0.37889039242219213</v>
      </c>
      <c r="N68" s="63">
        <f t="shared" si="83"/>
        <v>178.79470892857142</v>
      </c>
      <c r="O68" s="64">
        <f>IFERROR(N68/N59,0)</f>
        <v>0.82349636778020807</v>
      </c>
      <c r="P68" s="63">
        <f t="shared" si="118"/>
        <v>200250.07399999999</v>
      </c>
      <c r="Q68" s="67">
        <f>IFERROR(P68/P74,0)</f>
        <v>0.36012694044641347</v>
      </c>
      <c r="R68" s="66">
        <f>CE44</f>
        <v>0</v>
      </c>
      <c r="S68" s="62">
        <f>IFERROR(R68/R74,0)</f>
        <v>0</v>
      </c>
      <c r="T68" s="63" t="str">
        <f t="shared" si="84"/>
        <v>0</v>
      </c>
      <c r="U68" s="64">
        <f>IFERROR(T68/T59,0)</f>
        <v>0</v>
      </c>
      <c r="V68" s="63">
        <f>CF44</f>
        <v>0</v>
      </c>
      <c r="W68" s="67">
        <f>IFERROR(V68/V74,0)</f>
        <v>0</v>
      </c>
      <c r="X68" s="68">
        <f>CG44</f>
        <v>0</v>
      </c>
      <c r="Y68" s="62">
        <f>IFERROR(X68/X74,0)</f>
        <v>0</v>
      </c>
      <c r="Z68" s="63" t="str">
        <f t="shared" si="85"/>
        <v>0</v>
      </c>
      <c r="AA68" s="64">
        <f>IFERROR(Z68/Z59,0)</f>
        <v>0</v>
      </c>
      <c r="AB68" s="63">
        <f>CH44</f>
        <v>0</v>
      </c>
      <c r="AC68" s="65">
        <f>IFERROR(AB68/AB74,0)</f>
        <v>0</v>
      </c>
      <c r="AD68" s="66">
        <f>CI44</f>
        <v>0</v>
      </c>
      <c r="AE68" s="62">
        <f>IFERROR(AD68/AD74,0)</f>
        <v>0</v>
      </c>
      <c r="AF68" s="63" t="str">
        <f t="shared" si="86"/>
        <v>0</v>
      </c>
      <c r="AG68" s="64">
        <f>IFERROR(AF68/AF59,0)</f>
        <v>0</v>
      </c>
      <c r="AH68" s="63">
        <f>CJ44</f>
        <v>0</v>
      </c>
      <c r="AI68" s="67">
        <f>IFERROR(AH68/AH74,0)</f>
        <v>0</v>
      </c>
      <c r="AJ68" s="66">
        <f>CK44</f>
        <v>0</v>
      </c>
      <c r="AK68" s="62">
        <f>IFERROR(AJ68/AJ74,0)</f>
        <v>0</v>
      </c>
      <c r="AL68" s="63" t="str">
        <f t="shared" si="87"/>
        <v>0</v>
      </c>
      <c r="AM68" s="64">
        <f>IFERROR(AL68/AL59,0)</f>
        <v>0</v>
      </c>
      <c r="AN68" s="63">
        <f>CL44</f>
        <v>0</v>
      </c>
      <c r="AO68" s="65">
        <f>IFERROR(AN68/AN74,0)</f>
        <v>0</v>
      </c>
      <c r="AP68" s="66">
        <f t="shared" ref="AP68:AP71" si="119">CM44</f>
        <v>0</v>
      </c>
      <c r="AQ68" s="62">
        <f>IFERROR(AP68/AP74,0)</f>
        <v>0</v>
      </c>
      <c r="AR68" s="63" t="str">
        <f t="shared" si="89"/>
        <v>0</v>
      </c>
      <c r="AS68" s="64">
        <f>IFERROR(AR68/AR59,0)</f>
        <v>0</v>
      </c>
      <c r="AT68" s="63">
        <f t="shared" ref="AT68:AT71" si="120">CN44</f>
        <v>0</v>
      </c>
      <c r="AU68" s="69">
        <f>IFERROR(AT68/AT74,0)</f>
        <v>0</v>
      </c>
      <c r="AV68" s="70">
        <f t="shared" si="91"/>
        <v>502</v>
      </c>
      <c r="AW68" s="71">
        <f t="shared" si="92"/>
        <v>0.81229773462783172</v>
      </c>
      <c r="AX68" s="72">
        <f t="shared" si="93"/>
        <v>-88.255452883726321</v>
      </c>
      <c r="AY68" s="71">
        <f t="shared" si="94"/>
        <v>-0.3304826789274094</v>
      </c>
      <c r="AZ68" s="72">
        <f t="shared" si="95"/>
        <v>35213.073999999993</v>
      </c>
      <c r="BA68" s="73">
        <f t="shared" si="96"/>
        <v>0.21336472427395065</v>
      </c>
      <c r="BB68" s="70">
        <f t="shared" si="97"/>
        <v>1120</v>
      </c>
      <c r="BC68" s="71">
        <f t="shared" si="98"/>
        <v>0</v>
      </c>
      <c r="BD68" s="72">
        <f t="shared" si="99"/>
        <v>178.79470892857142</v>
      </c>
      <c r="BE68" s="71">
        <f t="shared" si="100"/>
        <v>0</v>
      </c>
      <c r="BF68" s="72">
        <f t="shared" si="101"/>
        <v>200250.07399999999</v>
      </c>
      <c r="BG68" s="73">
        <f t="shared" si="102"/>
        <v>0</v>
      </c>
      <c r="BH68" s="70">
        <f t="shared" si="103"/>
        <v>1120</v>
      </c>
      <c r="BI68" s="71">
        <f t="shared" si="104"/>
        <v>0</v>
      </c>
      <c r="BJ68" s="72">
        <f t="shared" si="105"/>
        <v>178.79470892857142</v>
      </c>
      <c r="BK68" s="71">
        <f t="shared" si="106"/>
        <v>0</v>
      </c>
      <c r="BL68" s="72">
        <f t="shared" si="107"/>
        <v>200250.07399999999</v>
      </c>
      <c r="BM68" s="74">
        <f t="shared" si="108"/>
        <v>0</v>
      </c>
      <c r="BN68" s="75">
        <f t="shared" si="109"/>
        <v>1120</v>
      </c>
      <c r="BO68" s="71">
        <f t="shared" si="110"/>
        <v>0</v>
      </c>
      <c r="BP68" s="72">
        <f t="shared" si="111"/>
        <v>178.79470892857142</v>
      </c>
      <c r="BQ68" s="71">
        <f t="shared" si="112"/>
        <v>0</v>
      </c>
      <c r="BR68" s="72">
        <f t="shared" si="81"/>
        <v>200250.07399999999</v>
      </c>
      <c r="BS68" s="74">
        <f t="shared" si="113"/>
        <v>0</v>
      </c>
      <c r="BX68" s="321"/>
      <c r="BY68" s="366"/>
      <c r="BZ68" s="60" t="s">
        <v>48</v>
      </c>
      <c r="CA68" s="76">
        <v>0</v>
      </c>
      <c r="CB68" s="77">
        <v>0</v>
      </c>
      <c r="CC68" s="78">
        <v>28</v>
      </c>
      <c r="CD68" s="79">
        <v>13335.454</v>
      </c>
      <c r="CE68" s="80"/>
      <c r="CF68" s="81"/>
      <c r="CG68" s="82"/>
      <c r="CH68" s="83"/>
      <c r="CI68" s="84"/>
      <c r="CJ68" s="85"/>
      <c r="CK68" s="78"/>
      <c r="CL68" s="83"/>
      <c r="CM68" s="78"/>
      <c r="CN68" s="83"/>
    </row>
    <row r="69" spans="3:92" ht="18" customHeight="1" x14ac:dyDescent="0.3">
      <c r="C69" s="315"/>
      <c r="D69" s="324"/>
      <c r="E69" s="60" t="s">
        <v>54</v>
      </c>
      <c r="F69" s="61">
        <f>CA45</f>
        <v>307</v>
      </c>
      <c r="G69" s="62">
        <f>IFERROR(F69/F74,0)</f>
        <v>0.10956459671663098</v>
      </c>
      <c r="H69" s="63">
        <f t="shared" si="82"/>
        <v>266.67100977198697</v>
      </c>
      <c r="I69" s="64">
        <f>IFERROR(H69/H59,0)</f>
        <v>1.0058911952996228</v>
      </c>
      <c r="J69" s="63">
        <f>CB45</f>
        <v>81868</v>
      </c>
      <c r="K69" s="65">
        <f>IFERROR(J69/J74,0)</f>
        <v>9.6384237195546937E-2</v>
      </c>
      <c r="L69" s="66">
        <f t="shared" si="117"/>
        <v>512</v>
      </c>
      <c r="M69" s="62">
        <f>IFERROR(L69/L74,0)</f>
        <v>0.17320703653585928</v>
      </c>
      <c r="N69" s="63">
        <f t="shared" si="83"/>
        <v>177.54154296874998</v>
      </c>
      <c r="O69" s="64">
        <f>IFERROR(N69/N59,0)</f>
        <v>0.81772451008753422</v>
      </c>
      <c r="P69" s="63">
        <f t="shared" si="118"/>
        <v>90901.26999999999</v>
      </c>
      <c r="Q69" s="67">
        <f>IFERROR(P69/P74,0)</f>
        <v>0.16347557628265019</v>
      </c>
      <c r="R69" s="66">
        <f>CE45</f>
        <v>0</v>
      </c>
      <c r="S69" s="62">
        <f>IFERROR(R69/R74,0)</f>
        <v>0</v>
      </c>
      <c r="T69" s="63" t="str">
        <f t="shared" si="84"/>
        <v>0</v>
      </c>
      <c r="U69" s="64">
        <f>IFERROR(T69/T59,0)</f>
        <v>0</v>
      </c>
      <c r="V69" s="63">
        <f>CF45</f>
        <v>0</v>
      </c>
      <c r="W69" s="67">
        <f>IFERROR(V69/V74,0)</f>
        <v>0</v>
      </c>
      <c r="X69" s="68">
        <f>CG45</f>
        <v>0</v>
      </c>
      <c r="Y69" s="62">
        <f>IFERROR(X69/X74,0)</f>
        <v>0</v>
      </c>
      <c r="Z69" s="63" t="str">
        <f t="shared" si="85"/>
        <v>0</v>
      </c>
      <c r="AA69" s="64">
        <f>IFERROR(Z69/Z59,0)</f>
        <v>0</v>
      </c>
      <c r="AB69" s="63">
        <f>CH45</f>
        <v>0</v>
      </c>
      <c r="AC69" s="65">
        <f>IFERROR(AB69/AB74,0)</f>
        <v>0</v>
      </c>
      <c r="AD69" s="66">
        <f>CI45</f>
        <v>0</v>
      </c>
      <c r="AE69" s="62">
        <f>IFERROR(AD69/AD74,0)</f>
        <v>0</v>
      </c>
      <c r="AF69" s="63" t="str">
        <f t="shared" si="86"/>
        <v>0</v>
      </c>
      <c r="AG69" s="64">
        <f>IFERROR(AF69/AF59,0)</f>
        <v>0</v>
      </c>
      <c r="AH69" s="63">
        <f>CJ45</f>
        <v>0</v>
      </c>
      <c r="AI69" s="67">
        <f>IFERROR(AH69/AH74,0)</f>
        <v>0</v>
      </c>
      <c r="AJ69" s="66">
        <f>CK45</f>
        <v>0</v>
      </c>
      <c r="AK69" s="62">
        <f>IFERROR(AJ69/AJ74,0)</f>
        <v>0</v>
      </c>
      <c r="AL69" s="63" t="str">
        <f t="shared" si="87"/>
        <v>0</v>
      </c>
      <c r="AM69" s="64">
        <f>IFERROR(AL69/AL59,0)</f>
        <v>0</v>
      </c>
      <c r="AN69" s="63">
        <f>CL45</f>
        <v>0</v>
      </c>
      <c r="AO69" s="65">
        <f>IFERROR(AN69/AN74,0)</f>
        <v>0</v>
      </c>
      <c r="AP69" s="66">
        <f t="shared" si="119"/>
        <v>0</v>
      </c>
      <c r="AQ69" s="62">
        <f>IFERROR(AP69/AP74,0)</f>
        <v>0</v>
      </c>
      <c r="AR69" s="63" t="str">
        <f t="shared" si="89"/>
        <v>0</v>
      </c>
      <c r="AS69" s="64">
        <f>IFERROR(AR69/AR59,0)</f>
        <v>0</v>
      </c>
      <c r="AT69" s="63">
        <f t="shared" si="120"/>
        <v>0</v>
      </c>
      <c r="AU69" s="69">
        <f>IFERROR(AT69/AT74,0)</f>
        <v>0</v>
      </c>
      <c r="AV69" s="70">
        <f t="shared" si="91"/>
        <v>205</v>
      </c>
      <c r="AW69" s="71">
        <f t="shared" si="92"/>
        <v>0.66775244299674263</v>
      </c>
      <c r="AX69" s="72">
        <f t="shared" si="93"/>
        <v>-89.129466803236994</v>
      </c>
      <c r="AY69" s="71">
        <f t="shared" si="94"/>
        <v>-0.33423005702586794</v>
      </c>
      <c r="AZ69" s="72">
        <f t="shared" si="95"/>
        <v>9033.2699999999895</v>
      </c>
      <c r="BA69" s="73">
        <f t="shared" si="96"/>
        <v>0.1103394488689108</v>
      </c>
      <c r="BB69" s="70">
        <f t="shared" si="97"/>
        <v>512</v>
      </c>
      <c r="BC69" s="71">
        <f t="shared" si="98"/>
        <v>0</v>
      </c>
      <c r="BD69" s="72">
        <f t="shared" si="99"/>
        <v>177.54154296874998</v>
      </c>
      <c r="BE69" s="71">
        <f t="shared" si="100"/>
        <v>0</v>
      </c>
      <c r="BF69" s="72">
        <f t="shared" si="101"/>
        <v>90901.26999999999</v>
      </c>
      <c r="BG69" s="73">
        <f t="shared" si="102"/>
        <v>0</v>
      </c>
      <c r="BH69" s="70">
        <f t="shared" si="103"/>
        <v>512</v>
      </c>
      <c r="BI69" s="71">
        <f t="shared" si="104"/>
        <v>0</v>
      </c>
      <c r="BJ69" s="72">
        <f t="shared" si="105"/>
        <v>177.54154296874998</v>
      </c>
      <c r="BK69" s="71">
        <f t="shared" si="106"/>
        <v>0</v>
      </c>
      <c r="BL69" s="72">
        <f t="shared" si="107"/>
        <v>90901.26999999999</v>
      </c>
      <c r="BM69" s="74">
        <f t="shared" si="108"/>
        <v>0</v>
      </c>
      <c r="BN69" s="75">
        <f t="shared" si="109"/>
        <v>512</v>
      </c>
      <c r="BO69" s="71">
        <f t="shared" si="110"/>
        <v>0</v>
      </c>
      <c r="BP69" s="72">
        <f t="shared" si="111"/>
        <v>177.54154296874998</v>
      </c>
      <c r="BQ69" s="71">
        <f t="shared" si="112"/>
        <v>0</v>
      </c>
      <c r="BR69" s="72">
        <f t="shared" si="81"/>
        <v>90901.26999999999</v>
      </c>
      <c r="BS69" s="74">
        <f t="shared" si="113"/>
        <v>0</v>
      </c>
      <c r="BX69" s="321"/>
      <c r="BY69" s="366" t="s">
        <v>43</v>
      </c>
      <c r="BZ69" s="60" t="s">
        <v>50</v>
      </c>
      <c r="CA69" s="76">
        <v>347</v>
      </c>
      <c r="CB69" s="77">
        <v>87981</v>
      </c>
      <c r="CC69" s="78">
        <v>204</v>
      </c>
      <c r="CD69" s="79">
        <v>48759.181999999993</v>
      </c>
      <c r="CE69" s="80"/>
      <c r="CF69" s="81"/>
      <c r="CG69" s="82"/>
      <c r="CH69" s="83"/>
      <c r="CI69" s="84"/>
      <c r="CJ69" s="85"/>
      <c r="CK69" s="78"/>
      <c r="CL69" s="83"/>
      <c r="CM69" s="78"/>
      <c r="CN69" s="83"/>
    </row>
    <row r="70" spans="3:92" ht="18" customHeight="1" x14ac:dyDescent="0.3">
      <c r="C70" s="315"/>
      <c r="D70" s="324"/>
      <c r="E70" s="60" t="s">
        <v>56</v>
      </c>
      <c r="F70" s="61">
        <f>CA46</f>
        <v>47</v>
      </c>
      <c r="G70" s="62">
        <f>IFERROR(F70/F74,0)</f>
        <v>1.6773733047822984E-2</v>
      </c>
      <c r="H70" s="63">
        <f t="shared" si="82"/>
        <v>277.55319148936172</v>
      </c>
      <c r="I70" s="64">
        <f>IFERROR(H70/H59,0)</f>
        <v>1.0469391171735349</v>
      </c>
      <c r="J70" s="63">
        <f>CB46</f>
        <v>13045</v>
      </c>
      <c r="K70" s="65">
        <f>IFERROR(J70/J74,0)</f>
        <v>1.5358044342306027E-2</v>
      </c>
      <c r="L70" s="66">
        <f t="shared" si="117"/>
        <v>0</v>
      </c>
      <c r="M70" s="62">
        <f>IFERROR(L70/L74,0)</f>
        <v>0</v>
      </c>
      <c r="N70" s="63" t="str">
        <f t="shared" si="83"/>
        <v>0</v>
      </c>
      <c r="O70" s="64">
        <f>IFERROR(N70/N59,0)</f>
        <v>0</v>
      </c>
      <c r="P70" s="63">
        <f t="shared" si="118"/>
        <v>0</v>
      </c>
      <c r="Q70" s="67">
        <f>IFERROR(P70/P74,0)</f>
        <v>0</v>
      </c>
      <c r="R70" s="66">
        <f>CE46</f>
        <v>0</v>
      </c>
      <c r="S70" s="62">
        <f>IFERROR(R70/R74,0)</f>
        <v>0</v>
      </c>
      <c r="T70" s="63" t="str">
        <f t="shared" si="84"/>
        <v>0</v>
      </c>
      <c r="U70" s="64">
        <f>IFERROR(T70/T59,0)</f>
        <v>0</v>
      </c>
      <c r="V70" s="63">
        <f>CF46</f>
        <v>0</v>
      </c>
      <c r="W70" s="67">
        <f>IFERROR(V70/V74,0)</f>
        <v>0</v>
      </c>
      <c r="X70" s="68">
        <f>CG46</f>
        <v>0</v>
      </c>
      <c r="Y70" s="62">
        <f>IFERROR(X70/X74,0)</f>
        <v>0</v>
      </c>
      <c r="Z70" s="63" t="str">
        <f t="shared" si="85"/>
        <v>0</v>
      </c>
      <c r="AA70" s="64">
        <f>IFERROR(Z70/Z59,0)</f>
        <v>0</v>
      </c>
      <c r="AB70" s="63">
        <f>CH46</f>
        <v>0</v>
      </c>
      <c r="AC70" s="65">
        <f>IFERROR(AB70/AB74,0)</f>
        <v>0</v>
      </c>
      <c r="AD70" s="66">
        <f>CI46</f>
        <v>0</v>
      </c>
      <c r="AE70" s="62">
        <f>IFERROR(AD70/AD74,0)</f>
        <v>0</v>
      </c>
      <c r="AF70" s="63" t="str">
        <f t="shared" si="86"/>
        <v>0</v>
      </c>
      <c r="AG70" s="64">
        <f>IFERROR(AF70/AF59,0)</f>
        <v>0</v>
      </c>
      <c r="AH70" s="63">
        <f>CJ46</f>
        <v>0</v>
      </c>
      <c r="AI70" s="67">
        <f>IFERROR(AH70/AH74,0)</f>
        <v>0</v>
      </c>
      <c r="AJ70" s="66">
        <f>CK46</f>
        <v>0</v>
      </c>
      <c r="AK70" s="62">
        <f>IFERROR(AJ70/AJ74,0)</f>
        <v>0</v>
      </c>
      <c r="AL70" s="63" t="str">
        <f t="shared" si="87"/>
        <v>0</v>
      </c>
      <c r="AM70" s="64">
        <f>IFERROR(AL70/AL59,0)</f>
        <v>0</v>
      </c>
      <c r="AN70" s="63">
        <f>CL46</f>
        <v>0</v>
      </c>
      <c r="AO70" s="65">
        <f>IFERROR(AN70/AN74,0)</f>
        <v>0</v>
      </c>
      <c r="AP70" s="66">
        <f t="shared" si="119"/>
        <v>0</v>
      </c>
      <c r="AQ70" s="62">
        <f>IFERROR(AP70/AP74,0)</f>
        <v>0</v>
      </c>
      <c r="AR70" s="63" t="str">
        <f t="shared" si="89"/>
        <v>0</v>
      </c>
      <c r="AS70" s="64">
        <f>IFERROR(AR70/AR59,0)</f>
        <v>0</v>
      </c>
      <c r="AT70" s="63">
        <f t="shared" si="120"/>
        <v>0</v>
      </c>
      <c r="AU70" s="69">
        <f>IFERROR(AT70/AT74,0)</f>
        <v>0</v>
      </c>
      <c r="AV70" s="70">
        <f t="shared" si="91"/>
        <v>-47</v>
      </c>
      <c r="AW70" s="71">
        <f t="shared" si="92"/>
        <v>-1</v>
      </c>
      <c r="AX70" s="72">
        <f t="shared" si="93"/>
        <v>-277.55319148936172</v>
      </c>
      <c r="AY70" s="71">
        <f t="shared" si="94"/>
        <v>-1</v>
      </c>
      <c r="AZ70" s="72">
        <f t="shared" si="95"/>
        <v>-13045</v>
      </c>
      <c r="BA70" s="73">
        <f t="shared" si="96"/>
        <v>-1</v>
      </c>
      <c r="BB70" s="70">
        <f t="shared" si="97"/>
        <v>0</v>
      </c>
      <c r="BC70" s="71">
        <f t="shared" si="98"/>
        <v>0</v>
      </c>
      <c r="BD70" s="72">
        <f t="shared" si="99"/>
        <v>0</v>
      </c>
      <c r="BE70" s="71">
        <f t="shared" si="100"/>
        <v>0</v>
      </c>
      <c r="BF70" s="72">
        <f t="shared" si="101"/>
        <v>0</v>
      </c>
      <c r="BG70" s="73">
        <f t="shared" si="102"/>
        <v>0</v>
      </c>
      <c r="BH70" s="70">
        <f t="shared" si="103"/>
        <v>0</v>
      </c>
      <c r="BI70" s="71">
        <f t="shared" si="104"/>
        <v>0</v>
      </c>
      <c r="BJ70" s="72">
        <f t="shared" si="105"/>
        <v>0</v>
      </c>
      <c r="BK70" s="71">
        <f t="shared" si="106"/>
        <v>0</v>
      </c>
      <c r="BL70" s="72">
        <f t="shared" si="107"/>
        <v>0</v>
      </c>
      <c r="BM70" s="74">
        <f t="shared" si="108"/>
        <v>0</v>
      </c>
      <c r="BN70" s="75">
        <f t="shared" si="109"/>
        <v>0</v>
      </c>
      <c r="BO70" s="71">
        <f t="shared" si="110"/>
        <v>0</v>
      </c>
      <c r="BP70" s="72">
        <f t="shared" si="111"/>
        <v>0</v>
      </c>
      <c r="BQ70" s="71">
        <f t="shared" si="112"/>
        <v>0</v>
      </c>
      <c r="BR70" s="72">
        <f t="shared" si="81"/>
        <v>0</v>
      </c>
      <c r="BS70" s="74">
        <f t="shared" si="113"/>
        <v>0</v>
      </c>
      <c r="BX70" s="321"/>
      <c r="BY70" s="366"/>
      <c r="BZ70" s="60" t="s">
        <v>51</v>
      </c>
      <c r="CA70" s="76">
        <v>1078</v>
      </c>
      <c r="CB70" s="77">
        <v>282515</v>
      </c>
      <c r="CC70" s="78">
        <v>1028</v>
      </c>
      <c r="CD70" s="79">
        <v>189855.682</v>
      </c>
      <c r="CE70" s="80"/>
      <c r="CF70" s="81"/>
      <c r="CG70" s="82"/>
      <c r="CH70" s="83"/>
      <c r="CI70" s="84"/>
      <c r="CJ70" s="85"/>
      <c r="CK70" s="78"/>
      <c r="CL70" s="83"/>
      <c r="CM70" s="78"/>
      <c r="CN70" s="83"/>
    </row>
    <row r="71" spans="3:92" ht="18" customHeight="1" x14ac:dyDescent="0.3">
      <c r="C71" s="315"/>
      <c r="D71" s="324"/>
      <c r="E71" s="60" t="s">
        <v>39</v>
      </c>
      <c r="F71" s="61">
        <f>CA47</f>
        <v>59</v>
      </c>
      <c r="G71" s="62">
        <f>IFERROR(F71/F74,0)</f>
        <v>2.1056388294075662E-2</v>
      </c>
      <c r="H71" s="63">
        <f t="shared" si="82"/>
        <v>293.79661016949154</v>
      </c>
      <c r="I71" s="64">
        <f>IFERROR(H71/H59,0)</f>
        <v>1.1082097886495177</v>
      </c>
      <c r="J71" s="63">
        <f>CB47</f>
        <v>17334</v>
      </c>
      <c r="K71" s="65">
        <f>IFERROR(J71/J74,0)</f>
        <v>2.0407538568764479E-2</v>
      </c>
      <c r="L71" s="66">
        <f t="shared" si="117"/>
        <v>8</v>
      </c>
      <c r="M71" s="62">
        <f>IFERROR(L71/L74,0)</f>
        <v>2.7063599458728013E-3</v>
      </c>
      <c r="N71" s="63">
        <f t="shared" si="83"/>
        <v>116.70462500000001</v>
      </c>
      <c r="O71" s="64">
        <f>IFERROR(N71/N59,0)</f>
        <v>0.53752057522600183</v>
      </c>
      <c r="P71" s="63">
        <f t="shared" si="118"/>
        <v>933.63700000000006</v>
      </c>
      <c r="Q71" s="67">
        <f>IFERROR(P71/P74,0)</f>
        <v>1.6790397605424513E-3</v>
      </c>
      <c r="R71" s="66">
        <f>CE47</f>
        <v>0</v>
      </c>
      <c r="S71" s="62">
        <f>IFERROR(R71/R74,0)</f>
        <v>0</v>
      </c>
      <c r="T71" s="63" t="str">
        <f t="shared" si="84"/>
        <v>0</v>
      </c>
      <c r="U71" s="64">
        <f>IFERROR(T71/T59,0)</f>
        <v>0</v>
      </c>
      <c r="V71" s="63">
        <f>CF47</f>
        <v>0</v>
      </c>
      <c r="W71" s="67">
        <f>IFERROR(V71/V74,0)</f>
        <v>0</v>
      </c>
      <c r="X71" s="68">
        <f>CG47</f>
        <v>0</v>
      </c>
      <c r="Y71" s="62">
        <f>IFERROR(X71/X74,0)</f>
        <v>0</v>
      </c>
      <c r="Z71" s="63" t="str">
        <f t="shared" si="85"/>
        <v>0</v>
      </c>
      <c r="AA71" s="64">
        <f>IFERROR(Z71/Z59,0)</f>
        <v>0</v>
      </c>
      <c r="AB71" s="63">
        <f>CH47</f>
        <v>0</v>
      </c>
      <c r="AC71" s="65">
        <f>IFERROR(AB71/AB74,0)</f>
        <v>0</v>
      </c>
      <c r="AD71" s="66">
        <f>CI47</f>
        <v>0</v>
      </c>
      <c r="AE71" s="62">
        <f>IFERROR(AD71/AD74,0)</f>
        <v>0</v>
      </c>
      <c r="AF71" s="63" t="str">
        <f t="shared" si="86"/>
        <v>0</v>
      </c>
      <c r="AG71" s="64">
        <f>IFERROR(AF71/AF59,0)</f>
        <v>0</v>
      </c>
      <c r="AH71" s="63">
        <f>CJ47</f>
        <v>0</v>
      </c>
      <c r="AI71" s="67">
        <f>IFERROR(AH71/AH74,0)</f>
        <v>0</v>
      </c>
      <c r="AJ71" s="66">
        <f>CK47</f>
        <v>0</v>
      </c>
      <c r="AK71" s="62">
        <f>IFERROR(AJ71/AJ74,0)</f>
        <v>0</v>
      </c>
      <c r="AL71" s="63" t="str">
        <f t="shared" si="87"/>
        <v>0</v>
      </c>
      <c r="AM71" s="64">
        <f>IFERROR(AL71/AL59,0)</f>
        <v>0</v>
      </c>
      <c r="AN71" s="63">
        <f>CL47</f>
        <v>0</v>
      </c>
      <c r="AO71" s="65">
        <f>IFERROR(AN71/AN74,0)</f>
        <v>0</v>
      </c>
      <c r="AP71" s="66">
        <f t="shared" si="119"/>
        <v>0</v>
      </c>
      <c r="AQ71" s="62">
        <f>IFERROR(AP71/AP74,0)</f>
        <v>0</v>
      </c>
      <c r="AR71" s="63" t="str">
        <f t="shared" si="89"/>
        <v>0</v>
      </c>
      <c r="AS71" s="64">
        <f>IFERROR(AR71/AR59,0)</f>
        <v>0</v>
      </c>
      <c r="AT71" s="63">
        <f t="shared" si="120"/>
        <v>0</v>
      </c>
      <c r="AU71" s="69">
        <f>IFERROR(AT71/AT74,0)</f>
        <v>0</v>
      </c>
      <c r="AV71" s="70">
        <f t="shared" si="91"/>
        <v>-51</v>
      </c>
      <c r="AW71" s="71">
        <f t="shared" si="92"/>
        <v>-0.86440677966101698</v>
      </c>
      <c r="AX71" s="72">
        <f t="shared" si="93"/>
        <v>-177.09198516949152</v>
      </c>
      <c r="AY71" s="71">
        <f t="shared" si="94"/>
        <v>-0.60277068910811116</v>
      </c>
      <c r="AZ71" s="72">
        <f t="shared" si="95"/>
        <v>-16400.363000000001</v>
      </c>
      <c r="BA71" s="73">
        <f t="shared" si="96"/>
        <v>-0.94613839852313375</v>
      </c>
      <c r="BB71" s="70">
        <f t="shared" si="97"/>
        <v>8</v>
      </c>
      <c r="BC71" s="71">
        <f t="shared" si="98"/>
        <v>0</v>
      </c>
      <c r="BD71" s="72">
        <f t="shared" si="99"/>
        <v>116.70462500000001</v>
      </c>
      <c r="BE71" s="71">
        <f t="shared" si="100"/>
        <v>0</v>
      </c>
      <c r="BF71" s="72">
        <f t="shared" si="101"/>
        <v>933.63700000000006</v>
      </c>
      <c r="BG71" s="73">
        <f t="shared" si="102"/>
        <v>0</v>
      </c>
      <c r="BH71" s="70">
        <f t="shared" si="103"/>
        <v>8</v>
      </c>
      <c r="BI71" s="71">
        <f t="shared" si="104"/>
        <v>0</v>
      </c>
      <c r="BJ71" s="72">
        <f t="shared" si="105"/>
        <v>116.70462500000001</v>
      </c>
      <c r="BK71" s="71">
        <f t="shared" si="106"/>
        <v>0</v>
      </c>
      <c r="BL71" s="72">
        <f t="shared" si="107"/>
        <v>933.63700000000006</v>
      </c>
      <c r="BM71" s="74">
        <f t="shared" si="108"/>
        <v>0</v>
      </c>
      <c r="BN71" s="75">
        <f t="shared" si="109"/>
        <v>8</v>
      </c>
      <c r="BO71" s="71">
        <f t="shared" si="110"/>
        <v>0</v>
      </c>
      <c r="BP71" s="72">
        <f t="shared" si="111"/>
        <v>116.70462500000001</v>
      </c>
      <c r="BQ71" s="71">
        <f t="shared" si="112"/>
        <v>0</v>
      </c>
      <c r="BR71" s="72">
        <f t="shared" si="81"/>
        <v>933.63700000000006</v>
      </c>
      <c r="BS71" s="74">
        <f t="shared" si="113"/>
        <v>0</v>
      </c>
      <c r="BX71" s="321"/>
      <c r="BY71" s="366"/>
      <c r="BZ71" s="60" t="s">
        <v>54</v>
      </c>
      <c r="CA71" s="76">
        <v>540</v>
      </c>
      <c r="CB71" s="77">
        <v>141731</v>
      </c>
      <c r="CC71" s="78">
        <v>812</v>
      </c>
      <c r="CD71" s="79">
        <v>151859.18599999999</v>
      </c>
      <c r="CE71" s="80"/>
      <c r="CF71" s="81"/>
      <c r="CG71" s="82"/>
      <c r="CH71" s="83"/>
      <c r="CI71" s="84"/>
      <c r="CJ71" s="85"/>
      <c r="CK71" s="78"/>
      <c r="CL71" s="83"/>
      <c r="CM71" s="78"/>
      <c r="CN71" s="83"/>
    </row>
    <row r="72" spans="3:92" ht="18" customHeight="1" x14ac:dyDescent="0.3">
      <c r="C72" s="315"/>
      <c r="D72" s="325"/>
      <c r="E72" s="86" t="s">
        <v>41</v>
      </c>
      <c r="F72" s="87">
        <f>SUM(F67:F71)</f>
        <v>1230</v>
      </c>
      <c r="G72" s="88">
        <f>IFERROR(F72/F74,0)</f>
        <v>0.43897216274089934</v>
      </c>
      <c r="H72" s="89">
        <f t="shared" si="82"/>
        <v>366.96260162601624</v>
      </c>
      <c r="I72" s="90">
        <f>IFERROR(H72/H59,0)</f>
        <v>1.3841941435458884</v>
      </c>
      <c r="J72" s="89">
        <f>SUM(J67:J71)</f>
        <v>451364</v>
      </c>
      <c r="K72" s="91">
        <f>IFERROR(J72/J74,0)</f>
        <v>0.53139657543278018</v>
      </c>
      <c r="L72" s="92">
        <f>SUM(L67:L71)</f>
        <v>1829</v>
      </c>
      <c r="M72" s="88">
        <f>IFERROR(L72/L74,0)</f>
        <v>0.61874154262516912</v>
      </c>
      <c r="N72" s="89">
        <f t="shared" si="83"/>
        <v>181.3919835975943</v>
      </c>
      <c r="O72" s="90">
        <f>IFERROR(N72/N59,0)</f>
        <v>0.83545894916130681</v>
      </c>
      <c r="P72" s="89">
        <f>SUM(P67:P71)</f>
        <v>331765.93799999997</v>
      </c>
      <c r="Q72" s="93">
        <f>IFERROR(P72/P74,0)</f>
        <v>0.5966432361781524</v>
      </c>
      <c r="R72" s="92">
        <f>SUM(R67:R71)</f>
        <v>0</v>
      </c>
      <c r="S72" s="88">
        <f>IFERROR(R72/R74,0)</f>
        <v>0</v>
      </c>
      <c r="T72" s="89" t="str">
        <f t="shared" si="84"/>
        <v>0</v>
      </c>
      <c r="U72" s="90">
        <f>IFERROR(T72/T59,0)</f>
        <v>0</v>
      </c>
      <c r="V72" s="89">
        <f>SUM(V67:V71)</f>
        <v>0</v>
      </c>
      <c r="W72" s="93">
        <f>IFERROR(V72/V74,0)</f>
        <v>0</v>
      </c>
      <c r="X72" s="94">
        <f>SUM(X67:X71)</f>
        <v>0</v>
      </c>
      <c r="Y72" s="88">
        <f>IFERROR(X72/X74,0)</f>
        <v>0</v>
      </c>
      <c r="Z72" s="89" t="str">
        <f t="shared" si="85"/>
        <v>0</v>
      </c>
      <c r="AA72" s="90">
        <f>IFERROR(Z72/Z59,0)</f>
        <v>0</v>
      </c>
      <c r="AB72" s="89">
        <f>SUM(AB67:AB71)</f>
        <v>0</v>
      </c>
      <c r="AC72" s="91">
        <f>IFERROR(AB72/AB74,0)</f>
        <v>0</v>
      </c>
      <c r="AD72" s="92">
        <f>SUM(AD67:AD71)</f>
        <v>0</v>
      </c>
      <c r="AE72" s="88">
        <f>IFERROR(AD72/AD74,0)</f>
        <v>0</v>
      </c>
      <c r="AF72" s="89" t="str">
        <f t="shared" si="86"/>
        <v>0</v>
      </c>
      <c r="AG72" s="90">
        <f>IFERROR(AF72/AF59,0)</f>
        <v>0</v>
      </c>
      <c r="AH72" s="89">
        <f>SUM(AH67:AH71)</f>
        <v>0</v>
      </c>
      <c r="AI72" s="93">
        <f>IFERROR(AH72/AH74,0)</f>
        <v>0</v>
      </c>
      <c r="AJ72" s="92">
        <f>SUM(AJ67:AJ71)</f>
        <v>0</v>
      </c>
      <c r="AK72" s="88">
        <f>IFERROR(AJ72/AJ74,0)</f>
        <v>0</v>
      </c>
      <c r="AL72" s="89" t="str">
        <f t="shared" si="87"/>
        <v>0</v>
      </c>
      <c r="AM72" s="90">
        <f>IFERROR(AL72/AL59,0)</f>
        <v>0</v>
      </c>
      <c r="AN72" s="89">
        <f>SUM(AN67:AN71)</f>
        <v>0</v>
      </c>
      <c r="AO72" s="91">
        <f>IFERROR(AN72/AN74,0)</f>
        <v>0</v>
      </c>
      <c r="AP72" s="92">
        <f>SUM(AP67:AP71)</f>
        <v>0</v>
      </c>
      <c r="AQ72" s="88">
        <f>IFERROR(AP72/AP74,0)</f>
        <v>0</v>
      </c>
      <c r="AR72" s="89" t="str">
        <f t="shared" si="89"/>
        <v>0</v>
      </c>
      <c r="AS72" s="90">
        <f>IFERROR(AR72/AR59,0)</f>
        <v>0</v>
      </c>
      <c r="AT72" s="89">
        <f>SUM(AT67:AT71)</f>
        <v>0</v>
      </c>
      <c r="AU72" s="95">
        <f>IFERROR(AT72/AT74,0)</f>
        <v>0</v>
      </c>
      <c r="AV72" s="96">
        <f t="shared" si="91"/>
        <v>599</v>
      </c>
      <c r="AW72" s="97">
        <f t="shared" si="92"/>
        <v>0.48699186991869919</v>
      </c>
      <c r="AX72" s="98">
        <f t="shared" si="93"/>
        <v>-185.57061802842193</v>
      </c>
      <c r="AY72" s="97">
        <f t="shared" si="94"/>
        <v>-0.50569354262847499</v>
      </c>
      <c r="AZ72" s="98">
        <f t="shared" si="95"/>
        <v>-119598.06200000003</v>
      </c>
      <c r="BA72" s="99">
        <f t="shared" si="96"/>
        <v>-0.26497031664022835</v>
      </c>
      <c r="BB72" s="96">
        <f t="shared" si="97"/>
        <v>1829</v>
      </c>
      <c r="BC72" s="97">
        <f t="shared" si="98"/>
        <v>0</v>
      </c>
      <c r="BD72" s="98">
        <f t="shared" si="99"/>
        <v>181.3919835975943</v>
      </c>
      <c r="BE72" s="97">
        <f t="shared" si="100"/>
        <v>0</v>
      </c>
      <c r="BF72" s="98">
        <f t="shared" si="101"/>
        <v>331765.93799999997</v>
      </c>
      <c r="BG72" s="99">
        <f t="shared" si="102"/>
        <v>0</v>
      </c>
      <c r="BH72" s="96">
        <f t="shared" si="103"/>
        <v>1829</v>
      </c>
      <c r="BI72" s="97">
        <f t="shared" si="104"/>
        <v>0</v>
      </c>
      <c r="BJ72" s="98">
        <f t="shared" si="105"/>
        <v>181.3919835975943</v>
      </c>
      <c r="BK72" s="97">
        <f t="shared" si="106"/>
        <v>0</v>
      </c>
      <c r="BL72" s="98">
        <f t="shared" si="107"/>
        <v>331765.93799999997</v>
      </c>
      <c r="BM72" s="100">
        <f t="shared" si="108"/>
        <v>0</v>
      </c>
      <c r="BN72" s="101">
        <f t="shared" si="109"/>
        <v>1829</v>
      </c>
      <c r="BO72" s="97">
        <f t="shared" si="110"/>
        <v>0</v>
      </c>
      <c r="BP72" s="98">
        <f t="shared" si="111"/>
        <v>181.3919835975943</v>
      </c>
      <c r="BQ72" s="97">
        <f t="shared" si="112"/>
        <v>0</v>
      </c>
      <c r="BR72" s="98">
        <f t="shared" si="81"/>
        <v>331765.93799999997</v>
      </c>
      <c r="BS72" s="100">
        <f t="shared" si="113"/>
        <v>0</v>
      </c>
      <c r="BX72" s="321"/>
      <c r="BY72" s="366"/>
      <c r="BZ72" s="60" t="s">
        <v>55</v>
      </c>
      <c r="CA72" s="76">
        <v>87</v>
      </c>
      <c r="CB72" s="77">
        <v>22609</v>
      </c>
      <c r="CC72" s="78">
        <v>0</v>
      </c>
      <c r="CD72" s="79">
        <v>0</v>
      </c>
      <c r="CE72" s="80"/>
      <c r="CF72" s="81"/>
      <c r="CG72" s="82"/>
      <c r="CH72" s="83"/>
      <c r="CI72" s="84"/>
      <c r="CJ72" s="85"/>
      <c r="CK72" s="78"/>
      <c r="CL72" s="83"/>
      <c r="CM72" s="78"/>
      <c r="CN72" s="83"/>
    </row>
    <row r="73" spans="3:92" ht="18" customHeight="1" x14ac:dyDescent="0.3">
      <c r="C73" s="315"/>
      <c r="D73" s="326" t="s">
        <v>57</v>
      </c>
      <c r="E73" s="327"/>
      <c r="F73" s="155">
        <f>CA48</f>
        <v>28</v>
      </c>
      <c r="G73" s="156">
        <f>IFERROR(F73/F74,0)</f>
        <v>9.9928622412562458E-3</v>
      </c>
      <c r="H73" s="157">
        <f t="shared" si="82"/>
        <v>0</v>
      </c>
      <c r="I73" s="158">
        <f>IFERROR(H73/H59,0)</f>
        <v>0</v>
      </c>
      <c r="J73" s="157">
        <f>CB48</f>
        <v>0</v>
      </c>
      <c r="K73" s="159">
        <f>IFERROR(J73/J74,0)</f>
        <v>0</v>
      </c>
      <c r="L73" s="160">
        <f>CC48</f>
        <v>8</v>
      </c>
      <c r="M73" s="156">
        <f>IFERROR(L73/L74,0)</f>
        <v>2.7063599458728013E-3</v>
      </c>
      <c r="N73" s="157">
        <f t="shared" si="83"/>
        <v>0</v>
      </c>
      <c r="O73" s="158">
        <f>IFERROR(N73/N59,0)</f>
        <v>0</v>
      </c>
      <c r="P73" s="157">
        <f>CD48</f>
        <v>0</v>
      </c>
      <c r="Q73" s="161">
        <f>IFERROR(P73/P74,0)</f>
        <v>0</v>
      </c>
      <c r="R73" s="160">
        <f>CE48</f>
        <v>0</v>
      </c>
      <c r="S73" s="156">
        <f>IFERROR(R73/R74,0)</f>
        <v>0</v>
      </c>
      <c r="T73" s="157" t="str">
        <f t="shared" si="84"/>
        <v>0</v>
      </c>
      <c r="U73" s="158">
        <f>IFERROR(T73/T59,0)</f>
        <v>0</v>
      </c>
      <c r="V73" s="157">
        <f>CF48</f>
        <v>0</v>
      </c>
      <c r="W73" s="161">
        <f>IFERROR(V73/V74,0)</f>
        <v>0</v>
      </c>
      <c r="X73" s="162">
        <f>CG48</f>
        <v>0</v>
      </c>
      <c r="Y73" s="156">
        <f>IFERROR(X73/X74,0)</f>
        <v>0</v>
      </c>
      <c r="Z73" s="157" t="str">
        <f t="shared" si="85"/>
        <v>0</v>
      </c>
      <c r="AA73" s="158">
        <f>IFERROR(Z73/Z59,0)</f>
        <v>0</v>
      </c>
      <c r="AB73" s="157">
        <f>CH48</f>
        <v>0</v>
      </c>
      <c r="AC73" s="159">
        <f>IFERROR(AB73/AB74,0)</f>
        <v>0</v>
      </c>
      <c r="AD73" s="160">
        <f>CI48</f>
        <v>0</v>
      </c>
      <c r="AE73" s="156">
        <f>IFERROR(AD73/AD74,0)</f>
        <v>0</v>
      </c>
      <c r="AF73" s="157" t="str">
        <f t="shared" si="86"/>
        <v>0</v>
      </c>
      <c r="AG73" s="158">
        <f>IFERROR(AF73/AF59,0)</f>
        <v>0</v>
      </c>
      <c r="AH73" s="157">
        <f>CJ48</f>
        <v>0</v>
      </c>
      <c r="AI73" s="161">
        <f>IFERROR(AH73/AH74,0)</f>
        <v>0</v>
      </c>
      <c r="AJ73" s="160">
        <f>CK48</f>
        <v>0</v>
      </c>
      <c r="AK73" s="156">
        <f>IFERROR(AJ73/AJ74,0)</f>
        <v>0</v>
      </c>
      <c r="AL73" s="157" t="str">
        <f t="shared" si="87"/>
        <v>0</v>
      </c>
      <c r="AM73" s="158">
        <f>IFERROR(AL73/AL59,0)</f>
        <v>0</v>
      </c>
      <c r="AN73" s="157">
        <f>CL48</f>
        <v>0</v>
      </c>
      <c r="AO73" s="159">
        <f>IFERROR(AN73/AN74,0)</f>
        <v>0</v>
      </c>
      <c r="AP73" s="160">
        <f>CM48</f>
        <v>0</v>
      </c>
      <c r="AQ73" s="156">
        <f>IFERROR(AP73/AP74,0)</f>
        <v>0</v>
      </c>
      <c r="AR73" s="157" t="str">
        <f t="shared" si="89"/>
        <v>0</v>
      </c>
      <c r="AS73" s="158">
        <f>IFERROR(AR73/AR59,0)</f>
        <v>0</v>
      </c>
      <c r="AT73" s="157">
        <f>CN48</f>
        <v>0</v>
      </c>
      <c r="AU73" s="163">
        <f>IFERROR(AT73/AT74,0)</f>
        <v>0</v>
      </c>
      <c r="AV73" s="164">
        <f t="shared" si="91"/>
        <v>-20</v>
      </c>
      <c r="AW73" s="165">
        <f t="shared" si="92"/>
        <v>-0.7142857142857143</v>
      </c>
      <c r="AX73" s="166">
        <f t="shared" si="93"/>
        <v>0</v>
      </c>
      <c r="AY73" s="165">
        <f t="shared" si="94"/>
        <v>0</v>
      </c>
      <c r="AZ73" s="166">
        <f t="shared" si="95"/>
        <v>0</v>
      </c>
      <c r="BA73" s="167">
        <f t="shared" si="96"/>
        <v>0</v>
      </c>
      <c r="BB73" s="164">
        <f t="shared" si="97"/>
        <v>8</v>
      </c>
      <c r="BC73" s="165">
        <f t="shared" si="98"/>
        <v>0</v>
      </c>
      <c r="BD73" s="166">
        <f t="shared" si="99"/>
        <v>0</v>
      </c>
      <c r="BE73" s="165">
        <f t="shared" si="100"/>
        <v>0</v>
      </c>
      <c r="BF73" s="166">
        <f t="shared" si="101"/>
        <v>0</v>
      </c>
      <c r="BG73" s="167">
        <f t="shared" si="102"/>
        <v>0</v>
      </c>
      <c r="BH73" s="164">
        <f t="shared" si="103"/>
        <v>8</v>
      </c>
      <c r="BI73" s="165">
        <f t="shared" si="104"/>
        <v>0</v>
      </c>
      <c r="BJ73" s="166">
        <f t="shared" si="105"/>
        <v>0</v>
      </c>
      <c r="BK73" s="165">
        <f t="shared" si="106"/>
        <v>0</v>
      </c>
      <c r="BL73" s="166">
        <f t="shared" si="107"/>
        <v>0</v>
      </c>
      <c r="BM73" s="168">
        <f t="shared" si="108"/>
        <v>0</v>
      </c>
      <c r="BN73" s="169">
        <f t="shared" si="109"/>
        <v>8</v>
      </c>
      <c r="BO73" s="165">
        <f t="shared" si="110"/>
        <v>0</v>
      </c>
      <c r="BP73" s="166">
        <f t="shared" si="111"/>
        <v>0</v>
      </c>
      <c r="BQ73" s="165">
        <f t="shared" si="112"/>
        <v>0</v>
      </c>
      <c r="BR73" s="166">
        <f t="shared" si="81"/>
        <v>0</v>
      </c>
      <c r="BS73" s="168">
        <f t="shared" si="113"/>
        <v>0</v>
      </c>
      <c r="BX73" s="321"/>
      <c r="BY73" s="366"/>
      <c r="BZ73" s="60" t="s">
        <v>40</v>
      </c>
      <c r="CA73" s="76">
        <v>108</v>
      </c>
      <c r="CB73" s="77">
        <v>30088</v>
      </c>
      <c r="CC73" s="78">
        <v>29</v>
      </c>
      <c r="CD73" s="79">
        <v>5070.9080000000004</v>
      </c>
      <c r="CE73" s="80"/>
      <c r="CF73" s="81"/>
      <c r="CG73" s="82"/>
      <c r="CH73" s="83"/>
      <c r="CI73" s="84"/>
      <c r="CJ73" s="85"/>
      <c r="CK73" s="78"/>
      <c r="CL73" s="83"/>
      <c r="CM73" s="78"/>
      <c r="CN73" s="83"/>
    </row>
    <row r="74" spans="3:92" ht="18" customHeight="1" x14ac:dyDescent="0.3">
      <c r="C74" s="315"/>
      <c r="D74" s="328" t="s">
        <v>59</v>
      </c>
      <c r="E74" s="329"/>
      <c r="F74" s="170">
        <f>SUM(F62,F66,F72,F73)</f>
        <v>2802</v>
      </c>
      <c r="G74" s="171">
        <f>IFERROR(F74/F74,0)</f>
        <v>1</v>
      </c>
      <c r="H74" s="172">
        <f t="shared" si="82"/>
        <v>303.13775874375449</v>
      </c>
      <c r="I74" s="173">
        <f>IFERROR(H74/H59,0)</f>
        <v>1.143444886431128</v>
      </c>
      <c r="J74" s="172">
        <f>SUM(J62,J66,J72,J73)</f>
        <v>849392</v>
      </c>
      <c r="K74" s="174">
        <f>IFERROR(J74/J74,0)</f>
        <v>1</v>
      </c>
      <c r="L74" s="175">
        <f>SUM(L62,L66,L72,L73)</f>
        <v>2956</v>
      </c>
      <c r="M74" s="171">
        <f>IFERROR(L74/L74,0)</f>
        <v>1</v>
      </c>
      <c r="N74" s="172">
        <f t="shared" si="83"/>
        <v>188.1103294993234</v>
      </c>
      <c r="O74" s="173">
        <f>IFERROR(N74/N59,0)</f>
        <v>0.86640244564796853</v>
      </c>
      <c r="P74" s="172">
        <f>SUM(P62,P66,P72,P73)</f>
        <v>556054.13399999996</v>
      </c>
      <c r="Q74" s="176">
        <f>IFERROR(P74/P74,0)</f>
        <v>1</v>
      </c>
      <c r="R74" s="175">
        <f>SUM(R62,R66,R72,R73)</f>
        <v>0</v>
      </c>
      <c r="S74" s="171">
        <f>IFERROR(R74/R74,0)</f>
        <v>0</v>
      </c>
      <c r="T74" s="172" t="str">
        <f t="shared" si="84"/>
        <v>0</v>
      </c>
      <c r="U74" s="173">
        <f>IFERROR(T74/T59,0)</f>
        <v>0</v>
      </c>
      <c r="V74" s="172">
        <f>SUM(V62,V66,V72,V73)</f>
        <v>0</v>
      </c>
      <c r="W74" s="176">
        <f>IFERROR(V74/V74,0)</f>
        <v>0</v>
      </c>
      <c r="X74" s="177">
        <f>SUM(X62,X66,X72,X73)</f>
        <v>0</v>
      </c>
      <c r="Y74" s="171">
        <f>IFERROR(X74/X74,0)</f>
        <v>0</v>
      </c>
      <c r="Z74" s="172" t="str">
        <f t="shared" si="85"/>
        <v>0</v>
      </c>
      <c r="AA74" s="173">
        <f>IFERROR(Z74/Z59,0)</f>
        <v>0</v>
      </c>
      <c r="AB74" s="172">
        <f>SUM(AB62,AB66,AB72,AB73)</f>
        <v>0</v>
      </c>
      <c r="AC74" s="174">
        <f>IFERROR(AB74/AB74,0)</f>
        <v>0</v>
      </c>
      <c r="AD74" s="175">
        <f>SUM(AD62,AD66,AD72,AD73)</f>
        <v>0</v>
      </c>
      <c r="AE74" s="171">
        <f>IFERROR(AD74/AD74,0)</f>
        <v>0</v>
      </c>
      <c r="AF74" s="172" t="str">
        <f t="shared" si="86"/>
        <v>0</v>
      </c>
      <c r="AG74" s="173">
        <f>IFERROR(AF74/AF59,0)</f>
        <v>0</v>
      </c>
      <c r="AH74" s="172">
        <f>SUM(AH62,AH66,AH72,AH73)</f>
        <v>0</v>
      </c>
      <c r="AI74" s="176">
        <f>IFERROR(AH74/AH74,0)</f>
        <v>0</v>
      </c>
      <c r="AJ74" s="175">
        <f>SUM(AJ62,AJ66,AJ72,AJ73)</f>
        <v>0</v>
      </c>
      <c r="AK74" s="171">
        <f>IFERROR(AJ74/AJ74,0)</f>
        <v>0</v>
      </c>
      <c r="AL74" s="172" t="str">
        <f t="shared" si="87"/>
        <v>0</v>
      </c>
      <c r="AM74" s="173">
        <f>IFERROR(AL74/AL59,0)</f>
        <v>0</v>
      </c>
      <c r="AN74" s="172">
        <f>SUM(AN62,AN66,AN72,AN73)</f>
        <v>0</v>
      </c>
      <c r="AO74" s="174">
        <f>IFERROR(AN74/AN74,0)</f>
        <v>0</v>
      </c>
      <c r="AP74" s="175">
        <f>SUM(AP62,AP66,AP72,AP73)</f>
        <v>0</v>
      </c>
      <c r="AQ74" s="171">
        <f>IFERROR(AP74/AP74,0)</f>
        <v>0</v>
      </c>
      <c r="AR74" s="172" t="str">
        <f t="shared" si="89"/>
        <v>0</v>
      </c>
      <c r="AS74" s="173">
        <f>IFERROR(AR74/AR59,0)</f>
        <v>0</v>
      </c>
      <c r="AT74" s="172">
        <f>SUM(AT62,AT66,AT72,AT73)</f>
        <v>0</v>
      </c>
      <c r="AU74" s="178">
        <f>IFERROR(AT74/AT74,0)</f>
        <v>0</v>
      </c>
      <c r="AV74" s="179">
        <f t="shared" si="91"/>
        <v>154</v>
      </c>
      <c r="AW74" s="180">
        <f t="shared" si="92"/>
        <v>5.4960742326909354E-2</v>
      </c>
      <c r="AX74" s="181">
        <f t="shared" si="93"/>
        <v>-115.02742924443109</v>
      </c>
      <c r="AY74" s="180">
        <f t="shared" si="94"/>
        <v>-0.37945595996064935</v>
      </c>
      <c r="AZ74" s="181">
        <f t="shared" si="95"/>
        <v>-293337.86600000004</v>
      </c>
      <c r="BA74" s="182">
        <f t="shared" si="96"/>
        <v>-0.34535039887354724</v>
      </c>
      <c r="BB74" s="179">
        <f t="shared" si="97"/>
        <v>2956</v>
      </c>
      <c r="BC74" s="180">
        <f t="shared" si="98"/>
        <v>0</v>
      </c>
      <c r="BD74" s="181">
        <f t="shared" si="99"/>
        <v>188.1103294993234</v>
      </c>
      <c r="BE74" s="180">
        <f t="shared" si="100"/>
        <v>0</v>
      </c>
      <c r="BF74" s="181">
        <f t="shared" si="101"/>
        <v>556054.13399999996</v>
      </c>
      <c r="BG74" s="182">
        <f t="shared" si="102"/>
        <v>0</v>
      </c>
      <c r="BH74" s="179">
        <f t="shared" si="103"/>
        <v>2956</v>
      </c>
      <c r="BI74" s="180">
        <f t="shared" si="104"/>
        <v>0</v>
      </c>
      <c r="BJ74" s="181">
        <f t="shared" si="105"/>
        <v>188.1103294993234</v>
      </c>
      <c r="BK74" s="180">
        <f t="shared" si="106"/>
        <v>0</v>
      </c>
      <c r="BL74" s="181">
        <f t="shared" si="107"/>
        <v>556054.13399999996</v>
      </c>
      <c r="BM74" s="183">
        <f t="shared" si="108"/>
        <v>0</v>
      </c>
      <c r="BN74" s="184">
        <f t="shared" si="109"/>
        <v>2956</v>
      </c>
      <c r="BO74" s="180">
        <f t="shared" si="110"/>
        <v>0</v>
      </c>
      <c r="BP74" s="181">
        <f t="shared" si="111"/>
        <v>188.1103294993234</v>
      </c>
      <c r="BQ74" s="180">
        <f t="shared" si="112"/>
        <v>0</v>
      </c>
      <c r="BR74" s="181">
        <f t="shared" si="81"/>
        <v>556054.13399999996</v>
      </c>
      <c r="BS74" s="183">
        <f>IFERROR(BR74/AT74,0)</f>
        <v>0</v>
      </c>
      <c r="BX74" s="368"/>
      <c r="BY74" s="364" t="s">
        <v>57</v>
      </c>
      <c r="BZ74" s="365"/>
      <c r="CA74" s="135">
        <v>48</v>
      </c>
      <c r="CB74" s="136">
        <v>0</v>
      </c>
      <c r="CC74" s="137">
        <v>13</v>
      </c>
      <c r="CD74" s="138">
        <v>181.81800000000001</v>
      </c>
      <c r="CE74" s="139"/>
      <c r="CF74" s="140"/>
      <c r="CG74" s="141"/>
      <c r="CH74" s="142"/>
      <c r="CI74" s="143"/>
      <c r="CJ74" s="144"/>
      <c r="CK74" s="137"/>
      <c r="CL74" s="142"/>
      <c r="CM74" s="137"/>
      <c r="CN74" s="142"/>
    </row>
    <row r="75" spans="3:92" ht="18" customHeight="1" thickBot="1" x14ac:dyDescent="0.35">
      <c r="C75" s="316"/>
      <c r="D75" s="330" t="s">
        <v>60</v>
      </c>
      <c r="E75" s="331"/>
      <c r="F75" s="185">
        <f>F74/F54</f>
        <v>0.34498891898547157</v>
      </c>
      <c r="G75" s="186"/>
      <c r="H75" s="187"/>
      <c r="I75" s="188"/>
      <c r="J75" s="187"/>
      <c r="K75" s="189"/>
      <c r="L75" s="190">
        <f>L74/L54</f>
        <v>0.36394976606747109</v>
      </c>
      <c r="M75" s="186"/>
      <c r="N75" s="187"/>
      <c r="O75" s="188"/>
      <c r="P75" s="187"/>
      <c r="Q75" s="191"/>
      <c r="R75" s="190" t="e">
        <f>R74/R54</f>
        <v>#DIV/0!</v>
      </c>
      <c r="S75" s="186"/>
      <c r="T75" s="187"/>
      <c r="U75" s="188"/>
      <c r="V75" s="187"/>
      <c r="W75" s="191"/>
      <c r="X75" s="192" t="e">
        <f>X74/X54</f>
        <v>#DIV/0!</v>
      </c>
      <c r="Y75" s="186"/>
      <c r="Z75" s="187"/>
      <c r="AA75" s="188"/>
      <c r="AB75" s="187"/>
      <c r="AC75" s="189"/>
      <c r="AD75" s="190" t="e">
        <f>AD74/AD54</f>
        <v>#DIV/0!</v>
      </c>
      <c r="AE75" s="186"/>
      <c r="AF75" s="187"/>
      <c r="AG75" s="188"/>
      <c r="AH75" s="187"/>
      <c r="AI75" s="191"/>
      <c r="AJ75" s="190" t="e">
        <f>AJ74/AJ54</f>
        <v>#DIV/0!</v>
      </c>
      <c r="AK75" s="186"/>
      <c r="AL75" s="187"/>
      <c r="AM75" s="188"/>
      <c r="AN75" s="187"/>
      <c r="AO75" s="189"/>
      <c r="AP75" s="190" t="e">
        <f>AP74/AP54</f>
        <v>#DIV/0!</v>
      </c>
      <c r="AQ75" s="186"/>
      <c r="AR75" s="187"/>
      <c r="AS75" s="188"/>
      <c r="AT75" s="187"/>
      <c r="AU75" s="193"/>
      <c r="AV75" s="194">
        <f t="shared" si="91"/>
        <v>1.8960847081999521E-2</v>
      </c>
      <c r="AW75" s="195"/>
      <c r="AX75" s="196"/>
      <c r="AY75" s="197"/>
      <c r="AZ75" s="196"/>
      <c r="BA75" s="197"/>
      <c r="BB75" s="194">
        <f t="shared" si="97"/>
        <v>0</v>
      </c>
      <c r="BC75" s="195"/>
      <c r="BD75" s="196"/>
      <c r="BE75" s="197"/>
      <c r="BF75" s="196"/>
      <c r="BG75" s="197"/>
      <c r="BH75" s="194">
        <f t="shared" si="103"/>
        <v>0</v>
      </c>
      <c r="BI75" s="195"/>
      <c r="BJ75" s="196"/>
      <c r="BK75" s="197"/>
      <c r="BL75" s="196"/>
      <c r="BM75" s="198"/>
      <c r="BN75" s="199">
        <f>IFERROR(L75-AP75,0)</f>
        <v>0</v>
      </c>
      <c r="BO75" s="195"/>
      <c r="BP75" s="196"/>
      <c r="BQ75" s="197"/>
      <c r="BR75" s="196"/>
      <c r="BS75" s="198"/>
      <c r="BX75" s="320" t="s">
        <v>64</v>
      </c>
      <c r="BY75" s="363" t="s">
        <v>35</v>
      </c>
      <c r="BZ75" s="102" t="s">
        <v>34</v>
      </c>
      <c r="CA75" s="145">
        <v>0</v>
      </c>
      <c r="CB75" s="146">
        <v>0</v>
      </c>
      <c r="CC75" s="147">
        <v>18</v>
      </c>
      <c r="CD75" s="148">
        <v>369.09100000000001</v>
      </c>
      <c r="CE75" s="149"/>
      <c r="CF75" s="150"/>
      <c r="CG75" s="151"/>
      <c r="CH75" s="152"/>
      <c r="CI75" s="153"/>
      <c r="CJ75" s="154"/>
      <c r="CK75" s="147"/>
      <c r="CL75" s="152"/>
      <c r="CM75" s="147"/>
      <c r="CN75" s="152"/>
    </row>
    <row r="76" spans="3:92" ht="18" customHeight="1" x14ac:dyDescent="0.3">
      <c r="AM76" s="4"/>
      <c r="AS76" s="4"/>
      <c r="BI76" s="3"/>
      <c r="BK76" s="3"/>
      <c r="BM76" s="3"/>
      <c r="BO76" s="3"/>
      <c r="BQ76" s="3"/>
      <c r="BS76" s="3"/>
      <c r="BX76" s="321"/>
      <c r="BY76" s="366"/>
      <c r="BZ76" s="60" t="s">
        <v>36</v>
      </c>
      <c r="CA76" s="76">
        <v>1770</v>
      </c>
      <c r="CB76" s="77">
        <v>436676</v>
      </c>
      <c r="CC76" s="78">
        <v>1010</v>
      </c>
      <c r="CD76" s="79">
        <v>261788.93399999998</v>
      </c>
      <c r="CE76" s="80"/>
      <c r="CF76" s="81"/>
      <c r="CG76" s="82"/>
      <c r="CH76" s="83"/>
      <c r="CI76" s="84"/>
      <c r="CJ76" s="85"/>
      <c r="CK76" s="78"/>
      <c r="CL76" s="83"/>
      <c r="CM76" s="78"/>
      <c r="CN76" s="83"/>
    </row>
    <row r="77" spans="3:92" ht="18" customHeight="1" x14ac:dyDescent="0.3">
      <c r="AH77" s="8"/>
      <c r="AM77" s="4"/>
      <c r="AN77" s="8"/>
      <c r="AS77" s="4"/>
      <c r="AT77" s="8"/>
      <c r="BI77" s="3"/>
      <c r="BK77" s="3"/>
      <c r="BM77" s="3"/>
      <c r="BO77" s="3"/>
      <c r="BQ77" s="3"/>
      <c r="BS77" s="3"/>
      <c r="BX77" s="321"/>
      <c r="BY77" s="366"/>
      <c r="BZ77" s="60" t="s">
        <v>38</v>
      </c>
      <c r="CA77" s="76">
        <v>61</v>
      </c>
      <c r="CB77" s="77">
        <v>9608</v>
      </c>
      <c r="CC77" s="78">
        <v>37</v>
      </c>
      <c r="CD77" s="79">
        <v>7537.2760000000007</v>
      </c>
      <c r="CE77" s="80"/>
      <c r="CF77" s="81"/>
      <c r="CG77" s="82"/>
      <c r="CH77" s="83"/>
      <c r="CI77" s="84"/>
      <c r="CJ77" s="85"/>
      <c r="CK77" s="78"/>
      <c r="CL77" s="83"/>
      <c r="CM77" s="78"/>
      <c r="CN77" s="83"/>
    </row>
    <row r="78" spans="3:92" s="8" customFormat="1" ht="18" customHeight="1" thickBot="1" x14ac:dyDescent="0.35">
      <c r="C78" s="7"/>
      <c r="D78" s="7"/>
      <c r="E78" s="7"/>
      <c r="F78" s="7">
        <f>CD169</f>
        <v>7860</v>
      </c>
      <c r="G78" s="3"/>
      <c r="I78" s="4"/>
      <c r="J78" s="9"/>
      <c r="K78" s="9"/>
      <c r="L78" s="7">
        <f>CD170</f>
        <v>7860</v>
      </c>
      <c r="M78" s="3"/>
      <c r="O78" s="4"/>
      <c r="P78" s="9"/>
      <c r="Q78" s="9"/>
      <c r="R78" s="10">
        <f>CD171</f>
        <v>0</v>
      </c>
      <c r="S78" s="11"/>
      <c r="T78" s="10"/>
      <c r="U78" s="12"/>
      <c r="V78" s="9"/>
      <c r="W78" s="9"/>
      <c r="X78" s="10">
        <f>CD172</f>
        <v>0</v>
      </c>
      <c r="Y78" s="11"/>
      <c r="Z78" s="10"/>
      <c r="AA78" s="12"/>
      <c r="AB78" s="9"/>
      <c r="AC78" s="9"/>
      <c r="AD78" s="10">
        <f>CD173</f>
        <v>0</v>
      </c>
      <c r="AE78" s="11"/>
      <c r="AF78" s="10"/>
      <c r="AG78" s="12"/>
      <c r="AH78" s="9"/>
      <c r="AI78" s="9"/>
      <c r="AJ78" s="10">
        <f>CD174</f>
        <v>0</v>
      </c>
      <c r="AK78" s="3"/>
      <c r="AM78" s="4"/>
      <c r="AO78" s="3"/>
      <c r="AP78" s="10">
        <f>CD175</f>
        <v>0</v>
      </c>
      <c r="AQ78" s="3"/>
      <c r="AS78" s="4"/>
      <c r="AU78" s="3"/>
      <c r="AW78" s="3"/>
      <c r="AY78" s="3"/>
      <c r="BA78" s="3"/>
      <c r="BC78" s="3"/>
      <c r="BE78" s="3"/>
      <c r="BG78" s="3"/>
      <c r="BI78" s="3"/>
      <c r="BK78" s="3"/>
      <c r="BM78" s="11" t="s">
        <v>1</v>
      </c>
      <c r="BO78" s="3"/>
      <c r="BQ78" s="3"/>
      <c r="BS78" s="11" t="s">
        <v>1</v>
      </c>
      <c r="BX78" s="321"/>
      <c r="BY78" s="366"/>
      <c r="BZ78" s="60" t="s">
        <v>40</v>
      </c>
      <c r="CA78" s="76">
        <v>36</v>
      </c>
      <c r="CB78" s="77">
        <v>9517</v>
      </c>
      <c r="CC78" s="78">
        <v>0</v>
      </c>
      <c r="CD78" s="79">
        <v>0</v>
      </c>
      <c r="CE78" s="80"/>
      <c r="CF78" s="81"/>
      <c r="CG78" s="82"/>
      <c r="CH78" s="83"/>
      <c r="CI78" s="84"/>
      <c r="CJ78" s="85"/>
      <c r="CK78" s="78"/>
      <c r="CL78" s="83"/>
      <c r="CM78" s="78"/>
      <c r="CN78" s="83"/>
    </row>
    <row r="79" spans="3:92" s="15" customFormat="1" ht="18" customHeight="1" x14ac:dyDescent="0.3">
      <c r="C79" s="347" t="s">
        <v>2</v>
      </c>
      <c r="D79" s="345"/>
      <c r="E79" s="352"/>
      <c r="F79" s="358" t="str">
        <f>$F$7</f>
        <v>2025 Budget</v>
      </c>
      <c r="G79" s="345"/>
      <c r="H79" s="345"/>
      <c r="I79" s="345"/>
      <c r="J79" s="345"/>
      <c r="K79" s="346"/>
      <c r="L79" s="359" t="str">
        <f>$L$7</f>
        <v>2025 Actual</v>
      </c>
      <c r="M79" s="345"/>
      <c r="N79" s="345"/>
      <c r="O79" s="345"/>
      <c r="P79" s="345"/>
      <c r="Q79" s="348"/>
      <c r="R79" s="347" t="str">
        <f>$R$7</f>
        <v>2024 Actual</v>
      </c>
      <c r="S79" s="345"/>
      <c r="T79" s="345"/>
      <c r="U79" s="345"/>
      <c r="V79" s="345"/>
      <c r="W79" s="348"/>
      <c r="X79" s="344" t="str">
        <f>$X$7</f>
        <v>2023 Actual</v>
      </c>
      <c r="Y79" s="345"/>
      <c r="Z79" s="345"/>
      <c r="AA79" s="345"/>
      <c r="AB79" s="345"/>
      <c r="AC79" s="346"/>
      <c r="AD79" s="347" t="str">
        <f>$AD$7</f>
        <v>2022 Actual</v>
      </c>
      <c r="AE79" s="345"/>
      <c r="AF79" s="345"/>
      <c r="AG79" s="345"/>
      <c r="AH79" s="345"/>
      <c r="AI79" s="348"/>
      <c r="AJ79" s="347" t="str">
        <f>$AJ$7</f>
        <v>2021 Actual</v>
      </c>
      <c r="AK79" s="345"/>
      <c r="AL79" s="345"/>
      <c r="AM79" s="345"/>
      <c r="AN79" s="345"/>
      <c r="AO79" s="346"/>
      <c r="AP79" s="347" t="str">
        <f>$AP$7</f>
        <v>2020 Actual</v>
      </c>
      <c r="AQ79" s="345"/>
      <c r="AR79" s="345"/>
      <c r="AS79" s="345"/>
      <c r="AT79" s="345"/>
      <c r="AU79" s="349"/>
      <c r="AV79" s="350" t="str">
        <f>$AV$7</f>
        <v>2025 Actual vs. 2025 Budget</v>
      </c>
      <c r="AW79" s="340"/>
      <c r="AX79" s="340"/>
      <c r="AY79" s="340"/>
      <c r="AZ79" s="340"/>
      <c r="BA79" s="351"/>
      <c r="BB79" s="350" t="str">
        <f>$BB$7</f>
        <v>2025 Actual vs. 2024 Actual</v>
      </c>
      <c r="BC79" s="340"/>
      <c r="BD79" s="340"/>
      <c r="BE79" s="340"/>
      <c r="BF79" s="340"/>
      <c r="BG79" s="351"/>
      <c r="BH79" s="350" t="str">
        <f>$BH$7</f>
        <v>2025 Actual vs. 2023 Actual</v>
      </c>
      <c r="BI79" s="340"/>
      <c r="BJ79" s="340"/>
      <c r="BK79" s="340"/>
      <c r="BL79" s="340"/>
      <c r="BM79" s="341"/>
      <c r="BN79" s="339" t="str">
        <f>$BN$7</f>
        <v>2024 Actual vs. 2019 Actual</v>
      </c>
      <c r="BO79" s="340"/>
      <c r="BP79" s="340"/>
      <c r="BQ79" s="340"/>
      <c r="BR79" s="340"/>
      <c r="BS79" s="341"/>
      <c r="BX79" s="321"/>
      <c r="BY79" s="366" t="s">
        <v>42</v>
      </c>
      <c r="BZ79" s="60" t="s">
        <v>43</v>
      </c>
      <c r="CA79" s="76">
        <v>184</v>
      </c>
      <c r="CB79" s="77">
        <v>40383</v>
      </c>
      <c r="CC79" s="78">
        <v>434</v>
      </c>
      <c r="CD79" s="79">
        <v>53748.205000000009</v>
      </c>
      <c r="CE79" s="80"/>
      <c r="CF79" s="81"/>
      <c r="CG79" s="82"/>
      <c r="CH79" s="83"/>
      <c r="CI79" s="84"/>
      <c r="CJ79" s="85"/>
      <c r="CK79" s="78"/>
      <c r="CL79" s="83"/>
      <c r="CM79" s="78"/>
      <c r="CN79" s="83"/>
    </row>
    <row r="80" spans="3:92" s="15" customFormat="1" ht="18" customHeight="1" x14ac:dyDescent="0.3">
      <c r="C80" s="353"/>
      <c r="D80" s="333"/>
      <c r="E80" s="354"/>
      <c r="F80" s="342" t="s">
        <v>15</v>
      </c>
      <c r="G80" s="333"/>
      <c r="H80" s="334" t="s">
        <v>16</v>
      </c>
      <c r="I80" s="333"/>
      <c r="J80" s="334" t="s">
        <v>17</v>
      </c>
      <c r="K80" s="336"/>
      <c r="L80" s="335" t="s">
        <v>15</v>
      </c>
      <c r="M80" s="333"/>
      <c r="N80" s="334" t="s">
        <v>16</v>
      </c>
      <c r="O80" s="333"/>
      <c r="P80" s="334" t="s">
        <v>17</v>
      </c>
      <c r="Q80" s="343"/>
      <c r="R80" s="335" t="s">
        <v>15</v>
      </c>
      <c r="S80" s="333"/>
      <c r="T80" s="334" t="s">
        <v>16</v>
      </c>
      <c r="U80" s="333"/>
      <c r="V80" s="334" t="s">
        <v>18</v>
      </c>
      <c r="W80" s="343"/>
      <c r="X80" s="338" t="s">
        <v>15</v>
      </c>
      <c r="Y80" s="333"/>
      <c r="Z80" s="334" t="s">
        <v>16</v>
      </c>
      <c r="AA80" s="333"/>
      <c r="AB80" s="334" t="s">
        <v>18</v>
      </c>
      <c r="AC80" s="336"/>
      <c r="AD80" s="335" t="s">
        <v>15</v>
      </c>
      <c r="AE80" s="333"/>
      <c r="AF80" s="334" t="s">
        <v>16</v>
      </c>
      <c r="AG80" s="333"/>
      <c r="AH80" s="334" t="s">
        <v>19</v>
      </c>
      <c r="AI80" s="343"/>
      <c r="AJ80" s="335" t="s">
        <v>15</v>
      </c>
      <c r="AK80" s="333"/>
      <c r="AL80" s="334" t="s">
        <v>16</v>
      </c>
      <c r="AM80" s="333"/>
      <c r="AN80" s="334" t="s">
        <v>19</v>
      </c>
      <c r="AO80" s="336"/>
      <c r="AP80" s="335" t="s">
        <v>15</v>
      </c>
      <c r="AQ80" s="333"/>
      <c r="AR80" s="334" t="s">
        <v>16</v>
      </c>
      <c r="AS80" s="333"/>
      <c r="AT80" s="334" t="s">
        <v>19</v>
      </c>
      <c r="AU80" s="337"/>
      <c r="AV80" s="332" t="s">
        <v>15</v>
      </c>
      <c r="AW80" s="333"/>
      <c r="AX80" s="334" t="s">
        <v>16</v>
      </c>
      <c r="AY80" s="333"/>
      <c r="AZ80" s="334" t="s">
        <v>17</v>
      </c>
      <c r="BA80" s="336"/>
      <c r="BB80" s="332" t="s">
        <v>15</v>
      </c>
      <c r="BC80" s="333"/>
      <c r="BD80" s="334" t="s">
        <v>16</v>
      </c>
      <c r="BE80" s="333"/>
      <c r="BF80" s="334" t="s">
        <v>17</v>
      </c>
      <c r="BG80" s="336"/>
      <c r="BH80" s="332" t="s">
        <v>15</v>
      </c>
      <c r="BI80" s="333"/>
      <c r="BJ80" s="334" t="s">
        <v>16</v>
      </c>
      <c r="BK80" s="333"/>
      <c r="BL80" s="334" t="s">
        <v>17</v>
      </c>
      <c r="BM80" s="337"/>
      <c r="BN80" s="338" t="s">
        <v>15</v>
      </c>
      <c r="BO80" s="333"/>
      <c r="BP80" s="334" t="s">
        <v>16</v>
      </c>
      <c r="BQ80" s="333"/>
      <c r="BR80" s="334" t="s">
        <v>17</v>
      </c>
      <c r="BS80" s="337"/>
      <c r="BX80" s="321"/>
      <c r="BY80" s="366"/>
      <c r="BZ80" s="60" t="s">
        <v>46</v>
      </c>
      <c r="CA80" s="76">
        <v>0</v>
      </c>
      <c r="CB80" s="77">
        <v>0</v>
      </c>
      <c r="CC80" s="78">
        <v>0</v>
      </c>
      <c r="CD80" s="79">
        <v>0</v>
      </c>
      <c r="CE80" s="80"/>
      <c r="CF80" s="81"/>
      <c r="CG80" s="82"/>
      <c r="CH80" s="83"/>
      <c r="CI80" s="84"/>
      <c r="CJ80" s="85"/>
      <c r="CK80" s="78"/>
      <c r="CL80" s="83"/>
      <c r="CM80" s="78"/>
      <c r="CN80" s="83"/>
    </row>
    <row r="81" spans="3:92" s="15" customFormat="1" ht="18" customHeight="1" thickBot="1" x14ac:dyDescent="0.35">
      <c r="C81" s="355"/>
      <c r="D81" s="356"/>
      <c r="E81" s="357"/>
      <c r="F81" s="19"/>
      <c r="G81" s="20" t="s">
        <v>28</v>
      </c>
      <c r="H81" s="21"/>
      <c r="I81" s="22" t="s">
        <v>29</v>
      </c>
      <c r="J81" s="21"/>
      <c r="K81" s="23" t="s">
        <v>28</v>
      </c>
      <c r="L81" s="24"/>
      <c r="M81" s="20" t="s">
        <v>28</v>
      </c>
      <c r="N81" s="21"/>
      <c r="O81" s="22" t="s">
        <v>29</v>
      </c>
      <c r="P81" s="21"/>
      <c r="Q81" s="25" t="s">
        <v>28</v>
      </c>
      <c r="R81" s="24"/>
      <c r="S81" s="20" t="s">
        <v>28</v>
      </c>
      <c r="T81" s="21"/>
      <c r="U81" s="22" t="s">
        <v>29</v>
      </c>
      <c r="V81" s="21"/>
      <c r="W81" s="25" t="s">
        <v>28</v>
      </c>
      <c r="X81" s="26"/>
      <c r="Y81" s="20" t="s">
        <v>28</v>
      </c>
      <c r="Z81" s="21"/>
      <c r="AA81" s="22" t="s">
        <v>29</v>
      </c>
      <c r="AB81" s="21"/>
      <c r="AC81" s="23" t="s">
        <v>28</v>
      </c>
      <c r="AD81" s="24"/>
      <c r="AE81" s="20" t="s">
        <v>28</v>
      </c>
      <c r="AF81" s="21"/>
      <c r="AG81" s="22" t="s">
        <v>29</v>
      </c>
      <c r="AH81" s="21"/>
      <c r="AI81" s="25" t="s">
        <v>28</v>
      </c>
      <c r="AJ81" s="24"/>
      <c r="AK81" s="20" t="s">
        <v>28</v>
      </c>
      <c r="AL81" s="21"/>
      <c r="AM81" s="22" t="s">
        <v>29</v>
      </c>
      <c r="AN81" s="21"/>
      <c r="AO81" s="23" t="s">
        <v>28</v>
      </c>
      <c r="AP81" s="24"/>
      <c r="AQ81" s="20" t="s">
        <v>28</v>
      </c>
      <c r="AR81" s="21"/>
      <c r="AS81" s="22" t="s">
        <v>29</v>
      </c>
      <c r="AT81" s="21"/>
      <c r="AU81" s="27" t="s">
        <v>28</v>
      </c>
      <c r="AV81" s="28"/>
      <c r="AW81" s="20" t="s">
        <v>30</v>
      </c>
      <c r="AX81" s="21"/>
      <c r="AY81" s="20" t="s">
        <v>30</v>
      </c>
      <c r="AZ81" s="21"/>
      <c r="BA81" s="23" t="s">
        <v>30</v>
      </c>
      <c r="BB81" s="28"/>
      <c r="BC81" s="20" t="s">
        <v>30</v>
      </c>
      <c r="BD81" s="21"/>
      <c r="BE81" s="20" t="s">
        <v>30</v>
      </c>
      <c r="BF81" s="21"/>
      <c r="BG81" s="23" t="s">
        <v>30</v>
      </c>
      <c r="BH81" s="28"/>
      <c r="BI81" s="20" t="s">
        <v>30</v>
      </c>
      <c r="BJ81" s="21"/>
      <c r="BK81" s="20" t="s">
        <v>30</v>
      </c>
      <c r="BL81" s="21"/>
      <c r="BM81" s="27" t="s">
        <v>30</v>
      </c>
      <c r="BN81" s="26"/>
      <c r="BO81" s="20" t="s">
        <v>30</v>
      </c>
      <c r="BP81" s="21"/>
      <c r="BQ81" s="20" t="s">
        <v>30</v>
      </c>
      <c r="BR81" s="21"/>
      <c r="BS81" s="27" t="s">
        <v>30</v>
      </c>
      <c r="BX81" s="321"/>
      <c r="BY81" s="366"/>
      <c r="BZ81" s="60" t="s">
        <v>48</v>
      </c>
      <c r="CA81" s="76">
        <v>0</v>
      </c>
      <c r="CB81" s="77">
        <v>0</v>
      </c>
      <c r="CC81" s="78">
        <v>10</v>
      </c>
      <c r="CD81" s="79">
        <v>727.27</v>
      </c>
      <c r="CE81" s="80"/>
      <c r="CF81" s="81"/>
      <c r="CG81" s="82"/>
      <c r="CH81" s="83"/>
      <c r="CI81" s="84"/>
      <c r="CJ81" s="85"/>
      <c r="CK81" s="78"/>
      <c r="CL81" s="83"/>
      <c r="CM81" s="78"/>
      <c r="CN81" s="83"/>
    </row>
    <row r="82" spans="3:92" ht="18" customHeight="1" thickTop="1" x14ac:dyDescent="0.3">
      <c r="C82" s="360" t="s">
        <v>62</v>
      </c>
      <c r="D82" s="317" t="s">
        <v>33</v>
      </c>
      <c r="E82" s="34" t="s">
        <v>34</v>
      </c>
      <c r="F82" s="35">
        <f>CA49</f>
        <v>0</v>
      </c>
      <c r="G82" s="36">
        <f>IFERROR(F82/F98,0)</f>
        <v>0</v>
      </c>
      <c r="H82" s="37" t="str">
        <f>IFERROR(J82/F82,"0")</f>
        <v>0</v>
      </c>
      <c r="I82" s="38">
        <f>IFERROR(H82/H83,0)</f>
        <v>0</v>
      </c>
      <c r="J82" s="37">
        <f>CB49</f>
        <v>0</v>
      </c>
      <c r="K82" s="39">
        <f>IFERROR(J82/J98,0)</f>
        <v>0</v>
      </c>
      <c r="L82" s="40">
        <f t="shared" ref="L82:L85" si="121">CC49</f>
        <v>29</v>
      </c>
      <c r="M82" s="36">
        <f>IFERROR(L82/L98,0)</f>
        <v>1.1890118901189012E-2</v>
      </c>
      <c r="N82" s="37">
        <f>IFERROR(P82/L82,"0")</f>
        <v>45.360517241379306</v>
      </c>
      <c r="O82" s="38">
        <f>IFERROR(N82/N83,0)</f>
        <v>0.18111046237718376</v>
      </c>
      <c r="P82" s="37">
        <f t="shared" ref="P82:P85" si="122">CD49</f>
        <v>1315.4549999999999</v>
      </c>
      <c r="Q82" s="41">
        <f>IFERROR(P82/P98,0)</f>
        <v>2.6806007190642066E-3</v>
      </c>
      <c r="R82" s="40">
        <f>CE49</f>
        <v>0</v>
      </c>
      <c r="S82" s="36">
        <f>IFERROR(R82/R98,0)</f>
        <v>0</v>
      </c>
      <c r="T82" s="37" t="str">
        <f>IFERROR(V82/R82,"0")</f>
        <v>0</v>
      </c>
      <c r="U82" s="38">
        <f>IFERROR(T82/T83,0)</f>
        <v>0</v>
      </c>
      <c r="V82" s="37">
        <f>CF49</f>
        <v>0</v>
      </c>
      <c r="W82" s="41">
        <f>IFERROR(V82/V98,0)</f>
        <v>0</v>
      </c>
      <c r="X82" s="42">
        <f>CG49</f>
        <v>0</v>
      </c>
      <c r="Y82" s="36">
        <f>IFERROR(X82/X98,0)</f>
        <v>0</v>
      </c>
      <c r="Z82" s="37" t="str">
        <f>IFERROR(AB82/X82,"0")</f>
        <v>0</v>
      </c>
      <c r="AA82" s="38">
        <f>IFERROR(Z82/Z83,0)</f>
        <v>0</v>
      </c>
      <c r="AB82" s="37">
        <f>CH49</f>
        <v>0</v>
      </c>
      <c r="AC82" s="39">
        <f>IFERROR(AB82/AB98,0)</f>
        <v>0</v>
      </c>
      <c r="AD82" s="40">
        <f>CI49</f>
        <v>0</v>
      </c>
      <c r="AE82" s="36">
        <f>IFERROR(AD82/AD98,0)</f>
        <v>0</v>
      </c>
      <c r="AF82" s="37" t="str">
        <f>IFERROR(AH82/AD82,"0")</f>
        <v>0</v>
      </c>
      <c r="AG82" s="38">
        <f>IFERROR(AF82/AF83,0)</f>
        <v>0</v>
      </c>
      <c r="AH82" s="37">
        <f>CJ49</f>
        <v>0</v>
      </c>
      <c r="AI82" s="41">
        <f>IFERROR(AH82/AH98,0)</f>
        <v>0</v>
      </c>
      <c r="AJ82" s="40">
        <f>CK49</f>
        <v>0</v>
      </c>
      <c r="AK82" s="36">
        <f>IFERROR(AJ82/AJ98,0)</f>
        <v>0</v>
      </c>
      <c r="AL82" s="37" t="str">
        <f>IFERROR(AN82/AJ82,"0")</f>
        <v>0</v>
      </c>
      <c r="AM82" s="38">
        <f>IFERROR(AL82/AL83,0)</f>
        <v>0</v>
      </c>
      <c r="AN82" s="37">
        <f>CL49</f>
        <v>0</v>
      </c>
      <c r="AO82" s="39">
        <f>IFERROR(AN82/AN98,0)</f>
        <v>0</v>
      </c>
      <c r="AP82" s="40">
        <f>CM49</f>
        <v>0</v>
      </c>
      <c r="AQ82" s="36">
        <f>IFERROR(AP82/AP98,0)</f>
        <v>0</v>
      </c>
      <c r="AR82" s="37" t="str">
        <f>IFERROR(AT82/AP82,"0")</f>
        <v>0</v>
      </c>
      <c r="AS82" s="38">
        <f>IFERROR(AR82/AR83,0)</f>
        <v>0</v>
      </c>
      <c r="AT82" s="37">
        <f>CN49</f>
        <v>0</v>
      </c>
      <c r="AU82" s="43">
        <f>IFERROR(AT82/AT98,0)</f>
        <v>0</v>
      </c>
      <c r="AV82" s="44">
        <f>IFERROR(L82-F82,0)</f>
        <v>29</v>
      </c>
      <c r="AW82" s="45">
        <f>IFERROR(AV82/F82,0)</f>
        <v>0</v>
      </c>
      <c r="AX82" s="46">
        <f>IFERROR(N82-H82,0)</f>
        <v>45.360517241379306</v>
      </c>
      <c r="AY82" s="45">
        <f>IFERROR(AX82/H82,0)</f>
        <v>0</v>
      </c>
      <c r="AZ82" s="46">
        <f>IFERROR(P82-J82,0)</f>
        <v>1315.4549999999999</v>
      </c>
      <c r="BA82" s="47">
        <f>IFERROR(AZ82/J82,0)</f>
        <v>0</v>
      </c>
      <c r="BB82" s="44">
        <f>IFERROR(L82-R82,0)</f>
        <v>29</v>
      </c>
      <c r="BC82" s="45">
        <f>IFERROR(BB82/R82,0)</f>
        <v>0</v>
      </c>
      <c r="BD82" s="46">
        <f>IFERROR(N82-T82,0)</f>
        <v>45.360517241379306</v>
      </c>
      <c r="BE82" s="45">
        <f>IFERROR(BD82/T82,0)</f>
        <v>0</v>
      </c>
      <c r="BF82" s="46">
        <f>IFERROR(P82-V82,0)</f>
        <v>1315.4549999999999</v>
      </c>
      <c r="BG82" s="47">
        <f>IFERROR(BF82/V82,0)</f>
        <v>0</v>
      </c>
      <c r="BH82" s="44">
        <f>IFERROR(L82-X82,0)</f>
        <v>29</v>
      </c>
      <c r="BI82" s="45">
        <f>IFERROR(BH82/X82,0)</f>
        <v>0</v>
      </c>
      <c r="BJ82" s="46">
        <f>IFERROR(N82-Z82,0)</f>
        <v>45.360517241379306</v>
      </c>
      <c r="BK82" s="45">
        <f>IFERROR(BJ82/Z82,0)</f>
        <v>0</v>
      </c>
      <c r="BL82" s="46">
        <f>IFERROR(P82-AB82,0)</f>
        <v>1315.4549999999999</v>
      </c>
      <c r="BM82" s="48">
        <f>IFERROR(BL82/AB82,0)</f>
        <v>0</v>
      </c>
      <c r="BN82" s="49">
        <f>IFERROR(L82-AP82,0)</f>
        <v>29</v>
      </c>
      <c r="BO82" s="45">
        <f>IFERROR(BN82/AP82,0)</f>
        <v>0</v>
      </c>
      <c r="BP82" s="46">
        <f>IFERROR(N82-AR82,0)</f>
        <v>45.360517241379306</v>
      </c>
      <c r="BQ82" s="45">
        <f>IFERROR(BP82/AR82,0)</f>
        <v>0</v>
      </c>
      <c r="BR82" s="46">
        <f t="shared" ref="BR82:BR98" si="123">IFERROR(P82-AT82,0)</f>
        <v>1315.4549999999999</v>
      </c>
      <c r="BS82" s="48">
        <f>IFERROR(BR82/AT82,0)</f>
        <v>0</v>
      </c>
      <c r="BX82" s="321"/>
      <c r="BY82" s="366" t="s">
        <v>43</v>
      </c>
      <c r="BZ82" s="60" t="s">
        <v>50</v>
      </c>
      <c r="CA82" s="76">
        <v>264</v>
      </c>
      <c r="CB82" s="77">
        <v>66678</v>
      </c>
      <c r="CC82" s="78">
        <v>219</v>
      </c>
      <c r="CD82" s="79">
        <v>47294.628000000004</v>
      </c>
      <c r="CE82" s="80"/>
      <c r="CF82" s="81"/>
      <c r="CG82" s="82"/>
      <c r="CH82" s="83"/>
      <c r="CI82" s="84"/>
      <c r="CJ82" s="85"/>
      <c r="CK82" s="78"/>
      <c r="CL82" s="83"/>
      <c r="CM82" s="78"/>
      <c r="CN82" s="83"/>
    </row>
    <row r="83" spans="3:92" ht="18" customHeight="1" x14ac:dyDescent="0.3">
      <c r="C83" s="315"/>
      <c r="D83" s="318"/>
      <c r="E83" s="60" t="s">
        <v>36</v>
      </c>
      <c r="F83" s="61">
        <f>CA50</f>
        <v>1636</v>
      </c>
      <c r="G83" s="62">
        <f>IFERROR(F83/F98,0)</f>
        <v>0.47585805700988948</v>
      </c>
      <c r="H83" s="63">
        <f t="shared" ref="H83:H98" si="124">IFERROR(J83/F83,"0")</f>
        <v>241.30745721271393</v>
      </c>
      <c r="I83" s="64">
        <f>IFERROR(H83/H83,0)</f>
        <v>1</v>
      </c>
      <c r="J83" s="63">
        <f>CB50</f>
        <v>394779</v>
      </c>
      <c r="K83" s="65">
        <f>IFERROR(J83/J98,0)</f>
        <v>0.47007908894112266</v>
      </c>
      <c r="L83" s="66">
        <f t="shared" si="121"/>
        <v>679</v>
      </c>
      <c r="M83" s="62">
        <f>IFERROR(L83/L98,0)</f>
        <v>0.27839278392783928</v>
      </c>
      <c r="N83" s="63">
        <f t="shared" ref="N83:N98" si="125">IFERROR(P83/L83,"0")</f>
        <v>250.45774079528721</v>
      </c>
      <c r="O83" s="64">
        <f>IFERROR(N83/N83,0)</f>
        <v>1</v>
      </c>
      <c r="P83" s="63">
        <f t="shared" si="122"/>
        <v>170060.80600000001</v>
      </c>
      <c r="Q83" s="67">
        <f>IFERROR(P83/P98,0)</f>
        <v>0.34654558221165954</v>
      </c>
      <c r="R83" s="66">
        <f>CE50</f>
        <v>0</v>
      </c>
      <c r="S83" s="62">
        <f>IFERROR(R83/R98,0)</f>
        <v>0</v>
      </c>
      <c r="T83" s="63" t="str">
        <f t="shared" ref="T83:T98" si="126">IFERROR(V83/R83,"0")</f>
        <v>0</v>
      </c>
      <c r="U83" s="64">
        <f>IFERROR(T83/T83,0)</f>
        <v>0</v>
      </c>
      <c r="V83" s="63">
        <f>CF50</f>
        <v>0</v>
      </c>
      <c r="W83" s="67">
        <f>IFERROR(V83/V98,0)</f>
        <v>0</v>
      </c>
      <c r="X83" s="68">
        <f>CG50</f>
        <v>0</v>
      </c>
      <c r="Y83" s="62">
        <f>IFERROR(X83/X98,0)</f>
        <v>0</v>
      </c>
      <c r="Z83" s="63" t="str">
        <f t="shared" ref="Z83:Z98" si="127">IFERROR(AB83/X83,"0")</f>
        <v>0</v>
      </c>
      <c r="AA83" s="64">
        <f>IFERROR(Z83/Z83,0)</f>
        <v>0</v>
      </c>
      <c r="AB83" s="63">
        <f>CH50</f>
        <v>0</v>
      </c>
      <c r="AC83" s="65">
        <f>IFERROR(AB83/AB98,0)</f>
        <v>0</v>
      </c>
      <c r="AD83" s="66">
        <f>CI50</f>
        <v>0</v>
      </c>
      <c r="AE83" s="62">
        <f>IFERROR(AD83/AD98,0)</f>
        <v>0</v>
      </c>
      <c r="AF83" s="63" t="str">
        <f t="shared" ref="AF83:AF98" si="128">IFERROR(AH83/AD83,"0")</f>
        <v>0</v>
      </c>
      <c r="AG83" s="64">
        <f>IFERROR(AF83/AF83,0)</f>
        <v>0</v>
      </c>
      <c r="AH83" s="63">
        <f>CJ50</f>
        <v>0</v>
      </c>
      <c r="AI83" s="67">
        <f>IFERROR(AH83/AH98,0)</f>
        <v>0</v>
      </c>
      <c r="AJ83" s="66">
        <f>CK50</f>
        <v>0</v>
      </c>
      <c r="AK83" s="62">
        <f>IFERROR(AJ83/AJ98,0)</f>
        <v>0</v>
      </c>
      <c r="AL83" s="63" t="str">
        <f t="shared" ref="AL83:AL98" si="129">IFERROR(AN83/AJ83,"0")</f>
        <v>0</v>
      </c>
      <c r="AM83" s="64">
        <f>IFERROR(AL83/AL83,0)</f>
        <v>0</v>
      </c>
      <c r="AN83" s="63">
        <f>CL50</f>
        <v>0</v>
      </c>
      <c r="AO83" s="65">
        <f>IFERROR(AN83/AN98,0)</f>
        <v>0</v>
      </c>
      <c r="AP83" s="66">
        <f t="shared" ref="AP83:AP85" si="130">CM50</f>
        <v>0</v>
      </c>
      <c r="AQ83" s="62">
        <f>IFERROR(AP83/AP98,0)</f>
        <v>0</v>
      </c>
      <c r="AR83" s="63" t="str">
        <f t="shared" ref="AR83:AR98" si="131">IFERROR(AT83/AP83,"0")</f>
        <v>0</v>
      </c>
      <c r="AS83" s="64">
        <f>IFERROR(AR83/AR83,0)</f>
        <v>0</v>
      </c>
      <c r="AT83" s="63">
        <f t="shared" ref="AT83:AT85" si="132">CN50</f>
        <v>0</v>
      </c>
      <c r="AU83" s="69">
        <f>IFERROR(AT83/AT98,0)</f>
        <v>0</v>
      </c>
      <c r="AV83" s="70">
        <f t="shared" ref="AV83:AV99" si="133">IFERROR(L83-F83,0)</f>
        <v>-957</v>
      </c>
      <c r="AW83" s="71">
        <f t="shared" ref="AW83:AW98" si="134">IFERROR(AV83/F83,0)</f>
        <v>-0.58496332518337413</v>
      </c>
      <c r="AX83" s="72">
        <f t="shared" ref="AX83:AX98" si="135">IFERROR(N83-H83,0)</f>
        <v>9.1502835825732802</v>
      </c>
      <c r="AY83" s="71">
        <f t="shared" ref="AY83:AY98" si="136">IFERROR(AX83/H83,0)</f>
        <v>3.7919605503559932E-2</v>
      </c>
      <c r="AZ83" s="72">
        <f t="shared" ref="AZ83:AZ98" si="137">IFERROR(P83-J83,0)</f>
        <v>-224718.19399999999</v>
      </c>
      <c r="BA83" s="73">
        <f t="shared" ref="BA83:BA98" si="138">IFERROR(AZ83/J83,0)</f>
        <v>-0.56922529820481838</v>
      </c>
      <c r="BB83" s="70">
        <f t="shared" ref="BB83:BB99" si="139">IFERROR(L83-R83,0)</f>
        <v>679</v>
      </c>
      <c r="BC83" s="71">
        <f t="shared" ref="BC83:BC98" si="140">IFERROR(BB83/R83,0)</f>
        <v>0</v>
      </c>
      <c r="BD83" s="72">
        <f t="shared" ref="BD83:BD98" si="141">IFERROR(N83-T83,0)</f>
        <v>250.45774079528721</v>
      </c>
      <c r="BE83" s="71">
        <f t="shared" ref="BE83:BE98" si="142">IFERROR(BD83/T83,0)</f>
        <v>0</v>
      </c>
      <c r="BF83" s="72">
        <f t="shared" ref="BF83:BF98" si="143">IFERROR(P83-V83,0)</f>
        <v>170060.80600000001</v>
      </c>
      <c r="BG83" s="73">
        <f t="shared" ref="BG83:BG98" si="144">IFERROR(BF83/V83,0)</f>
        <v>0</v>
      </c>
      <c r="BH83" s="70">
        <f t="shared" ref="BH83:BH99" si="145">IFERROR(L83-X83,0)</f>
        <v>679</v>
      </c>
      <c r="BI83" s="71">
        <f t="shared" ref="BI83:BI98" si="146">IFERROR(BH83/X83,0)</f>
        <v>0</v>
      </c>
      <c r="BJ83" s="72">
        <f t="shared" ref="BJ83:BJ98" si="147">IFERROR(N83-Z83,0)</f>
        <v>250.45774079528721</v>
      </c>
      <c r="BK83" s="71">
        <f t="shared" ref="BK83:BK98" si="148">IFERROR(BJ83/Z83,0)</f>
        <v>0</v>
      </c>
      <c r="BL83" s="72">
        <f t="shared" ref="BL83:BL98" si="149">IFERROR(P83-AB83,0)</f>
        <v>170060.80600000001</v>
      </c>
      <c r="BM83" s="74">
        <f t="shared" ref="BM83:BM98" si="150">IFERROR(BL83/AB83,0)</f>
        <v>0</v>
      </c>
      <c r="BN83" s="75">
        <f t="shared" ref="BN83:BN98" si="151">IFERROR(L83-AP83,0)</f>
        <v>679</v>
      </c>
      <c r="BO83" s="71">
        <f t="shared" ref="BO83:BO98" si="152">IFERROR(BN83/AP83,0)</f>
        <v>0</v>
      </c>
      <c r="BP83" s="72">
        <f t="shared" ref="BP83:BP98" si="153">IFERROR(N83-AR83,0)</f>
        <v>250.45774079528721</v>
      </c>
      <c r="BQ83" s="71">
        <f t="shared" ref="BQ83:BQ98" si="154">IFERROR(BP83/AR83,0)</f>
        <v>0</v>
      </c>
      <c r="BR83" s="72">
        <f t="shared" si="123"/>
        <v>170060.80600000001</v>
      </c>
      <c r="BS83" s="74">
        <f t="shared" ref="BS83:BS98" si="155">IFERROR(BR83/AT83,0)</f>
        <v>0</v>
      </c>
      <c r="BX83" s="321"/>
      <c r="BY83" s="366"/>
      <c r="BZ83" s="60" t="s">
        <v>51</v>
      </c>
      <c r="CA83" s="76">
        <v>818</v>
      </c>
      <c r="CB83" s="77">
        <v>213128</v>
      </c>
      <c r="CC83" s="78">
        <v>1540</v>
      </c>
      <c r="CD83" s="79">
        <v>250678.97599999997</v>
      </c>
      <c r="CE83" s="80"/>
      <c r="CF83" s="81"/>
      <c r="CG83" s="82"/>
      <c r="CH83" s="83"/>
      <c r="CI83" s="84"/>
      <c r="CJ83" s="85"/>
      <c r="CK83" s="78"/>
      <c r="CL83" s="83"/>
      <c r="CM83" s="78"/>
      <c r="CN83" s="83"/>
    </row>
    <row r="84" spans="3:92" ht="18" customHeight="1" x14ac:dyDescent="0.3">
      <c r="C84" s="315"/>
      <c r="D84" s="318"/>
      <c r="E84" s="60" t="s">
        <v>37</v>
      </c>
      <c r="F84" s="61">
        <f>CA51</f>
        <v>50</v>
      </c>
      <c r="G84" s="62">
        <f>IFERROR(F84/F98,0)</f>
        <v>1.4543339150668994E-2</v>
      </c>
      <c r="H84" s="63">
        <f t="shared" si="124"/>
        <v>148.82</v>
      </c>
      <c r="I84" s="64">
        <f>IFERROR(H84/H83,0)</f>
        <v>0.61672358458783272</v>
      </c>
      <c r="J84" s="63">
        <f>CB51</f>
        <v>7441</v>
      </c>
      <c r="K84" s="65">
        <f>IFERROR(J84/J98,0)</f>
        <v>8.8602952558542725E-3</v>
      </c>
      <c r="L84" s="66">
        <f t="shared" si="121"/>
        <v>15</v>
      </c>
      <c r="M84" s="62">
        <f>IFERROR(L84/L98,0)</f>
        <v>6.1500615006150061E-3</v>
      </c>
      <c r="N84" s="63">
        <f t="shared" si="125"/>
        <v>190.72713333333337</v>
      </c>
      <c r="O84" s="64">
        <f>IFERROR(N84/N83,0)</f>
        <v>0.76151422881844599</v>
      </c>
      <c r="P84" s="63">
        <f t="shared" si="122"/>
        <v>2860.9070000000006</v>
      </c>
      <c r="Q84" s="67">
        <f>IFERROR(P84/P98,0)</f>
        <v>5.8298834710239604E-3</v>
      </c>
      <c r="R84" s="66">
        <f>CE51</f>
        <v>0</v>
      </c>
      <c r="S84" s="62">
        <f>IFERROR(R84/R98,0)</f>
        <v>0</v>
      </c>
      <c r="T84" s="63" t="str">
        <f t="shared" si="126"/>
        <v>0</v>
      </c>
      <c r="U84" s="64">
        <f>IFERROR(T84/T83,0)</f>
        <v>0</v>
      </c>
      <c r="V84" s="63">
        <f>CF51</f>
        <v>0</v>
      </c>
      <c r="W84" s="67">
        <f>IFERROR(V84/V98,0)</f>
        <v>0</v>
      </c>
      <c r="X84" s="68">
        <f>CG51</f>
        <v>0</v>
      </c>
      <c r="Y84" s="62">
        <f>IFERROR(X84/X98,0)</f>
        <v>0</v>
      </c>
      <c r="Z84" s="63" t="str">
        <f t="shared" si="127"/>
        <v>0</v>
      </c>
      <c r="AA84" s="64">
        <f>IFERROR(Z84/Z83,0)</f>
        <v>0</v>
      </c>
      <c r="AB84" s="63">
        <f>CH51</f>
        <v>0</v>
      </c>
      <c r="AC84" s="65">
        <f>IFERROR(AB84/AB98,0)</f>
        <v>0</v>
      </c>
      <c r="AD84" s="66">
        <f>CI51</f>
        <v>0</v>
      </c>
      <c r="AE84" s="62">
        <f>IFERROR(AD84/AD98,0)</f>
        <v>0</v>
      </c>
      <c r="AF84" s="63" t="str">
        <f t="shared" si="128"/>
        <v>0</v>
      </c>
      <c r="AG84" s="64">
        <f>IFERROR(AF84/AF83,0)</f>
        <v>0</v>
      </c>
      <c r="AH84" s="63">
        <f>CJ51</f>
        <v>0</v>
      </c>
      <c r="AI84" s="67">
        <f>IFERROR(AH84/AH98,0)</f>
        <v>0</v>
      </c>
      <c r="AJ84" s="66">
        <f>CK51</f>
        <v>0</v>
      </c>
      <c r="AK84" s="62">
        <f>IFERROR(AJ84/AJ98,0)</f>
        <v>0</v>
      </c>
      <c r="AL84" s="63" t="str">
        <f t="shared" si="129"/>
        <v>0</v>
      </c>
      <c r="AM84" s="64">
        <f>IFERROR(AL84/AL83,0)</f>
        <v>0</v>
      </c>
      <c r="AN84" s="63">
        <f>CL51</f>
        <v>0</v>
      </c>
      <c r="AO84" s="65">
        <f>IFERROR(AN84/AN98,0)</f>
        <v>0</v>
      </c>
      <c r="AP84" s="66">
        <f t="shared" si="130"/>
        <v>0</v>
      </c>
      <c r="AQ84" s="62">
        <f>IFERROR(AP84/AP98,0)</f>
        <v>0</v>
      </c>
      <c r="AR84" s="63" t="str">
        <f t="shared" si="131"/>
        <v>0</v>
      </c>
      <c r="AS84" s="64">
        <f>IFERROR(AR84/AR83,0)</f>
        <v>0</v>
      </c>
      <c r="AT84" s="63">
        <f t="shared" si="132"/>
        <v>0</v>
      </c>
      <c r="AU84" s="69">
        <f>IFERROR(AT84/AT98,0)</f>
        <v>0</v>
      </c>
      <c r="AV84" s="70">
        <f t="shared" si="133"/>
        <v>-35</v>
      </c>
      <c r="AW84" s="71">
        <f t="shared" si="134"/>
        <v>-0.7</v>
      </c>
      <c r="AX84" s="72">
        <f t="shared" si="135"/>
        <v>41.907133333333377</v>
      </c>
      <c r="AY84" s="71">
        <f t="shared" si="136"/>
        <v>0.28159611163374126</v>
      </c>
      <c r="AZ84" s="72">
        <f t="shared" si="137"/>
        <v>-4580.0929999999989</v>
      </c>
      <c r="BA84" s="73">
        <f t="shared" si="138"/>
        <v>-0.61552116650987754</v>
      </c>
      <c r="BB84" s="70">
        <f t="shared" si="139"/>
        <v>15</v>
      </c>
      <c r="BC84" s="71">
        <f t="shared" si="140"/>
        <v>0</v>
      </c>
      <c r="BD84" s="72">
        <f t="shared" si="141"/>
        <v>190.72713333333337</v>
      </c>
      <c r="BE84" s="71">
        <f t="shared" si="142"/>
        <v>0</v>
      </c>
      <c r="BF84" s="72">
        <f t="shared" si="143"/>
        <v>2860.9070000000006</v>
      </c>
      <c r="BG84" s="73">
        <f t="shared" si="144"/>
        <v>0</v>
      </c>
      <c r="BH84" s="70">
        <f t="shared" si="145"/>
        <v>15</v>
      </c>
      <c r="BI84" s="71">
        <f t="shared" si="146"/>
        <v>0</v>
      </c>
      <c r="BJ84" s="72">
        <f t="shared" si="147"/>
        <v>190.72713333333337</v>
      </c>
      <c r="BK84" s="71">
        <f t="shared" si="148"/>
        <v>0</v>
      </c>
      <c r="BL84" s="72">
        <f t="shared" si="149"/>
        <v>2860.9070000000006</v>
      </c>
      <c r="BM84" s="74">
        <f t="shared" si="150"/>
        <v>0</v>
      </c>
      <c r="BN84" s="75">
        <f t="shared" si="151"/>
        <v>15</v>
      </c>
      <c r="BO84" s="71">
        <f t="shared" si="152"/>
        <v>0</v>
      </c>
      <c r="BP84" s="72">
        <f t="shared" si="153"/>
        <v>190.72713333333337</v>
      </c>
      <c r="BQ84" s="71">
        <f t="shared" si="154"/>
        <v>0</v>
      </c>
      <c r="BR84" s="72">
        <f t="shared" si="123"/>
        <v>2860.9070000000006</v>
      </c>
      <c r="BS84" s="74">
        <f t="shared" si="155"/>
        <v>0</v>
      </c>
      <c r="BX84" s="321"/>
      <c r="BY84" s="366"/>
      <c r="BZ84" s="60" t="s">
        <v>54</v>
      </c>
      <c r="CA84" s="76">
        <v>411</v>
      </c>
      <c r="CB84" s="77">
        <v>107545</v>
      </c>
      <c r="CC84" s="78">
        <v>725</v>
      </c>
      <c r="CD84" s="79">
        <v>143775.16499999998</v>
      </c>
      <c r="CE84" s="80"/>
      <c r="CF84" s="81"/>
      <c r="CG84" s="82"/>
      <c r="CH84" s="83"/>
      <c r="CI84" s="84"/>
      <c r="CJ84" s="85"/>
      <c r="CK84" s="78"/>
      <c r="CL84" s="83"/>
      <c r="CM84" s="78"/>
      <c r="CN84" s="83"/>
    </row>
    <row r="85" spans="3:92" ht="18" customHeight="1" x14ac:dyDescent="0.3">
      <c r="C85" s="315"/>
      <c r="D85" s="318"/>
      <c r="E85" s="60" t="s">
        <v>39</v>
      </c>
      <c r="F85" s="61">
        <f>CA52</f>
        <v>32</v>
      </c>
      <c r="G85" s="62">
        <f>IFERROR(F85/F98,0)</f>
        <v>9.3077370564281555E-3</v>
      </c>
      <c r="H85" s="63">
        <f t="shared" si="124"/>
        <v>246.21875</v>
      </c>
      <c r="I85" s="64">
        <f>IFERROR(H85/H83,0)</f>
        <v>1.0203528429830362</v>
      </c>
      <c r="J85" s="63">
        <f>CB52</f>
        <v>7879</v>
      </c>
      <c r="K85" s="65">
        <f>IFERROR(J85/J98,0)</f>
        <v>9.3818393120381413E-3</v>
      </c>
      <c r="L85" s="66">
        <f t="shared" si="121"/>
        <v>0</v>
      </c>
      <c r="M85" s="62">
        <f>IFERROR(L85/L98,0)</f>
        <v>0</v>
      </c>
      <c r="N85" s="63" t="str">
        <f t="shared" si="125"/>
        <v>0</v>
      </c>
      <c r="O85" s="64">
        <f>IFERROR(N85/N83,0)</f>
        <v>0</v>
      </c>
      <c r="P85" s="63">
        <f t="shared" si="122"/>
        <v>0</v>
      </c>
      <c r="Q85" s="67">
        <f>IFERROR(P85/P98,0)</f>
        <v>0</v>
      </c>
      <c r="R85" s="66">
        <f>CE52</f>
        <v>0</v>
      </c>
      <c r="S85" s="62">
        <f>IFERROR(R85/R98,0)</f>
        <v>0</v>
      </c>
      <c r="T85" s="63" t="str">
        <f t="shared" si="126"/>
        <v>0</v>
      </c>
      <c r="U85" s="64">
        <f>IFERROR(T85/T83,0)</f>
        <v>0</v>
      </c>
      <c r="V85" s="63">
        <f>CF52</f>
        <v>0</v>
      </c>
      <c r="W85" s="67">
        <f>IFERROR(V85/V98,0)</f>
        <v>0</v>
      </c>
      <c r="X85" s="68">
        <f>CG52</f>
        <v>0</v>
      </c>
      <c r="Y85" s="62">
        <f>IFERROR(X85/X98,0)</f>
        <v>0</v>
      </c>
      <c r="Z85" s="63" t="str">
        <f t="shared" si="127"/>
        <v>0</v>
      </c>
      <c r="AA85" s="64">
        <f>IFERROR(Z85/Z83,0)</f>
        <v>0</v>
      </c>
      <c r="AB85" s="63">
        <f>CH52</f>
        <v>0</v>
      </c>
      <c r="AC85" s="65">
        <f>IFERROR(AB85/AB98,0)</f>
        <v>0</v>
      </c>
      <c r="AD85" s="66">
        <f>CI52</f>
        <v>0</v>
      </c>
      <c r="AE85" s="62">
        <f>IFERROR(AD85/AD98,0)</f>
        <v>0</v>
      </c>
      <c r="AF85" s="63" t="str">
        <f t="shared" si="128"/>
        <v>0</v>
      </c>
      <c r="AG85" s="64">
        <f>IFERROR(AF85/AF83,0)</f>
        <v>0</v>
      </c>
      <c r="AH85" s="63">
        <f>CJ52</f>
        <v>0</v>
      </c>
      <c r="AI85" s="67">
        <f>IFERROR(AH85/AH98,0)</f>
        <v>0</v>
      </c>
      <c r="AJ85" s="66">
        <f>CK52</f>
        <v>0</v>
      </c>
      <c r="AK85" s="62">
        <f>IFERROR(AJ85/AJ98,0)</f>
        <v>0</v>
      </c>
      <c r="AL85" s="63" t="str">
        <f t="shared" si="129"/>
        <v>0</v>
      </c>
      <c r="AM85" s="64">
        <f>IFERROR(AL85/AL83,0)</f>
        <v>0</v>
      </c>
      <c r="AN85" s="63">
        <f>CL52</f>
        <v>0</v>
      </c>
      <c r="AO85" s="65">
        <f>IFERROR(AN85/AN98,0)</f>
        <v>0</v>
      </c>
      <c r="AP85" s="66">
        <f t="shared" si="130"/>
        <v>0</v>
      </c>
      <c r="AQ85" s="62">
        <f>IFERROR(AP85/AP98,0)</f>
        <v>0</v>
      </c>
      <c r="AR85" s="63" t="str">
        <f t="shared" si="131"/>
        <v>0</v>
      </c>
      <c r="AS85" s="64">
        <f>IFERROR(AR85/AR83,0)</f>
        <v>0</v>
      </c>
      <c r="AT85" s="63">
        <f t="shared" si="132"/>
        <v>0</v>
      </c>
      <c r="AU85" s="69">
        <f>IFERROR(AT85/AT98,0)</f>
        <v>0</v>
      </c>
      <c r="AV85" s="70">
        <f t="shared" si="133"/>
        <v>-32</v>
      </c>
      <c r="AW85" s="71">
        <f t="shared" si="134"/>
        <v>-1</v>
      </c>
      <c r="AX85" s="72">
        <f t="shared" si="135"/>
        <v>-246.21875</v>
      </c>
      <c r="AY85" s="71">
        <f t="shared" si="136"/>
        <v>-1</v>
      </c>
      <c r="AZ85" s="72">
        <f t="shared" si="137"/>
        <v>-7879</v>
      </c>
      <c r="BA85" s="73">
        <f t="shared" si="138"/>
        <v>-1</v>
      </c>
      <c r="BB85" s="70">
        <f t="shared" si="139"/>
        <v>0</v>
      </c>
      <c r="BC85" s="71">
        <f t="shared" si="140"/>
        <v>0</v>
      </c>
      <c r="BD85" s="72">
        <f t="shared" si="141"/>
        <v>0</v>
      </c>
      <c r="BE85" s="71">
        <f t="shared" si="142"/>
        <v>0</v>
      </c>
      <c r="BF85" s="72">
        <f t="shared" si="143"/>
        <v>0</v>
      </c>
      <c r="BG85" s="73">
        <f t="shared" si="144"/>
        <v>0</v>
      </c>
      <c r="BH85" s="70">
        <f t="shared" si="145"/>
        <v>0</v>
      </c>
      <c r="BI85" s="71">
        <f t="shared" si="146"/>
        <v>0</v>
      </c>
      <c r="BJ85" s="72">
        <f t="shared" si="147"/>
        <v>0</v>
      </c>
      <c r="BK85" s="71">
        <f t="shared" si="148"/>
        <v>0</v>
      </c>
      <c r="BL85" s="72">
        <f t="shared" si="149"/>
        <v>0</v>
      </c>
      <c r="BM85" s="74">
        <f t="shared" si="150"/>
        <v>0</v>
      </c>
      <c r="BN85" s="75">
        <f t="shared" si="151"/>
        <v>0</v>
      </c>
      <c r="BO85" s="71">
        <f t="shared" si="152"/>
        <v>0</v>
      </c>
      <c r="BP85" s="72">
        <f t="shared" si="153"/>
        <v>0</v>
      </c>
      <c r="BQ85" s="71">
        <f t="shared" si="154"/>
        <v>0</v>
      </c>
      <c r="BR85" s="72">
        <f t="shared" si="123"/>
        <v>0</v>
      </c>
      <c r="BS85" s="74">
        <f t="shared" si="155"/>
        <v>0</v>
      </c>
      <c r="BX85" s="321"/>
      <c r="BY85" s="366"/>
      <c r="BZ85" s="60" t="s">
        <v>55</v>
      </c>
      <c r="CA85" s="76">
        <v>65</v>
      </c>
      <c r="CB85" s="77">
        <v>16470</v>
      </c>
      <c r="CC85" s="78">
        <v>0</v>
      </c>
      <c r="CD85" s="79">
        <v>0</v>
      </c>
      <c r="CE85" s="80"/>
      <c r="CF85" s="81"/>
      <c r="CG85" s="82"/>
      <c r="CH85" s="83"/>
      <c r="CI85" s="84"/>
      <c r="CJ85" s="85"/>
      <c r="CK85" s="78"/>
      <c r="CL85" s="83"/>
      <c r="CM85" s="78"/>
      <c r="CN85" s="83"/>
    </row>
    <row r="86" spans="3:92" ht="18" customHeight="1" x14ac:dyDescent="0.3">
      <c r="C86" s="315"/>
      <c r="D86" s="319"/>
      <c r="E86" s="86" t="s">
        <v>41</v>
      </c>
      <c r="F86" s="87">
        <f>SUM(F82:F85)</f>
        <v>1718</v>
      </c>
      <c r="G86" s="88">
        <f>IFERROR(F86/F98,0)</f>
        <v>0.49970913321698662</v>
      </c>
      <c r="H86" s="89">
        <f t="shared" si="124"/>
        <v>238.70721769499417</v>
      </c>
      <c r="I86" s="90">
        <f>IFERROR(H86/H83,0)</f>
        <v>0.98922437148128572</v>
      </c>
      <c r="J86" s="89">
        <f>SUM(J82:J85)</f>
        <v>410099</v>
      </c>
      <c r="K86" s="91">
        <f>IFERROR(J86/J98,0)</f>
        <v>0.48832122350901508</v>
      </c>
      <c r="L86" s="92">
        <f>SUM(L82:L85)</f>
        <v>723</v>
      </c>
      <c r="M86" s="88">
        <f>IFERROR(L86/L98,0)</f>
        <v>0.29643296432964328</v>
      </c>
      <c r="N86" s="89">
        <f t="shared" si="125"/>
        <v>240.99193360995852</v>
      </c>
      <c r="O86" s="90">
        <f>IFERROR(N86/N83,0)</f>
        <v>0.96220597073473724</v>
      </c>
      <c r="P86" s="89">
        <f>SUM(P82:P85)</f>
        <v>174237.16800000001</v>
      </c>
      <c r="Q86" s="93">
        <f>IFERROR(P86/P98,0)</f>
        <v>0.35505606640174769</v>
      </c>
      <c r="R86" s="92">
        <f>SUM(R82:R85)</f>
        <v>0</v>
      </c>
      <c r="S86" s="88">
        <f>IFERROR(R86/R98,0)</f>
        <v>0</v>
      </c>
      <c r="T86" s="89" t="str">
        <f t="shared" si="126"/>
        <v>0</v>
      </c>
      <c r="U86" s="90">
        <f>IFERROR(T86/T83,0)</f>
        <v>0</v>
      </c>
      <c r="V86" s="89">
        <f>SUM(V82:V85)</f>
        <v>0</v>
      </c>
      <c r="W86" s="93">
        <f>IFERROR(V86/V98,0)</f>
        <v>0</v>
      </c>
      <c r="X86" s="94">
        <f>SUM(X82:X85)</f>
        <v>0</v>
      </c>
      <c r="Y86" s="88">
        <f>IFERROR(X86/X98,0)</f>
        <v>0</v>
      </c>
      <c r="Z86" s="89" t="str">
        <f t="shared" si="127"/>
        <v>0</v>
      </c>
      <c r="AA86" s="90">
        <f>IFERROR(Z86/Z83,0)</f>
        <v>0</v>
      </c>
      <c r="AB86" s="89">
        <f>SUM(AB82:AB85)</f>
        <v>0</v>
      </c>
      <c r="AC86" s="91">
        <f>IFERROR(AB86/AB98,0)</f>
        <v>0</v>
      </c>
      <c r="AD86" s="92">
        <f>SUM(AD82:AD85)</f>
        <v>0</v>
      </c>
      <c r="AE86" s="88">
        <f>IFERROR(AD86/AD98,0)</f>
        <v>0</v>
      </c>
      <c r="AF86" s="89" t="str">
        <f t="shared" si="128"/>
        <v>0</v>
      </c>
      <c r="AG86" s="90">
        <f>IFERROR(AF86/AF83,0)</f>
        <v>0</v>
      </c>
      <c r="AH86" s="89">
        <f>SUM(AH82:AH85)</f>
        <v>0</v>
      </c>
      <c r="AI86" s="93">
        <f>IFERROR(AH86/AH98,0)</f>
        <v>0</v>
      </c>
      <c r="AJ86" s="92">
        <f>SUM(AJ82:AJ85)</f>
        <v>0</v>
      </c>
      <c r="AK86" s="88">
        <f>IFERROR(AJ86/AJ98,0)</f>
        <v>0</v>
      </c>
      <c r="AL86" s="89" t="str">
        <f t="shared" si="129"/>
        <v>0</v>
      </c>
      <c r="AM86" s="90">
        <f>IFERROR(AL86/AL83,0)</f>
        <v>0</v>
      </c>
      <c r="AN86" s="89">
        <f>SUM(AN82:AN85)</f>
        <v>0</v>
      </c>
      <c r="AO86" s="91">
        <f>IFERROR(AN86/AN98,0)</f>
        <v>0</v>
      </c>
      <c r="AP86" s="92">
        <f>SUM(AP82:AP85)</f>
        <v>0</v>
      </c>
      <c r="AQ86" s="88">
        <f>IFERROR(AP86/AP98,0)</f>
        <v>0</v>
      </c>
      <c r="AR86" s="89" t="str">
        <f t="shared" si="131"/>
        <v>0</v>
      </c>
      <c r="AS86" s="90">
        <f>IFERROR(AR86/AR83,0)</f>
        <v>0</v>
      </c>
      <c r="AT86" s="89">
        <f>SUM(AT82:AT85)</f>
        <v>0</v>
      </c>
      <c r="AU86" s="95">
        <f>IFERROR(AT86/AT98,0)</f>
        <v>0</v>
      </c>
      <c r="AV86" s="96">
        <f t="shared" si="133"/>
        <v>-995</v>
      </c>
      <c r="AW86" s="97">
        <f t="shared" si="134"/>
        <v>-0.57916181606519213</v>
      </c>
      <c r="AX86" s="98">
        <f t="shared" si="135"/>
        <v>2.2847159149643517</v>
      </c>
      <c r="AY86" s="97">
        <f t="shared" si="136"/>
        <v>9.5712058354415798E-3</v>
      </c>
      <c r="AZ86" s="98">
        <f t="shared" si="137"/>
        <v>-235861.83199999999</v>
      </c>
      <c r="BA86" s="99">
        <f t="shared" si="138"/>
        <v>-0.57513388718333869</v>
      </c>
      <c r="BB86" s="96">
        <f t="shared" si="139"/>
        <v>723</v>
      </c>
      <c r="BC86" s="97">
        <f t="shared" si="140"/>
        <v>0</v>
      </c>
      <c r="BD86" s="98">
        <f t="shared" si="141"/>
        <v>240.99193360995852</v>
      </c>
      <c r="BE86" s="97">
        <f t="shared" si="142"/>
        <v>0</v>
      </c>
      <c r="BF86" s="98">
        <f t="shared" si="143"/>
        <v>174237.16800000001</v>
      </c>
      <c r="BG86" s="99">
        <f t="shared" si="144"/>
        <v>0</v>
      </c>
      <c r="BH86" s="96">
        <f t="shared" si="145"/>
        <v>723</v>
      </c>
      <c r="BI86" s="97">
        <f t="shared" si="146"/>
        <v>0</v>
      </c>
      <c r="BJ86" s="98">
        <f t="shared" si="147"/>
        <v>240.99193360995852</v>
      </c>
      <c r="BK86" s="97">
        <f t="shared" si="148"/>
        <v>0</v>
      </c>
      <c r="BL86" s="98">
        <f t="shared" si="149"/>
        <v>174237.16800000001</v>
      </c>
      <c r="BM86" s="100">
        <f t="shared" si="150"/>
        <v>0</v>
      </c>
      <c r="BN86" s="101">
        <f t="shared" si="151"/>
        <v>723</v>
      </c>
      <c r="BO86" s="97">
        <f t="shared" si="152"/>
        <v>0</v>
      </c>
      <c r="BP86" s="98">
        <f t="shared" si="153"/>
        <v>240.99193360995852</v>
      </c>
      <c r="BQ86" s="97">
        <f t="shared" si="154"/>
        <v>0</v>
      </c>
      <c r="BR86" s="98">
        <f t="shared" si="123"/>
        <v>174237.16800000001</v>
      </c>
      <c r="BS86" s="100">
        <f t="shared" si="155"/>
        <v>0</v>
      </c>
      <c r="BX86" s="321"/>
      <c r="BY86" s="366"/>
      <c r="BZ86" s="60" t="s">
        <v>40</v>
      </c>
      <c r="CA86" s="76">
        <v>84</v>
      </c>
      <c r="CB86" s="77">
        <v>21888</v>
      </c>
      <c r="CC86" s="78">
        <v>52</v>
      </c>
      <c r="CD86" s="79">
        <v>8293.8389999999981</v>
      </c>
      <c r="CE86" s="80"/>
      <c r="CF86" s="81"/>
      <c r="CG86" s="82"/>
      <c r="CH86" s="83"/>
      <c r="CI86" s="84"/>
      <c r="CJ86" s="85"/>
      <c r="CK86" s="78"/>
      <c r="CL86" s="83"/>
      <c r="CM86" s="78"/>
      <c r="CN86" s="83"/>
    </row>
    <row r="87" spans="3:92" ht="18" customHeight="1" x14ac:dyDescent="0.3">
      <c r="C87" s="315"/>
      <c r="D87" s="320" t="s">
        <v>44</v>
      </c>
      <c r="E87" s="102" t="s">
        <v>45</v>
      </c>
      <c r="F87" s="103">
        <f>CA53</f>
        <v>171</v>
      </c>
      <c r="G87" s="104">
        <f>IFERROR(F87/F98,0)</f>
        <v>4.9738219895287955E-2</v>
      </c>
      <c r="H87" s="105">
        <f t="shared" si="124"/>
        <v>216.68421052631578</v>
      </c>
      <c r="I87" s="106">
        <f>IFERROR(H87/H83,0)</f>
        <v>0.89795903130878951</v>
      </c>
      <c r="J87" s="105">
        <f>CB53</f>
        <v>37053</v>
      </c>
      <c r="K87" s="107">
        <f>IFERROR(J87/J98,0)</f>
        <v>4.4120483821417603E-2</v>
      </c>
      <c r="L87" s="108">
        <f t="shared" ref="L87:L89" si="156">CC53</f>
        <v>114</v>
      </c>
      <c r="M87" s="104">
        <f>IFERROR(L87/L98,0)</f>
        <v>4.6740467404674045E-2</v>
      </c>
      <c r="N87" s="105">
        <f t="shared" si="125"/>
        <v>121.85817543859649</v>
      </c>
      <c r="O87" s="106">
        <f>IFERROR(N87/N83,0)</f>
        <v>0.48654186151985551</v>
      </c>
      <c r="P87" s="105">
        <f t="shared" ref="P87:P89" si="157">CD53</f>
        <v>13891.832</v>
      </c>
      <c r="Q87" s="109">
        <f>IFERROR(P87/P98,0)</f>
        <v>2.8308421685515017E-2</v>
      </c>
      <c r="R87" s="108">
        <f>CE53</f>
        <v>0</v>
      </c>
      <c r="S87" s="104">
        <f>IFERROR(R87/R98,0)</f>
        <v>0</v>
      </c>
      <c r="T87" s="105" t="str">
        <f t="shared" si="126"/>
        <v>0</v>
      </c>
      <c r="U87" s="106">
        <f>IFERROR(T87/T83,0)</f>
        <v>0</v>
      </c>
      <c r="V87" s="105">
        <f>CF53</f>
        <v>0</v>
      </c>
      <c r="W87" s="109">
        <f>IFERROR(V87/V98,0)</f>
        <v>0</v>
      </c>
      <c r="X87" s="110">
        <f>CG53</f>
        <v>0</v>
      </c>
      <c r="Y87" s="104">
        <f>IFERROR(X87/X98,0)</f>
        <v>0</v>
      </c>
      <c r="Z87" s="105" t="str">
        <f t="shared" si="127"/>
        <v>0</v>
      </c>
      <c r="AA87" s="106">
        <f>IFERROR(Z87/Z83,0)</f>
        <v>0</v>
      </c>
      <c r="AB87" s="105">
        <f>CH53</f>
        <v>0</v>
      </c>
      <c r="AC87" s="107">
        <f>IFERROR(AB87/AB98,0)</f>
        <v>0</v>
      </c>
      <c r="AD87" s="108">
        <f>CI53</f>
        <v>0</v>
      </c>
      <c r="AE87" s="104">
        <f>IFERROR(AD87/AD98,0)</f>
        <v>0</v>
      </c>
      <c r="AF87" s="105" t="str">
        <f t="shared" si="128"/>
        <v>0</v>
      </c>
      <c r="AG87" s="106">
        <f>IFERROR(AF87/AF83,0)</f>
        <v>0</v>
      </c>
      <c r="AH87" s="105">
        <f>CJ53</f>
        <v>0</v>
      </c>
      <c r="AI87" s="109">
        <f>IFERROR(AH87/AH98,0)</f>
        <v>0</v>
      </c>
      <c r="AJ87" s="108">
        <f>CK53</f>
        <v>0</v>
      </c>
      <c r="AK87" s="104">
        <f>IFERROR(AJ87/AJ98,0)</f>
        <v>0</v>
      </c>
      <c r="AL87" s="105" t="str">
        <f t="shared" si="129"/>
        <v>0</v>
      </c>
      <c r="AM87" s="106">
        <f>IFERROR(AL87/AL83,0)</f>
        <v>0</v>
      </c>
      <c r="AN87" s="105">
        <f>CL53</f>
        <v>0</v>
      </c>
      <c r="AO87" s="107">
        <f>IFERROR(AN87/AN98,0)</f>
        <v>0</v>
      </c>
      <c r="AP87" s="108">
        <f>CM53</f>
        <v>0</v>
      </c>
      <c r="AQ87" s="104">
        <f>IFERROR(AP87/AP98,0)</f>
        <v>0</v>
      </c>
      <c r="AR87" s="105" t="str">
        <f t="shared" si="131"/>
        <v>0</v>
      </c>
      <c r="AS87" s="106">
        <f>IFERROR(AR87/AR83,0)</f>
        <v>0</v>
      </c>
      <c r="AT87" s="63">
        <f>CN53</f>
        <v>0</v>
      </c>
      <c r="AU87" s="111">
        <f>IFERROR(AT87/AT98,0)</f>
        <v>0</v>
      </c>
      <c r="AV87" s="112">
        <f t="shared" si="133"/>
        <v>-57</v>
      </c>
      <c r="AW87" s="113">
        <f t="shared" si="134"/>
        <v>-0.33333333333333331</v>
      </c>
      <c r="AX87" s="114">
        <f t="shared" si="135"/>
        <v>-94.826035087719291</v>
      </c>
      <c r="AY87" s="113">
        <f t="shared" si="136"/>
        <v>-0.43762318840579706</v>
      </c>
      <c r="AZ87" s="114">
        <f t="shared" si="137"/>
        <v>-23161.167999999998</v>
      </c>
      <c r="BA87" s="115">
        <f t="shared" si="138"/>
        <v>-0.62508212560386467</v>
      </c>
      <c r="BB87" s="112">
        <f t="shared" si="139"/>
        <v>114</v>
      </c>
      <c r="BC87" s="113">
        <f t="shared" si="140"/>
        <v>0</v>
      </c>
      <c r="BD87" s="114">
        <f t="shared" si="141"/>
        <v>121.85817543859649</v>
      </c>
      <c r="BE87" s="113">
        <f t="shared" si="142"/>
        <v>0</v>
      </c>
      <c r="BF87" s="114">
        <f t="shared" si="143"/>
        <v>13891.832</v>
      </c>
      <c r="BG87" s="115">
        <f t="shared" si="144"/>
        <v>0</v>
      </c>
      <c r="BH87" s="112">
        <f t="shared" si="145"/>
        <v>114</v>
      </c>
      <c r="BI87" s="113">
        <f t="shared" si="146"/>
        <v>0</v>
      </c>
      <c r="BJ87" s="114">
        <f t="shared" si="147"/>
        <v>121.85817543859649</v>
      </c>
      <c r="BK87" s="113">
        <f t="shared" si="148"/>
        <v>0</v>
      </c>
      <c r="BL87" s="114">
        <f t="shared" si="149"/>
        <v>13891.832</v>
      </c>
      <c r="BM87" s="116">
        <f t="shared" si="150"/>
        <v>0</v>
      </c>
      <c r="BN87" s="117">
        <f t="shared" si="151"/>
        <v>114</v>
      </c>
      <c r="BO87" s="113">
        <f t="shared" si="152"/>
        <v>0</v>
      </c>
      <c r="BP87" s="114">
        <f t="shared" si="153"/>
        <v>121.85817543859649</v>
      </c>
      <c r="BQ87" s="113">
        <f t="shared" si="154"/>
        <v>0</v>
      </c>
      <c r="BR87" s="114">
        <f t="shared" si="123"/>
        <v>13891.832</v>
      </c>
      <c r="BS87" s="116">
        <f t="shared" si="155"/>
        <v>0</v>
      </c>
      <c r="BX87" s="322"/>
      <c r="BY87" s="361" t="s">
        <v>57</v>
      </c>
      <c r="BZ87" s="362"/>
      <c r="CA87" s="200">
        <v>35</v>
      </c>
      <c r="CB87" s="201">
        <v>0</v>
      </c>
      <c r="CC87" s="202">
        <v>59</v>
      </c>
      <c r="CD87" s="203">
        <v>158.18199999999999</v>
      </c>
      <c r="CE87" s="204"/>
      <c r="CF87" s="205"/>
      <c r="CG87" s="206"/>
      <c r="CH87" s="207"/>
      <c r="CI87" s="208"/>
      <c r="CJ87" s="209"/>
      <c r="CK87" s="202"/>
      <c r="CL87" s="207"/>
      <c r="CM87" s="202"/>
      <c r="CN87" s="207"/>
    </row>
    <row r="88" spans="3:92" ht="18" customHeight="1" x14ac:dyDescent="0.3">
      <c r="C88" s="315"/>
      <c r="D88" s="321"/>
      <c r="E88" s="60" t="s">
        <v>47</v>
      </c>
      <c r="F88" s="61">
        <f>CA54</f>
        <v>0</v>
      </c>
      <c r="G88" s="62">
        <f>IFERROR(F88/F98,0)</f>
        <v>0</v>
      </c>
      <c r="H88" s="63" t="str">
        <f t="shared" si="124"/>
        <v>0</v>
      </c>
      <c r="I88" s="64">
        <f>IFERROR(H88/H83,0)</f>
        <v>0</v>
      </c>
      <c r="J88" s="63">
        <f>CB54</f>
        <v>0</v>
      </c>
      <c r="K88" s="65">
        <f>IFERROR(J88/J98,0)</f>
        <v>0</v>
      </c>
      <c r="L88" s="66">
        <f t="shared" si="156"/>
        <v>0</v>
      </c>
      <c r="M88" s="62">
        <f>IFERROR(L88/L98,0)</f>
        <v>0</v>
      </c>
      <c r="N88" s="63" t="str">
        <f t="shared" si="125"/>
        <v>0</v>
      </c>
      <c r="O88" s="64">
        <f>IFERROR(N88/N83,0)</f>
        <v>0</v>
      </c>
      <c r="P88" s="63">
        <f t="shared" si="157"/>
        <v>0</v>
      </c>
      <c r="Q88" s="67">
        <f>IFERROR(P88/P98,0)</f>
        <v>0</v>
      </c>
      <c r="R88" s="66">
        <f>CE54</f>
        <v>0</v>
      </c>
      <c r="S88" s="62">
        <f>IFERROR(R88/R98,0)</f>
        <v>0</v>
      </c>
      <c r="T88" s="63" t="str">
        <f t="shared" si="126"/>
        <v>0</v>
      </c>
      <c r="U88" s="64">
        <f>IFERROR(T88/T83,0)</f>
        <v>0</v>
      </c>
      <c r="V88" s="63">
        <f>CF54</f>
        <v>0</v>
      </c>
      <c r="W88" s="67">
        <f>IFERROR(V88/V98,0)</f>
        <v>0</v>
      </c>
      <c r="X88" s="68">
        <f>CG54</f>
        <v>0</v>
      </c>
      <c r="Y88" s="62">
        <f>IFERROR(X88/X98,0)</f>
        <v>0</v>
      </c>
      <c r="Z88" s="63" t="str">
        <f t="shared" si="127"/>
        <v>0</v>
      </c>
      <c r="AA88" s="64">
        <f>IFERROR(Z88/Z83,0)</f>
        <v>0</v>
      </c>
      <c r="AB88" s="63">
        <f>CH54</f>
        <v>0</v>
      </c>
      <c r="AC88" s="65">
        <f>IFERROR(AB88/AB98,0)</f>
        <v>0</v>
      </c>
      <c r="AD88" s="66">
        <f>CI54</f>
        <v>0</v>
      </c>
      <c r="AE88" s="62">
        <f>IFERROR(AD88/AD98,0)</f>
        <v>0</v>
      </c>
      <c r="AF88" s="63" t="str">
        <f t="shared" si="128"/>
        <v>0</v>
      </c>
      <c r="AG88" s="64">
        <f>IFERROR(AF88/AF83,0)</f>
        <v>0</v>
      </c>
      <c r="AH88" s="63">
        <f>CJ54</f>
        <v>0</v>
      </c>
      <c r="AI88" s="67">
        <f>IFERROR(AH88/AH98,0)</f>
        <v>0</v>
      </c>
      <c r="AJ88" s="66">
        <f>CK54</f>
        <v>0</v>
      </c>
      <c r="AK88" s="62">
        <f>IFERROR(AJ88/AJ98,0)</f>
        <v>0</v>
      </c>
      <c r="AL88" s="63" t="str">
        <f t="shared" si="129"/>
        <v>0</v>
      </c>
      <c r="AM88" s="64">
        <f>IFERROR(AL88/AL83,0)</f>
        <v>0</v>
      </c>
      <c r="AN88" s="63">
        <f>CL54</f>
        <v>0</v>
      </c>
      <c r="AO88" s="65">
        <f>IFERROR(AN88/AN98,0)</f>
        <v>0</v>
      </c>
      <c r="AP88" s="66">
        <f t="shared" ref="AP88:AP89" si="158">CM54</f>
        <v>0</v>
      </c>
      <c r="AQ88" s="62">
        <f>IFERROR(AP88/AP98,0)</f>
        <v>0</v>
      </c>
      <c r="AR88" s="63" t="str">
        <f t="shared" si="131"/>
        <v>0</v>
      </c>
      <c r="AS88" s="64">
        <f>IFERROR(AR88/AR83,0)</f>
        <v>0</v>
      </c>
      <c r="AT88" s="63">
        <f t="shared" ref="AT88:AT89" si="159">CN54</f>
        <v>0</v>
      </c>
      <c r="AU88" s="69">
        <f>IFERROR(AT88/AT98,0)</f>
        <v>0</v>
      </c>
      <c r="AV88" s="70">
        <f t="shared" si="133"/>
        <v>0</v>
      </c>
      <c r="AW88" s="71">
        <f t="shared" si="134"/>
        <v>0</v>
      </c>
      <c r="AX88" s="72">
        <f t="shared" si="135"/>
        <v>0</v>
      </c>
      <c r="AY88" s="71">
        <f t="shared" si="136"/>
        <v>0</v>
      </c>
      <c r="AZ88" s="72">
        <f t="shared" si="137"/>
        <v>0</v>
      </c>
      <c r="BA88" s="73">
        <f t="shared" si="138"/>
        <v>0</v>
      </c>
      <c r="BB88" s="70">
        <f t="shared" si="139"/>
        <v>0</v>
      </c>
      <c r="BC88" s="71">
        <f t="shared" si="140"/>
        <v>0</v>
      </c>
      <c r="BD88" s="72">
        <f t="shared" si="141"/>
        <v>0</v>
      </c>
      <c r="BE88" s="71">
        <f t="shared" si="142"/>
        <v>0</v>
      </c>
      <c r="BF88" s="72">
        <f t="shared" si="143"/>
        <v>0</v>
      </c>
      <c r="BG88" s="73">
        <f t="shared" si="144"/>
        <v>0</v>
      </c>
      <c r="BH88" s="70">
        <f t="shared" si="145"/>
        <v>0</v>
      </c>
      <c r="BI88" s="71">
        <f t="shared" si="146"/>
        <v>0</v>
      </c>
      <c r="BJ88" s="72">
        <f t="shared" si="147"/>
        <v>0</v>
      </c>
      <c r="BK88" s="71">
        <f t="shared" si="148"/>
        <v>0</v>
      </c>
      <c r="BL88" s="72">
        <f t="shared" si="149"/>
        <v>0</v>
      </c>
      <c r="BM88" s="74">
        <f t="shared" si="150"/>
        <v>0</v>
      </c>
      <c r="BN88" s="75">
        <f t="shared" si="151"/>
        <v>0</v>
      </c>
      <c r="BO88" s="71">
        <f t="shared" si="152"/>
        <v>0</v>
      </c>
      <c r="BP88" s="72">
        <f t="shared" si="153"/>
        <v>0</v>
      </c>
      <c r="BQ88" s="71">
        <f t="shared" si="154"/>
        <v>0</v>
      </c>
      <c r="BR88" s="72">
        <f t="shared" si="123"/>
        <v>0</v>
      </c>
      <c r="BS88" s="74">
        <f t="shared" si="155"/>
        <v>0</v>
      </c>
      <c r="BX88" s="367" t="s">
        <v>65</v>
      </c>
      <c r="BY88" s="369" t="s">
        <v>35</v>
      </c>
      <c r="BZ88" s="34" t="s">
        <v>34</v>
      </c>
      <c r="CA88" s="50">
        <v>0</v>
      </c>
      <c r="CB88" s="51">
        <v>0</v>
      </c>
      <c r="CC88" s="52">
        <v>27</v>
      </c>
      <c r="CD88" s="210">
        <v>668.18200000000002</v>
      </c>
      <c r="CE88" s="54"/>
      <c r="CF88" s="55"/>
      <c r="CG88" s="56"/>
      <c r="CH88" s="57"/>
      <c r="CI88" s="58"/>
      <c r="CJ88" s="59"/>
      <c r="CK88" s="52"/>
      <c r="CL88" s="57"/>
      <c r="CM88" s="52"/>
      <c r="CN88" s="57"/>
    </row>
    <row r="89" spans="3:92" ht="18" customHeight="1" x14ac:dyDescent="0.3">
      <c r="C89" s="315"/>
      <c r="D89" s="321"/>
      <c r="E89" s="60" t="s">
        <v>49</v>
      </c>
      <c r="F89" s="61">
        <f>CA55</f>
        <v>0</v>
      </c>
      <c r="G89" s="62">
        <f>IFERROR(F89/F98,0)</f>
        <v>0</v>
      </c>
      <c r="H89" s="63" t="str">
        <f t="shared" si="124"/>
        <v>0</v>
      </c>
      <c r="I89" s="64">
        <f>IFERROR(H89/H83,0)</f>
        <v>0</v>
      </c>
      <c r="J89" s="63">
        <f>CB55</f>
        <v>0</v>
      </c>
      <c r="K89" s="65">
        <f>IFERROR(J89/J98,0)</f>
        <v>0</v>
      </c>
      <c r="L89" s="66">
        <f t="shared" si="156"/>
        <v>50</v>
      </c>
      <c r="M89" s="62">
        <f>IFERROR(L89/L98,0)</f>
        <v>2.050020500205002E-2</v>
      </c>
      <c r="N89" s="63">
        <f t="shared" si="125"/>
        <v>166.91434000000001</v>
      </c>
      <c r="O89" s="64">
        <f>IFERROR(N89/N83,0)</f>
        <v>0.66643713813752004</v>
      </c>
      <c r="P89" s="63">
        <f t="shared" si="157"/>
        <v>8345.7170000000006</v>
      </c>
      <c r="Q89" s="67">
        <f>IFERROR(P89/P98,0)</f>
        <v>1.7006689693913037E-2</v>
      </c>
      <c r="R89" s="66">
        <f>CE55</f>
        <v>0</v>
      </c>
      <c r="S89" s="62">
        <f>IFERROR(R89/R98,0)</f>
        <v>0</v>
      </c>
      <c r="T89" s="63" t="str">
        <f t="shared" si="126"/>
        <v>0</v>
      </c>
      <c r="U89" s="64">
        <f>IFERROR(T89/T83,0)</f>
        <v>0</v>
      </c>
      <c r="V89" s="63">
        <f>CF55</f>
        <v>0</v>
      </c>
      <c r="W89" s="67">
        <f>IFERROR(V89/V98,0)</f>
        <v>0</v>
      </c>
      <c r="X89" s="68">
        <f>CG55</f>
        <v>0</v>
      </c>
      <c r="Y89" s="62">
        <f>IFERROR(X89/X98,0)</f>
        <v>0</v>
      </c>
      <c r="Z89" s="63" t="str">
        <f t="shared" si="127"/>
        <v>0</v>
      </c>
      <c r="AA89" s="64">
        <f>IFERROR(Z89/Z83,0)</f>
        <v>0</v>
      </c>
      <c r="AB89" s="63">
        <f>CH55</f>
        <v>0</v>
      </c>
      <c r="AC89" s="65">
        <f>IFERROR(AB89/AB98,0)</f>
        <v>0</v>
      </c>
      <c r="AD89" s="66">
        <f>CI55</f>
        <v>0</v>
      </c>
      <c r="AE89" s="62">
        <f>IFERROR(AD89/AD98,0)</f>
        <v>0</v>
      </c>
      <c r="AF89" s="63" t="str">
        <f t="shared" si="128"/>
        <v>0</v>
      </c>
      <c r="AG89" s="64">
        <f>IFERROR(AF89/AF83,0)</f>
        <v>0</v>
      </c>
      <c r="AH89" s="63">
        <f>CJ55</f>
        <v>0</v>
      </c>
      <c r="AI89" s="67">
        <f>IFERROR(AH89/AH98,0)</f>
        <v>0</v>
      </c>
      <c r="AJ89" s="66">
        <f>CK55</f>
        <v>0</v>
      </c>
      <c r="AK89" s="62">
        <f>IFERROR(AJ89/AJ98,0)</f>
        <v>0</v>
      </c>
      <c r="AL89" s="63" t="str">
        <f t="shared" si="129"/>
        <v>0</v>
      </c>
      <c r="AM89" s="64">
        <f>IFERROR(AL89/AL83,0)</f>
        <v>0</v>
      </c>
      <c r="AN89" s="63">
        <f>CL55</f>
        <v>0</v>
      </c>
      <c r="AO89" s="65">
        <f>IFERROR(AN89/AN98,0)</f>
        <v>0</v>
      </c>
      <c r="AP89" s="66">
        <f t="shared" si="158"/>
        <v>0</v>
      </c>
      <c r="AQ89" s="62">
        <f>IFERROR(AP89/AP98,0)</f>
        <v>0</v>
      </c>
      <c r="AR89" s="63" t="str">
        <f t="shared" si="131"/>
        <v>0</v>
      </c>
      <c r="AS89" s="64">
        <f>IFERROR(AR89/AR83,0)</f>
        <v>0</v>
      </c>
      <c r="AT89" s="63">
        <f t="shared" si="159"/>
        <v>0</v>
      </c>
      <c r="AU89" s="69">
        <f>IFERROR(AT89/AT98,0)</f>
        <v>0</v>
      </c>
      <c r="AV89" s="70">
        <f t="shared" si="133"/>
        <v>50</v>
      </c>
      <c r="AW89" s="71">
        <f t="shared" si="134"/>
        <v>0</v>
      </c>
      <c r="AX89" s="72">
        <f t="shared" si="135"/>
        <v>166.91434000000001</v>
      </c>
      <c r="AY89" s="71">
        <f t="shared" si="136"/>
        <v>0</v>
      </c>
      <c r="AZ89" s="72">
        <f t="shared" si="137"/>
        <v>8345.7170000000006</v>
      </c>
      <c r="BA89" s="73">
        <f t="shared" si="138"/>
        <v>0</v>
      </c>
      <c r="BB89" s="70">
        <f t="shared" si="139"/>
        <v>50</v>
      </c>
      <c r="BC89" s="71">
        <f t="shared" si="140"/>
        <v>0</v>
      </c>
      <c r="BD89" s="72">
        <f t="shared" si="141"/>
        <v>166.91434000000001</v>
      </c>
      <c r="BE89" s="71">
        <f t="shared" si="142"/>
        <v>0</v>
      </c>
      <c r="BF89" s="72">
        <f t="shared" si="143"/>
        <v>8345.7170000000006</v>
      </c>
      <c r="BG89" s="73">
        <f t="shared" si="144"/>
        <v>0</v>
      </c>
      <c r="BH89" s="70">
        <f t="shared" si="145"/>
        <v>50</v>
      </c>
      <c r="BI89" s="71">
        <f t="shared" si="146"/>
        <v>0</v>
      </c>
      <c r="BJ89" s="72">
        <f t="shared" si="147"/>
        <v>166.91434000000001</v>
      </c>
      <c r="BK89" s="71">
        <f t="shared" si="148"/>
        <v>0</v>
      </c>
      <c r="BL89" s="72">
        <f t="shared" si="149"/>
        <v>8345.7170000000006</v>
      </c>
      <c r="BM89" s="74">
        <f t="shared" si="150"/>
        <v>0</v>
      </c>
      <c r="BN89" s="75">
        <f t="shared" si="151"/>
        <v>50</v>
      </c>
      <c r="BO89" s="71">
        <f t="shared" si="152"/>
        <v>0</v>
      </c>
      <c r="BP89" s="72">
        <f t="shared" si="153"/>
        <v>166.91434000000001</v>
      </c>
      <c r="BQ89" s="71">
        <f t="shared" si="154"/>
        <v>0</v>
      </c>
      <c r="BR89" s="72">
        <f t="shared" si="123"/>
        <v>8345.7170000000006</v>
      </c>
      <c r="BS89" s="74">
        <f t="shared" si="155"/>
        <v>0</v>
      </c>
      <c r="BX89" s="321"/>
      <c r="BY89" s="366"/>
      <c r="BZ89" s="60" t="s">
        <v>36</v>
      </c>
      <c r="CA89" s="76">
        <v>2144</v>
      </c>
      <c r="CB89" s="77">
        <v>494801</v>
      </c>
      <c r="CC89" s="78">
        <v>1287</v>
      </c>
      <c r="CD89" s="211">
        <v>408070.60299999994</v>
      </c>
      <c r="CE89" s="80"/>
      <c r="CF89" s="81"/>
      <c r="CG89" s="82"/>
      <c r="CH89" s="83"/>
      <c r="CI89" s="84"/>
      <c r="CJ89" s="85"/>
      <c r="CK89" s="78"/>
      <c r="CL89" s="83"/>
      <c r="CM89" s="78"/>
      <c r="CN89" s="83"/>
    </row>
    <row r="90" spans="3:92" ht="18" customHeight="1" x14ac:dyDescent="0.3">
      <c r="C90" s="315"/>
      <c r="D90" s="322"/>
      <c r="E90" s="118" t="s">
        <v>41</v>
      </c>
      <c r="F90" s="119">
        <f>SUM(F87:F89)</f>
        <v>171</v>
      </c>
      <c r="G90" s="120">
        <f>IFERROR(F90/F98,0)</f>
        <v>4.9738219895287955E-2</v>
      </c>
      <c r="H90" s="121">
        <f t="shared" si="124"/>
        <v>216.68421052631578</v>
      </c>
      <c r="I90" s="122">
        <f>IFERROR(H90/H83,0)</f>
        <v>0.89795903130878951</v>
      </c>
      <c r="J90" s="121">
        <f>SUM(J87:J89)</f>
        <v>37053</v>
      </c>
      <c r="K90" s="123">
        <f>IFERROR(J90/J98,0)</f>
        <v>4.4120483821417603E-2</v>
      </c>
      <c r="L90" s="124">
        <f>SUM(L87:L89)</f>
        <v>164</v>
      </c>
      <c r="M90" s="120">
        <f>IFERROR(L90/L98,0)</f>
        <v>6.7240672406724072E-2</v>
      </c>
      <c r="N90" s="121">
        <f t="shared" si="125"/>
        <v>135.59481097560976</v>
      </c>
      <c r="O90" s="122">
        <f>IFERROR(N90/N83,0)</f>
        <v>0.54138798243987518</v>
      </c>
      <c r="P90" s="121">
        <f>SUM(P87:P89)</f>
        <v>22237.548999999999</v>
      </c>
      <c r="Q90" s="125">
        <f>IFERROR(P90/P98,0)</f>
        <v>4.531511137942805E-2</v>
      </c>
      <c r="R90" s="124">
        <f>SUM(R87:R89)</f>
        <v>0</v>
      </c>
      <c r="S90" s="120">
        <f>IFERROR(R90/R98,0)</f>
        <v>0</v>
      </c>
      <c r="T90" s="121" t="str">
        <f t="shared" si="126"/>
        <v>0</v>
      </c>
      <c r="U90" s="122">
        <f>IFERROR(T90/T83,0)</f>
        <v>0</v>
      </c>
      <c r="V90" s="121">
        <f>SUM(V87:V89)</f>
        <v>0</v>
      </c>
      <c r="W90" s="125">
        <f>IFERROR(V90/V98,0)</f>
        <v>0</v>
      </c>
      <c r="X90" s="126">
        <f>SUM(X87:X89)</f>
        <v>0</v>
      </c>
      <c r="Y90" s="120">
        <f>IFERROR(X90/X98,0)</f>
        <v>0</v>
      </c>
      <c r="Z90" s="121" t="str">
        <f t="shared" si="127"/>
        <v>0</v>
      </c>
      <c r="AA90" s="122">
        <f>IFERROR(Z90/Z83,0)</f>
        <v>0</v>
      </c>
      <c r="AB90" s="121">
        <f>SUM(AB87:AB89)</f>
        <v>0</v>
      </c>
      <c r="AC90" s="123">
        <f>IFERROR(AB90/AB98,0)</f>
        <v>0</v>
      </c>
      <c r="AD90" s="124">
        <f>SUM(AD87:AD89)</f>
        <v>0</v>
      </c>
      <c r="AE90" s="120">
        <f>IFERROR(AD90/AD98,0)</f>
        <v>0</v>
      </c>
      <c r="AF90" s="121" t="str">
        <f t="shared" si="128"/>
        <v>0</v>
      </c>
      <c r="AG90" s="122">
        <f>IFERROR(AF90/AF83,0)</f>
        <v>0</v>
      </c>
      <c r="AH90" s="121">
        <f>SUM(AH87:AH89)</f>
        <v>0</v>
      </c>
      <c r="AI90" s="125">
        <f>IFERROR(AH90/AH98,0)</f>
        <v>0</v>
      </c>
      <c r="AJ90" s="124">
        <f>SUM(AJ87:AJ89)</f>
        <v>0</v>
      </c>
      <c r="AK90" s="120">
        <f>IFERROR(AJ90/AJ98,0)</f>
        <v>0</v>
      </c>
      <c r="AL90" s="121" t="str">
        <f t="shared" si="129"/>
        <v>0</v>
      </c>
      <c r="AM90" s="122">
        <f>IFERROR(AL90/AL83,0)</f>
        <v>0</v>
      </c>
      <c r="AN90" s="121">
        <f>SUM(AN87:AN89)</f>
        <v>0</v>
      </c>
      <c r="AO90" s="123">
        <f>IFERROR(AN90/AN98,0)</f>
        <v>0</v>
      </c>
      <c r="AP90" s="124">
        <f>SUM(AP87:AP89)</f>
        <v>0</v>
      </c>
      <c r="AQ90" s="120">
        <f>IFERROR(AP90/AP98,0)</f>
        <v>0</v>
      </c>
      <c r="AR90" s="121" t="str">
        <f t="shared" si="131"/>
        <v>0</v>
      </c>
      <c r="AS90" s="122">
        <f>IFERROR(AR90/AR83,0)</f>
        <v>0</v>
      </c>
      <c r="AT90" s="121">
        <f>SUM(AT87:AT89)</f>
        <v>0</v>
      </c>
      <c r="AU90" s="127">
        <f>IFERROR(AT90/AT98,0)</f>
        <v>0</v>
      </c>
      <c r="AV90" s="128">
        <f t="shared" si="133"/>
        <v>-7</v>
      </c>
      <c r="AW90" s="129">
        <f t="shared" si="134"/>
        <v>-4.0935672514619881E-2</v>
      </c>
      <c r="AX90" s="130">
        <f t="shared" si="135"/>
        <v>-81.08939955070602</v>
      </c>
      <c r="AY90" s="129">
        <f t="shared" si="136"/>
        <v>-0.37422846525708392</v>
      </c>
      <c r="AZ90" s="130">
        <f t="shared" si="137"/>
        <v>-14815.451000000001</v>
      </c>
      <c r="BA90" s="131">
        <f t="shared" si="138"/>
        <v>-0.39984484387229108</v>
      </c>
      <c r="BB90" s="128">
        <f t="shared" si="139"/>
        <v>164</v>
      </c>
      <c r="BC90" s="129">
        <f t="shared" si="140"/>
        <v>0</v>
      </c>
      <c r="BD90" s="130">
        <f t="shared" si="141"/>
        <v>135.59481097560976</v>
      </c>
      <c r="BE90" s="129">
        <f t="shared" si="142"/>
        <v>0</v>
      </c>
      <c r="BF90" s="130">
        <f t="shared" si="143"/>
        <v>22237.548999999999</v>
      </c>
      <c r="BG90" s="131">
        <f t="shared" si="144"/>
        <v>0</v>
      </c>
      <c r="BH90" s="128">
        <f t="shared" si="145"/>
        <v>164</v>
      </c>
      <c r="BI90" s="129">
        <f t="shared" si="146"/>
        <v>0</v>
      </c>
      <c r="BJ90" s="130">
        <f t="shared" si="147"/>
        <v>135.59481097560976</v>
      </c>
      <c r="BK90" s="129">
        <f t="shared" si="148"/>
        <v>0</v>
      </c>
      <c r="BL90" s="130">
        <f t="shared" si="149"/>
        <v>22237.548999999999</v>
      </c>
      <c r="BM90" s="132">
        <f t="shared" si="150"/>
        <v>0</v>
      </c>
      <c r="BN90" s="133">
        <f t="shared" si="151"/>
        <v>164</v>
      </c>
      <c r="BO90" s="129">
        <f t="shared" si="152"/>
        <v>0</v>
      </c>
      <c r="BP90" s="130">
        <f t="shared" si="153"/>
        <v>135.59481097560976</v>
      </c>
      <c r="BQ90" s="129">
        <f t="shared" si="154"/>
        <v>0</v>
      </c>
      <c r="BR90" s="130">
        <f t="shared" si="123"/>
        <v>22237.548999999999</v>
      </c>
      <c r="BS90" s="132">
        <f t="shared" si="155"/>
        <v>0</v>
      </c>
      <c r="BX90" s="321"/>
      <c r="BY90" s="366"/>
      <c r="BZ90" s="60" t="s">
        <v>38</v>
      </c>
      <c r="CA90" s="76">
        <v>67</v>
      </c>
      <c r="CB90" s="77">
        <v>71882</v>
      </c>
      <c r="CC90" s="78">
        <v>23</v>
      </c>
      <c r="CD90" s="211">
        <v>6526.3649999999998</v>
      </c>
      <c r="CE90" s="80"/>
      <c r="CF90" s="81"/>
      <c r="CG90" s="82"/>
      <c r="CH90" s="83"/>
      <c r="CI90" s="84"/>
      <c r="CJ90" s="85"/>
      <c r="CK90" s="78"/>
      <c r="CL90" s="83"/>
      <c r="CM90" s="78"/>
      <c r="CN90" s="83"/>
    </row>
    <row r="91" spans="3:92" ht="18" customHeight="1" x14ac:dyDescent="0.3">
      <c r="C91" s="315"/>
      <c r="D91" s="323" t="s">
        <v>52</v>
      </c>
      <c r="E91" s="134" t="s">
        <v>53</v>
      </c>
      <c r="F91" s="35">
        <f>CA56</f>
        <v>240</v>
      </c>
      <c r="G91" s="36">
        <f>IFERROR(F91/F98,0)</f>
        <v>6.9808027923211169E-2</v>
      </c>
      <c r="H91" s="37">
        <f t="shared" si="124"/>
        <v>234.9</v>
      </c>
      <c r="I91" s="38">
        <f>IFERROR(H91/H83,0)</f>
        <v>0.97344691586938525</v>
      </c>
      <c r="J91" s="37">
        <f>CB56</f>
        <v>56376</v>
      </c>
      <c r="K91" s="39">
        <f>IFERROR(J91/J98,0)</f>
        <v>6.7129150026077208E-2</v>
      </c>
      <c r="L91" s="40">
        <f t="shared" ref="L91:L95" si="160">CC56</f>
        <v>131</v>
      </c>
      <c r="M91" s="36">
        <f>IFERROR(L91/L98,0)</f>
        <v>5.3710537105371055E-2</v>
      </c>
      <c r="N91" s="37">
        <f t="shared" si="125"/>
        <v>231.61351908396946</v>
      </c>
      <c r="O91" s="38">
        <f>IFERROR(N91/N83,0)</f>
        <v>0.92476087322563472</v>
      </c>
      <c r="P91" s="37">
        <f t="shared" ref="P91:P95" si="161">CD56</f>
        <v>30341.370999999999</v>
      </c>
      <c r="Q91" s="41">
        <f>IFERROR(P91/P98,0)</f>
        <v>6.1828873598864166E-2</v>
      </c>
      <c r="R91" s="40">
        <f>CE56</f>
        <v>0</v>
      </c>
      <c r="S91" s="36">
        <f>IFERROR(R91/R98,0)</f>
        <v>0</v>
      </c>
      <c r="T91" s="37" t="str">
        <f t="shared" si="126"/>
        <v>0</v>
      </c>
      <c r="U91" s="38">
        <f>IFERROR(T91/T83,0)</f>
        <v>0</v>
      </c>
      <c r="V91" s="37">
        <f>CF56</f>
        <v>0</v>
      </c>
      <c r="W91" s="41">
        <f>IFERROR(V91/V98,0)</f>
        <v>0</v>
      </c>
      <c r="X91" s="42">
        <f>CG56</f>
        <v>0</v>
      </c>
      <c r="Y91" s="36">
        <f>IFERROR(X91/X98,0)</f>
        <v>0</v>
      </c>
      <c r="Z91" s="37" t="str">
        <f t="shared" si="127"/>
        <v>0</v>
      </c>
      <c r="AA91" s="38">
        <f>IFERROR(Z91/Z83,0)</f>
        <v>0</v>
      </c>
      <c r="AB91" s="37">
        <f>CH56</f>
        <v>0</v>
      </c>
      <c r="AC91" s="39">
        <f>IFERROR(AB91/AB98,0)</f>
        <v>0</v>
      </c>
      <c r="AD91" s="40">
        <f>CI56</f>
        <v>0</v>
      </c>
      <c r="AE91" s="36">
        <f>IFERROR(AD91/AD98,0)</f>
        <v>0</v>
      </c>
      <c r="AF91" s="37" t="str">
        <f t="shared" si="128"/>
        <v>0</v>
      </c>
      <c r="AG91" s="38">
        <f>IFERROR(AF91/AF83,0)</f>
        <v>0</v>
      </c>
      <c r="AH91" s="37">
        <f>CJ56</f>
        <v>0</v>
      </c>
      <c r="AI91" s="41">
        <f>IFERROR(AH91/AH98,0)</f>
        <v>0</v>
      </c>
      <c r="AJ91" s="40">
        <f>CK56</f>
        <v>0</v>
      </c>
      <c r="AK91" s="36">
        <f>IFERROR(AJ91/AJ98,0)</f>
        <v>0</v>
      </c>
      <c r="AL91" s="37" t="str">
        <f t="shared" si="129"/>
        <v>0</v>
      </c>
      <c r="AM91" s="38">
        <f>IFERROR(AL91/AL83,0)</f>
        <v>0</v>
      </c>
      <c r="AN91" s="37">
        <f>CL56</f>
        <v>0</v>
      </c>
      <c r="AO91" s="39">
        <f>IFERROR(AN91/AN98,0)</f>
        <v>0</v>
      </c>
      <c r="AP91" s="40">
        <f>CM56</f>
        <v>0</v>
      </c>
      <c r="AQ91" s="36">
        <f>IFERROR(AP91/AP98,0)</f>
        <v>0</v>
      </c>
      <c r="AR91" s="37" t="str">
        <f t="shared" si="131"/>
        <v>0</v>
      </c>
      <c r="AS91" s="38">
        <f>IFERROR(AR91/AR83,0)</f>
        <v>0</v>
      </c>
      <c r="AT91" s="37">
        <f>CN56</f>
        <v>0</v>
      </c>
      <c r="AU91" s="43">
        <f>IFERROR(AT91/AT98,0)</f>
        <v>0</v>
      </c>
      <c r="AV91" s="44">
        <f t="shared" si="133"/>
        <v>-109</v>
      </c>
      <c r="AW91" s="45">
        <f t="shared" si="134"/>
        <v>-0.45416666666666666</v>
      </c>
      <c r="AX91" s="46">
        <f t="shared" si="135"/>
        <v>-3.2864809160305413</v>
      </c>
      <c r="AY91" s="45">
        <f t="shared" si="136"/>
        <v>-1.3990978782590639E-2</v>
      </c>
      <c r="AZ91" s="46">
        <f t="shared" si="137"/>
        <v>-26034.629000000001</v>
      </c>
      <c r="BA91" s="47">
        <f t="shared" si="138"/>
        <v>-0.46180340925216407</v>
      </c>
      <c r="BB91" s="44">
        <f t="shared" si="139"/>
        <v>131</v>
      </c>
      <c r="BC91" s="45">
        <f t="shared" si="140"/>
        <v>0</v>
      </c>
      <c r="BD91" s="46">
        <f t="shared" si="141"/>
        <v>231.61351908396946</v>
      </c>
      <c r="BE91" s="45">
        <f t="shared" si="142"/>
        <v>0</v>
      </c>
      <c r="BF91" s="46">
        <f t="shared" si="143"/>
        <v>30341.370999999999</v>
      </c>
      <c r="BG91" s="47">
        <f t="shared" si="144"/>
        <v>0</v>
      </c>
      <c r="BH91" s="44">
        <f t="shared" si="145"/>
        <v>131</v>
      </c>
      <c r="BI91" s="45">
        <f t="shared" si="146"/>
        <v>0</v>
      </c>
      <c r="BJ91" s="46">
        <f t="shared" si="147"/>
        <v>231.61351908396946</v>
      </c>
      <c r="BK91" s="45">
        <f t="shared" si="148"/>
        <v>0</v>
      </c>
      <c r="BL91" s="46">
        <f t="shared" si="149"/>
        <v>30341.370999999999</v>
      </c>
      <c r="BM91" s="48">
        <f t="shared" si="150"/>
        <v>0</v>
      </c>
      <c r="BN91" s="49">
        <f t="shared" si="151"/>
        <v>131</v>
      </c>
      <c r="BO91" s="45">
        <f t="shared" si="152"/>
        <v>0</v>
      </c>
      <c r="BP91" s="46">
        <f t="shared" si="153"/>
        <v>231.61351908396946</v>
      </c>
      <c r="BQ91" s="45">
        <f t="shared" si="154"/>
        <v>0</v>
      </c>
      <c r="BR91" s="46">
        <f t="shared" si="123"/>
        <v>30341.370999999999</v>
      </c>
      <c r="BS91" s="48">
        <f t="shared" si="155"/>
        <v>0</v>
      </c>
      <c r="BX91" s="321"/>
      <c r="BY91" s="366"/>
      <c r="BZ91" s="60" t="s">
        <v>40</v>
      </c>
      <c r="CA91" s="76">
        <v>45</v>
      </c>
      <c r="CB91" s="77">
        <v>11017</v>
      </c>
      <c r="CC91" s="78">
        <v>0</v>
      </c>
      <c r="CD91" s="211">
        <v>0</v>
      </c>
      <c r="CE91" s="80"/>
      <c r="CF91" s="81"/>
      <c r="CG91" s="82"/>
      <c r="CH91" s="83"/>
      <c r="CI91" s="84"/>
      <c r="CJ91" s="85"/>
      <c r="CK91" s="78"/>
      <c r="CL91" s="83"/>
      <c r="CM91" s="78"/>
      <c r="CN91" s="83"/>
    </row>
    <row r="92" spans="3:92" ht="18" customHeight="1" x14ac:dyDescent="0.3">
      <c r="C92" s="315"/>
      <c r="D92" s="324"/>
      <c r="E92" s="60" t="s">
        <v>51</v>
      </c>
      <c r="F92" s="61">
        <f>CA57</f>
        <v>756</v>
      </c>
      <c r="G92" s="62">
        <f>IFERROR(F92/F98,0)</f>
        <v>0.21989528795811519</v>
      </c>
      <c r="H92" s="63">
        <f t="shared" si="124"/>
        <v>251.96693121693121</v>
      </c>
      <c r="I92" s="64">
        <f>IFERROR(H92/H83,0)</f>
        <v>1.0441738275614951</v>
      </c>
      <c r="J92" s="63">
        <f>CB57</f>
        <v>190487</v>
      </c>
      <c r="K92" s="65">
        <f>IFERROR(J92/J98,0)</f>
        <v>0.22682046262624819</v>
      </c>
      <c r="L92" s="66">
        <f t="shared" si="160"/>
        <v>811</v>
      </c>
      <c r="M92" s="62">
        <f>IFERROR(L92/L98,0)</f>
        <v>0.33251332513325133</v>
      </c>
      <c r="N92" s="63">
        <f t="shared" si="125"/>
        <v>189.46252897657217</v>
      </c>
      <c r="O92" s="64">
        <f>IFERROR(N92/N83,0)</f>
        <v>0.75646505624048666</v>
      </c>
      <c r="P92" s="63">
        <f t="shared" si="161"/>
        <v>153654.11100000003</v>
      </c>
      <c r="Q92" s="67">
        <f>IFERROR(P92/P98,0)</f>
        <v>0.3131124367110783</v>
      </c>
      <c r="R92" s="66">
        <f>CE57</f>
        <v>0</v>
      </c>
      <c r="S92" s="62">
        <f>IFERROR(R92/R98,0)</f>
        <v>0</v>
      </c>
      <c r="T92" s="63" t="str">
        <f t="shared" si="126"/>
        <v>0</v>
      </c>
      <c r="U92" s="64">
        <f>IFERROR(T92/T83,0)</f>
        <v>0</v>
      </c>
      <c r="V92" s="63">
        <f>CF57</f>
        <v>0</v>
      </c>
      <c r="W92" s="67">
        <f>IFERROR(V92/V98,0)</f>
        <v>0</v>
      </c>
      <c r="X92" s="68">
        <f>CG57</f>
        <v>0</v>
      </c>
      <c r="Y92" s="62">
        <f>IFERROR(X92/X98,0)</f>
        <v>0</v>
      </c>
      <c r="Z92" s="63" t="str">
        <f t="shared" si="127"/>
        <v>0</v>
      </c>
      <c r="AA92" s="64">
        <f>IFERROR(Z92/Z83,0)</f>
        <v>0</v>
      </c>
      <c r="AB92" s="63">
        <f>CH57</f>
        <v>0</v>
      </c>
      <c r="AC92" s="65">
        <f>IFERROR(AB92/AB98,0)</f>
        <v>0</v>
      </c>
      <c r="AD92" s="66">
        <f>CI57</f>
        <v>0</v>
      </c>
      <c r="AE92" s="62">
        <f>IFERROR(AD92/AD98,0)</f>
        <v>0</v>
      </c>
      <c r="AF92" s="63" t="str">
        <f t="shared" si="128"/>
        <v>0</v>
      </c>
      <c r="AG92" s="64">
        <f>IFERROR(AF92/AF83,0)</f>
        <v>0</v>
      </c>
      <c r="AH92" s="63">
        <f>CJ57</f>
        <v>0</v>
      </c>
      <c r="AI92" s="67">
        <f>IFERROR(AH92/AH98,0)</f>
        <v>0</v>
      </c>
      <c r="AJ92" s="66">
        <f>CK57</f>
        <v>0</v>
      </c>
      <c r="AK92" s="62">
        <f>IFERROR(AJ92/AJ98,0)</f>
        <v>0</v>
      </c>
      <c r="AL92" s="63" t="str">
        <f t="shared" si="129"/>
        <v>0</v>
      </c>
      <c r="AM92" s="64">
        <f>IFERROR(AL92/AL83,0)</f>
        <v>0</v>
      </c>
      <c r="AN92" s="63">
        <f>CL57</f>
        <v>0</v>
      </c>
      <c r="AO92" s="65">
        <f>IFERROR(AN92/AN98,0)</f>
        <v>0</v>
      </c>
      <c r="AP92" s="66">
        <f t="shared" ref="AP92:AP95" si="162">CM57</f>
        <v>0</v>
      </c>
      <c r="AQ92" s="62">
        <f>IFERROR(AP92/AP98,0)</f>
        <v>0</v>
      </c>
      <c r="AR92" s="63" t="str">
        <f t="shared" si="131"/>
        <v>0</v>
      </c>
      <c r="AS92" s="64">
        <f>IFERROR(AR92/AR83,0)</f>
        <v>0</v>
      </c>
      <c r="AT92" s="63">
        <f t="shared" ref="AT92:AT95" si="163">CN57</f>
        <v>0</v>
      </c>
      <c r="AU92" s="69">
        <f>IFERROR(AT92/AT98,0)</f>
        <v>0</v>
      </c>
      <c r="AV92" s="70">
        <f t="shared" si="133"/>
        <v>55</v>
      </c>
      <c r="AW92" s="71">
        <f t="shared" si="134"/>
        <v>7.2751322751322747E-2</v>
      </c>
      <c r="AX92" s="72">
        <f t="shared" si="135"/>
        <v>-62.504402240359042</v>
      </c>
      <c r="AY92" s="71">
        <f t="shared" si="136"/>
        <v>-0.24806589475245783</v>
      </c>
      <c r="AZ92" s="72">
        <f t="shared" si="137"/>
        <v>-36832.888999999966</v>
      </c>
      <c r="BA92" s="73">
        <f t="shared" si="138"/>
        <v>-0.19336169397386679</v>
      </c>
      <c r="BB92" s="70">
        <f t="shared" si="139"/>
        <v>811</v>
      </c>
      <c r="BC92" s="71">
        <f t="shared" si="140"/>
        <v>0</v>
      </c>
      <c r="BD92" s="72">
        <f t="shared" si="141"/>
        <v>189.46252897657217</v>
      </c>
      <c r="BE92" s="71">
        <f t="shared" si="142"/>
        <v>0</v>
      </c>
      <c r="BF92" s="72">
        <f t="shared" si="143"/>
        <v>153654.11100000003</v>
      </c>
      <c r="BG92" s="73">
        <f t="shared" si="144"/>
        <v>0</v>
      </c>
      <c r="BH92" s="70">
        <f t="shared" si="145"/>
        <v>811</v>
      </c>
      <c r="BI92" s="71">
        <f t="shared" si="146"/>
        <v>0</v>
      </c>
      <c r="BJ92" s="72">
        <f t="shared" si="147"/>
        <v>189.46252897657217</v>
      </c>
      <c r="BK92" s="71">
        <f t="shared" si="148"/>
        <v>0</v>
      </c>
      <c r="BL92" s="72">
        <f t="shared" si="149"/>
        <v>153654.11100000003</v>
      </c>
      <c r="BM92" s="74">
        <f t="shared" si="150"/>
        <v>0</v>
      </c>
      <c r="BN92" s="75">
        <f t="shared" si="151"/>
        <v>811</v>
      </c>
      <c r="BO92" s="71">
        <f t="shared" si="152"/>
        <v>0</v>
      </c>
      <c r="BP92" s="72">
        <f t="shared" si="153"/>
        <v>189.46252897657217</v>
      </c>
      <c r="BQ92" s="71">
        <f t="shared" si="154"/>
        <v>0</v>
      </c>
      <c r="BR92" s="72">
        <f t="shared" si="123"/>
        <v>153654.11100000003</v>
      </c>
      <c r="BS92" s="74">
        <f t="shared" si="155"/>
        <v>0</v>
      </c>
      <c r="BX92" s="321"/>
      <c r="BY92" s="366" t="s">
        <v>42</v>
      </c>
      <c r="BZ92" s="60" t="s">
        <v>43</v>
      </c>
      <c r="CA92" s="76">
        <v>223</v>
      </c>
      <c r="CB92" s="77">
        <v>48579</v>
      </c>
      <c r="CC92" s="78">
        <v>470</v>
      </c>
      <c r="CD92" s="211">
        <v>60198.196000000004</v>
      </c>
      <c r="CE92" s="80"/>
      <c r="CF92" s="81"/>
      <c r="CG92" s="82"/>
      <c r="CH92" s="83"/>
      <c r="CI92" s="84"/>
      <c r="CJ92" s="85"/>
      <c r="CK92" s="78"/>
      <c r="CL92" s="83"/>
      <c r="CM92" s="78"/>
      <c r="CN92" s="83"/>
    </row>
    <row r="93" spans="3:92" ht="18" customHeight="1" x14ac:dyDescent="0.3">
      <c r="C93" s="315"/>
      <c r="D93" s="324"/>
      <c r="E93" s="60" t="s">
        <v>54</v>
      </c>
      <c r="F93" s="61">
        <f>CA58</f>
        <v>379</v>
      </c>
      <c r="G93" s="62">
        <f>IFERROR(F93/F98,0)</f>
        <v>0.11023851076207097</v>
      </c>
      <c r="H93" s="63">
        <f t="shared" si="124"/>
        <v>286.64643799472293</v>
      </c>
      <c r="I93" s="64">
        <f>IFERROR(H93/H83,0)</f>
        <v>1.1878888506211494</v>
      </c>
      <c r="J93" s="63">
        <f>CB58</f>
        <v>108639</v>
      </c>
      <c r="K93" s="65">
        <f>IFERROR(J93/J98,0)</f>
        <v>0.1293607870314141</v>
      </c>
      <c r="L93" s="66">
        <f t="shared" si="160"/>
        <v>558</v>
      </c>
      <c r="M93" s="62">
        <f>IFERROR(L93/L98,0)</f>
        <v>0.22878228782287824</v>
      </c>
      <c r="N93" s="63">
        <f t="shared" si="125"/>
        <v>187.42480465949819</v>
      </c>
      <c r="O93" s="64">
        <f>IFERROR(N93/N83,0)</f>
        <v>0.74832905568964114</v>
      </c>
      <c r="P93" s="63">
        <f t="shared" si="161"/>
        <v>104583.041</v>
      </c>
      <c r="Q93" s="67">
        <f>IFERROR(P93/P98,0)</f>
        <v>0.21311665918372077</v>
      </c>
      <c r="R93" s="66">
        <f>CE58</f>
        <v>0</v>
      </c>
      <c r="S93" s="62">
        <f>IFERROR(R93/R98,0)</f>
        <v>0</v>
      </c>
      <c r="T93" s="63" t="str">
        <f t="shared" si="126"/>
        <v>0</v>
      </c>
      <c r="U93" s="64">
        <f>IFERROR(T93/T83,0)</f>
        <v>0</v>
      </c>
      <c r="V93" s="63">
        <f>CF58</f>
        <v>0</v>
      </c>
      <c r="W93" s="67">
        <f>IFERROR(V93/V98,0)</f>
        <v>0</v>
      </c>
      <c r="X93" s="68">
        <f>CG58</f>
        <v>0</v>
      </c>
      <c r="Y93" s="62">
        <f>IFERROR(X93/X98,0)</f>
        <v>0</v>
      </c>
      <c r="Z93" s="63" t="str">
        <f t="shared" si="127"/>
        <v>0</v>
      </c>
      <c r="AA93" s="64">
        <f>IFERROR(Z93/Z83,0)</f>
        <v>0</v>
      </c>
      <c r="AB93" s="63">
        <f>CH58</f>
        <v>0</v>
      </c>
      <c r="AC93" s="65">
        <f>IFERROR(AB93/AB98,0)</f>
        <v>0</v>
      </c>
      <c r="AD93" s="66">
        <f>CI58</f>
        <v>0</v>
      </c>
      <c r="AE93" s="62">
        <f>IFERROR(AD93/AD98,0)</f>
        <v>0</v>
      </c>
      <c r="AF93" s="63" t="str">
        <f t="shared" si="128"/>
        <v>0</v>
      </c>
      <c r="AG93" s="64">
        <f>IFERROR(AF93/AF83,0)</f>
        <v>0</v>
      </c>
      <c r="AH93" s="63">
        <f>CJ58</f>
        <v>0</v>
      </c>
      <c r="AI93" s="67">
        <f>IFERROR(AH93/AH98,0)</f>
        <v>0</v>
      </c>
      <c r="AJ93" s="66">
        <f>CK58</f>
        <v>0</v>
      </c>
      <c r="AK93" s="62">
        <f>IFERROR(AJ93/AJ98,0)</f>
        <v>0</v>
      </c>
      <c r="AL93" s="63" t="str">
        <f t="shared" si="129"/>
        <v>0</v>
      </c>
      <c r="AM93" s="64">
        <f>IFERROR(AL93/AL83,0)</f>
        <v>0</v>
      </c>
      <c r="AN93" s="63">
        <f>CL58</f>
        <v>0</v>
      </c>
      <c r="AO93" s="65">
        <f>IFERROR(AN93/AN98,0)</f>
        <v>0</v>
      </c>
      <c r="AP93" s="66">
        <f t="shared" si="162"/>
        <v>0</v>
      </c>
      <c r="AQ93" s="62">
        <f>IFERROR(AP93/AP98,0)</f>
        <v>0</v>
      </c>
      <c r="AR93" s="63" t="str">
        <f t="shared" si="131"/>
        <v>0</v>
      </c>
      <c r="AS93" s="64">
        <f>IFERROR(AR93/AR83,0)</f>
        <v>0</v>
      </c>
      <c r="AT93" s="63">
        <f t="shared" si="163"/>
        <v>0</v>
      </c>
      <c r="AU93" s="69">
        <f>IFERROR(AT93/AT98,0)</f>
        <v>0</v>
      </c>
      <c r="AV93" s="70">
        <f t="shared" si="133"/>
        <v>179</v>
      </c>
      <c r="AW93" s="71">
        <f t="shared" si="134"/>
        <v>0.47229551451187335</v>
      </c>
      <c r="AX93" s="72">
        <f t="shared" si="135"/>
        <v>-99.221633335224737</v>
      </c>
      <c r="AY93" s="71">
        <f t="shared" si="136"/>
        <v>-0.34614640261830631</v>
      </c>
      <c r="AZ93" s="72">
        <f t="shared" si="137"/>
        <v>-4055.9590000000026</v>
      </c>
      <c r="BA93" s="73">
        <f t="shared" si="138"/>
        <v>-3.7334281427480027E-2</v>
      </c>
      <c r="BB93" s="70">
        <f t="shared" si="139"/>
        <v>558</v>
      </c>
      <c r="BC93" s="71">
        <f t="shared" si="140"/>
        <v>0</v>
      </c>
      <c r="BD93" s="72">
        <f t="shared" si="141"/>
        <v>187.42480465949819</v>
      </c>
      <c r="BE93" s="71">
        <f t="shared" si="142"/>
        <v>0</v>
      </c>
      <c r="BF93" s="72">
        <f t="shared" si="143"/>
        <v>104583.041</v>
      </c>
      <c r="BG93" s="73">
        <f t="shared" si="144"/>
        <v>0</v>
      </c>
      <c r="BH93" s="70">
        <f t="shared" si="145"/>
        <v>558</v>
      </c>
      <c r="BI93" s="71">
        <f t="shared" si="146"/>
        <v>0</v>
      </c>
      <c r="BJ93" s="72">
        <f t="shared" si="147"/>
        <v>187.42480465949819</v>
      </c>
      <c r="BK93" s="71">
        <f t="shared" si="148"/>
        <v>0</v>
      </c>
      <c r="BL93" s="72">
        <f t="shared" si="149"/>
        <v>104583.041</v>
      </c>
      <c r="BM93" s="74">
        <f t="shared" si="150"/>
        <v>0</v>
      </c>
      <c r="BN93" s="75">
        <f t="shared" si="151"/>
        <v>558</v>
      </c>
      <c r="BO93" s="71">
        <f t="shared" si="152"/>
        <v>0</v>
      </c>
      <c r="BP93" s="72">
        <f t="shared" si="153"/>
        <v>187.42480465949819</v>
      </c>
      <c r="BQ93" s="71">
        <f t="shared" si="154"/>
        <v>0</v>
      </c>
      <c r="BR93" s="72">
        <f t="shared" si="123"/>
        <v>104583.041</v>
      </c>
      <c r="BS93" s="74">
        <f t="shared" si="155"/>
        <v>0</v>
      </c>
      <c r="BX93" s="321"/>
      <c r="BY93" s="366"/>
      <c r="BZ93" s="60" t="s">
        <v>46</v>
      </c>
      <c r="CA93" s="76">
        <v>0</v>
      </c>
      <c r="CB93" s="77">
        <v>0</v>
      </c>
      <c r="CC93" s="78">
        <v>0</v>
      </c>
      <c r="CD93" s="211">
        <v>0</v>
      </c>
      <c r="CE93" s="80"/>
      <c r="CF93" s="81"/>
      <c r="CG93" s="82"/>
      <c r="CH93" s="83"/>
      <c r="CI93" s="84"/>
      <c r="CJ93" s="85"/>
      <c r="CK93" s="78"/>
      <c r="CL93" s="83"/>
      <c r="CM93" s="78"/>
      <c r="CN93" s="83"/>
    </row>
    <row r="94" spans="3:92" ht="18" customHeight="1" x14ac:dyDescent="0.3">
      <c r="C94" s="315"/>
      <c r="D94" s="324"/>
      <c r="E94" s="60" t="s">
        <v>56</v>
      </c>
      <c r="F94" s="61">
        <f>CA59</f>
        <v>64</v>
      </c>
      <c r="G94" s="62">
        <f>IFERROR(F94/F98,0)</f>
        <v>1.8615474112856311E-2</v>
      </c>
      <c r="H94" s="63">
        <f t="shared" si="124"/>
        <v>252.375</v>
      </c>
      <c r="I94" s="64">
        <f>IFERROR(H94/H83,0)</f>
        <v>1.0458649016285062</v>
      </c>
      <c r="J94" s="63">
        <f>CB59</f>
        <v>16152</v>
      </c>
      <c r="K94" s="65">
        <f>IFERROR(J94/J98,0)</f>
        <v>1.9232830126670906E-2</v>
      </c>
      <c r="L94" s="66">
        <f t="shared" si="160"/>
        <v>0</v>
      </c>
      <c r="M94" s="62">
        <f>IFERROR(L94/L98,0)</f>
        <v>0</v>
      </c>
      <c r="N94" s="63" t="str">
        <f t="shared" si="125"/>
        <v>0</v>
      </c>
      <c r="O94" s="64">
        <f>IFERROR(N94/N83,0)</f>
        <v>0</v>
      </c>
      <c r="P94" s="63">
        <f t="shared" si="161"/>
        <v>0</v>
      </c>
      <c r="Q94" s="67">
        <f>IFERROR(P94/P98,0)</f>
        <v>0</v>
      </c>
      <c r="R94" s="66">
        <f>CE59</f>
        <v>0</v>
      </c>
      <c r="S94" s="62">
        <f>IFERROR(R94/R98,0)</f>
        <v>0</v>
      </c>
      <c r="T94" s="63" t="str">
        <f t="shared" si="126"/>
        <v>0</v>
      </c>
      <c r="U94" s="64">
        <f>IFERROR(T94/T83,0)</f>
        <v>0</v>
      </c>
      <c r="V94" s="63">
        <f>CF59</f>
        <v>0</v>
      </c>
      <c r="W94" s="67">
        <f>IFERROR(V94/V98,0)</f>
        <v>0</v>
      </c>
      <c r="X94" s="68">
        <f>CG59</f>
        <v>0</v>
      </c>
      <c r="Y94" s="62">
        <f>IFERROR(X94/X98,0)</f>
        <v>0</v>
      </c>
      <c r="Z94" s="63" t="str">
        <f t="shared" si="127"/>
        <v>0</v>
      </c>
      <c r="AA94" s="64">
        <f>IFERROR(Z94/Z83,0)</f>
        <v>0</v>
      </c>
      <c r="AB94" s="63">
        <f>CH59</f>
        <v>0</v>
      </c>
      <c r="AC94" s="65">
        <f>IFERROR(AB94/AB98,0)</f>
        <v>0</v>
      </c>
      <c r="AD94" s="66">
        <f>CI59</f>
        <v>0</v>
      </c>
      <c r="AE94" s="62">
        <f>IFERROR(AD94/AD98,0)</f>
        <v>0</v>
      </c>
      <c r="AF94" s="63" t="str">
        <f t="shared" si="128"/>
        <v>0</v>
      </c>
      <c r="AG94" s="64">
        <f>IFERROR(AF94/AF83,0)</f>
        <v>0</v>
      </c>
      <c r="AH94" s="63">
        <f>CJ59</f>
        <v>0</v>
      </c>
      <c r="AI94" s="67">
        <f>IFERROR(AH94/AH98,0)</f>
        <v>0</v>
      </c>
      <c r="AJ94" s="66">
        <f>CK59</f>
        <v>0</v>
      </c>
      <c r="AK94" s="62">
        <f>IFERROR(AJ94/AJ98,0)</f>
        <v>0</v>
      </c>
      <c r="AL94" s="63" t="str">
        <f t="shared" si="129"/>
        <v>0</v>
      </c>
      <c r="AM94" s="64">
        <f>IFERROR(AL94/AL83,0)</f>
        <v>0</v>
      </c>
      <c r="AN94" s="63">
        <f>CL59</f>
        <v>0</v>
      </c>
      <c r="AO94" s="65">
        <f>IFERROR(AN94/AN98,0)</f>
        <v>0</v>
      </c>
      <c r="AP94" s="66">
        <f t="shared" si="162"/>
        <v>0</v>
      </c>
      <c r="AQ94" s="62">
        <f>IFERROR(AP94/AP98,0)</f>
        <v>0</v>
      </c>
      <c r="AR94" s="63" t="str">
        <f t="shared" si="131"/>
        <v>0</v>
      </c>
      <c r="AS94" s="64">
        <f>IFERROR(AR94/AR83,0)</f>
        <v>0</v>
      </c>
      <c r="AT94" s="63">
        <f t="shared" si="163"/>
        <v>0</v>
      </c>
      <c r="AU94" s="69">
        <f>IFERROR(AT94/AT98,0)</f>
        <v>0</v>
      </c>
      <c r="AV94" s="70">
        <f t="shared" si="133"/>
        <v>-64</v>
      </c>
      <c r="AW94" s="71">
        <f t="shared" si="134"/>
        <v>-1</v>
      </c>
      <c r="AX94" s="72">
        <f t="shared" si="135"/>
        <v>-252.375</v>
      </c>
      <c r="AY94" s="71">
        <f t="shared" si="136"/>
        <v>-1</v>
      </c>
      <c r="AZ94" s="72">
        <f t="shared" si="137"/>
        <v>-16152</v>
      </c>
      <c r="BA94" s="73">
        <f t="shared" si="138"/>
        <v>-1</v>
      </c>
      <c r="BB94" s="70">
        <f t="shared" si="139"/>
        <v>0</v>
      </c>
      <c r="BC94" s="71">
        <f t="shared" si="140"/>
        <v>0</v>
      </c>
      <c r="BD94" s="72">
        <f t="shared" si="141"/>
        <v>0</v>
      </c>
      <c r="BE94" s="71">
        <f t="shared" si="142"/>
        <v>0</v>
      </c>
      <c r="BF94" s="72">
        <f t="shared" si="143"/>
        <v>0</v>
      </c>
      <c r="BG94" s="73">
        <f t="shared" si="144"/>
        <v>0</v>
      </c>
      <c r="BH94" s="70">
        <f t="shared" si="145"/>
        <v>0</v>
      </c>
      <c r="BI94" s="71">
        <f t="shared" si="146"/>
        <v>0</v>
      </c>
      <c r="BJ94" s="72">
        <f t="shared" si="147"/>
        <v>0</v>
      </c>
      <c r="BK94" s="71">
        <f t="shared" si="148"/>
        <v>0</v>
      </c>
      <c r="BL94" s="72">
        <f t="shared" si="149"/>
        <v>0</v>
      </c>
      <c r="BM94" s="74">
        <f t="shared" si="150"/>
        <v>0</v>
      </c>
      <c r="BN94" s="75">
        <f t="shared" si="151"/>
        <v>0</v>
      </c>
      <c r="BO94" s="71">
        <f t="shared" si="152"/>
        <v>0</v>
      </c>
      <c r="BP94" s="72">
        <f t="shared" si="153"/>
        <v>0</v>
      </c>
      <c r="BQ94" s="71">
        <f t="shared" si="154"/>
        <v>0</v>
      </c>
      <c r="BR94" s="72">
        <f t="shared" si="123"/>
        <v>0</v>
      </c>
      <c r="BS94" s="74">
        <f t="shared" si="155"/>
        <v>0</v>
      </c>
      <c r="BX94" s="321"/>
      <c r="BY94" s="366"/>
      <c r="BZ94" s="60" t="s">
        <v>48</v>
      </c>
      <c r="CA94" s="76">
        <v>0</v>
      </c>
      <c r="CB94" s="77">
        <v>0</v>
      </c>
      <c r="CC94" s="78">
        <v>2</v>
      </c>
      <c r="CD94" s="211">
        <v>540.90899999999999</v>
      </c>
      <c r="CE94" s="80"/>
      <c r="CF94" s="81"/>
      <c r="CG94" s="82"/>
      <c r="CH94" s="83"/>
      <c r="CI94" s="84"/>
      <c r="CJ94" s="85"/>
      <c r="CK94" s="78"/>
      <c r="CL94" s="83"/>
      <c r="CM94" s="78"/>
      <c r="CN94" s="83"/>
    </row>
    <row r="95" spans="3:92" ht="18" customHeight="1" x14ac:dyDescent="0.3">
      <c r="C95" s="315"/>
      <c r="D95" s="324"/>
      <c r="E95" s="60" t="s">
        <v>39</v>
      </c>
      <c r="F95" s="61">
        <f>CA60</f>
        <v>77</v>
      </c>
      <c r="G95" s="62">
        <f>IFERROR(F95/F98,0)</f>
        <v>2.2396742292030251E-2</v>
      </c>
      <c r="H95" s="63">
        <f t="shared" si="124"/>
        <v>272.83116883116884</v>
      </c>
      <c r="I95" s="64">
        <f>IFERROR(H95/H83,0)</f>
        <v>1.1306371215484923</v>
      </c>
      <c r="J95" s="63">
        <f>CB60</f>
        <v>21008</v>
      </c>
      <c r="K95" s="65">
        <f>IFERROR(J95/J98,0)</f>
        <v>2.501506285915691E-2</v>
      </c>
      <c r="L95" s="66">
        <f t="shared" si="160"/>
        <v>32</v>
      </c>
      <c r="M95" s="62">
        <f>IFERROR(L95/L98,0)</f>
        <v>1.3120131201312012E-2</v>
      </c>
      <c r="N95" s="63">
        <f t="shared" si="125"/>
        <v>177.44315624999999</v>
      </c>
      <c r="O95" s="64">
        <f>IFERROR(N95/N83,0)</f>
        <v>0.7084754325682191</v>
      </c>
      <c r="P95" s="63">
        <f t="shared" si="161"/>
        <v>5678.1809999999996</v>
      </c>
      <c r="Q95" s="67">
        <f>IFERROR(P95/P98,0)</f>
        <v>1.1570852725161038E-2</v>
      </c>
      <c r="R95" s="66">
        <f>CE60</f>
        <v>0</v>
      </c>
      <c r="S95" s="62">
        <f>IFERROR(R95/R98,0)</f>
        <v>0</v>
      </c>
      <c r="T95" s="63" t="str">
        <f t="shared" si="126"/>
        <v>0</v>
      </c>
      <c r="U95" s="64">
        <f>IFERROR(T95/T83,0)</f>
        <v>0</v>
      </c>
      <c r="V95" s="63">
        <f>CF60</f>
        <v>0</v>
      </c>
      <c r="W95" s="67">
        <f>IFERROR(V95/V98,0)</f>
        <v>0</v>
      </c>
      <c r="X95" s="68">
        <f>CG60</f>
        <v>0</v>
      </c>
      <c r="Y95" s="62">
        <f>IFERROR(X95/X98,0)</f>
        <v>0</v>
      </c>
      <c r="Z95" s="63" t="str">
        <f t="shared" si="127"/>
        <v>0</v>
      </c>
      <c r="AA95" s="64">
        <f>IFERROR(Z95/Z83,0)</f>
        <v>0</v>
      </c>
      <c r="AB95" s="63">
        <f>CH60</f>
        <v>0</v>
      </c>
      <c r="AC95" s="65">
        <f>IFERROR(AB95/AB98,0)</f>
        <v>0</v>
      </c>
      <c r="AD95" s="66">
        <f>CI60</f>
        <v>0</v>
      </c>
      <c r="AE95" s="62">
        <f>IFERROR(AD95/AD98,0)</f>
        <v>0</v>
      </c>
      <c r="AF95" s="63" t="str">
        <f t="shared" si="128"/>
        <v>0</v>
      </c>
      <c r="AG95" s="64">
        <f>IFERROR(AF95/AF83,0)</f>
        <v>0</v>
      </c>
      <c r="AH95" s="63">
        <f>CJ60</f>
        <v>0</v>
      </c>
      <c r="AI95" s="67">
        <f>IFERROR(AH95/AH98,0)</f>
        <v>0</v>
      </c>
      <c r="AJ95" s="66">
        <f>CK60</f>
        <v>0</v>
      </c>
      <c r="AK95" s="62">
        <f>IFERROR(AJ95/AJ98,0)</f>
        <v>0</v>
      </c>
      <c r="AL95" s="63" t="str">
        <f t="shared" si="129"/>
        <v>0</v>
      </c>
      <c r="AM95" s="64">
        <f>IFERROR(AL95/AL83,0)</f>
        <v>0</v>
      </c>
      <c r="AN95" s="63">
        <f>CL60</f>
        <v>0</v>
      </c>
      <c r="AO95" s="65">
        <f>IFERROR(AN95/AN98,0)</f>
        <v>0</v>
      </c>
      <c r="AP95" s="66">
        <f t="shared" si="162"/>
        <v>0</v>
      </c>
      <c r="AQ95" s="62">
        <f>IFERROR(AP95/AP98,0)</f>
        <v>0</v>
      </c>
      <c r="AR95" s="63" t="str">
        <f t="shared" si="131"/>
        <v>0</v>
      </c>
      <c r="AS95" s="64">
        <f>IFERROR(AR95/AR83,0)</f>
        <v>0</v>
      </c>
      <c r="AT95" s="63">
        <f t="shared" si="163"/>
        <v>0</v>
      </c>
      <c r="AU95" s="69">
        <f>IFERROR(AT95/AT98,0)</f>
        <v>0</v>
      </c>
      <c r="AV95" s="70">
        <f t="shared" si="133"/>
        <v>-45</v>
      </c>
      <c r="AW95" s="71">
        <f t="shared" si="134"/>
        <v>-0.58441558441558439</v>
      </c>
      <c r="AX95" s="72">
        <f t="shared" si="135"/>
        <v>-95.388012581168852</v>
      </c>
      <c r="AY95" s="71">
        <f t="shared" si="136"/>
        <v>-0.34962285647134433</v>
      </c>
      <c r="AZ95" s="72">
        <f t="shared" si="137"/>
        <v>-15329.819</v>
      </c>
      <c r="BA95" s="73">
        <f t="shared" si="138"/>
        <v>-0.72971339489718201</v>
      </c>
      <c r="BB95" s="70">
        <f t="shared" si="139"/>
        <v>32</v>
      </c>
      <c r="BC95" s="71">
        <f t="shared" si="140"/>
        <v>0</v>
      </c>
      <c r="BD95" s="72">
        <f t="shared" si="141"/>
        <v>177.44315624999999</v>
      </c>
      <c r="BE95" s="71">
        <f t="shared" si="142"/>
        <v>0</v>
      </c>
      <c r="BF95" s="72">
        <f t="shared" si="143"/>
        <v>5678.1809999999996</v>
      </c>
      <c r="BG95" s="73">
        <f t="shared" si="144"/>
        <v>0</v>
      </c>
      <c r="BH95" s="70">
        <f t="shared" si="145"/>
        <v>32</v>
      </c>
      <c r="BI95" s="71">
        <f t="shared" si="146"/>
        <v>0</v>
      </c>
      <c r="BJ95" s="72">
        <f t="shared" si="147"/>
        <v>177.44315624999999</v>
      </c>
      <c r="BK95" s="71">
        <f t="shared" si="148"/>
        <v>0</v>
      </c>
      <c r="BL95" s="72">
        <f t="shared" si="149"/>
        <v>5678.1809999999996</v>
      </c>
      <c r="BM95" s="74">
        <f t="shared" si="150"/>
        <v>0</v>
      </c>
      <c r="BN95" s="75">
        <f t="shared" si="151"/>
        <v>32</v>
      </c>
      <c r="BO95" s="71">
        <f t="shared" si="152"/>
        <v>0</v>
      </c>
      <c r="BP95" s="72">
        <f t="shared" si="153"/>
        <v>177.44315624999999</v>
      </c>
      <c r="BQ95" s="71">
        <f t="shared" si="154"/>
        <v>0</v>
      </c>
      <c r="BR95" s="72">
        <f t="shared" si="123"/>
        <v>5678.1809999999996</v>
      </c>
      <c r="BS95" s="74">
        <f t="shared" si="155"/>
        <v>0</v>
      </c>
      <c r="BX95" s="321"/>
      <c r="BY95" s="366" t="s">
        <v>43</v>
      </c>
      <c r="BZ95" s="60" t="s">
        <v>50</v>
      </c>
      <c r="CA95" s="76">
        <v>317</v>
      </c>
      <c r="CB95" s="77">
        <v>74047</v>
      </c>
      <c r="CC95" s="78">
        <v>410</v>
      </c>
      <c r="CD95" s="211">
        <v>124118.85400000001</v>
      </c>
      <c r="CE95" s="80"/>
      <c r="CF95" s="81"/>
      <c r="CG95" s="82"/>
      <c r="CH95" s="83"/>
      <c r="CI95" s="84"/>
      <c r="CJ95" s="85"/>
      <c r="CK95" s="78"/>
      <c r="CL95" s="83"/>
      <c r="CM95" s="78"/>
      <c r="CN95" s="83"/>
    </row>
    <row r="96" spans="3:92" ht="18" customHeight="1" x14ac:dyDescent="0.3">
      <c r="C96" s="315"/>
      <c r="D96" s="325"/>
      <c r="E96" s="86" t="s">
        <v>41</v>
      </c>
      <c r="F96" s="87">
        <f>SUM(F91:F95)</f>
        <v>1516</v>
      </c>
      <c r="G96" s="88">
        <f>IFERROR(F96/F98,0)</f>
        <v>0.44095404304828389</v>
      </c>
      <c r="H96" s="89">
        <f t="shared" si="124"/>
        <v>259.01187335092351</v>
      </c>
      <c r="I96" s="90">
        <f>IFERROR(H96/H83,0)</f>
        <v>1.0733687070541009</v>
      </c>
      <c r="J96" s="89">
        <f>SUM(J91:J95)</f>
        <v>392662</v>
      </c>
      <c r="K96" s="91">
        <f>IFERROR(J96/J98,0)</f>
        <v>0.46755829266956733</v>
      </c>
      <c r="L96" s="92">
        <f>SUM(L91:L95)</f>
        <v>1532</v>
      </c>
      <c r="M96" s="88">
        <f>IFERROR(L96/L98,0)</f>
        <v>0.62812628126281267</v>
      </c>
      <c r="N96" s="89">
        <f t="shared" si="125"/>
        <v>192.07356657963447</v>
      </c>
      <c r="O96" s="90">
        <f>IFERROR(N96/N83,0)</f>
        <v>0.76689011874712509</v>
      </c>
      <c r="P96" s="89">
        <f>SUM(P91:P95)</f>
        <v>294256.70400000003</v>
      </c>
      <c r="Q96" s="93">
        <f>IFERROR(P96/P98,0)</f>
        <v>0.5996288222188243</v>
      </c>
      <c r="R96" s="92">
        <f>SUM(R91:R95)</f>
        <v>0</v>
      </c>
      <c r="S96" s="88">
        <f>IFERROR(R96/R98,0)</f>
        <v>0</v>
      </c>
      <c r="T96" s="89" t="str">
        <f t="shared" si="126"/>
        <v>0</v>
      </c>
      <c r="U96" s="90">
        <f>IFERROR(T96/T83,0)</f>
        <v>0</v>
      </c>
      <c r="V96" s="89">
        <f>SUM(V91:V95)</f>
        <v>0</v>
      </c>
      <c r="W96" s="93">
        <f>IFERROR(V96/V98,0)</f>
        <v>0</v>
      </c>
      <c r="X96" s="94">
        <f>SUM(X91:X95)</f>
        <v>0</v>
      </c>
      <c r="Y96" s="88">
        <f>IFERROR(X96/X98,0)</f>
        <v>0</v>
      </c>
      <c r="Z96" s="89" t="str">
        <f t="shared" si="127"/>
        <v>0</v>
      </c>
      <c r="AA96" s="90">
        <f>IFERROR(Z96/Z83,0)</f>
        <v>0</v>
      </c>
      <c r="AB96" s="89">
        <f>SUM(AB91:AB95)</f>
        <v>0</v>
      </c>
      <c r="AC96" s="91">
        <f>IFERROR(AB96/AB98,0)</f>
        <v>0</v>
      </c>
      <c r="AD96" s="92">
        <f>SUM(AD91:AD95)</f>
        <v>0</v>
      </c>
      <c r="AE96" s="88">
        <f>IFERROR(AD96/AD98,0)</f>
        <v>0</v>
      </c>
      <c r="AF96" s="89" t="str">
        <f t="shared" si="128"/>
        <v>0</v>
      </c>
      <c r="AG96" s="90">
        <f>IFERROR(AF96/AF83,0)</f>
        <v>0</v>
      </c>
      <c r="AH96" s="89">
        <f>SUM(AH91:AH95)</f>
        <v>0</v>
      </c>
      <c r="AI96" s="93">
        <f>IFERROR(AH96/AH98,0)</f>
        <v>0</v>
      </c>
      <c r="AJ96" s="92">
        <f>SUM(AJ91:AJ95)</f>
        <v>0</v>
      </c>
      <c r="AK96" s="88">
        <f>IFERROR(AJ96/AJ98,0)</f>
        <v>0</v>
      </c>
      <c r="AL96" s="89" t="str">
        <f t="shared" si="129"/>
        <v>0</v>
      </c>
      <c r="AM96" s="90">
        <f>IFERROR(AL96/AL83,0)</f>
        <v>0</v>
      </c>
      <c r="AN96" s="89">
        <f>SUM(AN91:AN95)</f>
        <v>0</v>
      </c>
      <c r="AO96" s="91">
        <f>IFERROR(AN96/AN98,0)</f>
        <v>0</v>
      </c>
      <c r="AP96" s="92">
        <f>SUM(AP91:AP95)</f>
        <v>0</v>
      </c>
      <c r="AQ96" s="88">
        <f>IFERROR(AP96/AP98,0)</f>
        <v>0</v>
      </c>
      <c r="AR96" s="89" t="str">
        <f t="shared" si="131"/>
        <v>0</v>
      </c>
      <c r="AS96" s="90">
        <f>IFERROR(AR96/AR83,0)</f>
        <v>0</v>
      </c>
      <c r="AT96" s="89">
        <f>SUM(AT91:AT95)</f>
        <v>0</v>
      </c>
      <c r="AU96" s="95">
        <f>IFERROR(AT96/AT98,0)</f>
        <v>0</v>
      </c>
      <c r="AV96" s="96">
        <f t="shared" si="133"/>
        <v>16</v>
      </c>
      <c r="AW96" s="97">
        <f t="shared" si="134"/>
        <v>1.0554089709762533E-2</v>
      </c>
      <c r="AX96" s="98">
        <f t="shared" si="135"/>
        <v>-66.938306771289035</v>
      </c>
      <c r="AY96" s="97">
        <f t="shared" si="136"/>
        <v>-0.25843721334194336</v>
      </c>
      <c r="AZ96" s="98">
        <f t="shared" si="137"/>
        <v>-98405.295999999973</v>
      </c>
      <c r="BA96" s="99">
        <f t="shared" si="138"/>
        <v>-0.25061069316613266</v>
      </c>
      <c r="BB96" s="96">
        <f t="shared" si="139"/>
        <v>1532</v>
      </c>
      <c r="BC96" s="97">
        <f t="shared" si="140"/>
        <v>0</v>
      </c>
      <c r="BD96" s="98">
        <f t="shared" si="141"/>
        <v>192.07356657963447</v>
      </c>
      <c r="BE96" s="97">
        <f t="shared" si="142"/>
        <v>0</v>
      </c>
      <c r="BF96" s="98">
        <f t="shared" si="143"/>
        <v>294256.70400000003</v>
      </c>
      <c r="BG96" s="99">
        <f t="shared" si="144"/>
        <v>0</v>
      </c>
      <c r="BH96" s="96">
        <f t="shared" si="145"/>
        <v>1532</v>
      </c>
      <c r="BI96" s="97">
        <f t="shared" si="146"/>
        <v>0</v>
      </c>
      <c r="BJ96" s="98">
        <f t="shared" si="147"/>
        <v>192.07356657963447</v>
      </c>
      <c r="BK96" s="97">
        <f t="shared" si="148"/>
        <v>0</v>
      </c>
      <c r="BL96" s="98">
        <f t="shared" si="149"/>
        <v>294256.70400000003</v>
      </c>
      <c r="BM96" s="100">
        <f t="shared" si="150"/>
        <v>0</v>
      </c>
      <c r="BN96" s="101">
        <f t="shared" si="151"/>
        <v>1532</v>
      </c>
      <c r="BO96" s="97">
        <f t="shared" si="152"/>
        <v>0</v>
      </c>
      <c r="BP96" s="98">
        <f t="shared" si="153"/>
        <v>192.07356657963447</v>
      </c>
      <c r="BQ96" s="97">
        <f t="shared" si="154"/>
        <v>0</v>
      </c>
      <c r="BR96" s="98">
        <f t="shared" si="123"/>
        <v>294256.70400000003</v>
      </c>
      <c r="BS96" s="100">
        <f t="shared" si="155"/>
        <v>0</v>
      </c>
      <c r="BX96" s="321"/>
      <c r="BY96" s="366"/>
      <c r="BZ96" s="60" t="s">
        <v>51</v>
      </c>
      <c r="CA96" s="76">
        <v>998</v>
      </c>
      <c r="CB96" s="77">
        <v>244532</v>
      </c>
      <c r="CC96" s="78">
        <v>2224</v>
      </c>
      <c r="CD96" s="211">
        <v>487316.28800000006</v>
      </c>
      <c r="CE96" s="80"/>
      <c r="CF96" s="81"/>
      <c r="CG96" s="82"/>
      <c r="CH96" s="83"/>
      <c r="CI96" s="84"/>
      <c r="CJ96" s="85"/>
      <c r="CK96" s="78"/>
      <c r="CL96" s="83"/>
      <c r="CM96" s="78"/>
      <c r="CN96" s="83"/>
    </row>
    <row r="97" spans="3:92" ht="18" customHeight="1" x14ac:dyDescent="0.3">
      <c r="C97" s="315"/>
      <c r="D97" s="326" t="s">
        <v>57</v>
      </c>
      <c r="E97" s="327"/>
      <c r="F97" s="155">
        <f>CA61</f>
        <v>33</v>
      </c>
      <c r="G97" s="156">
        <f>IFERROR(F97/F98,0)</f>
        <v>9.5986038394415361E-3</v>
      </c>
      <c r="H97" s="157">
        <f t="shared" si="124"/>
        <v>0</v>
      </c>
      <c r="I97" s="158">
        <f>IFERROR(H97/H83,0)</f>
        <v>0</v>
      </c>
      <c r="J97" s="157">
        <f>CB61</f>
        <v>0</v>
      </c>
      <c r="K97" s="159">
        <f>IFERROR(J97/J98,0)</f>
        <v>0</v>
      </c>
      <c r="L97" s="160">
        <f>CC61</f>
        <v>20</v>
      </c>
      <c r="M97" s="156">
        <f>IFERROR(L97/L98,0)</f>
        <v>8.2000820008200082E-3</v>
      </c>
      <c r="N97" s="157">
        <f t="shared" si="125"/>
        <v>0</v>
      </c>
      <c r="O97" s="158">
        <f>IFERROR(N97/N83,0)</f>
        <v>0</v>
      </c>
      <c r="P97" s="157">
        <f>CD61</f>
        <v>0</v>
      </c>
      <c r="Q97" s="161">
        <f>IFERROR(P97/P98,0)</f>
        <v>0</v>
      </c>
      <c r="R97" s="160">
        <f>CE61</f>
        <v>0</v>
      </c>
      <c r="S97" s="156">
        <f>IFERROR(R97/R98,0)</f>
        <v>0</v>
      </c>
      <c r="T97" s="157" t="str">
        <f t="shared" si="126"/>
        <v>0</v>
      </c>
      <c r="U97" s="158">
        <f>IFERROR(T97/T83,0)</f>
        <v>0</v>
      </c>
      <c r="V97" s="157">
        <f>CF61</f>
        <v>0</v>
      </c>
      <c r="W97" s="161">
        <f>IFERROR(V97/V98,0)</f>
        <v>0</v>
      </c>
      <c r="X97" s="162">
        <f>CG61</f>
        <v>0</v>
      </c>
      <c r="Y97" s="156">
        <f>IFERROR(X97/X98,0)</f>
        <v>0</v>
      </c>
      <c r="Z97" s="157" t="str">
        <f t="shared" si="127"/>
        <v>0</v>
      </c>
      <c r="AA97" s="158">
        <f>IFERROR(Z97/Z83,0)</f>
        <v>0</v>
      </c>
      <c r="AB97" s="157">
        <f>CH61</f>
        <v>0</v>
      </c>
      <c r="AC97" s="159">
        <f>IFERROR(AB97/AB98,0)</f>
        <v>0</v>
      </c>
      <c r="AD97" s="160">
        <f>CI61</f>
        <v>0</v>
      </c>
      <c r="AE97" s="156">
        <f>IFERROR(AD97/AD98,0)</f>
        <v>0</v>
      </c>
      <c r="AF97" s="157" t="str">
        <f t="shared" si="128"/>
        <v>0</v>
      </c>
      <c r="AG97" s="158">
        <f>IFERROR(AF97/AF83,0)</f>
        <v>0</v>
      </c>
      <c r="AH97" s="157">
        <f>CJ61</f>
        <v>0</v>
      </c>
      <c r="AI97" s="161">
        <f>IFERROR(AH97/AH98,0)</f>
        <v>0</v>
      </c>
      <c r="AJ97" s="160">
        <f>CK61</f>
        <v>0</v>
      </c>
      <c r="AK97" s="156">
        <f>IFERROR(AJ97/AJ98,0)</f>
        <v>0</v>
      </c>
      <c r="AL97" s="157" t="str">
        <f t="shared" si="129"/>
        <v>0</v>
      </c>
      <c r="AM97" s="158">
        <f>IFERROR(AL97/AL83,0)</f>
        <v>0</v>
      </c>
      <c r="AN97" s="157">
        <f>CL61</f>
        <v>0</v>
      </c>
      <c r="AO97" s="159">
        <f>IFERROR(AN97/AN98,0)</f>
        <v>0</v>
      </c>
      <c r="AP97" s="160">
        <f>CM61</f>
        <v>0</v>
      </c>
      <c r="AQ97" s="156">
        <f>IFERROR(AP97/AP98,0)</f>
        <v>0</v>
      </c>
      <c r="AR97" s="157" t="str">
        <f t="shared" si="131"/>
        <v>0</v>
      </c>
      <c r="AS97" s="158">
        <f>IFERROR(AR97/AR83,0)</f>
        <v>0</v>
      </c>
      <c r="AT97" s="157">
        <f>CN61</f>
        <v>0</v>
      </c>
      <c r="AU97" s="163">
        <f>IFERROR(AT97/AT98,0)</f>
        <v>0</v>
      </c>
      <c r="AV97" s="164">
        <f t="shared" si="133"/>
        <v>-13</v>
      </c>
      <c r="AW97" s="165">
        <f t="shared" si="134"/>
        <v>-0.39393939393939392</v>
      </c>
      <c r="AX97" s="166">
        <f t="shared" si="135"/>
        <v>0</v>
      </c>
      <c r="AY97" s="165">
        <f t="shared" si="136"/>
        <v>0</v>
      </c>
      <c r="AZ97" s="166">
        <f t="shared" si="137"/>
        <v>0</v>
      </c>
      <c r="BA97" s="167">
        <f t="shared" si="138"/>
        <v>0</v>
      </c>
      <c r="BB97" s="164">
        <f t="shared" si="139"/>
        <v>20</v>
      </c>
      <c r="BC97" s="165">
        <f t="shared" si="140"/>
        <v>0</v>
      </c>
      <c r="BD97" s="166">
        <f t="shared" si="141"/>
        <v>0</v>
      </c>
      <c r="BE97" s="165">
        <f t="shared" si="142"/>
        <v>0</v>
      </c>
      <c r="BF97" s="166">
        <f t="shared" si="143"/>
        <v>0</v>
      </c>
      <c r="BG97" s="167">
        <f t="shared" si="144"/>
        <v>0</v>
      </c>
      <c r="BH97" s="164">
        <f t="shared" si="145"/>
        <v>20</v>
      </c>
      <c r="BI97" s="165">
        <f t="shared" si="146"/>
        <v>0</v>
      </c>
      <c r="BJ97" s="166">
        <f t="shared" si="147"/>
        <v>0</v>
      </c>
      <c r="BK97" s="165">
        <f t="shared" si="148"/>
        <v>0</v>
      </c>
      <c r="BL97" s="166">
        <f t="shared" si="149"/>
        <v>0</v>
      </c>
      <c r="BM97" s="168">
        <f t="shared" si="150"/>
        <v>0</v>
      </c>
      <c r="BN97" s="169">
        <f t="shared" si="151"/>
        <v>20</v>
      </c>
      <c r="BO97" s="165">
        <f t="shared" si="152"/>
        <v>0</v>
      </c>
      <c r="BP97" s="166">
        <f t="shared" si="153"/>
        <v>0</v>
      </c>
      <c r="BQ97" s="165">
        <f t="shared" si="154"/>
        <v>0</v>
      </c>
      <c r="BR97" s="166">
        <f t="shared" si="123"/>
        <v>0</v>
      </c>
      <c r="BS97" s="168">
        <f t="shared" si="155"/>
        <v>0</v>
      </c>
      <c r="BX97" s="321"/>
      <c r="BY97" s="366"/>
      <c r="BZ97" s="60" t="s">
        <v>54</v>
      </c>
      <c r="CA97" s="76">
        <v>496</v>
      </c>
      <c r="CB97" s="77">
        <v>121350</v>
      </c>
      <c r="CC97" s="78">
        <v>1007</v>
      </c>
      <c r="CD97" s="211">
        <v>239293.54299999998</v>
      </c>
      <c r="CE97" s="80"/>
      <c r="CF97" s="81"/>
      <c r="CG97" s="82"/>
      <c r="CH97" s="83"/>
      <c r="CI97" s="84"/>
      <c r="CJ97" s="85"/>
      <c r="CK97" s="78"/>
      <c r="CL97" s="83"/>
      <c r="CM97" s="78"/>
      <c r="CN97" s="83"/>
    </row>
    <row r="98" spans="3:92" ht="18" customHeight="1" x14ac:dyDescent="0.3">
      <c r="C98" s="315"/>
      <c r="D98" s="328" t="s">
        <v>59</v>
      </c>
      <c r="E98" s="329"/>
      <c r="F98" s="170">
        <f>SUM(F86,F90,F96,F97)</f>
        <v>3438</v>
      </c>
      <c r="G98" s="171">
        <f>IFERROR(F98/F98,0)</f>
        <v>1</v>
      </c>
      <c r="H98" s="172">
        <f t="shared" si="124"/>
        <v>244.27399650959862</v>
      </c>
      <c r="I98" s="173">
        <f>IFERROR(H98/H83,0)</f>
        <v>1.0122936080432428</v>
      </c>
      <c r="J98" s="172">
        <f>SUM(J86,J90,J96,J97)</f>
        <v>839814</v>
      </c>
      <c r="K98" s="174">
        <f>IFERROR(J98/J98,0)</f>
        <v>1</v>
      </c>
      <c r="L98" s="175">
        <f>SUM(L86,L90,L96,L97)</f>
        <v>2439</v>
      </c>
      <c r="M98" s="171">
        <f>IFERROR(L98/L98,0)</f>
        <v>1</v>
      </c>
      <c r="N98" s="172">
        <f t="shared" si="125"/>
        <v>201.20189462894629</v>
      </c>
      <c r="O98" s="173">
        <f>IFERROR(N98/N83,0)</f>
        <v>0.80333669859858547</v>
      </c>
      <c r="P98" s="172">
        <f>SUM(P86,P90,P96,P97)</f>
        <v>490731.42100000003</v>
      </c>
      <c r="Q98" s="176">
        <f>IFERROR(P98/P98,0)</f>
        <v>1</v>
      </c>
      <c r="R98" s="175">
        <f>SUM(R86,R90,R96,R97)</f>
        <v>0</v>
      </c>
      <c r="S98" s="171">
        <f>IFERROR(R98/R98,0)</f>
        <v>0</v>
      </c>
      <c r="T98" s="172" t="str">
        <f t="shared" si="126"/>
        <v>0</v>
      </c>
      <c r="U98" s="173">
        <f>IFERROR(T98/T83,0)</f>
        <v>0</v>
      </c>
      <c r="V98" s="172">
        <f>SUM(V86,V90,V96,V97)</f>
        <v>0</v>
      </c>
      <c r="W98" s="176">
        <f>IFERROR(V98/V98,0)</f>
        <v>0</v>
      </c>
      <c r="X98" s="177">
        <f>SUM(X86,X90,X96,X97)</f>
        <v>0</v>
      </c>
      <c r="Y98" s="171">
        <f>IFERROR(X98/X98,0)</f>
        <v>0</v>
      </c>
      <c r="Z98" s="172" t="str">
        <f t="shared" si="127"/>
        <v>0</v>
      </c>
      <c r="AA98" s="173">
        <f>IFERROR(Z98/Z83,0)</f>
        <v>0</v>
      </c>
      <c r="AB98" s="172">
        <f>SUM(AB86,AB90,AB96,AB97)</f>
        <v>0</v>
      </c>
      <c r="AC98" s="174">
        <f>IFERROR(AB98/AB98,0)</f>
        <v>0</v>
      </c>
      <c r="AD98" s="175">
        <f>SUM(AD86,AD90,AD96,AD97)</f>
        <v>0</v>
      </c>
      <c r="AE98" s="171">
        <f>IFERROR(AD98/AD98,0)</f>
        <v>0</v>
      </c>
      <c r="AF98" s="172" t="str">
        <f t="shared" si="128"/>
        <v>0</v>
      </c>
      <c r="AG98" s="173">
        <f>IFERROR(AF98/AF83,0)</f>
        <v>0</v>
      </c>
      <c r="AH98" s="172">
        <f>SUM(AH86,AH90,AH96,AH97)</f>
        <v>0</v>
      </c>
      <c r="AI98" s="176">
        <f>IFERROR(AH98/AH98,0)</f>
        <v>0</v>
      </c>
      <c r="AJ98" s="175">
        <f>SUM(AJ86,AJ90,AJ96,AJ97)</f>
        <v>0</v>
      </c>
      <c r="AK98" s="171">
        <f>IFERROR(AJ98/AJ98,0)</f>
        <v>0</v>
      </c>
      <c r="AL98" s="172" t="str">
        <f t="shared" si="129"/>
        <v>0</v>
      </c>
      <c r="AM98" s="173">
        <f>IFERROR(AL98/AL83,0)</f>
        <v>0</v>
      </c>
      <c r="AN98" s="172">
        <f>SUM(AN86,AN90,AN96,AN97)</f>
        <v>0</v>
      </c>
      <c r="AO98" s="174">
        <f>IFERROR(AN98/AN98,0)</f>
        <v>0</v>
      </c>
      <c r="AP98" s="175">
        <f>SUM(AP86,AP90,AP96,AP97)</f>
        <v>0</v>
      </c>
      <c r="AQ98" s="171">
        <f>IFERROR(AP98/AP98,0)</f>
        <v>0</v>
      </c>
      <c r="AR98" s="172" t="str">
        <f t="shared" si="131"/>
        <v>0</v>
      </c>
      <c r="AS98" s="173">
        <f>IFERROR(AR98/AR83,0)</f>
        <v>0</v>
      </c>
      <c r="AT98" s="172">
        <f>SUM(AT86,AT90,AT96,AT97)</f>
        <v>0</v>
      </c>
      <c r="AU98" s="178">
        <f>IFERROR(AT98/AT98,0)</f>
        <v>0</v>
      </c>
      <c r="AV98" s="179">
        <f t="shared" si="133"/>
        <v>-999</v>
      </c>
      <c r="AW98" s="180">
        <f t="shared" si="134"/>
        <v>-0.29057591623036649</v>
      </c>
      <c r="AX98" s="181">
        <f t="shared" si="135"/>
        <v>-43.072101880652326</v>
      </c>
      <c r="AY98" s="180">
        <f t="shared" si="136"/>
        <v>-0.17632700367662685</v>
      </c>
      <c r="AZ98" s="181">
        <f t="shared" si="137"/>
        <v>-349082.57899999997</v>
      </c>
      <c r="BA98" s="182">
        <f t="shared" si="138"/>
        <v>-0.41566653925750224</v>
      </c>
      <c r="BB98" s="179">
        <f t="shared" si="139"/>
        <v>2439</v>
      </c>
      <c r="BC98" s="180">
        <f t="shared" si="140"/>
        <v>0</v>
      </c>
      <c r="BD98" s="181">
        <f t="shared" si="141"/>
        <v>201.20189462894629</v>
      </c>
      <c r="BE98" s="180">
        <f t="shared" si="142"/>
        <v>0</v>
      </c>
      <c r="BF98" s="181">
        <f t="shared" si="143"/>
        <v>490731.42100000003</v>
      </c>
      <c r="BG98" s="182">
        <f t="shared" si="144"/>
        <v>0</v>
      </c>
      <c r="BH98" s="179">
        <f t="shared" si="145"/>
        <v>2439</v>
      </c>
      <c r="BI98" s="180">
        <f t="shared" si="146"/>
        <v>0</v>
      </c>
      <c r="BJ98" s="181">
        <f t="shared" si="147"/>
        <v>201.20189462894629</v>
      </c>
      <c r="BK98" s="180">
        <f t="shared" si="148"/>
        <v>0</v>
      </c>
      <c r="BL98" s="181">
        <f t="shared" si="149"/>
        <v>490731.42100000003</v>
      </c>
      <c r="BM98" s="183">
        <f t="shared" si="150"/>
        <v>0</v>
      </c>
      <c r="BN98" s="184">
        <f t="shared" si="151"/>
        <v>2439</v>
      </c>
      <c r="BO98" s="180">
        <f t="shared" si="152"/>
        <v>0</v>
      </c>
      <c r="BP98" s="181">
        <f t="shared" si="153"/>
        <v>201.20189462894629</v>
      </c>
      <c r="BQ98" s="180">
        <f t="shared" si="154"/>
        <v>0</v>
      </c>
      <c r="BR98" s="181">
        <f t="shared" si="123"/>
        <v>490731.42100000003</v>
      </c>
      <c r="BS98" s="183">
        <f t="shared" si="155"/>
        <v>0</v>
      </c>
      <c r="BX98" s="321"/>
      <c r="BY98" s="366"/>
      <c r="BZ98" s="60" t="s">
        <v>55</v>
      </c>
      <c r="CA98" s="76">
        <v>82</v>
      </c>
      <c r="CB98" s="77">
        <v>19639</v>
      </c>
      <c r="CC98" s="78">
        <v>0</v>
      </c>
      <c r="CD98" s="211">
        <v>0</v>
      </c>
      <c r="CE98" s="80"/>
      <c r="CF98" s="81"/>
      <c r="CG98" s="82"/>
      <c r="CH98" s="83"/>
      <c r="CI98" s="84"/>
      <c r="CJ98" s="85"/>
      <c r="CK98" s="78"/>
      <c r="CL98" s="83"/>
      <c r="CM98" s="78"/>
      <c r="CN98" s="83"/>
    </row>
    <row r="99" spans="3:92" ht="18" customHeight="1" thickBot="1" x14ac:dyDescent="0.35">
      <c r="C99" s="316"/>
      <c r="D99" s="330" t="s">
        <v>60</v>
      </c>
      <c r="E99" s="331"/>
      <c r="F99" s="185">
        <f>F98/F78</f>
        <v>0.43740458015267175</v>
      </c>
      <c r="G99" s="186"/>
      <c r="H99" s="187"/>
      <c r="I99" s="188"/>
      <c r="J99" s="187"/>
      <c r="K99" s="189"/>
      <c r="L99" s="190">
        <f>L98/L78</f>
        <v>0.31030534351145039</v>
      </c>
      <c r="M99" s="186"/>
      <c r="N99" s="187"/>
      <c r="O99" s="188"/>
      <c r="P99" s="187"/>
      <c r="Q99" s="191"/>
      <c r="R99" s="190" t="e">
        <f>R98/R78</f>
        <v>#DIV/0!</v>
      </c>
      <c r="S99" s="186"/>
      <c r="T99" s="187"/>
      <c r="U99" s="188"/>
      <c r="V99" s="187"/>
      <c r="W99" s="191"/>
      <c r="X99" s="192" t="e">
        <f>X98/X78</f>
        <v>#DIV/0!</v>
      </c>
      <c r="Y99" s="186"/>
      <c r="Z99" s="187"/>
      <c r="AA99" s="188"/>
      <c r="AB99" s="187"/>
      <c r="AC99" s="189"/>
      <c r="AD99" s="190" t="e">
        <f>AD98/AD78</f>
        <v>#DIV/0!</v>
      </c>
      <c r="AE99" s="186"/>
      <c r="AF99" s="187"/>
      <c r="AG99" s="188"/>
      <c r="AH99" s="187"/>
      <c r="AI99" s="191"/>
      <c r="AJ99" s="190" t="e">
        <f>AJ98/AJ78</f>
        <v>#DIV/0!</v>
      </c>
      <c r="AK99" s="186"/>
      <c r="AL99" s="187"/>
      <c r="AM99" s="188"/>
      <c r="AN99" s="187"/>
      <c r="AO99" s="189"/>
      <c r="AP99" s="190" t="e">
        <f>AP98/AP78</f>
        <v>#DIV/0!</v>
      </c>
      <c r="AQ99" s="186"/>
      <c r="AR99" s="187"/>
      <c r="AS99" s="188"/>
      <c r="AT99" s="187"/>
      <c r="AU99" s="193"/>
      <c r="AV99" s="194">
        <f t="shared" si="133"/>
        <v>-0.12709923664122136</v>
      </c>
      <c r="AW99" s="195"/>
      <c r="AX99" s="196"/>
      <c r="AY99" s="197"/>
      <c r="AZ99" s="196"/>
      <c r="BA99" s="197"/>
      <c r="BB99" s="194">
        <f t="shared" si="139"/>
        <v>0</v>
      </c>
      <c r="BC99" s="195"/>
      <c r="BD99" s="196"/>
      <c r="BE99" s="197"/>
      <c r="BF99" s="196"/>
      <c r="BG99" s="197"/>
      <c r="BH99" s="194">
        <f t="shared" si="145"/>
        <v>0</v>
      </c>
      <c r="BI99" s="195"/>
      <c r="BJ99" s="196"/>
      <c r="BK99" s="197"/>
      <c r="BL99" s="196"/>
      <c r="BM99" s="198"/>
      <c r="BN99" s="199">
        <f>IFERROR(L99-AP99,0)</f>
        <v>0</v>
      </c>
      <c r="BO99" s="195"/>
      <c r="BP99" s="196"/>
      <c r="BQ99" s="197"/>
      <c r="BR99" s="196"/>
      <c r="BS99" s="198"/>
      <c r="BX99" s="321"/>
      <c r="BY99" s="366"/>
      <c r="BZ99" s="60" t="s">
        <v>40</v>
      </c>
      <c r="CA99" s="76">
        <v>100</v>
      </c>
      <c r="CB99" s="77">
        <v>25859</v>
      </c>
      <c r="CC99" s="78">
        <v>72</v>
      </c>
      <c r="CD99" s="211">
        <v>13569.421</v>
      </c>
      <c r="CE99" s="80"/>
      <c r="CF99" s="81"/>
      <c r="CG99" s="82"/>
      <c r="CH99" s="83"/>
      <c r="CI99" s="84"/>
      <c r="CJ99" s="85"/>
      <c r="CK99" s="78"/>
      <c r="CL99" s="83"/>
      <c r="CM99" s="78"/>
      <c r="CN99" s="83"/>
    </row>
    <row r="100" spans="3:92" ht="18" customHeight="1" x14ac:dyDescent="0.3">
      <c r="AM100" s="4"/>
      <c r="AS100" s="4"/>
      <c r="BI100" s="3"/>
      <c r="BK100" s="3"/>
      <c r="BM100" s="3"/>
      <c r="BO100" s="3"/>
      <c r="BQ100" s="3"/>
      <c r="BS100" s="3"/>
      <c r="BX100" s="368"/>
      <c r="BY100" s="364" t="s">
        <v>57</v>
      </c>
      <c r="BZ100" s="365"/>
      <c r="CA100" s="135">
        <v>43</v>
      </c>
      <c r="CB100" s="136">
        <v>0</v>
      </c>
      <c r="CC100" s="137">
        <v>33</v>
      </c>
      <c r="CD100" s="212">
        <v>135.45399999999998</v>
      </c>
      <c r="CE100" s="139"/>
      <c r="CF100" s="140"/>
      <c r="CG100" s="141"/>
      <c r="CH100" s="142"/>
      <c r="CI100" s="143"/>
      <c r="CJ100" s="144"/>
      <c r="CK100" s="137"/>
      <c r="CL100" s="142"/>
      <c r="CM100" s="137"/>
      <c r="CN100" s="142"/>
    </row>
    <row r="101" spans="3:92" ht="18" customHeight="1" x14ac:dyDescent="0.3">
      <c r="AH101" s="8"/>
      <c r="AM101" s="4"/>
      <c r="AN101" s="8"/>
      <c r="AS101" s="4"/>
      <c r="AT101" s="8"/>
      <c r="BI101" s="3"/>
      <c r="BK101" s="3"/>
      <c r="BM101" s="3"/>
      <c r="BO101" s="3"/>
      <c r="BQ101" s="3"/>
      <c r="BS101" s="3"/>
      <c r="BX101" s="320" t="s">
        <v>66</v>
      </c>
      <c r="BY101" s="363" t="s">
        <v>35</v>
      </c>
      <c r="BZ101" s="102" t="s">
        <v>34</v>
      </c>
      <c r="CA101" s="145">
        <v>0</v>
      </c>
      <c r="CB101" s="146">
        <v>0</v>
      </c>
      <c r="CC101" s="147">
        <v>43</v>
      </c>
      <c r="CD101" s="148">
        <v>748.18099999999993</v>
      </c>
      <c r="CE101" s="149"/>
      <c r="CF101" s="150"/>
      <c r="CG101" s="151"/>
      <c r="CH101" s="152"/>
      <c r="CI101" s="153"/>
      <c r="CJ101" s="154"/>
      <c r="CK101" s="147"/>
      <c r="CL101" s="152"/>
      <c r="CM101" s="147"/>
      <c r="CN101" s="152"/>
    </row>
    <row r="102" spans="3:92" s="8" customFormat="1" ht="18" customHeight="1" thickBot="1" x14ac:dyDescent="0.35">
      <c r="C102" s="7"/>
      <c r="D102" s="7"/>
      <c r="E102" s="7"/>
      <c r="F102" s="7">
        <f>CE169</f>
        <v>8122</v>
      </c>
      <c r="G102" s="3"/>
      <c r="I102" s="4"/>
      <c r="J102" s="9"/>
      <c r="K102" s="9"/>
      <c r="L102" s="7">
        <f>CE170</f>
        <v>8122</v>
      </c>
      <c r="M102" s="3"/>
      <c r="O102" s="4"/>
      <c r="P102" s="9"/>
      <c r="Q102" s="9"/>
      <c r="R102" s="10">
        <f>CE171</f>
        <v>0</v>
      </c>
      <c r="S102" s="11"/>
      <c r="T102" s="10"/>
      <c r="U102" s="12"/>
      <c r="V102" s="9"/>
      <c r="W102" s="9"/>
      <c r="X102" s="10">
        <f>CE172</f>
        <v>0</v>
      </c>
      <c r="Y102" s="11"/>
      <c r="Z102" s="10"/>
      <c r="AA102" s="12"/>
      <c r="AB102" s="9"/>
      <c r="AC102" s="9"/>
      <c r="AD102" s="10">
        <f>CE173</f>
        <v>0</v>
      </c>
      <c r="AE102" s="11"/>
      <c r="AF102" s="10"/>
      <c r="AG102" s="12"/>
      <c r="AH102" s="9"/>
      <c r="AI102" s="9"/>
      <c r="AJ102" s="10">
        <f>CE174</f>
        <v>0</v>
      </c>
      <c r="AK102" s="3"/>
      <c r="AM102" s="4"/>
      <c r="AO102" s="3"/>
      <c r="AP102" s="10">
        <f>CE175</f>
        <v>0</v>
      </c>
      <c r="AQ102" s="3"/>
      <c r="AS102" s="4"/>
      <c r="AU102" s="3"/>
      <c r="AW102" s="3"/>
      <c r="AY102" s="3"/>
      <c r="BA102" s="3"/>
      <c r="BC102" s="3"/>
      <c r="BE102" s="3"/>
      <c r="BG102" s="3"/>
      <c r="BI102" s="3"/>
      <c r="BK102" s="3"/>
      <c r="BM102" s="11" t="s">
        <v>1</v>
      </c>
      <c r="BO102" s="3"/>
      <c r="BQ102" s="3"/>
      <c r="BS102" s="11" t="s">
        <v>1</v>
      </c>
      <c r="BX102" s="321"/>
      <c r="BY102" s="366"/>
      <c r="BZ102" s="60" t="s">
        <v>36</v>
      </c>
      <c r="CA102" s="76">
        <v>2522</v>
      </c>
      <c r="CB102" s="77">
        <v>603637</v>
      </c>
      <c r="CC102" s="78">
        <v>1675</v>
      </c>
      <c r="CD102" s="79">
        <v>550509.08000000007</v>
      </c>
      <c r="CE102" s="80"/>
      <c r="CF102" s="81"/>
      <c r="CG102" s="82"/>
      <c r="CH102" s="83"/>
      <c r="CI102" s="84"/>
      <c r="CJ102" s="85"/>
      <c r="CK102" s="78"/>
      <c r="CL102" s="83"/>
      <c r="CM102" s="78"/>
      <c r="CN102" s="83"/>
    </row>
    <row r="103" spans="3:92" s="15" customFormat="1" ht="18" customHeight="1" x14ac:dyDescent="0.3">
      <c r="C103" s="347" t="s">
        <v>2</v>
      </c>
      <c r="D103" s="345"/>
      <c r="E103" s="352"/>
      <c r="F103" s="358" t="str">
        <f>$F$7</f>
        <v>2025 Budget</v>
      </c>
      <c r="G103" s="345"/>
      <c r="H103" s="345"/>
      <c r="I103" s="345"/>
      <c r="J103" s="345"/>
      <c r="K103" s="346"/>
      <c r="L103" s="359" t="str">
        <f>$L$7</f>
        <v>2025 Actual</v>
      </c>
      <c r="M103" s="345"/>
      <c r="N103" s="345"/>
      <c r="O103" s="345"/>
      <c r="P103" s="345"/>
      <c r="Q103" s="348"/>
      <c r="R103" s="347" t="str">
        <f>$R$7</f>
        <v>2024 Actual</v>
      </c>
      <c r="S103" s="345"/>
      <c r="T103" s="345"/>
      <c r="U103" s="345"/>
      <c r="V103" s="345"/>
      <c r="W103" s="348"/>
      <c r="X103" s="344" t="str">
        <f>$X$7</f>
        <v>2023 Actual</v>
      </c>
      <c r="Y103" s="345"/>
      <c r="Z103" s="345"/>
      <c r="AA103" s="345"/>
      <c r="AB103" s="345"/>
      <c r="AC103" s="346"/>
      <c r="AD103" s="347" t="str">
        <f>$AD$7</f>
        <v>2022 Actual</v>
      </c>
      <c r="AE103" s="345"/>
      <c r="AF103" s="345"/>
      <c r="AG103" s="345"/>
      <c r="AH103" s="345"/>
      <c r="AI103" s="348"/>
      <c r="AJ103" s="347" t="str">
        <f>$AJ$7</f>
        <v>2021 Actual</v>
      </c>
      <c r="AK103" s="345"/>
      <c r="AL103" s="345"/>
      <c r="AM103" s="345"/>
      <c r="AN103" s="345"/>
      <c r="AO103" s="346"/>
      <c r="AP103" s="347" t="str">
        <f>$AP$7</f>
        <v>2020 Actual</v>
      </c>
      <c r="AQ103" s="345"/>
      <c r="AR103" s="345"/>
      <c r="AS103" s="345"/>
      <c r="AT103" s="345"/>
      <c r="AU103" s="349"/>
      <c r="AV103" s="350" t="str">
        <f>$AV$7</f>
        <v>2025 Actual vs. 2025 Budget</v>
      </c>
      <c r="AW103" s="340"/>
      <c r="AX103" s="340"/>
      <c r="AY103" s="340"/>
      <c r="AZ103" s="340"/>
      <c r="BA103" s="351"/>
      <c r="BB103" s="350" t="str">
        <f>$BB$7</f>
        <v>2025 Actual vs. 2024 Actual</v>
      </c>
      <c r="BC103" s="340"/>
      <c r="BD103" s="340"/>
      <c r="BE103" s="340"/>
      <c r="BF103" s="340"/>
      <c r="BG103" s="351"/>
      <c r="BH103" s="350" t="str">
        <f>$BH$7</f>
        <v>2025 Actual vs. 2023 Actual</v>
      </c>
      <c r="BI103" s="340"/>
      <c r="BJ103" s="340"/>
      <c r="BK103" s="340"/>
      <c r="BL103" s="340"/>
      <c r="BM103" s="341"/>
      <c r="BN103" s="339" t="str">
        <f>$BN$7</f>
        <v>2024 Actual vs. 2019 Actual</v>
      </c>
      <c r="BO103" s="340"/>
      <c r="BP103" s="340"/>
      <c r="BQ103" s="340"/>
      <c r="BR103" s="340"/>
      <c r="BS103" s="341"/>
      <c r="BX103" s="321"/>
      <c r="BY103" s="366"/>
      <c r="BZ103" s="60" t="s">
        <v>38</v>
      </c>
      <c r="CA103" s="76">
        <v>83</v>
      </c>
      <c r="CB103" s="77">
        <v>9451</v>
      </c>
      <c r="CC103" s="78">
        <v>35</v>
      </c>
      <c r="CD103" s="79">
        <v>9758.18</v>
      </c>
      <c r="CE103" s="80"/>
      <c r="CF103" s="81"/>
      <c r="CG103" s="82"/>
      <c r="CH103" s="83"/>
      <c r="CI103" s="84"/>
      <c r="CJ103" s="85"/>
      <c r="CK103" s="78"/>
      <c r="CL103" s="83"/>
      <c r="CM103" s="78"/>
      <c r="CN103" s="83"/>
    </row>
    <row r="104" spans="3:92" s="15" customFormat="1" ht="18" customHeight="1" x14ac:dyDescent="0.3">
      <c r="C104" s="353"/>
      <c r="D104" s="333"/>
      <c r="E104" s="354"/>
      <c r="F104" s="342" t="s">
        <v>15</v>
      </c>
      <c r="G104" s="333"/>
      <c r="H104" s="334" t="s">
        <v>16</v>
      </c>
      <c r="I104" s="333"/>
      <c r="J104" s="334" t="s">
        <v>17</v>
      </c>
      <c r="K104" s="336"/>
      <c r="L104" s="335" t="s">
        <v>15</v>
      </c>
      <c r="M104" s="333"/>
      <c r="N104" s="334" t="s">
        <v>16</v>
      </c>
      <c r="O104" s="333"/>
      <c r="P104" s="334" t="s">
        <v>17</v>
      </c>
      <c r="Q104" s="343"/>
      <c r="R104" s="335" t="s">
        <v>15</v>
      </c>
      <c r="S104" s="333"/>
      <c r="T104" s="334" t="s">
        <v>16</v>
      </c>
      <c r="U104" s="333"/>
      <c r="V104" s="334" t="s">
        <v>18</v>
      </c>
      <c r="W104" s="343"/>
      <c r="X104" s="338" t="s">
        <v>15</v>
      </c>
      <c r="Y104" s="333"/>
      <c r="Z104" s="334" t="s">
        <v>16</v>
      </c>
      <c r="AA104" s="333"/>
      <c r="AB104" s="334" t="s">
        <v>18</v>
      </c>
      <c r="AC104" s="336"/>
      <c r="AD104" s="335" t="s">
        <v>15</v>
      </c>
      <c r="AE104" s="333"/>
      <c r="AF104" s="334" t="s">
        <v>16</v>
      </c>
      <c r="AG104" s="333"/>
      <c r="AH104" s="334" t="s">
        <v>19</v>
      </c>
      <c r="AI104" s="343"/>
      <c r="AJ104" s="335" t="s">
        <v>15</v>
      </c>
      <c r="AK104" s="333"/>
      <c r="AL104" s="334" t="s">
        <v>16</v>
      </c>
      <c r="AM104" s="333"/>
      <c r="AN104" s="334" t="s">
        <v>19</v>
      </c>
      <c r="AO104" s="336"/>
      <c r="AP104" s="335" t="s">
        <v>15</v>
      </c>
      <c r="AQ104" s="333"/>
      <c r="AR104" s="334" t="s">
        <v>16</v>
      </c>
      <c r="AS104" s="333"/>
      <c r="AT104" s="334" t="s">
        <v>19</v>
      </c>
      <c r="AU104" s="337"/>
      <c r="AV104" s="332" t="s">
        <v>15</v>
      </c>
      <c r="AW104" s="333"/>
      <c r="AX104" s="334" t="s">
        <v>16</v>
      </c>
      <c r="AY104" s="333"/>
      <c r="AZ104" s="334" t="s">
        <v>17</v>
      </c>
      <c r="BA104" s="336"/>
      <c r="BB104" s="332" t="s">
        <v>15</v>
      </c>
      <c r="BC104" s="333"/>
      <c r="BD104" s="334" t="s">
        <v>16</v>
      </c>
      <c r="BE104" s="333"/>
      <c r="BF104" s="334" t="s">
        <v>17</v>
      </c>
      <c r="BG104" s="336"/>
      <c r="BH104" s="332" t="s">
        <v>15</v>
      </c>
      <c r="BI104" s="333"/>
      <c r="BJ104" s="334" t="s">
        <v>16</v>
      </c>
      <c r="BK104" s="333"/>
      <c r="BL104" s="334" t="s">
        <v>17</v>
      </c>
      <c r="BM104" s="337"/>
      <c r="BN104" s="338" t="s">
        <v>15</v>
      </c>
      <c r="BO104" s="333"/>
      <c r="BP104" s="334" t="s">
        <v>16</v>
      </c>
      <c r="BQ104" s="333"/>
      <c r="BR104" s="334" t="s">
        <v>17</v>
      </c>
      <c r="BS104" s="337"/>
      <c r="BX104" s="321"/>
      <c r="BY104" s="366"/>
      <c r="BZ104" s="60" t="s">
        <v>40</v>
      </c>
      <c r="CA104" s="76">
        <v>53</v>
      </c>
      <c r="CB104" s="77">
        <v>12943</v>
      </c>
      <c r="CC104" s="78">
        <v>0</v>
      </c>
      <c r="CD104" s="79">
        <v>0</v>
      </c>
      <c r="CE104" s="80"/>
      <c r="CF104" s="81"/>
      <c r="CG104" s="82"/>
      <c r="CH104" s="83"/>
      <c r="CI104" s="84"/>
      <c r="CJ104" s="85"/>
      <c r="CK104" s="78"/>
      <c r="CL104" s="83"/>
      <c r="CM104" s="78"/>
      <c r="CN104" s="83"/>
    </row>
    <row r="105" spans="3:92" s="15" customFormat="1" ht="18" customHeight="1" thickBot="1" x14ac:dyDescent="0.35">
      <c r="C105" s="355"/>
      <c r="D105" s="356"/>
      <c r="E105" s="357"/>
      <c r="F105" s="19"/>
      <c r="G105" s="20" t="s">
        <v>28</v>
      </c>
      <c r="H105" s="21"/>
      <c r="I105" s="22" t="s">
        <v>29</v>
      </c>
      <c r="J105" s="21"/>
      <c r="K105" s="23" t="s">
        <v>28</v>
      </c>
      <c r="L105" s="24"/>
      <c r="M105" s="20" t="s">
        <v>28</v>
      </c>
      <c r="N105" s="21"/>
      <c r="O105" s="22" t="s">
        <v>29</v>
      </c>
      <c r="P105" s="21"/>
      <c r="Q105" s="25" t="s">
        <v>28</v>
      </c>
      <c r="R105" s="24"/>
      <c r="S105" s="20" t="s">
        <v>28</v>
      </c>
      <c r="T105" s="21"/>
      <c r="U105" s="22" t="s">
        <v>29</v>
      </c>
      <c r="V105" s="21"/>
      <c r="W105" s="25" t="s">
        <v>28</v>
      </c>
      <c r="X105" s="26"/>
      <c r="Y105" s="20" t="s">
        <v>28</v>
      </c>
      <c r="Z105" s="21"/>
      <c r="AA105" s="22" t="s">
        <v>29</v>
      </c>
      <c r="AB105" s="21"/>
      <c r="AC105" s="23" t="s">
        <v>28</v>
      </c>
      <c r="AD105" s="24"/>
      <c r="AE105" s="20" t="s">
        <v>28</v>
      </c>
      <c r="AF105" s="21"/>
      <c r="AG105" s="22" t="s">
        <v>29</v>
      </c>
      <c r="AH105" s="21"/>
      <c r="AI105" s="25" t="s">
        <v>28</v>
      </c>
      <c r="AJ105" s="24"/>
      <c r="AK105" s="20" t="s">
        <v>28</v>
      </c>
      <c r="AL105" s="21"/>
      <c r="AM105" s="22" t="s">
        <v>29</v>
      </c>
      <c r="AN105" s="21"/>
      <c r="AO105" s="23" t="s">
        <v>28</v>
      </c>
      <c r="AP105" s="24"/>
      <c r="AQ105" s="20" t="s">
        <v>28</v>
      </c>
      <c r="AR105" s="21"/>
      <c r="AS105" s="22" t="s">
        <v>29</v>
      </c>
      <c r="AT105" s="21"/>
      <c r="AU105" s="27" t="s">
        <v>28</v>
      </c>
      <c r="AV105" s="28"/>
      <c r="AW105" s="20" t="s">
        <v>30</v>
      </c>
      <c r="AX105" s="21"/>
      <c r="AY105" s="20" t="s">
        <v>30</v>
      </c>
      <c r="AZ105" s="21"/>
      <c r="BA105" s="23" t="s">
        <v>30</v>
      </c>
      <c r="BB105" s="28"/>
      <c r="BC105" s="20" t="s">
        <v>30</v>
      </c>
      <c r="BD105" s="21"/>
      <c r="BE105" s="20" t="s">
        <v>30</v>
      </c>
      <c r="BF105" s="21"/>
      <c r="BG105" s="23" t="s">
        <v>30</v>
      </c>
      <c r="BH105" s="28"/>
      <c r="BI105" s="20" t="s">
        <v>30</v>
      </c>
      <c r="BJ105" s="21"/>
      <c r="BK105" s="20" t="s">
        <v>30</v>
      </c>
      <c r="BL105" s="21"/>
      <c r="BM105" s="27" t="s">
        <v>30</v>
      </c>
      <c r="BN105" s="26"/>
      <c r="BO105" s="20" t="s">
        <v>30</v>
      </c>
      <c r="BP105" s="21"/>
      <c r="BQ105" s="20" t="s">
        <v>30</v>
      </c>
      <c r="BR105" s="21"/>
      <c r="BS105" s="27" t="s">
        <v>30</v>
      </c>
      <c r="BX105" s="321"/>
      <c r="BY105" s="366" t="s">
        <v>42</v>
      </c>
      <c r="BZ105" s="60" t="s">
        <v>43</v>
      </c>
      <c r="CA105" s="76">
        <v>266</v>
      </c>
      <c r="CB105" s="77">
        <v>58230</v>
      </c>
      <c r="CC105" s="78">
        <v>227</v>
      </c>
      <c r="CD105" s="79">
        <v>30739.135999999995</v>
      </c>
      <c r="CE105" s="80"/>
      <c r="CF105" s="81"/>
      <c r="CG105" s="82"/>
      <c r="CH105" s="83"/>
      <c r="CI105" s="84"/>
      <c r="CJ105" s="85"/>
      <c r="CK105" s="78"/>
      <c r="CL105" s="83"/>
      <c r="CM105" s="78"/>
      <c r="CN105" s="83"/>
    </row>
    <row r="106" spans="3:92" ht="18" customHeight="1" thickTop="1" x14ac:dyDescent="0.3">
      <c r="C106" s="360" t="s">
        <v>63</v>
      </c>
      <c r="D106" s="317" t="s">
        <v>33</v>
      </c>
      <c r="E106" s="34" t="s">
        <v>34</v>
      </c>
      <c r="F106" s="35">
        <f>CA62</f>
        <v>0</v>
      </c>
      <c r="G106" s="36">
        <f>IFERROR(F106/F122,0)</f>
        <v>0</v>
      </c>
      <c r="H106" s="37" t="str">
        <f>IFERROR(J106/F106,"0")</f>
        <v>0</v>
      </c>
      <c r="I106" s="38">
        <f>IFERROR(H106/H107,0)</f>
        <v>0</v>
      </c>
      <c r="J106" s="37">
        <f>CB62</f>
        <v>0</v>
      </c>
      <c r="K106" s="39">
        <f>IFERROR(J106/J122,0)</f>
        <v>0</v>
      </c>
      <c r="L106" s="40">
        <f t="shared" ref="L106:L109" si="164">CC62</f>
        <v>18</v>
      </c>
      <c r="M106" s="36">
        <f>IFERROR(L106/L122,0)</f>
        <v>4.8335123523093448E-3</v>
      </c>
      <c r="N106" s="37">
        <f>IFERROR(P106/L106,"0")</f>
        <v>30.404000000000003</v>
      </c>
      <c r="O106" s="38">
        <f>IFERROR(N106/N107,0)</f>
        <v>0.11255245520956678</v>
      </c>
      <c r="P106" s="37">
        <f t="shared" ref="P106:P109" si="165">CD62</f>
        <v>547.27200000000005</v>
      </c>
      <c r="Q106" s="41">
        <f>IFERROR(P106/P122,0)</f>
        <v>6.8625539655317624E-4</v>
      </c>
      <c r="R106" s="40">
        <f>CE62</f>
        <v>0</v>
      </c>
      <c r="S106" s="36">
        <f>IFERROR(R106/R122,0)</f>
        <v>0</v>
      </c>
      <c r="T106" s="37" t="str">
        <f>IFERROR(V106/R106,"0")</f>
        <v>0</v>
      </c>
      <c r="U106" s="38">
        <f>IFERROR(T106/T107,0)</f>
        <v>0</v>
      </c>
      <c r="V106" s="37">
        <f>CF62</f>
        <v>0</v>
      </c>
      <c r="W106" s="41">
        <f>IFERROR(V106/V122,0)</f>
        <v>0</v>
      </c>
      <c r="X106" s="42">
        <f>CG62</f>
        <v>0</v>
      </c>
      <c r="Y106" s="36">
        <f>IFERROR(X106/X122,0)</f>
        <v>0</v>
      </c>
      <c r="Z106" s="37" t="str">
        <f>IFERROR(AB106/X106,"0")</f>
        <v>0</v>
      </c>
      <c r="AA106" s="38">
        <f>IFERROR(Z106/Z107,0)</f>
        <v>0</v>
      </c>
      <c r="AB106" s="37">
        <f>CH62</f>
        <v>0</v>
      </c>
      <c r="AC106" s="39">
        <f>IFERROR(AB106/AB122,0)</f>
        <v>0</v>
      </c>
      <c r="AD106" s="40">
        <f>CI62</f>
        <v>0</v>
      </c>
      <c r="AE106" s="36">
        <f>IFERROR(AD106/AD122,0)</f>
        <v>0</v>
      </c>
      <c r="AF106" s="37" t="str">
        <f>IFERROR(AH106/AD106,"0")</f>
        <v>0</v>
      </c>
      <c r="AG106" s="38">
        <f>IFERROR(AF106/AF107,0)</f>
        <v>0</v>
      </c>
      <c r="AH106" s="37">
        <f>CJ62</f>
        <v>0</v>
      </c>
      <c r="AI106" s="41">
        <f>IFERROR(AH106/AH122,0)</f>
        <v>0</v>
      </c>
      <c r="AJ106" s="40">
        <f>CK62</f>
        <v>0</v>
      </c>
      <c r="AK106" s="36">
        <f>IFERROR(AJ106/AJ122,0)</f>
        <v>0</v>
      </c>
      <c r="AL106" s="37" t="str">
        <f>IFERROR(AN106/AJ106,"0")</f>
        <v>0</v>
      </c>
      <c r="AM106" s="38">
        <f>IFERROR(AL106/AL107,0)</f>
        <v>0</v>
      </c>
      <c r="AN106" s="37">
        <f>CL62</f>
        <v>0</v>
      </c>
      <c r="AO106" s="39">
        <f>IFERROR(AN106/AN122,0)</f>
        <v>0</v>
      </c>
      <c r="AP106" s="40">
        <f>CM62</f>
        <v>0</v>
      </c>
      <c r="AQ106" s="36">
        <f>IFERROR(AP106/AP122,0)</f>
        <v>0</v>
      </c>
      <c r="AR106" s="37" t="str">
        <f>IFERROR(AT106/AP106,"0")</f>
        <v>0</v>
      </c>
      <c r="AS106" s="38">
        <f>IFERROR(AR106/AR107,0)</f>
        <v>0</v>
      </c>
      <c r="AT106" s="37">
        <f>CN62</f>
        <v>0</v>
      </c>
      <c r="AU106" s="43">
        <f>IFERROR(AT106/AT122,0)</f>
        <v>0</v>
      </c>
      <c r="AV106" s="44">
        <f>IFERROR(L106-F106,0)</f>
        <v>18</v>
      </c>
      <c r="AW106" s="45">
        <f>IFERROR(AV106/F106,0)</f>
        <v>0</v>
      </c>
      <c r="AX106" s="46">
        <f>IFERROR(N106-H106,0)</f>
        <v>30.404000000000003</v>
      </c>
      <c r="AY106" s="45">
        <f>IFERROR(AX106/H106,0)</f>
        <v>0</v>
      </c>
      <c r="AZ106" s="46">
        <f>IFERROR(P106-J106,0)</f>
        <v>547.27200000000005</v>
      </c>
      <c r="BA106" s="47">
        <f>IFERROR(AZ106/J106,0)</f>
        <v>0</v>
      </c>
      <c r="BB106" s="44">
        <f>IFERROR(L106-R106,0)</f>
        <v>18</v>
      </c>
      <c r="BC106" s="45">
        <f>IFERROR(BB106/R106,0)</f>
        <v>0</v>
      </c>
      <c r="BD106" s="46">
        <f>IFERROR(N106-T106,0)</f>
        <v>30.404000000000003</v>
      </c>
      <c r="BE106" s="45">
        <f>IFERROR(BD106/T106,0)</f>
        <v>0</v>
      </c>
      <c r="BF106" s="46">
        <f>IFERROR(P106-V106,0)</f>
        <v>547.27200000000005</v>
      </c>
      <c r="BG106" s="47">
        <f>IFERROR(BF106/V106,0)</f>
        <v>0</v>
      </c>
      <c r="BH106" s="44">
        <f>IFERROR(L106-X106,0)</f>
        <v>18</v>
      </c>
      <c r="BI106" s="45">
        <f>IFERROR(BH106/X106,0)</f>
        <v>0</v>
      </c>
      <c r="BJ106" s="46">
        <f>IFERROR(N106-Z106,0)</f>
        <v>30.404000000000003</v>
      </c>
      <c r="BK106" s="45">
        <f>IFERROR(BJ106/Z106,0)</f>
        <v>0</v>
      </c>
      <c r="BL106" s="46">
        <f>IFERROR(P106-AB106,0)</f>
        <v>547.27200000000005</v>
      </c>
      <c r="BM106" s="48">
        <f>IFERROR(BL106/AB106,0)</f>
        <v>0</v>
      </c>
      <c r="BN106" s="49">
        <f>IFERROR(L106-AP106,0)</f>
        <v>18</v>
      </c>
      <c r="BO106" s="45">
        <f>IFERROR(BN106/AP106,0)</f>
        <v>0</v>
      </c>
      <c r="BP106" s="46">
        <f>IFERROR(N106-AR106,0)</f>
        <v>30.404000000000003</v>
      </c>
      <c r="BQ106" s="45">
        <f>IFERROR(BP106/AR106,0)</f>
        <v>0</v>
      </c>
      <c r="BR106" s="46">
        <f t="shared" ref="BR106:BR122" si="166">IFERROR(P106-AT106,0)</f>
        <v>547.27200000000005</v>
      </c>
      <c r="BS106" s="48">
        <f>IFERROR(BR106/AT106,0)</f>
        <v>0</v>
      </c>
      <c r="BX106" s="321"/>
      <c r="BY106" s="366"/>
      <c r="BZ106" s="60" t="s">
        <v>46</v>
      </c>
      <c r="CA106" s="76">
        <v>0</v>
      </c>
      <c r="CB106" s="77">
        <v>0</v>
      </c>
      <c r="CC106" s="78">
        <v>0</v>
      </c>
      <c r="CD106" s="79">
        <v>0</v>
      </c>
      <c r="CE106" s="80"/>
      <c r="CF106" s="81"/>
      <c r="CG106" s="82"/>
      <c r="CH106" s="83"/>
      <c r="CI106" s="84"/>
      <c r="CJ106" s="85"/>
      <c r="CK106" s="78"/>
      <c r="CL106" s="83"/>
      <c r="CM106" s="78"/>
      <c r="CN106" s="83"/>
    </row>
    <row r="107" spans="3:92" ht="18" customHeight="1" x14ac:dyDescent="0.3">
      <c r="C107" s="315"/>
      <c r="D107" s="318"/>
      <c r="E107" s="60" t="s">
        <v>36</v>
      </c>
      <c r="F107" s="61">
        <f>CA63</f>
        <v>2313</v>
      </c>
      <c r="G107" s="62">
        <f>IFERROR(F107/F122,0)</f>
        <v>0.47234338971772788</v>
      </c>
      <c r="H107" s="63">
        <f t="shared" ref="H107:H122" si="167">IFERROR(J107/F107,"0")</f>
        <v>255.54820579334199</v>
      </c>
      <c r="I107" s="64">
        <f>IFERROR(H107/H107,0)</f>
        <v>1</v>
      </c>
      <c r="J107" s="63">
        <f>CB63</f>
        <v>591083</v>
      </c>
      <c r="K107" s="65">
        <f>IFERROR(J107/J122,0)</f>
        <v>0.47699373135870055</v>
      </c>
      <c r="L107" s="66">
        <f t="shared" si="164"/>
        <v>1260</v>
      </c>
      <c r="M107" s="62">
        <f>IFERROR(L107/L122,0)</f>
        <v>0.33834586466165412</v>
      </c>
      <c r="N107" s="63">
        <f t="shared" ref="N107:N122" si="168">IFERROR(P107/L107,"0")</f>
        <v>270.13182380952372</v>
      </c>
      <c r="O107" s="64">
        <f>IFERROR(N107/N107,0)</f>
        <v>1</v>
      </c>
      <c r="P107" s="63">
        <f t="shared" si="165"/>
        <v>340366.09799999988</v>
      </c>
      <c r="Q107" s="67">
        <f>IFERROR(P107/P122,0)</f>
        <v>0.42680435241753123</v>
      </c>
      <c r="R107" s="66">
        <f>CE63</f>
        <v>0</v>
      </c>
      <c r="S107" s="62">
        <f>IFERROR(R107/R122,0)</f>
        <v>0</v>
      </c>
      <c r="T107" s="63" t="str">
        <f t="shared" ref="T107:T122" si="169">IFERROR(V107/R107,"0")</f>
        <v>0</v>
      </c>
      <c r="U107" s="64">
        <f>IFERROR(T107/T107,0)</f>
        <v>0</v>
      </c>
      <c r="V107" s="63">
        <f>CF63</f>
        <v>0</v>
      </c>
      <c r="W107" s="67">
        <f>IFERROR(V107/V122,0)</f>
        <v>0</v>
      </c>
      <c r="X107" s="68">
        <f>CG63</f>
        <v>0</v>
      </c>
      <c r="Y107" s="62">
        <f>IFERROR(X107/X122,0)</f>
        <v>0</v>
      </c>
      <c r="Z107" s="63" t="str">
        <f t="shared" ref="Z107:Z122" si="170">IFERROR(AB107/X107,"0")</f>
        <v>0</v>
      </c>
      <c r="AA107" s="64">
        <f>IFERROR(Z107/Z107,0)</f>
        <v>0</v>
      </c>
      <c r="AB107" s="63">
        <f>CH63</f>
        <v>0</v>
      </c>
      <c r="AC107" s="65">
        <f>IFERROR(AB107/AB122,0)</f>
        <v>0</v>
      </c>
      <c r="AD107" s="66">
        <f>CI63</f>
        <v>0</v>
      </c>
      <c r="AE107" s="62">
        <f>IFERROR(AD107/AD122,0)</f>
        <v>0</v>
      </c>
      <c r="AF107" s="63" t="str">
        <f t="shared" ref="AF107:AF122" si="171">IFERROR(AH107/AD107,"0")</f>
        <v>0</v>
      </c>
      <c r="AG107" s="64">
        <f>IFERROR(AF107/AF107,0)</f>
        <v>0</v>
      </c>
      <c r="AH107" s="63">
        <f>CJ63</f>
        <v>0</v>
      </c>
      <c r="AI107" s="67">
        <f>IFERROR(AH107/AH122,0)</f>
        <v>0</v>
      </c>
      <c r="AJ107" s="66">
        <f>CK63</f>
        <v>0</v>
      </c>
      <c r="AK107" s="62">
        <f>IFERROR(AJ107/AJ122,0)</f>
        <v>0</v>
      </c>
      <c r="AL107" s="63" t="str">
        <f t="shared" ref="AL107:AL122" si="172">IFERROR(AN107/AJ107,"0")</f>
        <v>0</v>
      </c>
      <c r="AM107" s="64">
        <f>IFERROR(AL107/AL107,0)</f>
        <v>0</v>
      </c>
      <c r="AN107" s="63">
        <f>CL63</f>
        <v>0</v>
      </c>
      <c r="AO107" s="65">
        <f>IFERROR(AN107/AN122,0)</f>
        <v>0</v>
      </c>
      <c r="AP107" s="66">
        <f t="shared" ref="AP107:AP109" si="173">CM63</f>
        <v>0</v>
      </c>
      <c r="AQ107" s="62">
        <f>IFERROR(AP107/AP122,0)</f>
        <v>0</v>
      </c>
      <c r="AR107" s="63" t="str">
        <f t="shared" ref="AR107:AR122" si="174">IFERROR(AT107/AP107,"0")</f>
        <v>0</v>
      </c>
      <c r="AS107" s="64">
        <f>IFERROR(AR107/AR107,0)</f>
        <v>0</v>
      </c>
      <c r="AT107" s="63">
        <f t="shared" ref="AT107:AT109" si="175">CN63</f>
        <v>0</v>
      </c>
      <c r="AU107" s="69">
        <f>IFERROR(AT107/AT122,0)</f>
        <v>0</v>
      </c>
      <c r="AV107" s="70">
        <f t="shared" ref="AV107:AV123" si="176">IFERROR(L107-F107,0)</f>
        <v>-1053</v>
      </c>
      <c r="AW107" s="71">
        <f t="shared" ref="AW107:AW122" si="177">IFERROR(AV107/F107,0)</f>
        <v>-0.45525291828793774</v>
      </c>
      <c r="AX107" s="72">
        <f t="shared" ref="AX107:AX122" si="178">IFERROR(N107-H107,0)</f>
        <v>14.583618016181731</v>
      </c>
      <c r="AY107" s="71">
        <f t="shared" ref="AY107:AY122" si="179">IFERROR(AX107/H107,0)</f>
        <v>5.7067972639085106E-2</v>
      </c>
      <c r="AZ107" s="72">
        <f t="shared" ref="AZ107:AZ122" si="180">IFERROR(P107-J107,0)</f>
        <v>-250716.90200000012</v>
      </c>
      <c r="BA107" s="73">
        <f t="shared" ref="BA107:BA122" si="181">IFERROR(AZ107/J107,0)</f>
        <v>-0.42416530673357228</v>
      </c>
      <c r="BB107" s="70">
        <f t="shared" ref="BB107:BB123" si="182">IFERROR(L107-R107,0)</f>
        <v>1260</v>
      </c>
      <c r="BC107" s="71">
        <f t="shared" ref="BC107:BC122" si="183">IFERROR(BB107/R107,0)</f>
        <v>0</v>
      </c>
      <c r="BD107" s="72">
        <f t="shared" ref="BD107:BD122" si="184">IFERROR(N107-T107,0)</f>
        <v>270.13182380952372</v>
      </c>
      <c r="BE107" s="71">
        <f t="shared" ref="BE107:BE122" si="185">IFERROR(BD107/T107,0)</f>
        <v>0</v>
      </c>
      <c r="BF107" s="72">
        <f t="shared" ref="BF107:BF122" si="186">IFERROR(P107-V107,0)</f>
        <v>340366.09799999988</v>
      </c>
      <c r="BG107" s="73">
        <f t="shared" ref="BG107:BG122" si="187">IFERROR(BF107/V107,0)</f>
        <v>0</v>
      </c>
      <c r="BH107" s="70">
        <f t="shared" ref="BH107:BH123" si="188">IFERROR(L107-X107,0)</f>
        <v>1260</v>
      </c>
      <c r="BI107" s="71">
        <f t="shared" ref="BI107:BI122" si="189">IFERROR(BH107/X107,0)</f>
        <v>0</v>
      </c>
      <c r="BJ107" s="72">
        <f t="shared" ref="BJ107:BJ122" si="190">IFERROR(N107-Z107,0)</f>
        <v>270.13182380952372</v>
      </c>
      <c r="BK107" s="71">
        <f t="shared" ref="BK107:BK122" si="191">IFERROR(BJ107/Z107,0)</f>
        <v>0</v>
      </c>
      <c r="BL107" s="72">
        <f t="shared" ref="BL107:BL122" si="192">IFERROR(P107-AB107,0)</f>
        <v>340366.09799999988</v>
      </c>
      <c r="BM107" s="74">
        <f t="shared" ref="BM107:BM122" si="193">IFERROR(BL107/AB107,0)</f>
        <v>0</v>
      </c>
      <c r="BN107" s="75">
        <f t="shared" ref="BN107:BN122" si="194">IFERROR(L107-AP107,0)</f>
        <v>1260</v>
      </c>
      <c r="BO107" s="71">
        <f t="shared" ref="BO107:BO122" si="195">IFERROR(BN107/AP107,0)</f>
        <v>0</v>
      </c>
      <c r="BP107" s="72">
        <f t="shared" ref="BP107:BP122" si="196">IFERROR(N107-AR107,0)</f>
        <v>270.13182380952372</v>
      </c>
      <c r="BQ107" s="71">
        <f t="shared" ref="BQ107:BQ122" si="197">IFERROR(BP107/AR107,0)</f>
        <v>0</v>
      </c>
      <c r="BR107" s="72">
        <f t="shared" si="166"/>
        <v>340366.09799999988</v>
      </c>
      <c r="BS107" s="74">
        <f t="shared" ref="BS107:BS122" si="198">IFERROR(BR107/AT107,0)</f>
        <v>0</v>
      </c>
      <c r="BX107" s="321"/>
      <c r="BY107" s="366"/>
      <c r="BZ107" s="60" t="s">
        <v>48</v>
      </c>
      <c r="CA107" s="76">
        <v>0</v>
      </c>
      <c r="CB107" s="77">
        <v>0</v>
      </c>
      <c r="CC107" s="78">
        <v>2</v>
      </c>
      <c r="CD107" s="79">
        <v>613.63599999999997</v>
      </c>
      <c r="CE107" s="80"/>
      <c r="CF107" s="81"/>
      <c r="CG107" s="82"/>
      <c r="CH107" s="83"/>
      <c r="CI107" s="84"/>
      <c r="CJ107" s="85"/>
      <c r="CK107" s="78"/>
      <c r="CL107" s="83"/>
      <c r="CM107" s="78"/>
      <c r="CN107" s="83"/>
    </row>
    <row r="108" spans="3:92" ht="18" customHeight="1" x14ac:dyDescent="0.3">
      <c r="C108" s="315"/>
      <c r="D108" s="318"/>
      <c r="E108" s="60" t="s">
        <v>37</v>
      </c>
      <c r="F108" s="61">
        <f>CA64</f>
        <v>85.716696900000002</v>
      </c>
      <c r="G108" s="62">
        <f>IFERROR(F108/F122,0)</f>
        <v>1.7504416415543907E-2</v>
      </c>
      <c r="H108" s="63">
        <f t="shared" si="167"/>
        <v>160.38882151558968</v>
      </c>
      <c r="I108" s="64">
        <f>IFERROR(H108/H107,0)</f>
        <v>0.62762648251693742</v>
      </c>
      <c r="J108" s="63">
        <f>CB64</f>
        <v>13748</v>
      </c>
      <c r="K108" s="65">
        <f>IFERROR(J108/J122,0)</f>
        <v>1.1094397603584294E-2</v>
      </c>
      <c r="L108" s="66">
        <f t="shared" si="164"/>
        <v>30</v>
      </c>
      <c r="M108" s="62">
        <f>IFERROR(L108/L122,0)</f>
        <v>8.0558539205155752E-3</v>
      </c>
      <c r="N108" s="63">
        <f t="shared" si="168"/>
        <v>152.87893333333335</v>
      </c>
      <c r="O108" s="64">
        <f>IFERROR(N108/N107,0)</f>
        <v>0.56594195817939563</v>
      </c>
      <c r="P108" s="63">
        <f t="shared" si="165"/>
        <v>4586.3680000000004</v>
      </c>
      <c r="Q108" s="67">
        <f>IFERROR(P108/P122,0)</f>
        <v>5.7511069277777736E-3</v>
      </c>
      <c r="R108" s="66">
        <f>CE64</f>
        <v>0</v>
      </c>
      <c r="S108" s="62">
        <f>IFERROR(R108/R122,0)</f>
        <v>0</v>
      </c>
      <c r="T108" s="63" t="str">
        <f t="shared" si="169"/>
        <v>0</v>
      </c>
      <c r="U108" s="64">
        <f>IFERROR(T108/T107,0)</f>
        <v>0</v>
      </c>
      <c r="V108" s="63">
        <f>CF64</f>
        <v>0</v>
      </c>
      <c r="W108" s="67">
        <f>IFERROR(V108/V122,0)</f>
        <v>0</v>
      </c>
      <c r="X108" s="68">
        <f>CG64</f>
        <v>0</v>
      </c>
      <c r="Y108" s="62">
        <f>IFERROR(X108/X122,0)</f>
        <v>0</v>
      </c>
      <c r="Z108" s="63" t="str">
        <f t="shared" si="170"/>
        <v>0</v>
      </c>
      <c r="AA108" s="64">
        <f>IFERROR(Z108/Z107,0)</f>
        <v>0</v>
      </c>
      <c r="AB108" s="63">
        <f>CH64</f>
        <v>0</v>
      </c>
      <c r="AC108" s="65">
        <f>IFERROR(AB108/AB122,0)</f>
        <v>0</v>
      </c>
      <c r="AD108" s="66">
        <f>CI64</f>
        <v>0</v>
      </c>
      <c r="AE108" s="62">
        <f>IFERROR(AD108/AD122,0)</f>
        <v>0</v>
      </c>
      <c r="AF108" s="63" t="str">
        <f t="shared" si="171"/>
        <v>0</v>
      </c>
      <c r="AG108" s="64">
        <f>IFERROR(AF108/AF107,0)</f>
        <v>0</v>
      </c>
      <c r="AH108" s="63">
        <f>CJ64</f>
        <v>0</v>
      </c>
      <c r="AI108" s="67">
        <f>IFERROR(AH108/AH122,0)</f>
        <v>0</v>
      </c>
      <c r="AJ108" s="66">
        <f>CK64</f>
        <v>0</v>
      </c>
      <c r="AK108" s="62">
        <f>IFERROR(AJ108/AJ122,0)</f>
        <v>0</v>
      </c>
      <c r="AL108" s="63" t="str">
        <f t="shared" si="172"/>
        <v>0</v>
      </c>
      <c r="AM108" s="64">
        <f>IFERROR(AL108/AL107,0)</f>
        <v>0</v>
      </c>
      <c r="AN108" s="63">
        <f>CL64</f>
        <v>0</v>
      </c>
      <c r="AO108" s="65">
        <f>IFERROR(AN108/AN122,0)</f>
        <v>0</v>
      </c>
      <c r="AP108" s="66">
        <f t="shared" si="173"/>
        <v>0</v>
      </c>
      <c r="AQ108" s="62">
        <f>IFERROR(AP108/AP122,0)</f>
        <v>0</v>
      </c>
      <c r="AR108" s="63" t="str">
        <f t="shared" si="174"/>
        <v>0</v>
      </c>
      <c r="AS108" s="64">
        <f>IFERROR(AR108/AR107,0)</f>
        <v>0</v>
      </c>
      <c r="AT108" s="63">
        <f>CN64</f>
        <v>0</v>
      </c>
      <c r="AU108" s="69">
        <f>IFERROR(AT108/AT122,0)</f>
        <v>0</v>
      </c>
      <c r="AV108" s="70">
        <f t="shared" si="176"/>
        <v>-55.716696900000002</v>
      </c>
      <c r="AW108" s="71">
        <f t="shared" si="177"/>
        <v>-0.65000984539804407</v>
      </c>
      <c r="AX108" s="72">
        <f t="shared" si="178"/>
        <v>-7.5098881822563328</v>
      </c>
      <c r="AY108" s="71">
        <f t="shared" si="179"/>
        <v>-4.6823014916450252E-2</v>
      </c>
      <c r="AZ108" s="72">
        <f t="shared" si="180"/>
        <v>-9161.6319999999996</v>
      </c>
      <c r="BA108" s="73">
        <f t="shared" si="181"/>
        <v>-0.66639743962758213</v>
      </c>
      <c r="BB108" s="70">
        <f t="shared" si="182"/>
        <v>30</v>
      </c>
      <c r="BC108" s="71">
        <f t="shared" si="183"/>
        <v>0</v>
      </c>
      <c r="BD108" s="72">
        <f t="shared" si="184"/>
        <v>152.87893333333335</v>
      </c>
      <c r="BE108" s="71">
        <f t="shared" si="185"/>
        <v>0</v>
      </c>
      <c r="BF108" s="72">
        <f t="shared" si="186"/>
        <v>4586.3680000000004</v>
      </c>
      <c r="BG108" s="73">
        <f t="shared" si="187"/>
        <v>0</v>
      </c>
      <c r="BH108" s="70">
        <f t="shared" si="188"/>
        <v>30</v>
      </c>
      <c r="BI108" s="71">
        <f t="shared" si="189"/>
        <v>0</v>
      </c>
      <c r="BJ108" s="72">
        <f t="shared" si="190"/>
        <v>152.87893333333335</v>
      </c>
      <c r="BK108" s="71">
        <f t="shared" si="191"/>
        <v>0</v>
      </c>
      <c r="BL108" s="72">
        <f t="shared" si="192"/>
        <v>4586.3680000000004</v>
      </c>
      <c r="BM108" s="74">
        <f t="shared" si="193"/>
        <v>0</v>
      </c>
      <c r="BN108" s="75">
        <f t="shared" si="194"/>
        <v>30</v>
      </c>
      <c r="BO108" s="71">
        <f t="shared" si="195"/>
        <v>0</v>
      </c>
      <c r="BP108" s="72">
        <f t="shared" si="196"/>
        <v>152.87893333333335</v>
      </c>
      <c r="BQ108" s="71">
        <f t="shared" si="197"/>
        <v>0</v>
      </c>
      <c r="BR108" s="72">
        <f t="shared" si="166"/>
        <v>4586.3680000000004</v>
      </c>
      <c r="BS108" s="74">
        <f t="shared" si="198"/>
        <v>0</v>
      </c>
      <c r="BX108" s="321"/>
      <c r="BY108" s="366" t="s">
        <v>43</v>
      </c>
      <c r="BZ108" s="60" t="s">
        <v>50</v>
      </c>
      <c r="CA108" s="76">
        <v>376</v>
      </c>
      <c r="CB108" s="77">
        <v>91307</v>
      </c>
      <c r="CC108" s="78">
        <v>589</v>
      </c>
      <c r="CD108" s="79">
        <v>194402.49199999991</v>
      </c>
      <c r="CE108" s="80"/>
      <c r="CF108" s="81"/>
      <c r="CG108" s="82"/>
      <c r="CH108" s="83"/>
      <c r="CI108" s="84"/>
      <c r="CJ108" s="85"/>
      <c r="CK108" s="78"/>
      <c r="CL108" s="83"/>
      <c r="CM108" s="78"/>
      <c r="CN108" s="83"/>
    </row>
    <row r="109" spans="3:92" ht="18" customHeight="1" x14ac:dyDescent="0.3">
      <c r="C109" s="315"/>
      <c r="D109" s="318"/>
      <c r="E109" s="60" t="s">
        <v>39</v>
      </c>
      <c r="F109" s="61">
        <f>CA65</f>
        <v>45.144464599999999</v>
      </c>
      <c r="G109" s="62">
        <f>IFERROR(F109/F122,0)</f>
        <v>9.219061580698646E-3</v>
      </c>
      <c r="H109" s="63">
        <f t="shared" si="167"/>
        <v>269.37964837443218</v>
      </c>
      <c r="I109" s="64">
        <f>IFERROR(H109/H107,0)</f>
        <v>1.0541245928068674</v>
      </c>
      <c r="J109" s="63">
        <f>CB65</f>
        <v>12161</v>
      </c>
      <c r="K109" s="65">
        <f>IFERROR(J109/J122,0)</f>
        <v>9.813716122867952E-3</v>
      </c>
      <c r="L109" s="66">
        <f t="shared" si="164"/>
        <v>0</v>
      </c>
      <c r="M109" s="62">
        <f>IFERROR(L109/L122,0)</f>
        <v>0</v>
      </c>
      <c r="N109" s="63" t="str">
        <f t="shared" si="168"/>
        <v>0</v>
      </c>
      <c r="O109" s="64">
        <f>IFERROR(N109/N107,0)</f>
        <v>0</v>
      </c>
      <c r="P109" s="63">
        <f t="shared" si="165"/>
        <v>0</v>
      </c>
      <c r="Q109" s="67">
        <f>IFERROR(P109/P122,0)</f>
        <v>0</v>
      </c>
      <c r="R109" s="66">
        <f>CE65</f>
        <v>0</v>
      </c>
      <c r="S109" s="62">
        <f>IFERROR(R109/R122,0)</f>
        <v>0</v>
      </c>
      <c r="T109" s="63" t="str">
        <f t="shared" si="169"/>
        <v>0</v>
      </c>
      <c r="U109" s="64">
        <f>IFERROR(T109/T107,0)</f>
        <v>0</v>
      </c>
      <c r="V109" s="63">
        <f>CF65</f>
        <v>0</v>
      </c>
      <c r="W109" s="67">
        <f>IFERROR(V109/V122,0)</f>
        <v>0</v>
      </c>
      <c r="X109" s="68">
        <f>CG65</f>
        <v>0</v>
      </c>
      <c r="Y109" s="62">
        <f>IFERROR(X109/X122,0)</f>
        <v>0</v>
      </c>
      <c r="Z109" s="63" t="str">
        <f t="shared" si="170"/>
        <v>0</v>
      </c>
      <c r="AA109" s="64">
        <f>IFERROR(Z109/Z107,0)</f>
        <v>0</v>
      </c>
      <c r="AB109" s="63">
        <f>CH65</f>
        <v>0</v>
      </c>
      <c r="AC109" s="65">
        <f>IFERROR(AB109/AB122,0)</f>
        <v>0</v>
      </c>
      <c r="AD109" s="66">
        <f>CI65</f>
        <v>0</v>
      </c>
      <c r="AE109" s="62">
        <f>IFERROR(AD109/AD122,0)</f>
        <v>0</v>
      </c>
      <c r="AF109" s="63" t="str">
        <f t="shared" si="171"/>
        <v>0</v>
      </c>
      <c r="AG109" s="64">
        <f>IFERROR(AF109/AF107,0)</f>
        <v>0</v>
      </c>
      <c r="AH109" s="63">
        <f>CJ65</f>
        <v>0</v>
      </c>
      <c r="AI109" s="67">
        <f>IFERROR(AH109/AH122,0)</f>
        <v>0</v>
      </c>
      <c r="AJ109" s="66">
        <f>CK65</f>
        <v>0</v>
      </c>
      <c r="AK109" s="62">
        <f>IFERROR(AJ109/AJ122,0)</f>
        <v>0</v>
      </c>
      <c r="AL109" s="63" t="str">
        <f t="shared" si="172"/>
        <v>0</v>
      </c>
      <c r="AM109" s="64">
        <f>IFERROR(AL109/AL107,0)</f>
        <v>0</v>
      </c>
      <c r="AN109" s="63">
        <f>CL65</f>
        <v>0</v>
      </c>
      <c r="AO109" s="65">
        <f>IFERROR(AN109/AN122,0)</f>
        <v>0</v>
      </c>
      <c r="AP109" s="66">
        <f t="shared" si="173"/>
        <v>0</v>
      </c>
      <c r="AQ109" s="62">
        <f>IFERROR(AP109/AP122,0)</f>
        <v>0</v>
      </c>
      <c r="AR109" s="63" t="str">
        <f t="shared" si="174"/>
        <v>0</v>
      </c>
      <c r="AS109" s="64">
        <f>IFERROR(AR109/AR107,0)</f>
        <v>0</v>
      </c>
      <c r="AT109" s="63">
        <f t="shared" si="175"/>
        <v>0</v>
      </c>
      <c r="AU109" s="69">
        <f>IFERROR(AT109/AT122,0)</f>
        <v>0</v>
      </c>
      <c r="AV109" s="70">
        <f t="shared" si="176"/>
        <v>-45.144464599999999</v>
      </c>
      <c r="AW109" s="71">
        <f t="shared" si="177"/>
        <v>-1</v>
      </c>
      <c r="AX109" s="72">
        <f t="shared" si="178"/>
        <v>-269.37964837443218</v>
      </c>
      <c r="AY109" s="71">
        <f t="shared" si="179"/>
        <v>-1</v>
      </c>
      <c r="AZ109" s="72">
        <f t="shared" si="180"/>
        <v>-12161</v>
      </c>
      <c r="BA109" s="73">
        <f t="shared" si="181"/>
        <v>-1</v>
      </c>
      <c r="BB109" s="70">
        <f t="shared" si="182"/>
        <v>0</v>
      </c>
      <c r="BC109" s="71">
        <f t="shared" si="183"/>
        <v>0</v>
      </c>
      <c r="BD109" s="72">
        <f t="shared" si="184"/>
        <v>0</v>
      </c>
      <c r="BE109" s="71">
        <f t="shared" si="185"/>
        <v>0</v>
      </c>
      <c r="BF109" s="72">
        <f t="shared" si="186"/>
        <v>0</v>
      </c>
      <c r="BG109" s="73">
        <f t="shared" si="187"/>
        <v>0</v>
      </c>
      <c r="BH109" s="70">
        <f t="shared" si="188"/>
        <v>0</v>
      </c>
      <c r="BI109" s="71">
        <f t="shared" si="189"/>
        <v>0</v>
      </c>
      <c r="BJ109" s="72">
        <f t="shared" si="190"/>
        <v>0</v>
      </c>
      <c r="BK109" s="71">
        <f t="shared" si="191"/>
        <v>0</v>
      </c>
      <c r="BL109" s="72">
        <f t="shared" si="192"/>
        <v>0</v>
      </c>
      <c r="BM109" s="74">
        <f t="shared" si="193"/>
        <v>0</v>
      </c>
      <c r="BN109" s="75">
        <f t="shared" si="194"/>
        <v>0</v>
      </c>
      <c r="BO109" s="71">
        <f t="shared" si="195"/>
        <v>0</v>
      </c>
      <c r="BP109" s="72">
        <f t="shared" si="196"/>
        <v>0</v>
      </c>
      <c r="BQ109" s="71">
        <f t="shared" si="197"/>
        <v>0</v>
      </c>
      <c r="BR109" s="72">
        <f t="shared" si="166"/>
        <v>0</v>
      </c>
      <c r="BS109" s="74">
        <f t="shared" si="198"/>
        <v>0</v>
      </c>
      <c r="BX109" s="321"/>
      <c r="BY109" s="366"/>
      <c r="BZ109" s="60" t="s">
        <v>51</v>
      </c>
      <c r="CA109" s="76">
        <v>1172</v>
      </c>
      <c r="CB109" s="77">
        <v>296663</v>
      </c>
      <c r="CC109" s="78">
        <v>2686</v>
      </c>
      <c r="CD109" s="79">
        <v>667161.22499999986</v>
      </c>
      <c r="CE109" s="80"/>
      <c r="CF109" s="81"/>
      <c r="CG109" s="82"/>
      <c r="CH109" s="83"/>
      <c r="CI109" s="84"/>
      <c r="CJ109" s="85"/>
      <c r="CK109" s="78"/>
      <c r="CL109" s="83"/>
      <c r="CM109" s="78"/>
      <c r="CN109" s="83"/>
    </row>
    <row r="110" spans="3:92" ht="18" customHeight="1" x14ac:dyDescent="0.3">
      <c r="C110" s="315"/>
      <c r="D110" s="319"/>
      <c r="E110" s="86" t="s">
        <v>41</v>
      </c>
      <c r="F110" s="87">
        <f>SUM(F106:F109)</f>
        <v>2443.8611615</v>
      </c>
      <c r="G110" s="88">
        <f>IFERROR(F110/F122,0)</f>
        <v>0.49906686771397041</v>
      </c>
      <c r="H110" s="89">
        <f t="shared" si="167"/>
        <v>252.46606056020829</v>
      </c>
      <c r="I110" s="90">
        <f>IFERROR(H110/H107,0)</f>
        <v>0.9879390848252475</v>
      </c>
      <c r="J110" s="89">
        <f>SUM(J106:J109)</f>
        <v>616992</v>
      </c>
      <c r="K110" s="91">
        <f>IFERROR(J110/J122,0)</f>
        <v>0.49790184508515278</v>
      </c>
      <c r="L110" s="92">
        <f>SUM(L106:L109)</f>
        <v>1308</v>
      </c>
      <c r="M110" s="88">
        <f>IFERROR(L110/L122,0)</f>
        <v>0.35123523093447906</v>
      </c>
      <c r="N110" s="89">
        <f t="shared" si="168"/>
        <v>264.14353058103967</v>
      </c>
      <c r="O110" s="90">
        <f>IFERROR(N110/N107,0)</f>
        <v>0.97783195943360401</v>
      </c>
      <c r="P110" s="89">
        <f>SUM(P106:P109)</f>
        <v>345499.7379999999</v>
      </c>
      <c r="Q110" s="93">
        <f>IFERROR(P110/P122,0)</f>
        <v>0.43324171474186218</v>
      </c>
      <c r="R110" s="92">
        <f>SUM(R106:R109)</f>
        <v>0</v>
      </c>
      <c r="S110" s="88">
        <f>IFERROR(R110/R122,0)</f>
        <v>0</v>
      </c>
      <c r="T110" s="89" t="str">
        <f t="shared" si="169"/>
        <v>0</v>
      </c>
      <c r="U110" s="90">
        <f>IFERROR(T110/T107,0)</f>
        <v>0</v>
      </c>
      <c r="V110" s="89">
        <f>SUM(V106:V109)</f>
        <v>0</v>
      </c>
      <c r="W110" s="93">
        <f>IFERROR(V110/V122,0)</f>
        <v>0</v>
      </c>
      <c r="X110" s="94">
        <f>SUM(X106:X109)</f>
        <v>0</v>
      </c>
      <c r="Y110" s="88">
        <f>IFERROR(X110/X122,0)</f>
        <v>0</v>
      </c>
      <c r="Z110" s="89" t="str">
        <f t="shared" si="170"/>
        <v>0</v>
      </c>
      <c r="AA110" s="90">
        <f>IFERROR(Z110/Z107,0)</f>
        <v>0</v>
      </c>
      <c r="AB110" s="89">
        <f>SUM(AB106:AB109)</f>
        <v>0</v>
      </c>
      <c r="AC110" s="91">
        <f>IFERROR(AB110/AB122,0)</f>
        <v>0</v>
      </c>
      <c r="AD110" s="92">
        <f>SUM(AD106:AD109)</f>
        <v>0</v>
      </c>
      <c r="AE110" s="88">
        <f>IFERROR(AD110/AD122,0)</f>
        <v>0</v>
      </c>
      <c r="AF110" s="89" t="str">
        <f t="shared" si="171"/>
        <v>0</v>
      </c>
      <c r="AG110" s="90">
        <f>IFERROR(AF110/AF107,0)</f>
        <v>0</v>
      </c>
      <c r="AH110" s="89">
        <f>SUM(AH106:AH109)</f>
        <v>0</v>
      </c>
      <c r="AI110" s="93">
        <f>IFERROR(AH110/AH122,0)</f>
        <v>0</v>
      </c>
      <c r="AJ110" s="92">
        <f>SUM(AJ106:AJ109)</f>
        <v>0</v>
      </c>
      <c r="AK110" s="88">
        <f>IFERROR(AJ110/AJ122,0)</f>
        <v>0</v>
      </c>
      <c r="AL110" s="89" t="str">
        <f t="shared" si="172"/>
        <v>0</v>
      </c>
      <c r="AM110" s="90">
        <f>IFERROR(AL110/AL107,0)</f>
        <v>0</v>
      </c>
      <c r="AN110" s="89">
        <f>SUM(AN106:AN109)</f>
        <v>0</v>
      </c>
      <c r="AO110" s="91">
        <f>IFERROR(AN110/AN122,0)</f>
        <v>0</v>
      </c>
      <c r="AP110" s="92">
        <f>SUM(AP106:AP109)</f>
        <v>0</v>
      </c>
      <c r="AQ110" s="88">
        <f>IFERROR(AP110/AP122,0)</f>
        <v>0</v>
      </c>
      <c r="AR110" s="89" t="str">
        <f t="shared" si="174"/>
        <v>0</v>
      </c>
      <c r="AS110" s="90">
        <f>IFERROR(AR110/AR107,0)</f>
        <v>0</v>
      </c>
      <c r="AT110" s="89">
        <f>SUM(AT106:AT109)</f>
        <v>0</v>
      </c>
      <c r="AU110" s="95">
        <f>IFERROR(AT110/AT122,0)</f>
        <v>0</v>
      </c>
      <c r="AV110" s="96">
        <f t="shared" si="176"/>
        <v>-1135.8611615</v>
      </c>
      <c r="AW110" s="97">
        <f t="shared" si="177"/>
        <v>-0.46478137931650254</v>
      </c>
      <c r="AX110" s="98">
        <f t="shared" si="178"/>
        <v>11.677470020831379</v>
      </c>
      <c r="AY110" s="97">
        <f t="shared" si="179"/>
        <v>4.6253623140154819E-2</v>
      </c>
      <c r="AZ110" s="98">
        <f t="shared" si="180"/>
        <v>-271492.2620000001</v>
      </c>
      <c r="BA110" s="99">
        <f t="shared" si="181"/>
        <v>-0.44002557893781458</v>
      </c>
      <c r="BB110" s="96">
        <f t="shared" si="182"/>
        <v>1308</v>
      </c>
      <c r="BC110" s="97">
        <f t="shared" si="183"/>
        <v>0</v>
      </c>
      <c r="BD110" s="98">
        <f t="shared" si="184"/>
        <v>264.14353058103967</v>
      </c>
      <c r="BE110" s="97">
        <f t="shared" si="185"/>
        <v>0</v>
      </c>
      <c r="BF110" s="98">
        <f t="shared" si="186"/>
        <v>345499.7379999999</v>
      </c>
      <c r="BG110" s="99">
        <f t="shared" si="187"/>
        <v>0</v>
      </c>
      <c r="BH110" s="96">
        <f t="shared" si="188"/>
        <v>1308</v>
      </c>
      <c r="BI110" s="97">
        <f t="shared" si="189"/>
        <v>0</v>
      </c>
      <c r="BJ110" s="98">
        <f t="shared" si="190"/>
        <v>264.14353058103967</v>
      </c>
      <c r="BK110" s="97">
        <f t="shared" si="191"/>
        <v>0</v>
      </c>
      <c r="BL110" s="98">
        <f t="shared" si="192"/>
        <v>345499.7379999999</v>
      </c>
      <c r="BM110" s="100">
        <f t="shared" si="193"/>
        <v>0</v>
      </c>
      <c r="BN110" s="101">
        <f t="shared" si="194"/>
        <v>1308</v>
      </c>
      <c r="BO110" s="97">
        <f t="shared" si="195"/>
        <v>0</v>
      </c>
      <c r="BP110" s="98">
        <f t="shared" si="196"/>
        <v>264.14353058103967</v>
      </c>
      <c r="BQ110" s="97">
        <f t="shared" si="197"/>
        <v>0</v>
      </c>
      <c r="BR110" s="98">
        <f t="shared" si="166"/>
        <v>345499.7379999999</v>
      </c>
      <c r="BS110" s="100">
        <f t="shared" si="198"/>
        <v>0</v>
      </c>
      <c r="BX110" s="321"/>
      <c r="BY110" s="366"/>
      <c r="BZ110" s="60" t="s">
        <v>54</v>
      </c>
      <c r="CA110" s="76">
        <v>592</v>
      </c>
      <c r="CB110" s="77">
        <v>149574</v>
      </c>
      <c r="CC110" s="78">
        <v>921</v>
      </c>
      <c r="CD110" s="79">
        <v>233459.02000000005</v>
      </c>
      <c r="CE110" s="80"/>
      <c r="CF110" s="81"/>
      <c r="CG110" s="82"/>
      <c r="CH110" s="83"/>
      <c r="CI110" s="84"/>
      <c r="CJ110" s="85"/>
      <c r="CK110" s="78"/>
      <c r="CL110" s="83"/>
      <c r="CM110" s="78"/>
      <c r="CN110" s="83"/>
    </row>
    <row r="111" spans="3:92" ht="18" customHeight="1" x14ac:dyDescent="0.3">
      <c r="C111" s="315"/>
      <c r="D111" s="320" t="s">
        <v>44</v>
      </c>
      <c r="E111" s="102" t="s">
        <v>45</v>
      </c>
      <c r="F111" s="103">
        <f>CA66</f>
        <v>245</v>
      </c>
      <c r="G111" s="104">
        <f>IFERROR(F111/F122,0)</f>
        <v>5.0032049494528025E-2</v>
      </c>
      <c r="H111" s="105">
        <f t="shared" si="167"/>
        <v>233.74693877551022</v>
      </c>
      <c r="I111" s="106">
        <f>IFERROR(H111/H107,0)</f>
        <v>0.91468824071704835</v>
      </c>
      <c r="J111" s="105">
        <f>CB66</f>
        <v>57268</v>
      </c>
      <c r="K111" s="107">
        <f>IFERROR(J111/J122,0)</f>
        <v>4.6214282947488021E-2</v>
      </c>
      <c r="L111" s="108">
        <f t="shared" ref="L111:L113" si="199">CC66</f>
        <v>302</v>
      </c>
      <c r="M111" s="104">
        <f>IFERROR(L111/L122,0)</f>
        <v>8.1095596133190118E-2</v>
      </c>
      <c r="N111" s="105">
        <f t="shared" si="168"/>
        <v>142.0984370860927</v>
      </c>
      <c r="O111" s="106">
        <f>IFERROR(N111/N107,0)</f>
        <v>0.52603367897256581</v>
      </c>
      <c r="P111" s="105">
        <f t="shared" ref="P111:P113" si="200">CD66</f>
        <v>42913.727999999996</v>
      </c>
      <c r="Q111" s="109">
        <f>IFERROR(P111/P122,0)</f>
        <v>5.3811957173425892E-2</v>
      </c>
      <c r="R111" s="108">
        <f>CE66</f>
        <v>0</v>
      </c>
      <c r="S111" s="104">
        <f>IFERROR(R111/R122,0)</f>
        <v>0</v>
      </c>
      <c r="T111" s="105" t="str">
        <f t="shared" si="169"/>
        <v>0</v>
      </c>
      <c r="U111" s="106">
        <f>IFERROR(T111/T107,0)</f>
        <v>0</v>
      </c>
      <c r="V111" s="105">
        <f>CF66</f>
        <v>0</v>
      </c>
      <c r="W111" s="109">
        <f>IFERROR(V111/V122,0)</f>
        <v>0</v>
      </c>
      <c r="X111" s="110">
        <f>CG66</f>
        <v>0</v>
      </c>
      <c r="Y111" s="104">
        <f>IFERROR(X111/X122,0)</f>
        <v>0</v>
      </c>
      <c r="Z111" s="105" t="str">
        <f t="shared" si="170"/>
        <v>0</v>
      </c>
      <c r="AA111" s="106">
        <f>IFERROR(Z111/Z107,0)</f>
        <v>0</v>
      </c>
      <c r="AB111" s="105">
        <f>CH66</f>
        <v>0</v>
      </c>
      <c r="AC111" s="107">
        <f>IFERROR(AB111/AB122,0)</f>
        <v>0</v>
      </c>
      <c r="AD111" s="108">
        <f>CI66</f>
        <v>0</v>
      </c>
      <c r="AE111" s="104">
        <f>IFERROR(AD111/AD122,0)</f>
        <v>0</v>
      </c>
      <c r="AF111" s="105" t="str">
        <f t="shared" si="171"/>
        <v>0</v>
      </c>
      <c r="AG111" s="106">
        <f>IFERROR(AF111/AF107,0)</f>
        <v>0</v>
      </c>
      <c r="AH111" s="105">
        <f>CJ66</f>
        <v>0</v>
      </c>
      <c r="AI111" s="109">
        <f>IFERROR(AH111/AH122,0)</f>
        <v>0</v>
      </c>
      <c r="AJ111" s="108">
        <f>CK66</f>
        <v>0</v>
      </c>
      <c r="AK111" s="104">
        <f>IFERROR(AJ111/AJ122,0)</f>
        <v>0</v>
      </c>
      <c r="AL111" s="105" t="str">
        <f t="shared" si="172"/>
        <v>0</v>
      </c>
      <c r="AM111" s="106">
        <f>IFERROR(AL111/AL107,0)</f>
        <v>0</v>
      </c>
      <c r="AN111" s="105">
        <f>CL66</f>
        <v>0</v>
      </c>
      <c r="AO111" s="107">
        <f>IFERROR(AN111/AN122,0)</f>
        <v>0</v>
      </c>
      <c r="AP111" s="108">
        <f>CM66</f>
        <v>0</v>
      </c>
      <c r="AQ111" s="104">
        <f>IFERROR(AP111/AP122,0)</f>
        <v>0</v>
      </c>
      <c r="AR111" s="105" t="str">
        <f t="shared" si="174"/>
        <v>0</v>
      </c>
      <c r="AS111" s="106">
        <f>IFERROR(AR111/AR107,0)</f>
        <v>0</v>
      </c>
      <c r="AT111" s="105">
        <f>CN66</f>
        <v>0</v>
      </c>
      <c r="AU111" s="111">
        <f>IFERROR(AT111/AT122,0)</f>
        <v>0</v>
      </c>
      <c r="AV111" s="112">
        <f t="shared" si="176"/>
        <v>57</v>
      </c>
      <c r="AW111" s="113">
        <f t="shared" si="177"/>
        <v>0.23265306122448978</v>
      </c>
      <c r="AX111" s="114">
        <f t="shared" si="178"/>
        <v>-91.648501689417515</v>
      </c>
      <c r="AY111" s="113">
        <f t="shared" si="179"/>
        <v>-0.39208428640614812</v>
      </c>
      <c r="AZ111" s="114">
        <f t="shared" si="180"/>
        <v>-14354.272000000004</v>
      </c>
      <c r="BA111" s="115">
        <f t="shared" si="181"/>
        <v>-0.25065083467206822</v>
      </c>
      <c r="BB111" s="112">
        <f t="shared" si="182"/>
        <v>302</v>
      </c>
      <c r="BC111" s="113">
        <f t="shared" si="183"/>
        <v>0</v>
      </c>
      <c r="BD111" s="114">
        <f t="shared" si="184"/>
        <v>142.0984370860927</v>
      </c>
      <c r="BE111" s="113">
        <f t="shared" si="185"/>
        <v>0</v>
      </c>
      <c r="BF111" s="114">
        <f t="shared" si="186"/>
        <v>42913.727999999996</v>
      </c>
      <c r="BG111" s="115">
        <f t="shared" si="187"/>
        <v>0</v>
      </c>
      <c r="BH111" s="112">
        <f t="shared" si="188"/>
        <v>302</v>
      </c>
      <c r="BI111" s="113">
        <f t="shared" si="189"/>
        <v>0</v>
      </c>
      <c r="BJ111" s="114">
        <f t="shared" si="190"/>
        <v>142.0984370860927</v>
      </c>
      <c r="BK111" s="113">
        <f t="shared" si="191"/>
        <v>0</v>
      </c>
      <c r="BL111" s="114">
        <f t="shared" si="192"/>
        <v>42913.727999999996</v>
      </c>
      <c r="BM111" s="116">
        <f t="shared" si="193"/>
        <v>0</v>
      </c>
      <c r="BN111" s="117">
        <f t="shared" si="194"/>
        <v>302</v>
      </c>
      <c r="BO111" s="113">
        <f t="shared" si="195"/>
        <v>0</v>
      </c>
      <c r="BP111" s="114">
        <f t="shared" si="196"/>
        <v>142.0984370860927</v>
      </c>
      <c r="BQ111" s="113">
        <f t="shared" si="197"/>
        <v>0</v>
      </c>
      <c r="BR111" s="114">
        <f t="shared" si="166"/>
        <v>42913.727999999996</v>
      </c>
      <c r="BS111" s="116">
        <f t="shared" si="198"/>
        <v>0</v>
      </c>
      <c r="BX111" s="321"/>
      <c r="BY111" s="366"/>
      <c r="BZ111" s="60" t="s">
        <v>55</v>
      </c>
      <c r="CA111" s="76">
        <v>93</v>
      </c>
      <c r="CB111" s="77">
        <v>23204</v>
      </c>
      <c r="CC111" s="78">
        <v>0</v>
      </c>
      <c r="CD111" s="79">
        <v>0</v>
      </c>
      <c r="CE111" s="80"/>
      <c r="CF111" s="81"/>
      <c r="CG111" s="82"/>
      <c r="CH111" s="83"/>
      <c r="CI111" s="84"/>
      <c r="CJ111" s="85"/>
      <c r="CK111" s="78"/>
      <c r="CL111" s="83"/>
      <c r="CM111" s="78"/>
      <c r="CN111" s="83"/>
    </row>
    <row r="112" spans="3:92" ht="18" customHeight="1" x14ac:dyDescent="0.3">
      <c r="C112" s="315"/>
      <c r="D112" s="321"/>
      <c r="E112" s="60" t="s">
        <v>47</v>
      </c>
      <c r="F112" s="61">
        <f>CA67</f>
        <v>0</v>
      </c>
      <c r="G112" s="62">
        <f>IFERROR(F112/F122,0)</f>
        <v>0</v>
      </c>
      <c r="H112" s="63" t="str">
        <f t="shared" si="167"/>
        <v>0</v>
      </c>
      <c r="I112" s="64">
        <f>IFERROR(H112/H107,0)</f>
        <v>0</v>
      </c>
      <c r="J112" s="63">
        <f>CB67</f>
        <v>0</v>
      </c>
      <c r="K112" s="65">
        <f>IFERROR(J112/J122,0)</f>
        <v>0</v>
      </c>
      <c r="L112" s="66">
        <f t="shared" si="199"/>
        <v>0</v>
      </c>
      <c r="M112" s="62">
        <f>IFERROR(L112/L122,0)</f>
        <v>0</v>
      </c>
      <c r="N112" s="63" t="str">
        <f t="shared" si="168"/>
        <v>0</v>
      </c>
      <c r="O112" s="64">
        <f>IFERROR(N112/N107,0)</f>
        <v>0</v>
      </c>
      <c r="P112" s="63">
        <f t="shared" si="200"/>
        <v>0</v>
      </c>
      <c r="Q112" s="67">
        <f>IFERROR(P112/P122,0)</f>
        <v>0</v>
      </c>
      <c r="R112" s="66">
        <f>CE67</f>
        <v>0</v>
      </c>
      <c r="S112" s="62">
        <f>IFERROR(R112/R122,0)</f>
        <v>0</v>
      </c>
      <c r="T112" s="63" t="str">
        <f t="shared" si="169"/>
        <v>0</v>
      </c>
      <c r="U112" s="64">
        <f>IFERROR(T112/T107,0)</f>
        <v>0</v>
      </c>
      <c r="V112" s="63">
        <f>CF67</f>
        <v>0</v>
      </c>
      <c r="W112" s="67">
        <f>IFERROR(V112/V122,0)</f>
        <v>0</v>
      </c>
      <c r="X112" s="68">
        <f>CG67</f>
        <v>0</v>
      </c>
      <c r="Y112" s="62">
        <f>IFERROR(X112/X122,0)</f>
        <v>0</v>
      </c>
      <c r="Z112" s="63" t="str">
        <f t="shared" si="170"/>
        <v>0</v>
      </c>
      <c r="AA112" s="64">
        <f>IFERROR(Z112/Z107,0)</f>
        <v>0</v>
      </c>
      <c r="AB112" s="63">
        <f>CH67</f>
        <v>0</v>
      </c>
      <c r="AC112" s="65">
        <f>IFERROR(AB112/AB122,0)</f>
        <v>0</v>
      </c>
      <c r="AD112" s="66">
        <f>CI67</f>
        <v>0</v>
      </c>
      <c r="AE112" s="62">
        <f>IFERROR(AD112/AD122,0)</f>
        <v>0</v>
      </c>
      <c r="AF112" s="63" t="str">
        <f t="shared" si="171"/>
        <v>0</v>
      </c>
      <c r="AG112" s="64">
        <f>IFERROR(AF112/AF107,0)</f>
        <v>0</v>
      </c>
      <c r="AH112" s="63">
        <f>CJ67</f>
        <v>0</v>
      </c>
      <c r="AI112" s="67">
        <f>IFERROR(AH112/AH122,0)</f>
        <v>0</v>
      </c>
      <c r="AJ112" s="66">
        <f>CK67</f>
        <v>0</v>
      </c>
      <c r="AK112" s="62">
        <f>IFERROR(AJ112/AJ122,0)</f>
        <v>0</v>
      </c>
      <c r="AL112" s="63" t="str">
        <f t="shared" si="172"/>
        <v>0</v>
      </c>
      <c r="AM112" s="64">
        <f>IFERROR(AL112/AL107,0)</f>
        <v>0</v>
      </c>
      <c r="AN112" s="63">
        <f>CL67</f>
        <v>0</v>
      </c>
      <c r="AO112" s="65">
        <f>IFERROR(AN112/AN122,0)</f>
        <v>0</v>
      </c>
      <c r="AP112" s="66">
        <f t="shared" ref="AP112:AP113" si="201">CM67</f>
        <v>0</v>
      </c>
      <c r="AQ112" s="62">
        <f>IFERROR(AP112/AP122,0)</f>
        <v>0</v>
      </c>
      <c r="AR112" s="63" t="str">
        <f t="shared" si="174"/>
        <v>0</v>
      </c>
      <c r="AS112" s="64">
        <f>IFERROR(AR112/AR107,0)</f>
        <v>0</v>
      </c>
      <c r="AT112" s="63">
        <f t="shared" ref="AT112:AT113" si="202">CN67</f>
        <v>0</v>
      </c>
      <c r="AU112" s="69">
        <f>IFERROR(AT112/AT122,0)</f>
        <v>0</v>
      </c>
      <c r="AV112" s="70">
        <f t="shared" si="176"/>
        <v>0</v>
      </c>
      <c r="AW112" s="71">
        <f t="shared" si="177"/>
        <v>0</v>
      </c>
      <c r="AX112" s="72">
        <f t="shared" si="178"/>
        <v>0</v>
      </c>
      <c r="AY112" s="71">
        <f t="shared" si="179"/>
        <v>0</v>
      </c>
      <c r="AZ112" s="72">
        <f t="shared" si="180"/>
        <v>0</v>
      </c>
      <c r="BA112" s="73">
        <f t="shared" si="181"/>
        <v>0</v>
      </c>
      <c r="BB112" s="70">
        <f t="shared" si="182"/>
        <v>0</v>
      </c>
      <c r="BC112" s="71">
        <f t="shared" si="183"/>
        <v>0</v>
      </c>
      <c r="BD112" s="72">
        <f t="shared" si="184"/>
        <v>0</v>
      </c>
      <c r="BE112" s="71">
        <f t="shared" si="185"/>
        <v>0</v>
      </c>
      <c r="BF112" s="72">
        <f t="shared" si="186"/>
        <v>0</v>
      </c>
      <c r="BG112" s="73">
        <f t="shared" si="187"/>
        <v>0</v>
      </c>
      <c r="BH112" s="70">
        <f t="shared" si="188"/>
        <v>0</v>
      </c>
      <c r="BI112" s="71">
        <f t="shared" si="189"/>
        <v>0</v>
      </c>
      <c r="BJ112" s="72">
        <f t="shared" si="190"/>
        <v>0</v>
      </c>
      <c r="BK112" s="71">
        <f t="shared" si="191"/>
        <v>0</v>
      </c>
      <c r="BL112" s="72">
        <f t="shared" si="192"/>
        <v>0</v>
      </c>
      <c r="BM112" s="74">
        <f t="shared" si="193"/>
        <v>0</v>
      </c>
      <c r="BN112" s="75">
        <f t="shared" si="194"/>
        <v>0</v>
      </c>
      <c r="BO112" s="71">
        <f t="shared" si="195"/>
        <v>0</v>
      </c>
      <c r="BP112" s="72">
        <f t="shared" si="196"/>
        <v>0</v>
      </c>
      <c r="BQ112" s="71">
        <f t="shared" si="197"/>
        <v>0</v>
      </c>
      <c r="BR112" s="72">
        <f t="shared" si="166"/>
        <v>0</v>
      </c>
      <c r="BS112" s="74">
        <f t="shared" si="198"/>
        <v>0</v>
      </c>
      <c r="BX112" s="321"/>
      <c r="BY112" s="366"/>
      <c r="BZ112" s="60" t="s">
        <v>40</v>
      </c>
      <c r="CA112" s="76">
        <v>120</v>
      </c>
      <c r="CB112" s="77">
        <v>31953</v>
      </c>
      <c r="CC112" s="78">
        <v>80</v>
      </c>
      <c r="CD112" s="79">
        <v>21322.357000000004</v>
      </c>
      <c r="CE112" s="80"/>
      <c r="CF112" s="81"/>
      <c r="CG112" s="82"/>
      <c r="CH112" s="83"/>
      <c r="CI112" s="84"/>
      <c r="CJ112" s="85"/>
      <c r="CK112" s="78"/>
      <c r="CL112" s="83"/>
      <c r="CM112" s="78"/>
      <c r="CN112" s="83"/>
    </row>
    <row r="113" spans="3:92" ht="18" customHeight="1" x14ac:dyDescent="0.3">
      <c r="C113" s="315"/>
      <c r="D113" s="321"/>
      <c r="E113" s="60" t="s">
        <v>49</v>
      </c>
      <c r="F113" s="61">
        <f>CA68</f>
        <v>0</v>
      </c>
      <c r="G113" s="62">
        <f>IFERROR(F113/F122,0)</f>
        <v>0</v>
      </c>
      <c r="H113" s="63" t="str">
        <f t="shared" si="167"/>
        <v>0</v>
      </c>
      <c r="I113" s="64">
        <f>IFERROR(H113/H107,0)</f>
        <v>0</v>
      </c>
      <c r="J113" s="63">
        <f>CB68</f>
        <v>0</v>
      </c>
      <c r="K113" s="65">
        <f>IFERROR(J113/J122,0)</f>
        <v>0</v>
      </c>
      <c r="L113" s="66">
        <f t="shared" si="199"/>
        <v>28</v>
      </c>
      <c r="M113" s="62">
        <f>IFERROR(L113/L122,0)</f>
        <v>7.5187969924812026E-3</v>
      </c>
      <c r="N113" s="63">
        <f t="shared" si="168"/>
        <v>476.26621428571428</v>
      </c>
      <c r="O113" s="64">
        <f>IFERROR(N113/N107,0)</f>
        <v>1.7630881381141554</v>
      </c>
      <c r="P113" s="63">
        <f t="shared" si="200"/>
        <v>13335.454</v>
      </c>
      <c r="Q113" s="67">
        <f>IFERROR(P113/P122,0)</f>
        <v>1.6722082023174288E-2</v>
      </c>
      <c r="R113" s="66">
        <f>CE68</f>
        <v>0</v>
      </c>
      <c r="S113" s="62">
        <f>IFERROR(R113/R122,0)</f>
        <v>0</v>
      </c>
      <c r="T113" s="63" t="str">
        <f t="shared" si="169"/>
        <v>0</v>
      </c>
      <c r="U113" s="64">
        <f>IFERROR(T113/T107,0)</f>
        <v>0</v>
      </c>
      <c r="V113" s="63">
        <f>CF68</f>
        <v>0</v>
      </c>
      <c r="W113" s="67">
        <f>IFERROR(V113/V122,0)</f>
        <v>0</v>
      </c>
      <c r="X113" s="68">
        <f>CG68</f>
        <v>0</v>
      </c>
      <c r="Y113" s="62">
        <f>IFERROR(X113/X122,0)</f>
        <v>0</v>
      </c>
      <c r="Z113" s="63" t="str">
        <f t="shared" si="170"/>
        <v>0</v>
      </c>
      <c r="AA113" s="64">
        <f>IFERROR(Z113/Z107,0)</f>
        <v>0</v>
      </c>
      <c r="AB113" s="63">
        <f>CH68</f>
        <v>0</v>
      </c>
      <c r="AC113" s="65">
        <f>IFERROR(AB113/AB122,0)</f>
        <v>0</v>
      </c>
      <c r="AD113" s="66">
        <f>CI68</f>
        <v>0</v>
      </c>
      <c r="AE113" s="62">
        <f>IFERROR(AD113/AD122,0)</f>
        <v>0</v>
      </c>
      <c r="AF113" s="63" t="str">
        <f t="shared" si="171"/>
        <v>0</v>
      </c>
      <c r="AG113" s="64">
        <f>IFERROR(AF113/AF107,0)</f>
        <v>0</v>
      </c>
      <c r="AH113" s="63">
        <f>CJ68</f>
        <v>0</v>
      </c>
      <c r="AI113" s="67">
        <f>IFERROR(AH113/AH122,0)</f>
        <v>0</v>
      </c>
      <c r="AJ113" s="66">
        <f>CK68</f>
        <v>0</v>
      </c>
      <c r="AK113" s="62">
        <f>IFERROR(AJ113/AJ122,0)</f>
        <v>0</v>
      </c>
      <c r="AL113" s="63" t="str">
        <f t="shared" si="172"/>
        <v>0</v>
      </c>
      <c r="AM113" s="64">
        <f>IFERROR(AL113/AL107,0)</f>
        <v>0</v>
      </c>
      <c r="AN113" s="63">
        <f>CL68</f>
        <v>0</v>
      </c>
      <c r="AO113" s="65">
        <f>IFERROR(AN113/AN122,0)</f>
        <v>0</v>
      </c>
      <c r="AP113" s="66">
        <f t="shared" si="201"/>
        <v>0</v>
      </c>
      <c r="AQ113" s="62">
        <f>IFERROR(AP113/AP122,0)</f>
        <v>0</v>
      </c>
      <c r="AR113" s="63" t="str">
        <f t="shared" si="174"/>
        <v>0</v>
      </c>
      <c r="AS113" s="64">
        <f>IFERROR(AR113/AR107,0)</f>
        <v>0</v>
      </c>
      <c r="AT113" s="63">
        <f t="shared" si="202"/>
        <v>0</v>
      </c>
      <c r="AU113" s="69">
        <f>IFERROR(AT113/AT122,0)</f>
        <v>0</v>
      </c>
      <c r="AV113" s="70">
        <f t="shared" si="176"/>
        <v>28</v>
      </c>
      <c r="AW113" s="71">
        <f t="shared" si="177"/>
        <v>0</v>
      </c>
      <c r="AX113" s="72">
        <f t="shared" si="178"/>
        <v>476.26621428571428</v>
      </c>
      <c r="AY113" s="71">
        <f t="shared" si="179"/>
        <v>0</v>
      </c>
      <c r="AZ113" s="72">
        <f t="shared" si="180"/>
        <v>13335.454</v>
      </c>
      <c r="BA113" s="73">
        <f t="shared" si="181"/>
        <v>0</v>
      </c>
      <c r="BB113" s="70">
        <f t="shared" si="182"/>
        <v>28</v>
      </c>
      <c r="BC113" s="71">
        <f t="shared" si="183"/>
        <v>0</v>
      </c>
      <c r="BD113" s="72">
        <f t="shared" si="184"/>
        <v>476.26621428571428</v>
      </c>
      <c r="BE113" s="71">
        <f t="shared" si="185"/>
        <v>0</v>
      </c>
      <c r="BF113" s="72">
        <f t="shared" si="186"/>
        <v>13335.454</v>
      </c>
      <c r="BG113" s="73">
        <f t="shared" si="187"/>
        <v>0</v>
      </c>
      <c r="BH113" s="70">
        <f t="shared" si="188"/>
        <v>28</v>
      </c>
      <c r="BI113" s="71">
        <f t="shared" si="189"/>
        <v>0</v>
      </c>
      <c r="BJ113" s="72">
        <f t="shared" si="190"/>
        <v>476.26621428571428</v>
      </c>
      <c r="BK113" s="71">
        <f t="shared" si="191"/>
        <v>0</v>
      </c>
      <c r="BL113" s="72">
        <f t="shared" si="192"/>
        <v>13335.454</v>
      </c>
      <c r="BM113" s="74">
        <f t="shared" si="193"/>
        <v>0</v>
      </c>
      <c r="BN113" s="75">
        <f t="shared" si="194"/>
        <v>28</v>
      </c>
      <c r="BO113" s="71">
        <f t="shared" si="195"/>
        <v>0</v>
      </c>
      <c r="BP113" s="72">
        <f t="shared" si="196"/>
        <v>476.26621428571428</v>
      </c>
      <c r="BQ113" s="71">
        <f t="shared" si="197"/>
        <v>0</v>
      </c>
      <c r="BR113" s="72">
        <f t="shared" si="166"/>
        <v>13335.454</v>
      </c>
      <c r="BS113" s="74">
        <f t="shared" si="198"/>
        <v>0</v>
      </c>
      <c r="BX113" s="322"/>
      <c r="BY113" s="361" t="s">
        <v>57</v>
      </c>
      <c r="BZ113" s="362"/>
      <c r="CA113" s="200">
        <v>52</v>
      </c>
      <c r="CB113" s="201">
        <v>0</v>
      </c>
      <c r="CC113" s="202">
        <v>20</v>
      </c>
      <c r="CD113" s="203">
        <v>18.181999999999999</v>
      </c>
      <c r="CE113" s="204"/>
      <c r="CF113" s="205"/>
      <c r="CG113" s="206"/>
      <c r="CH113" s="207"/>
      <c r="CI113" s="208"/>
      <c r="CJ113" s="209"/>
      <c r="CK113" s="202"/>
      <c r="CL113" s="207"/>
      <c r="CM113" s="202"/>
      <c r="CN113" s="207"/>
    </row>
    <row r="114" spans="3:92" ht="18" customHeight="1" x14ac:dyDescent="0.3">
      <c r="C114" s="315"/>
      <c r="D114" s="322"/>
      <c r="E114" s="118" t="s">
        <v>41</v>
      </c>
      <c r="F114" s="119">
        <f>SUM(F111:F113)</f>
        <v>245</v>
      </c>
      <c r="G114" s="120">
        <f>IFERROR(F114/F122,0)</f>
        <v>5.0032049494528025E-2</v>
      </c>
      <c r="H114" s="121">
        <f t="shared" si="167"/>
        <v>233.74693877551022</v>
      </c>
      <c r="I114" s="122">
        <f>IFERROR(H114/H107,0)</f>
        <v>0.91468824071704835</v>
      </c>
      <c r="J114" s="121">
        <f>SUM(J111:J113)</f>
        <v>57268</v>
      </c>
      <c r="K114" s="123">
        <f>IFERROR(J114/J122,0)</f>
        <v>4.6214282947488021E-2</v>
      </c>
      <c r="L114" s="124">
        <f>SUM(L111:L113)</f>
        <v>330</v>
      </c>
      <c r="M114" s="120">
        <f>IFERROR(L114/L122,0)</f>
        <v>8.861439312567132E-2</v>
      </c>
      <c r="N114" s="121">
        <f t="shared" si="168"/>
        <v>170.45206666666664</v>
      </c>
      <c r="O114" s="122">
        <f>IFERROR(N114/N107,0)</f>
        <v>0.6309958755057915</v>
      </c>
      <c r="P114" s="121">
        <f>SUM(P111:P113)</f>
        <v>56249.181999999993</v>
      </c>
      <c r="Q114" s="125">
        <f>IFERROR(P114/P122,0)</f>
        <v>7.0534039196600187E-2</v>
      </c>
      <c r="R114" s="124">
        <f>SUM(R111:R113)</f>
        <v>0</v>
      </c>
      <c r="S114" s="120">
        <f>IFERROR(R114/R122,0)</f>
        <v>0</v>
      </c>
      <c r="T114" s="121" t="str">
        <f t="shared" si="169"/>
        <v>0</v>
      </c>
      <c r="U114" s="122">
        <f>IFERROR(T114/T107,0)</f>
        <v>0</v>
      </c>
      <c r="V114" s="121">
        <f>SUM(V111:V113)</f>
        <v>0</v>
      </c>
      <c r="W114" s="125">
        <f>IFERROR(V114/V122,0)</f>
        <v>0</v>
      </c>
      <c r="X114" s="126">
        <f>SUM(X111:X113)</f>
        <v>0</v>
      </c>
      <c r="Y114" s="120">
        <f>IFERROR(X114/X122,0)</f>
        <v>0</v>
      </c>
      <c r="Z114" s="121" t="str">
        <f t="shared" si="170"/>
        <v>0</v>
      </c>
      <c r="AA114" s="122">
        <f>IFERROR(Z114/Z107,0)</f>
        <v>0</v>
      </c>
      <c r="AB114" s="121">
        <f>SUM(AB111:AB113)</f>
        <v>0</v>
      </c>
      <c r="AC114" s="123">
        <f>IFERROR(AB114/AB122,0)</f>
        <v>0</v>
      </c>
      <c r="AD114" s="124">
        <f>SUM(AD111:AD113)</f>
        <v>0</v>
      </c>
      <c r="AE114" s="120">
        <f>IFERROR(AD114/AD122,0)</f>
        <v>0</v>
      </c>
      <c r="AF114" s="121" t="str">
        <f t="shared" si="171"/>
        <v>0</v>
      </c>
      <c r="AG114" s="122">
        <f>IFERROR(AF114/AF107,0)</f>
        <v>0</v>
      </c>
      <c r="AH114" s="121">
        <f>SUM(AH111:AH113)</f>
        <v>0</v>
      </c>
      <c r="AI114" s="125">
        <f>IFERROR(AH114/AH122,0)</f>
        <v>0</v>
      </c>
      <c r="AJ114" s="124">
        <f>SUM(AJ111:AJ113)</f>
        <v>0</v>
      </c>
      <c r="AK114" s="120">
        <f>IFERROR(AJ114/AJ122,0)</f>
        <v>0</v>
      </c>
      <c r="AL114" s="121" t="str">
        <f t="shared" si="172"/>
        <v>0</v>
      </c>
      <c r="AM114" s="122">
        <f>IFERROR(AL114/AL107,0)</f>
        <v>0</v>
      </c>
      <c r="AN114" s="121">
        <f>SUM(AN111:AN113)</f>
        <v>0</v>
      </c>
      <c r="AO114" s="123">
        <f>IFERROR(AN114/AN122,0)</f>
        <v>0</v>
      </c>
      <c r="AP114" s="124">
        <f>SUM(AP111:AP113)</f>
        <v>0</v>
      </c>
      <c r="AQ114" s="120">
        <f>IFERROR(AP114/AP122,0)</f>
        <v>0</v>
      </c>
      <c r="AR114" s="121" t="str">
        <f t="shared" si="174"/>
        <v>0</v>
      </c>
      <c r="AS114" s="122">
        <f>IFERROR(AR114/AR107,0)</f>
        <v>0</v>
      </c>
      <c r="AT114" s="121">
        <f>SUM(AT111:AT113)</f>
        <v>0</v>
      </c>
      <c r="AU114" s="127">
        <f>IFERROR(AT114/AT122,0)</f>
        <v>0</v>
      </c>
      <c r="AV114" s="128">
        <f t="shared" si="176"/>
        <v>85</v>
      </c>
      <c r="AW114" s="129">
        <f t="shared" si="177"/>
        <v>0.34693877551020408</v>
      </c>
      <c r="AX114" s="130">
        <f t="shared" si="178"/>
        <v>-63.294872108843578</v>
      </c>
      <c r="AY114" s="129">
        <f t="shared" si="179"/>
        <v>-0.27078374775907443</v>
      </c>
      <c r="AZ114" s="130">
        <f t="shared" si="180"/>
        <v>-1018.8180000000066</v>
      </c>
      <c r="BA114" s="131">
        <f t="shared" si="181"/>
        <v>-1.7790354124467531E-2</v>
      </c>
      <c r="BB114" s="128">
        <f t="shared" si="182"/>
        <v>330</v>
      </c>
      <c r="BC114" s="129">
        <f t="shared" si="183"/>
        <v>0</v>
      </c>
      <c r="BD114" s="130">
        <f t="shared" si="184"/>
        <v>170.45206666666664</v>
      </c>
      <c r="BE114" s="129">
        <f t="shared" si="185"/>
        <v>0</v>
      </c>
      <c r="BF114" s="130">
        <f t="shared" si="186"/>
        <v>56249.181999999993</v>
      </c>
      <c r="BG114" s="131">
        <f t="shared" si="187"/>
        <v>0</v>
      </c>
      <c r="BH114" s="128">
        <f t="shared" si="188"/>
        <v>330</v>
      </c>
      <c r="BI114" s="129">
        <f t="shared" si="189"/>
        <v>0</v>
      </c>
      <c r="BJ114" s="130">
        <f t="shared" si="190"/>
        <v>170.45206666666664</v>
      </c>
      <c r="BK114" s="129">
        <f t="shared" si="191"/>
        <v>0</v>
      </c>
      <c r="BL114" s="130">
        <f t="shared" si="192"/>
        <v>56249.181999999993</v>
      </c>
      <c r="BM114" s="132">
        <f t="shared" si="193"/>
        <v>0</v>
      </c>
      <c r="BN114" s="133">
        <f t="shared" si="194"/>
        <v>330</v>
      </c>
      <c r="BO114" s="129">
        <f t="shared" si="195"/>
        <v>0</v>
      </c>
      <c r="BP114" s="130">
        <f t="shared" si="196"/>
        <v>170.45206666666664</v>
      </c>
      <c r="BQ114" s="129">
        <f t="shared" si="197"/>
        <v>0</v>
      </c>
      <c r="BR114" s="130">
        <f t="shared" si="166"/>
        <v>56249.181999999993</v>
      </c>
      <c r="BS114" s="132">
        <f t="shared" si="198"/>
        <v>0</v>
      </c>
      <c r="BX114" s="367" t="s">
        <v>67</v>
      </c>
      <c r="BY114" s="369" t="s">
        <v>35</v>
      </c>
      <c r="BZ114" s="34" t="s">
        <v>34</v>
      </c>
      <c r="CA114" s="50">
        <v>0</v>
      </c>
      <c r="CB114" s="51">
        <v>0</v>
      </c>
      <c r="CC114" s="52">
        <v>52</v>
      </c>
      <c r="CD114" s="53">
        <v>1503.6379999999999</v>
      </c>
      <c r="CE114" s="54"/>
      <c r="CF114" s="55"/>
      <c r="CG114" s="56"/>
      <c r="CH114" s="57"/>
      <c r="CI114" s="58"/>
      <c r="CJ114" s="59"/>
      <c r="CK114" s="52"/>
      <c r="CL114" s="57"/>
      <c r="CM114" s="52"/>
      <c r="CN114" s="57"/>
    </row>
    <row r="115" spans="3:92" ht="18" customHeight="1" x14ac:dyDescent="0.3">
      <c r="C115" s="315"/>
      <c r="D115" s="323" t="s">
        <v>52</v>
      </c>
      <c r="E115" s="134" t="s">
        <v>53</v>
      </c>
      <c r="F115" s="35">
        <f>CA69</f>
        <v>347</v>
      </c>
      <c r="G115" s="36">
        <f>IFERROR(F115/F122,0)</f>
        <v>7.0861719080005006E-2</v>
      </c>
      <c r="H115" s="37">
        <f t="shared" si="167"/>
        <v>253.54755043227667</v>
      </c>
      <c r="I115" s="38">
        <f>IFERROR(H115/H107,0)</f>
        <v>0.99217112342912228</v>
      </c>
      <c r="J115" s="37">
        <f>CB69</f>
        <v>87981</v>
      </c>
      <c r="K115" s="39">
        <f>IFERROR(J115/J122,0)</f>
        <v>7.0999141370450228E-2</v>
      </c>
      <c r="L115" s="40">
        <f t="shared" ref="L115:L119" si="203">CC69</f>
        <v>204</v>
      </c>
      <c r="M115" s="36">
        <f>IFERROR(L115/L122,0)</f>
        <v>5.4779806659505909E-2</v>
      </c>
      <c r="N115" s="37">
        <f t="shared" si="168"/>
        <v>239.01559803921566</v>
      </c>
      <c r="O115" s="38">
        <f>IFERROR(N115/N107,0)</f>
        <v>0.88481095884412031</v>
      </c>
      <c r="P115" s="37">
        <f t="shared" ref="P115:P119" si="204">CD69</f>
        <v>48759.181999999993</v>
      </c>
      <c r="Q115" s="41">
        <f>IFERROR(P115/P122,0)</f>
        <v>6.1141903439274226E-2</v>
      </c>
      <c r="R115" s="40">
        <f>CE69</f>
        <v>0</v>
      </c>
      <c r="S115" s="36">
        <f>IFERROR(R115/R122,0)</f>
        <v>0</v>
      </c>
      <c r="T115" s="37" t="str">
        <f t="shared" si="169"/>
        <v>0</v>
      </c>
      <c r="U115" s="38">
        <f>IFERROR(T115/T107,0)</f>
        <v>0</v>
      </c>
      <c r="V115" s="37">
        <f>CF69</f>
        <v>0</v>
      </c>
      <c r="W115" s="41">
        <f>IFERROR(V115/V122,0)</f>
        <v>0</v>
      </c>
      <c r="X115" s="42">
        <f>CG69</f>
        <v>0</v>
      </c>
      <c r="Y115" s="36">
        <f>IFERROR(X115/X122,0)</f>
        <v>0</v>
      </c>
      <c r="Z115" s="37" t="str">
        <f t="shared" si="170"/>
        <v>0</v>
      </c>
      <c r="AA115" s="38">
        <f>IFERROR(Z115/Z107,0)</f>
        <v>0</v>
      </c>
      <c r="AB115" s="37">
        <f>CH69</f>
        <v>0</v>
      </c>
      <c r="AC115" s="39">
        <f>IFERROR(AB115/AB122,0)</f>
        <v>0</v>
      </c>
      <c r="AD115" s="40">
        <f>CI69</f>
        <v>0</v>
      </c>
      <c r="AE115" s="36">
        <f>IFERROR(AD115/AD122,0)</f>
        <v>0</v>
      </c>
      <c r="AF115" s="37" t="str">
        <f t="shared" si="171"/>
        <v>0</v>
      </c>
      <c r="AG115" s="38">
        <f>IFERROR(AF115/AF107,0)</f>
        <v>0</v>
      </c>
      <c r="AH115" s="37">
        <f>CJ69</f>
        <v>0</v>
      </c>
      <c r="AI115" s="41">
        <f>IFERROR(AH115/AH122,0)</f>
        <v>0</v>
      </c>
      <c r="AJ115" s="40">
        <f>CK69</f>
        <v>0</v>
      </c>
      <c r="AK115" s="36">
        <f>IFERROR(AJ115/AJ122,0)</f>
        <v>0</v>
      </c>
      <c r="AL115" s="37" t="str">
        <f t="shared" si="172"/>
        <v>0</v>
      </c>
      <c r="AM115" s="38">
        <f>IFERROR(AL115/AL107,0)</f>
        <v>0</v>
      </c>
      <c r="AN115" s="37">
        <f>CL69</f>
        <v>0</v>
      </c>
      <c r="AO115" s="39">
        <f>IFERROR(AN115/AN122,0)</f>
        <v>0</v>
      </c>
      <c r="AP115" s="40">
        <f>CM69</f>
        <v>0</v>
      </c>
      <c r="AQ115" s="36">
        <f>IFERROR(AP115/AP122,0)</f>
        <v>0</v>
      </c>
      <c r="AR115" s="37" t="str">
        <f t="shared" si="174"/>
        <v>0</v>
      </c>
      <c r="AS115" s="38">
        <f>IFERROR(AR115/AR107,0)</f>
        <v>0</v>
      </c>
      <c r="AT115" s="37">
        <f>CN69</f>
        <v>0</v>
      </c>
      <c r="AU115" s="43">
        <f>IFERROR(AT115/AT122,0)</f>
        <v>0</v>
      </c>
      <c r="AV115" s="44">
        <f t="shared" si="176"/>
        <v>-143</v>
      </c>
      <c r="AW115" s="45">
        <f t="shared" si="177"/>
        <v>-0.41210374639769454</v>
      </c>
      <c r="AX115" s="46">
        <f t="shared" si="178"/>
        <v>-14.531952393061005</v>
      </c>
      <c r="AY115" s="45">
        <f t="shared" si="179"/>
        <v>-5.7314505181711599E-2</v>
      </c>
      <c r="AZ115" s="46">
        <f t="shared" si="180"/>
        <v>-39221.818000000007</v>
      </c>
      <c r="BA115" s="47">
        <f t="shared" si="181"/>
        <v>-0.44579872927109271</v>
      </c>
      <c r="BB115" s="44">
        <f t="shared" si="182"/>
        <v>204</v>
      </c>
      <c r="BC115" s="45">
        <f t="shared" si="183"/>
        <v>0</v>
      </c>
      <c r="BD115" s="46">
        <f t="shared" si="184"/>
        <v>239.01559803921566</v>
      </c>
      <c r="BE115" s="45">
        <f t="shared" si="185"/>
        <v>0</v>
      </c>
      <c r="BF115" s="46">
        <f t="shared" si="186"/>
        <v>48759.181999999993</v>
      </c>
      <c r="BG115" s="47">
        <f t="shared" si="187"/>
        <v>0</v>
      </c>
      <c r="BH115" s="44">
        <f t="shared" si="188"/>
        <v>204</v>
      </c>
      <c r="BI115" s="45">
        <f t="shared" si="189"/>
        <v>0</v>
      </c>
      <c r="BJ115" s="46">
        <f t="shared" si="190"/>
        <v>239.01559803921566</v>
      </c>
      <c r="BK115" s="45">
        <f t="shared" si="191"/>
        <v>0</v>
      </c>
      <c r="BL115" s="46">
        <f t="shared" si="192"/>
        <v>48759.181999999993</v>
      </c>
      <c r="BM115" s="48">
        <f t="shared" si="193"/>
        <v>0</v>
      </c>
      <c r="BN115" s="49">
        <f t="shared" si="194"/>
        <v>204</v>
      </c>
      <c r="BO115" s="45">
        <f t="shared" si="195"/>
        <v>0</v>
      </c>
      <c r="BP115" s="46">
        <f t="shared" si="196"/>
        <v>239.01559803921566</v>
      </c>
      <c r="BQ115" s="45">
        <f t="shared" si="197"/>
        <v>0</v>
      </c>
      <c r="BR115" s="46">
        <f t="shared" si="166"/>
        <v>48759.181999999993</v>
      </c>
      <c r="BS115" s="48">
        <f t="shared" si="198"/>
        <v>0</v>
      </c>
      <c r="BX115" s="321"/>
      <c r="BY115" s="366"/>
      <c r="BZ115" s="60" t="s">
        <v>36</v>
      </c>
      <c r="CA115" s="76">
        <v>1917</v>
      </c>
      <c r="CB115" s="77">
        <v>453657</v>
      </c>
      <c r="CC115" s="78">
        <v>763</v>
      </c>
      <c r="CD115" s="79">
        <v>188786.55000000002</v>
      </c>
      <c r="CE115" s="80"/>
      <c r="CF115" s="81"/>
      <c r="CG115" s="82"/>
      <c r="CH115" s="83"/>
      <c r="CI115" s="84"/>
      <c r="CJ115" s="85"/>
      <c r="CK115" s="78"/>
      <c r="CL115" s="83"/>
      <c r="CM115" s="78"/>
      <c r="CN115" s="83"/>
    </row>
    <row r="116" spans="3:92" ht="18" customHeight="1" x14ac:dyDescent="0.3">
      <c r="C116" s="315"/>
      <c r="D116" s="324"/>
      <c r="E116" s="60" t="s">
        <v>51</v>
      </c>
      <c r="F116" s="61">
        <f>CA70</f>
        <v>1078</v>
      </c>
      <c r="G116" s="62">
        <f>IFERROR(F116/F122,0)</f>
        <v>0.22014101777592332</v>
      </c>
      <c r="H116" s="63">
        <f t="shared" si="167"/>
        <v>262.07328385899814</v>
      </c>
      <c r="I116" s="64">
        <f>IFERROR(H116/H107,0)</f>
        <v>1.025533648516135</v>
      </c>
      <c r="J116" s="63">
        <f>CB70</f>
        <v>282515</v>
      </c>
      <c r="K116" s="65">
        <f>IFERROR(J116/J122,0)</f>
        <v>0.22798470606463608</v>
      </c>
      <c r="L116" s="66">
        <f t="shared" si="203"/>
        <v>1028</v>
      </c>
      <c r="M116" s="62">
        <f>IFERROR(L116/L122,0)</f>
        <v>0.27604726100966703</v>
      </c>
      <c r="N116" s="63">
        <f t="shared" si="168"/>
        <v>184.68451556420234</v>
      </c>
      <c r="O116" s="64">
        <f>IFERROR(N116/N107,0)</f>
        <v>0.68368292546837328</v>
      </c>
      <c r="P116" s="63">
        <f t="shared" si="204"/>
        <v>189855.682</v>
      </c>
      <c r="Q116" s="67">
        <f>IFERROR(P116/P122,0)</f>
        <v>0.23807080636097536</v>
      </c>
      <c r="R116" s="66">
        <f>CE70</f>
        <v>0</v>
      </c>
      <c r="S116" s="62">
        <f>IFERROR(R116/R122,0)</f>
        <v>0</v>
      </c>
      <c r="T116" s="63" t="str">
        <f t="shared" si="169"/>
        <v>0</v>
      </c>
      <c r="U116" s="64">
        <f>IFERROR(T116/T107,0)</f>
        <v>0</v>
      </c>
      <c r="V116" s="63">
        <f>CF70</f>
        <v>0</v>
      </c>
      <c r="W116" s="67">
        <f>IFERROR(V116/V122,0)</f>
        <v>0</v>
      </c>
      <c r="X116" s="68">
        <f>CG70</f>
        <v>0</v>
      </c>
      <c r="Y116" s="62">
        <f>IFERROR(X116/X122,0)</f>
        <v>0</v>
      </c>
      <c r="Z116" s="63" t="str">
        <f t="shared" si="170"/>
        <v>0</v>
      </c>
      <c r="AA116" s="64">
        <f>IFERROR(Z116/Z107,0)</f>
        <v>0</v>
      </c>
      <c r="AB116" s="63">
        <f>CH70</f>
        <v>0</v>
      </c>
      <c r="AC116" s="65">
        <f>IFERROR(AB116/AB122,0)</f>
        <v>0</v>
      </c>
      <c r="AD116" s="66">
        <f>CI70</f>
        <v>0</v>
      </c>
      <c r="AE116" s="62">
        <f>IFERROR(AD116/AD122,0)</f>
        <v>0</v>
      </c>
      <c r="AF116" s="63" t="str">
        <f t="shared" si="171"/>
        <v>0</v>
      </c>
      <c r="AG116" s="64">
        <f>IFERROR(AF116/AF107,0)</f>
        <v>0</v>
      </c>
      <c r="AH116" s="63">
        <f>CJ70</f>
        <v>0</v>
      </c>
      <c r="AI116" s="67">
        <f>IFERROR(AH116/AH122,0)</f>
        <v>0</v>
      </c>
      <c r="AJ116" s="66">
        <f>CK70</f>
        <v>0</v>
      </c>
      <c r="AK116" s="62">
        <f>IFERROR(AJ116/AJ122,0)</f>
        <v>0</v>
      </c>
      <c r="AL116" s="63" t="str">
        <f t="shared" si="172"/>
        <v>0</v>
      </c>
      <c r="AM116" s="64">
        <f>IFERROR(AL116/AL107,0)</f>
        <v>0</v>
      </c>
      <c r="AN116" s="63">
        <f>CL70</f>
        <v>0</v>
      </c>
      <c r="AO116" s="65">
        <f>IFERROR(AN116/AN122,0)</f>
        <v>0</v>
      </c>
      <c r="AP116" s="66">
        <f t="shared" ref="AP116:AP119" si="205">CM70</f>
        <v>0</v>
      </c>
      <c r="AQ116" s="62">
        <f>IFERROR(AP116/AP122,0)</f>
        <v>0</v>
      </c>
      <c r="AR116" s="63" t="str">
        <f t="shared" si="174"/>
        <v>0</v>
      </c>
      <c r="AS116" s="64">
        <f>IFERROR(AR116/AR107,0)</f>
        <v>0</v>
      </c>
      <c r="AT116" s="63">
        <f t="shared" ref="AT116:AT119" si="206">CN70</f>
        <v>0</v>
      </c>
      <c r="AU116" s="69">
        <f>IFERROR(AT116/AT122,0)</f>
        <v>0</v>
      </c>
      <c r="AV116" s="70">
        <f t="shared" si="176"/>
        <v>-50</v>
      </c>
      <c r="AW116" s="71">
        <f t="shared" si="177"/>
        <v>-4.6382189239332093E-2</v>
      </c>
      <c r="AX116" s="72">
        <f t="shared" si="178"/>
        <v>-77.388768294795796</v>
      </c>
      <c r="AY116" s="71">
        <f t="shared" si="179"/>
        <v>-0.2952943816143917</v>
      </c>
      <c r="AZ116" s="72">
        <f t="shared" si="180"/>
        <v>-92659.317999999999</v>
      </c>
      <c r="BA116" s="73">
        <f t="shared" si="181"/>
        <v>-0.3279801709643736</v>
      </c>
      <c r="BB116" s="70">
        <f t="shared" si="182"/>
        <v>1028</v>
      </c>
      <c r="BC116" s="71">
        <f t="shared" si="183"/>
        <v>0</v>
      </c>
      <c r="BD116" s="72">
        <f t="shared" si="184"/>
        <v>184.68451556420234</v>
      </c>
      <c r="BE116" s="71">
        <f t="shared" si="185"/>
        <v>0</v>
      </c>
      <c r="BF116" s="72">
        <f t="shared" si="186"/>
        <v>189855.682</v>
      </c>
      <c r="BG116" s="73">
        <f t="shared" si="187"/>
        <v>0</v>
      </c>
      <c r="BH116" s="70">
        <f t="shared" si="188"/>
        <v>1028</v>
      </c>
      <c r="BI116" s="71">
        <f t="shared" si="189"/>
        <v>0</v>
      </c>
      <c r="BJ116" s="72">
        <f t="shared" si="190"/>
        <v>184.68451556420234</v>
      </c>
      <c r="BK116" s="71">
        <f t="shared" si="191"/>
        <v>0</v>
      </c>
      <c r="BL116" s="72">
        <f t="shared" si="192"/>
        <v>189855.682</v>
      </c>
      <c r="BM116" s="74">
        <f t="shared" si="193"/>
        <v>0</v>
      </c>
      <c r="BN116" s="75">
        <f t="shared" si="194"/>
        <v>1028</v>
      </c>
      <c r="BO116" s="71">
        <f t="shared" si="195"/>
        <v>0</v>
      </c>
      <c r="BP116" s="72">
        <f t="shared" si="196"/>
        <v>184.68451556420234</v>
      </c>
      <c r="BQ116" s="71">
        <f t="shared" si="197"/>
        <v>0</v>
      </c>
      <c r="BR116" s="72">
        <f t="shared" si="166"/>
        <v>189855.682</v>
      </c>
      <c r="BS116" s="74">
        <f t="shared" si="198"/>
        <v>0</v>
      </c>
      <c r="BX116" s="321"/>
      <c r="BY116" s="366"/>
      <c r="BZ116" s="60" t="s">
        <v>38</v>
      </c>
      <c r="CA116" s="76">
        <v>58</v>
      </c>
      <c r="CB116" s="77">
        <v>8527</v>
      </c>
      <c r="CC116" s="78">
        <v>30</v>
      </c>
      <c r="CD116" s="79">
        <v>4081.824000000001</v>
      </c>
      <c r="CE116" s="80"/>
      <c r="CF116" s="81"/>
      <c r="CG116" s="82"/>
      <c r="CH116" s="83"/>
      <c r="CI116" s="84"/>
      <c r="CJ116" s="85"/>
      <c r="CK116" s="78"/>
      <c r="CL116" s="83"/>
      <c r="CM116" s="78"/>
      <c r="CN116" s="83"/>
    </row>
    <row r="117" spans="3:92" ht="18" customHeight="1" x14ac:dyDescent="0.3">
      <c r="C117" s="315"/>
      <c r="D117" s="324"/>
      <c r="E117" s="60" t="s">
        <v>54</v>
      </c>
      <c r="F117" s="61">
        <f>CA71</f>
        <v>540</v>
      </c>
      <c r="G117" s="62">
        <f>IFERROR(F117/F122,0)</f>
        <v>0.1102747213348781</v>
      </c>
      <c r="H117" s="63">
        <f t="shared" si="167"/>
        <v>262.46481481481482</v>
      </c>
      <c r="I117" s="64">
        <f>IFERROR(H117/H107,0)</f>
        <v>1.0270657702330581</v>
      </c>
      <c r="J117" s="63">
        <f>CB71</f>
        <v>141731</v>
      </c>
      <c r="K117" s="65">
        <f>IFERROR(J117/J122,0)</f>
        <v>0.11437445932161809</v>
      </c>
      <c r="L117" s="66">
        <f t="shared" si="203"/>
        <v>812</v>
      </c>
      <c r="M117" s="62">
        <f>IFERROR(L117/L122,0)</f>
        <v>0.21804511278195488</v>
      </c>
      <c r="N117" s="63">
        <f t="shared" si="168"/>
        <v>187.01870197044335</v>
      </c>
      <c r="O117" s="64">
        <f>IFERROR(N117/N107,0)</f>
        <v>0.69232384149715964</v>
      </c>
      <c r="P117" s="63">
        <f t="shared" si="204"/>
        <v>151859.18599999999</v>
      </c>
      <c r="Q117" s="67">
        <f>IFERROR(P117/P122,0)</f>
        <v>0.1904248452481993</v>
      </c>
      <c r="R117" s="66">
        <f>CE71</f>
        <v>0</v>
      </c>
      <c r="S117" s="62">
        <f>IFERROR(R117/R122,0)</f>
        <v>0</v>
      </c>
      <c r="T117" s="63" t="str">
        <f t="shared" si="169"/>
        <v>0</v>
      </c>
      <c r="U117" s="64">
        <f>IFERROR(T117/T107,0)</f>
        <v>0</v>
      </c>
      <c r="V117" s="63">
        <f>CF71</f>
        <v>0</v>
      </c>
      <c r="W117" s="67">
        <f>IFERROR(V117/V122,0)</f>
        <v>0</v>
      </c>
      <c r="X117" s="68">
        <f>CG71</f>
        <v>0</v>
      </c>
      <c r="Y117" s="62">
        <f>IFERROR(X117/X122,0)</f>
        <v>0</v>
      </c>
      <c r="Z117" s="63" t="str">
        <f t="shared" si="170"/>
        <v>0</v>
      </c>
      <c r="AA117" s="64">
        <f>IFERROR(Z117/Z107,0)</f>
        <v>0</v>
      </c>
      <c r="AB117" s="63">
        <f>CH71</f>
        <v>0</v>
      </c>
      <c r="AC117" s="65">
        <f>IFERROR(AB117/AB122,0)</f>
        <v>0</v>
      </c>
      <c r="AD117" s="66">
        <f>CI71</f>
        <v>0</v>
      </c>
      <c r="AE117" s="62">
        <f>IFERROR(AD117/AD122,0)</f>
        <v>0</v>
      </c>
      <c r="AF117" s="63" t="str">
        <f t="shared" si="171"/>
        <v>0</v>
      </c>
      <c r="AG117" s="64">
        <f>IFERROR(AF117/AF107,0)</f>
        <v>0</v>
      </c>
      <c r="AH117" s="63">
        <f>CJ71</f>
        <v>0</v>
      </c>
      <c r="AI117" s="67">
        <f>IFERROR(AH117/AH122,0)</f>
        <v>0</v>
      </c>
      <c r="AJ117" s="66">
        <f>CK71</f>
        <v>0</v>
      </c>
      <c r="AK117" s="62">
        <f>IFERROR(AJ117/AJ122,0)</f>
        <v>0</v>
      </c>
      <c r="AL117" s="63" t="str">
        <f t="shared" si="172"/>
        <v>0</v>
      </c>
      <c r="AM117" s="64">
        <f>IFERROR(AL117/AL107,0)</f>
        <v>0</v>
      </c>
      <c r="AN117" s="63">
        <f>CL71</f>
        <v>0</v>
      </c>
      <c r="AO117" s="65">
        <f>IFERROR(AN117/AN122,0)</f>
        <v>0</v>
      </c>
      <c r="AP117" s="66">
        <f t="shared" si="205"/>
        <v>0</v>
      </c>
      <c r="AQ117" s="62">
        <f>IFERROR(AP117/AP122,0)</f>
        <v>0</v>
      </c>
      <c r="AR117" s="63" t="str">
        <f t="shared" si="174"/>
        <v>0</v>
      </c>
      <c r="AS117" s="64">
        <f>IFERROR(AR117/AR107,0)</f>
        <v>0</v>
      </c>
      <c r="AT117" s="63">
        <f t="shared" si="206"/>
        <v>0</v>
      </c>
      <c r="AU117" s="69">
        <f>IFERROR(AT117/AT122,0)</f>
        <v>0</v>
      </c>
      <c r="AV117" s="70">
        <f t="shared" si="176"/>
        <v>272</v>
      </c>
      <c r="AW117" s="71">
        <f t="shared" si="177"/>
        <v>0.50370370370370365</v>
      </c>
      <c r="AX117" s="72">
        <f t="shared" si="178"/>
        <v>-75.44611284437147</v>
      </c>
      <c r="AY117" s="71">
        <f t="shared" si="179"/>
        <v>-0.28745229297726393</v>
      </c>
      <c r="AZ117" s="72">
        <f t="shared" si="180"/>
        <v>10128.185999999987</v>
      </c>
      <c r="BA117" s="73">
        <f t="shared" si="181"/>
        <v>7.1460626115669737E-2</v>
      </c>
      <c r="BB117" s="70">
        <f t="shared" si="182"/>
        <v>812</v>
      </c>
      <c r="BC117" s="71">
        <f t="shared" si="183"/>
        <v>0</v>
      </c>
      <c r="BD117" s="72">
        <f t="shared" si="184"/>
        <v>187.01870197044335</v>
      </c>
      <c r="BE117" s="71">
        <f t="shared" si="185"/>
        <v>0</v>
      </c>
      <c r="BF117" s="72">
        <f t="shared" si="186"/>
        <v>151859.18599999999</v>
      </c>
      <c r="BG117" s="73">
        <f t="shared" si="187"/>
        <v>0</v>
      </c>
      <c r="BH117" s="70">
        <f t="shared" si="188"/>
        <v>812</v>
      </c>
      <c r="BI117" s="71">
        <f t="shared" si="189"/>
        <v>0</v>
      </c>
      <c r="BJ117" s="72">
        <f t="shared" si="190"/>
        <v>187.01870197044335</v>
      </c>
      <c r="BK117" s="71">
        <f t="shared" si="191"/>
        <v>0</v>
      </c>
      <c r="BL117" s="72">
        <f t="shared" si="192"/>
        <v>151859.18599999999</v>
      </c>
      <c r="BM117" s="74">
        <f t="shared" si="193"/>
        <v>0</v>
      </c>
      <c r="BN117" s="75">
        <f t="shared" si="194"/>
        <v>812</v>
      </c>
      <c r="BO117" s="71">
        <f t="shared" si="195"/>
        <v>0</v>
      </c>
      <c r="BP117" s="72">
        <f t="shared" si="196"/>
        <v>187.01870197044335</v>
      </c>
      <c r="BQ117" s="71">
        <f t="shared" si="197"/>
        <v>0</v>
      </c>
      <c r="BR117" s="72">
        <f t="shared" si="166"/>
        <v>151859.18599999999</v>
      </c>
      <c r="BS117" s="74">
        <f t="shared" si="198"/>
        <v>0</v>
      </c>
      <c r="BX117" s="321"/>
      <c r="BY117" s="366"/>
      <c r="BZ117" s="60" t="s">
        <v>40</v>
      </c>
      <c r="CA117" s="76">
        <v>38</v>
      </c>
      <c r="CB117" s="77">
        <v>9141</v>
      </c>
      <c r="CC117" s="78">
        <v>0</v>
      </c>
      <c r="CD117" s="79">
        <v>0</v>
      </c>
      <c r="CE117" s="80"/>
      <c r="CF117" s="81"/>
      <c r="CG117" s="82"/>
      <c r="CH117" s="83"/>
      <c r="CI117" s="84"/>
      <c r="CJ117" s="85"/>
      <c r="CK117" s="78"/>
      <c r="CL117" s="83"/>
      <c r="CM117" s="78"/>
      <c r="CN117" s="83"/>
    </row>
    <row r="118" spans="3:92" ht="18" customHeight="1" x14ac:dyDescent="0.3">
      <c r="C118" s="315"/>
      <c r="D118" s="324"/>
      <c r="E118" s="60" t="s">
        <v>56</v>
      </c>
      <c r="F118" s="61">
        <f>CA72</f>
        <v>87</v>
      </c>
      <c r="G118" s="62">
        <f>IFERROR(F118/F122,0)</f>
        <v>1.7766482881730359E-2</v>
      </c>
      <c r="H118" s="63">
        <f t="shared" si="167"/>
        <v>259.87356321839081</v>
      </c>
      <c r="I118" s="64">
        <f>IFERROR(H118/H107,0)</f>
        <v>1.016925798448167</v>
      </c>
      <c r="J118" s="63">
        <f>CB72</f>
        <v>22609</v>
      </c>
      <c r="K118" s="65">
        <f>IFERROR(J118/J122,0)</f>
        <v>1.824507094991543E-2</v>
      </c>
      <c r="L118" s="66">
        <f t="shared" si="203"/>
        <v>0</v>
      </c>
      <c r="M118" s="62">
        <f>IFERROR(L118/L122,0)</f>
        <v>0</v>
      </c>
      <c r="N118" s="63" t="str">
        <f t="shared" si="168"/>
        <v>0</v>
      </c>
      <c r="O118" s="64">
        <f>IFERROR(N118/N107,0)</f>
        <v>0</v>
      </c>
      <c r="P118" s="63">
        <f t="shared" si="204"/>
        <v>0</v>
      </c>
      <c r="Q118" s="67">
        <f>IFERROR(P118/P122,0)</f>
        <v>0</v>
      </c>
      <c r="R118" s="66">
        <f>CE72</f>
        <v>0</v>
      </c>
      <c r="S118" s="62">
        <f>IFERROR(R118/R122,0)</f>
        <v>0</v>
      </c>
      <c r="T118" s="63" t="str">
        <f t="shared" si="169"/>
        <v>0</v>
      </c>
      <c r="U118" s="64">
        <f>IFERROR(T118/T107,0)</f>
        <v>0</v>
      </c>
      <c r="V118" s="63">
        <f>CF72</f>
        <v>0</v>
      </c>
      <c r="W118" s="67">
        <f>IFERROR(V118/V122,0)</f>
        <v>0</v>
      </c>
      <c r="X118" s="68">
        <f>CG72</f>
        <v>0</v>
      </c>
      <c r="Y118" s="62">
        <f>IFERROR(X118/X122,0)</f>
        <v>0</v>
      </c>
      <c r="Z118" s="63" t="str">
        <f t="shared" si="170"/>
        <v>0</v>
      </c>
      <c r="AA118" s="64">
        <f>IFERROR(Z118/Z107,0)</f>
        <v>0</v>
      </c>
      <c r="AB118" s="63">
        <f>CH72</f>
        <v>0</v>
      </c>
      <c r="AC118" s="65">
        <f>IFERROR(AB118/AB122,0)</f>
        <v>0</v>
      </c>
      <c r="AD118" s="66">
        <f>CI72</f>
        <v>0</v>
      </c>
      <c r="AE118" s="62">
        <f>IFERROR(AD118/AD122,0)</f>
        <v>0</v>
      </c>
      <c r="AF118" s="63" t="str">
        <f t="shared" si="171"/>
        <v>0</v>
      </c>
      <c r="AG118" s="64">
        <f>IFERROR(AF118/AF107,0)</f>
        <v>0</v>
      </c>
      <c r="AH118" s="63">
        <f>CJ72</f>
        <v>0</v>
      </c>
      <c r="AI118" s="67">
        <f>IFERROR(AH118/AH122,0)</f>
        <v>0</v>
      </c>
      <c r="AJ118" s="66">
        <f>CK72</f>
        <v>0</v>
      </c>
      <c r="AK118" s="62">
        <f>IFERROR(AJ118/AJ122,0)</f>
        <v>0</v>
      </c>
      <c r="AL118" s="63" t="str">
        <f t="shared" si="172"/>
        <v>0</v>
      </c>
      <c r="AM118" s="64">
        <f>IFERROR(AL118/AL107,0)</f>
        <v>0</v>
      </c>
      <c r="AN118" s="63">
        <f>CL72</f>
        <v>0</v>
      </c>
      <c r="AO118" s="65">
        <f>IFERROR(AN118/AN122,0)</f>
        <v>0</v>
      </c>
      <c r="AP118" s="66">
        <f t="shared" si="205"/>
        <v>0</v>
      </c>
      <c r="AQ118" s="62">
        <f>IFERROR(AP118/AP122,0)</f>
        <v>0</v>
      </c>
      <c r="AR118" s="63" t="str">
        <f t="shared" si="174"/>
        <v>0</v>
      </c>
      <c r="AS118" s="64">
        <f>IFERROR(AR118/AR107,0)</f>
        <v>0</v>
      </c>
      <c r="AT118" s="63">
        <f t="shared" si="206"/>
        <v>0</v>
      </c>
      <c r="AU118" s="69">
        <f>IFERROR(AT118/AT122,0)</f>
        <v>0</v>
      </c>
      <c r="AV118" s="70">
        <f t="shared" si="176"/>
        <v>-87</v>
      </c>
      <c r="AW118" s="71">
        <f t="shared" si="177"/>
        <v>-1</v>
      </c>
      <c r="AX118" s="72">
        <f t="shared" si="178"/>
        <v>-259.87356321839081</v>
      </c>
      <c r="AY118" s="71">
        <f t="shared" si="179"/>
        <v>-1</v>
      </c>
      <c r="AZ118" s="72">
        <f t="shared" si="180"/>
        <v>-22609</v>
      </c>
      <c r="BA118" s="73">
        <f t="shared" si="181"/>
        <v>-1</v>
      </c>
      <c r="BB118" s="70">
        <f t="shared" si="182"/>
        <v>0</v>
      </c>
      <c r="BC118" s="71">
        <f t="shared" si="183"/>
        <v>0</v>
      </c>
      <c r="BD118" s="72">
        <f t="shared" si="184"/>
        <v>0</v>
      </c>
      <c r="BE118" s="71">
        <f t="shared" si="185"/>
        <v>0</v>
      </c>
      <c r="BF118" s="72">
        <f t="shared" si="186"/>
        <v>0</v>
      </c>
      <c r="BG118" s="73">
        <f t="shared" si="187"/>
        <v>0</v>
      </c>
      <c r="BH118" s="70">
        <f t="shared" si="188"/>
        <v>0</v>
      </c>
      <c r="BI118" s="71">
        <f t="shared" si="189"/>
        <v>0</v>
      </c>
      <c r="BJ118" s="72">
        <f t="shared" si="190"/>
        <v>0</v>
      </c>
      <c r="BK118" s="71">
        <f t="shared" si="191"/>
        <v>0</v>
      </c>
      <c r="BL118" s="72">
        <f t="shared" si="192"/>
        <v>0</v>
      </c>
      <c r="BM118" s="74">
        <f t="shared" si="193"/>
        <v>0</v>
      </c>
      <c r="BN118" s="75">
        <f t="shared" si="194"/>
        <v>0</v>
      </c>
      <c r="BO118" s="71">
        <f t="shared" si="195"/>
        <v>0</v>
      </c>
      <c r="BP118" s="72">
        <f t="shared" si="196"/>
        <v>0</v>
      </c>
      <c r="BQ118" s="71">
        <f t="shared" si="197"/>
        <v>0</v>
      </c>
      <c r="BR118" s="72">
        <f t="shared" si="166"/>
        <v>0</v>
      </c>
      <c r="BS118" s="74">
        <f t="shared" si="198"/>
        <v>0</v>
      </c>
      <c r="BX118" s="321"/>
      <c r="BY118" s="366" t="s">
        <v>42</v>
      </c>
      <c r="BZ118" s="60" t="s">
        <v>43</v>
      </c>
      <c r="CA118" s="76">
        <v>201</v>
      </c>
      <c r="CB118" s="77">
        <v>43949</v>
      </c>
      <c r="CC118" s="78">
        <v>647</v>
      </c>
      <c r="CD118" s="79">
        <v>93930.130999999994</v>
      </c>
      <c r="CE118" s="80"/>
      <c r="CF118" s="81"/>
      <c r="CG118" s="82"/>
      <c r="CH118" s="83"/>
      <c r="CI118" s="84"/>
      <c r="CJ118" s="85"/>
      <c r="CK118" s="78"/>
      <c r="CL118" s="83"/>
      <c r="CM118" s="78"/>
      <c r="CN118" s="83"/>
    </row>
    <row r="119" spans="3:92" ht="18" customHeight="1" x14ac:dyDescent="0.3">
      <c r="C119" s="315"/>
      <c r="D119" s="324"/>
      <c r="E119" s="60" t="s">
        <v>39</v>
      </c>
      <c r="F119" s="61">
        <f>CA73</f>
        <v>108</v>
      </c>
      <c r="G119" s="62">
        <f>IFERROR(F119/F122,0)</f>
        <v>2.2054944266975619E-2</v>
      </c>
      <c r="H119" s="63">
        <f t="shared" si="167"/>
        <v>278.59259259259261</v>
      </c>
      <c r="I119" s="64">
        <f>IFERROR(H119/H107,0)</f>
        <v>1.0901762809396762</v>
      </c>
      <c r="J119" s="63">
        <f>CB73</f>
        <v>30088</v>
      </c>
      <c r="K119" s="65">
        <f>IFERROR(J119/J122,0)</f>
        <v>2.4280494260739326E-2</v>
      </c>
      <c r="L119" s="66">
        <f t="shared" si="203"/>
        <v>29</v>
      </c>
      <c r="M119" s="62">
        <f>IFERROR(L119/L122,0)</f>
        <v>7.7873254564983889E-3</v>
      </c>
      <c r="N119" s="63">
        <f t="shared" si="168"/>
        <v>174.85889655172414</v>
      </c>
      <c r="O119" s="64">
        <f>IFERROR(N119/N107,0)</f>
        <v>0.6473095027671425</v>
      </c>
      <c r="P119" s="63">
        <f t="shared" si="204"/>
        <v>5070.9080000000004</v>
      </c>
      <c r="Q119" s="67">
        <f>IFERROR(P119/P122,0)</f>
        <v>6.3586991120040378E-3</v>
      </c>
      <c r="R119" s="66">
        <f>CE73</f>
        <v>0</v>
      </c>
      <c r="S119" s="62">
        <f>IFERROR(R119/R122,0)</f>
        <v>0</v>
      </c>
      <c r="T119" s="63" t="str">
        <f t="shared" si="169"/>
        <v>0</v>
      </c>
      <c r="U119" s="64">
        <f>IFERROR(T119/T107,0)</f>
        <v>0</v>
      </c>
      <c r="V119" s="63">
        <f>CF73</f>
        <v>0</v>
      </c>
      <c r="W119" s="67">
        <f>IFERROR(V119/V122,0)</f>
        <v>0</v>
      </c>
      <c r="X119" s="68">
        <f>CG73</f>
        <v>0</v>
      </c>
      <c r="Y119" s="62">
        <f>IFERROR(X119/X122,0)</f>
        <v>0</v>
      </c>
      <c r="Z119" s="63" t="str">
        <f t="shared" si="170"/>
        <v>0</v>
      </c>
      <c r="AA119" s="64">
        <f>IFERROR(Z119/Z107,0)</f>
        <v>0</v>
      </c>
      <c r="AB119" s="63">
        <f>CH73</f>
        <v>0</v>
      </c>
      <c r="AC119" s="65">
        <f>IFERROR(AB119/AB122,0)</f>
        <v>0</v>
      </c>
      <c r="AD119" s="66">
        <f>CI73</f>
        <v>0</v>
      </c>
      <c r="AE119" s="62">
        <f>IFERROR(AD119/AD122,0)</f>
        <v>0</v>
      </c>
      <c r="AF119" s="63" t="str">
        <f t="shared" si="171"/>
        <v>0</v>
      </c>
      <c r="AG119" s="64">
        <f>IFERROR(AF119/AF107,0)</f>
        <v>0</v>
      </c>
      <c r="AH119" s="63">
        <f>CJ73</f>
        <v>0</v>
      </c>
      <c r="AI119" s="67">
        <f>IFERROR(AH119/AH122,0)</f>
        <v>0</v>
      </c>
      <c r="AJ119" s="66">
        <f>CK73</f>
        <v>0</v>
      </c>
      <c r="AK119" s="62">
        <f>IFERROR(AJ119/AJ122,0)</f>
        <v>0</v>
      </c>
      <c r="AL119" s="63" t="str">
        <f t="shared" si="172"/>
        <v>0</v>
      </c>
      <c r="AM119" s="64">
        <f>IFERROR(AL119/AL107,0)</f>
        <v>0</v>
      </c>
      <c r="AN119" s="63">
        <f>CL73</f>
        <v>0</v>
      </c>
      <c r="AO119" s="65">
        <f>IFERROR(AN119/AN122,0)</f>
        <v>0</v>
      </c>
      <c r="AP119" s="66">
        <f t="shared" si="205"/>
        <v>0</v>
      </c>
      <c r="AQ119" s="62">
        <f>IFERROR(AP119/AP122,0)</f>
        <v>0</v>
      </c>
      <c r="AR119" s="63" t="str">
        <f t="shared" si="174"/>
        <v>0</v>
      </c>
      <c r="AS119" s="64">
        <f>IFERROR(AR119/AR107,0)</f>
        <v>0</v>
      </c>
      <c r="AT119" s="63">
        <f t="shared" si="206"/>
        <v>0</v>
      </c>
      <c r="AU119" s="69">
        <f>IFERROR(AT119/AT122,0)</f>
        <v>0</v>
      </c>
      <c r="AV119" s="70">
        <f t="shared" si="176"/>
        <v>-79</v>
      </c>
      <c r="AW119" s="71">
        <f t="shared" si="177"/>
        <v>-0.73148148148148151</v>
      </c>
      <c r="AX119" s="72">
        <f t="shared" si="178"/>
        <v>-103.73369604086847</v>
      </c>
      <c r="AY119" s="71">
        <f t="shared" si="179"/>
        <v>-0.37234908177392295</v>
      </c>
      <c r="AZ119" s="72">
        <f t="shared" si="180"/>
        <v>-25017.092000000001</v>
      </c>
      <c r="BA119" s="73">
        <f t="shared" si="181"/>
        <v>-0.83146410529114601</v>
      </c>
      <c r="BB119" s="70">
        <f t="shared" si="182"/>
        <v>29</v>
      </c>
      <c r="BC119" s="71">
        <f t="shared" si="183"/>
        <v>0</v>
      </c>
      <c r="BD119" s="72">
        <f t="shared" si="184"/>
        <v>174.85889655172414</v>
      </c>
      <c r="BE119" s="71">
        <f t="shared" si="185"/>
        <v>0</v>
      </c>
      <c r="BF119" s="72">
        <f t="shared" si="186"/>
        <v>5070.9080000000004</v>
      </c>
      <c r="BG119" s="73">
        <f t="shared" si="187"/>
        <v>0</v>
      </c>
      <c r="BH119" s="70">
        <f t="shared" si="188"/>
        <v>29</v>
      </c>
      <c r="BI119" s="71">
        <f t="shared" si="189"/>
        <v>0</v>
      </c>
      <c r="BJ119" s="72">
        <f t="shared" si="190"/>
        <v>174.85889655172414</v>
      </c>
      <c r="BK119" s="71">
        <f t="shared" si="191"/>
        <v>0</v>
      </c>
      <c r="BL119" s="72">
        <f t="shared" si="192"/>
        <v>5070.9080000000004</v>
      </c>
      <c r="BM119" s="74">
        <f t="shared" si="193"/>
        <v>0</v>
      </c>
      <c r="BN119" s="75">
        <f t="shared" si="194"/>
        <v>29</v>
      </c>
      <c r="BO119" s="71">
        <f t="shared" si="195"/>
        <v>0</v>
      </c>
      <c r="BP119" s="72">
        <f t="shared" si="196"/>
        <v>174.85889655172414</v>
      </c>
      <c r="BQ119" s="71">
        <f t="shared" si="197"/>
        <v>0</v>
      </c>
      <c r="BR119" s="72">
        <f t="shared" si="166"/>
        <v>5070.9080000000004</v>
      </c>
      <c r="BS119" s="74">
        <f t="shared" si="198"/>
        <v>0</v>
      </c>
      <c r="BX119" s="321"/>
      <c r="BY119" s="366"/>
      <c r="BZ119" s="60" t="s">
        <v>46</v>
      </c>
      <c r="CA119" s="76">
        <v>0</v>
      </c>
      <c r="CB119" s="77">
        <v>0</v>
      </c>
      <c r="CC119" s="78">
        <v>0</v>
      </c>
      <c r="CD119" s="79">
        <v>0</v>
      </c>
      <c r="CE119" s="80"/>
      <c r="CF119" s="81"/>
      <c r="CG119" s="82"/>
      <c r="CH119" s="83"/>
      <c r="CI119" s="84"/>
      <c r="CJ119" s="85"/>
      <c r="CK119" s="78"/>
      <c r="CL119" s="83"/>
      <c r="CM119" s="78"/>
      <c r="CN119" s="83"/>
    </row>
    <row r="120" spans="3:92" ht="18" customHeight="1" x14ac:dyDescent="0.3">
      <c r="C120" s="315"/>
      <c r="D120" s="325"/>
      <c r="E120" s="86" t="s">
        <v>41</v>
      </c>
      <c r="F120" s="87">
        <f>SUM(F115:F119)</f>
        <v>2160</v>
      </c>
      <c r="G120" s="88">
        <f>IFERROR(F120/F122,0)</f>
        <v>0.44109888533951241</v>
      </c>
      <c r="H120" s="89">
        <f t="shared" si="167"/>
        <v>261.53888888888889</v>
      </c>
      <c r="I120" s="90">
        <f>IFERROR(H120/H107,0)</f>
        <v>1.023442477621586</v>
      </c>
      <c r="J120" s="89">
        <f>SUM(J115:J119)</f>
        <v>564924</v>
      </c>
      <c r="K120" s="91">
        <f>IFERROR(J120/J122,0)</f>
        <v>0.45588387196735919</v>
      </c>
      <c r="L120" s="92">
        <f>SUM(L115:L119)</f>
        <v>2073</v>
      </c>
      <c r="M120" s="88">
        <f>IFERROR(L120/L122,0)</f>
        <v>0.55665950590762625</v>
      </c>
      <c r="N120" s="89">
        <f t="shared" si="168"/>
        <v>190.80798745779063</v>
      </c>
      <c r="O120" s="90">
        <f>IFERROR(N120/N107,0)</f>
        <v>0.70635138343542159</v>
      </c>
      <c r="P120" s="89">
        <f>SUM(P115:P119)</f>
        <v>395544.95799999998</v>
      </c>
      <c r="Q120" s="93">
        <f>IFERROR(P120/P122,0)</f>
        <v>0.49599625416045295</v>
      </c>
      <c r="R120" s="92">
        <f>SUM(R115:R119)</f>
        <v>0</v>
      </c>
      <c r="S120" s="88">
        <f>IFERROR(R120/R122,0)</f>
        <v>0</v>
      </c>
      <c r="T120" s="89" t="str">
        <f t="shared" si="169"/>
        <v>0</v>
      </c>
      <c r="U120" s="90">
        <f>IFERROR(T120/T107,0)</f>
        <v>0</v>
      </c>
      <c r="V120" s="89">
        <f>SUM(V115:V119)</f>
        <v>0</v>
      </c>
      <c r="W120" s="93">
        <f>IFERROR(V120/V122,0)</f>
        <v>0</v>
      </c>
      <c r="X120" s="94">
        <f>SUM(X115:X119)</f>
        <v>0</v>
      </c>
      <c r="Y120" s="88">
        <f>IFERROR(X120/X122,0)</f>
        <v>0</v>
      </c>
      <c r="Z120" s="89" t="str">
        <f t="shared" si="170"/>
        <v>0</v>
      </c>
      <c r="AA120" s="90">
        <f>IFERROR(Z120/Z107,0)</f>
        <v>0</v>
      </c>
      <c r="AB120" s="89">
        <f>SUM(AB115:AB119)</f>
        <v>0</v>
      </c>
      <c r="AC120" s="91">
        <f>IFERROR(AB120/AB122,0)</f>
        <v>0</v>
      </c>
      <c r="AD120" s="92">
        <f>SUM(AD115:AD119)</f>
        <v>0</v>
      </c>
      <c r="AE120" s="88">
        <f>IFERROR(AD120/AD122,0)</f>
        <v>0</v>
      </c>
      <c r="AF120" s="89" t="str">
        <f t="shared" si="171"/>
        <v>0</v>
      </c>
      <c r="AG120" s="90">
        <f>IFERROR(AF120/AF107,0)</f>
        <v>0</v>
      </c>
      <c r="AH120" s="89">
        <f>SUM(AH115:AH119)</f>
        <v>0</v>
      </c>
      <c r="AI120" s="93">
        <f>IFERROR(AH120/AH122,0)</f>
        <v>0</v>
      </c>
      <c r="AJ120" s="92">
        <f>SUM(AJ115:AJ119)</f>
        <v>0</v>
      </c>
      <c r="AK120" s="88">
        <f>IFERROR(AJ120/AJ122,0)</f>
        <v>0</v>
      </c>
      <c r="AL120" s="89" t="str">
        <f t="shared" si="172"/>
        <v>0</v>
      </c>
      <c r="AM120" s="90">
        <f>IFERROR(AL120/AL107,0)</f>
        <v>0</v>
      </c>
      <c r="AN120" s="89">
        <f>SUM(AN115:AN119)</f>
        <v>0</v>
      </c>
      <c r="AO120" s="91">
        <f>IFERROR(AN120/AN122,0)</f>
        <v>0</v>
      </c>
      <c r="AP120" s="92">
        <f>SUM(AP115:AP119)</f>
        <v>0</v>
      </c>
      <c r="AQ120" s="88">
        <f>IFERROR(AP120/AP122,0)</f>
        <v>0</v>
      </c>
      <c r="AR120" s="89" t="str">
        <f t="shared" si="174"/>
        <v>0</v>
      </c>
      <c r="AS120" s="90">
        <f>IFERROR(AR120/AR107,0)</f>
        <v>0</v>
      </c>
      <c r="AT120" s="89">
        <f>SUM(AT115:AT119)</f>
        <v>0</v>
      </c>
      <c r="AU120" s="95">
        <f>IFERROR(AT120/AT122,0)</f>
        <v>0</v>
      </c>
      <c r="AV120" s="96">
        <f t="shared" si="176"/>
        <v>-87</v>
      </c>
      <c r="AW120" s="97">
        <f t="shared" si="177"/>
        <v>-4.027777777777778E-2</v>
      </c>
      <c r="AX120" s="98">
        <f t="shared" si="178"/>
        <v>-70.73090143109826</v>
      </c>
      <c r="AY120" s="97">
        <f t="shared" si="179"/>
        <v>-0.27044124004498349</v>
      </c>
      <c r="AZ120" s="98">
        <f t="shared" si="180"/>
        <v>-169379.04200000002</v>
      </c>
      <c r="BA120" s="99">
        <f t="shared" si="181"/>
        <v>-0.29982624565428273</v>
      </c>
      <c r="BB120" s="96">
        <f t="shared" si="182"/>
        <v>2073</v>
      </c>
      <c r="BC120" s="97">
        <f t="shared" si="183"/>
        <v>0</v>
      </c>
      <c r="BD120" s="98">
        <f t="shared" si="184"/>
        <v>190.80798745779063</v>
      </c>
      <c r="BE120" s="97">
        <f t="shared" si="185"/>
        <v>0</v>
      </c>
      <c r="BF120" s="98">
        <f t="shared" si="186"/>
        <v>395544.95799999998</v>
      </c>
      <c r="BG120" s="99">
        <f t="shared" si="187"/>
        <v>0</v>
      </c>
      <c r="BH120" s="96">
        <f t="shared" si="188"/>
        <v>2073</v>
      </c>
      <c r="BI120" s="97">
        <f t="shared" si="189"/>
        <v>0</v>
      </c>
      <c r="BJ120" s="98">
        <f t="shared" si="190"/>
        <v>190.80798745779063</v>
      </c>
      <c r="BK120" s="97">
        <f t="shared" si="191"/>
        <v>0</v>
      </c>
      <c r="BL120" s="98">
        <f t="shared" si="192"/>
        <v>395544.95799999998</v>
      </c>
      <c r="BM120" s="100">
        <f t="shared" si="193"/>
        <v>0</v>
      </c>
      <c r="BN120" s="101">
        <f t="shared" si="194"/>
        <v>2073</v>
      </c>
      <c r="BO120" s="97">
        <f t="shared" si="195"/>
        <v>0</v>
      </c>
      <c r="BP120" s="98">
        <f t="shared" si="196"/>
        <v>190.80798745779063</v>
      </c>
      <c r="BQ120" s="97">
        <f t="shared" si="197"/>
        <v>0</v>
      </c>
      <c r="BR120" s="98">
        <f t="shared" si="166"/>
        <v>395544.95799999998</v>
      </c>
      <c r="BS120" s="100">
        <f t="shared" si="198"/>
        <v>0</v>
      </c>
      <c r="BX120" s="321"/>
      <c r="BY120" s="366"/>
      <c r="BZ120" s="60" t="s">
        <v>48</v>
      </c>
      <c r="CA120" s="76">
        <v>0</v>
      </c>
      <c r="CB120" s="77">
        <v>0</v>
      </c>
      <c r="CC120" s="78">
        <v>1</v>
      </c>
      <c r="CD120" s="79">
        <v>93.182000000000002</v>
      </c>
      <c r="CE120" s="80"/>
      <c r="CF120" s="81"/>
      <c r="CG120" s="82"/>
      <c r="CH120" s="83"/>
      <c r="CI120" s="84"/>
      <c r="CJ120" s="85"/>
      <c r="CK120" s="78"/>
      <c r="CL120" s="83"/>
      <c r="CM120" s="78"/>
      <c r="CN120" s="83"/>
    </row>
    <row r="121" spans="3:92" ht="18" customHeight="1" x14ac:dyDescent="0.3">
      <c r="C121" s="315"/>
      <c r="D121" s="326" t="s">
        <v>57</v>
      </c>
      <c r="E121" s="327"/>
      <c r="F121" s="155">
        <f>CA74</f>
        <v>48</v>
      </c>
      <c r="G121" s="156">
        <f>IFERROR(F121/F122,0)</f>
        <v>9.8021974519891652E-3</v>
      </c>
      <c r="H121" s="157">
        <f t="shared" si="167"/>
        <v>0</v>
      </c>
      <c r="I121" s="158">
        <f>IFERROR(H121/H107,0)</f>
        <v>0</v>
      </c>
      <c r="J121" s="157">
        <f>CB74</f>
        <v>0</v>
      </c>
      <c r="K121" s="159">
        <f>IFERROR(J121/J122,0)</f>
        <v>0</v>
      </c>
      <c r="L121" s="160">
        <f>CC74</f>
        <v>13</v>
      </c>
      <c r="M121" s="156">
        <f>IFERROR(L121/L122,0)</f>
        <v>3.4908700322234159E-3</v>
      </c>
      <c r="N121" s="157">
        <f t="shared" si="168"/>
        <v>13.986000000000001</v>
      </c>
      <c r="O121" s="158">
        <f>IFERROR(N121/N107,0)</f>
        <v>5.1774721699809262E-2</v>
      </c>
      <c r="P121" s="157">
        <f>CD74</f>
        <v>181.81800000000001</v>
      </c>
      <c r="Q121" s="161">
        <f>IFERROR(P121/P122,0)</f>
        <v>2.2799190108484517E-4</v>
      </c>
      <c r="R121" s="160">
        <f>CE74</f>
        <v>0</v>
      </c>
      <c r="S121" s="156">
        <f>IFERROR(R121/R122,0)</f>
        <v>0</v>
      </c>
      <c r="T121" s="157" t="str">
        <f t="shared" si="169"/>
        <v>0</v>
      </c>
      <c r="U121" s="158">
        <f>IFERROR(T121/T107,0)</f>
        <v>0</v>
      </c>
      <c r="V121" s="157">
        <f>CF74</f>
        <v>0</v>
      </c>
      <c r="W121" s="161">
        <f>IFERROR(V121/V122,0)</f>
        <v>0</v>
      </c>
      <c r="X121" s="162">
        <f>CG74</f>
        <v>0</v>
      </c>
      <c r="Y121" s="156">
        <f>IFERROR(X121/X122,0)</f>
        <v>0</v>
      </c>
      <c r="Z121" s="157" t="str">
        <f t="shared" si="170"/>
        <v>0</v>
      </c>
      <c r="AA121" s="158">
        <f>IFERROR(Z121/Z107,0)</f>
        <v>0</v>
      </c>
      <c r="AB121" s="157">
        <f>CH74</f>
        <v>0</v>
      </c>
      <c r="AC121" s="159">
        <f>IFERROR(AB121/AB122,0)</f>
        <v>0</v>
      </c>
      <c r="AD121" s="160">
        <f>CI74</f>
        <v>0</v>
      </c>
      <c r="AE121" s="156">
        <f>IFERROR(AD121/AD122,0)</f>
        <v>0</v>
      </c>
      <c r="AF121" s="157" t="str">
        <f t="shared" si="171"/>
        <v>0</v>
      </c>
      <c r="AG121" s="158">
        <f>IFERROR(AF121/AF107,0)</f>
        <v>0</v>
      </c>
      <c r="AH121" s="157">
        <f>CJ74</f>
        <v>0</v>
      </c>
      <c r="AI121" s="161">
        <f>IFERROR(AH121/AH122,0)</f>
        <v>0</v>
      </c>
      <c r="AJ121" s="160">
        <f>CK74</f>
        <v>0</v>
      </c>
      <c r="AK121" s="156">
        <f>IFERROR(AJ121/AJ122,0)</f>
        <v>0</v>
      </c>
      <c r="AL121" s="157" t="str">
        <f t="shared" si="172"/>
        <v>0</v>
      </c>
      <c r="AM121" s="158">
        <f>IFERROR(AL121/AL107,0)</f>
        <v>0</v>
      </c>
      <c r="AN121" s="157">
        <f>CL74</f>
        <v>0</v>
      </c>
      <c r="AO121" s="159">
        <f>IFERROR(AN121/AN122,0)</f>
        <v>0</v>
      </c>
      <c r="AP121" s="160">
        <f>CM74</f>
        <v>0</v>
      </c>
      <c r="AQ121" s="156">
        <f>IFERROR(AP121/AP122,0)</f>
        <v>0</v>
      </c>
      <c r="AR121" s="157" t="str">
        <f t="shared" si="174"/>
        <v>0</v>
      </c>
      <c r="AS121" s="158">
        <f>IFERROR(AR121/AR107,0)</f>
        <v>0</v>
      </c>
      <c r="AT121" s="157">
        <f>CN74</f>
        <v>0</v>
      </c>
      <c r="AU121" s="163">
        <f>IFERROR(AT121/AT122,0)</f>
        <v>0</v>
      </c>
      <c r="AV121" s="164">
        <f t="shared" si="176"/>
        <v>-35</v>
      </c>
      <c r="AW121" s="165">
        <f t="shared" si="177"/>
        <v>-0.72916666666666663</v>
      </c>
      <c r="AX121" s="166">
        <f t="shared" si="178"/>
        <v>13.986000000000001</v>
      </c>
      <c r="AY121" s="165">
        <f t="shared" si="179"/>
        <v>0</v>
      </c>
      <c r="AZ121" s="166">
        <f t="shared" si="180"/>
        <v>181.81800000000001</v>
      </c>
      <c r="BA121" s="167">
        <f t="shared" si="181"/>
        <v>0</v>
      </c>
      <c r="BB121" s="164">
        <f t="shared" si="182"/>
        <v>13</v>
      </c>
      <c r="BC121" s="165">
        <f t="shared" si="183"/>
        <v>0</v>
      </c>
      <c r="BD121" s="166">
        <f t="shared" si="184"/>
        <v>13.986000000000001</v>
      </c>
      <c r="BE121" s="165">
        <f t="shared" si="185"/>
        <v>0</v>
      </c>
      <c r="BF121" s="166">
        <f t="shared" si="186"/>
        <v>181.81800000000001</v>
      </c>
      <c r="BG121" s="167">
        <f t="shared" si="187"/>
        <v>0</v>
      </c>
      <c r="BH121" s="164">
        <f t="shared" si="188"/>
        <v>13</v>
      </c>
      <c r="BI121" s="165">
        <f t="shared" si="189"/>
        <v>0</v>
      </c>
      <c r="BJ121" s="166">
        <f t="shared" si="190"/>
        <v>13.986000000000001</v>
      </c>
      <c r="BK121" s="165">
        <f t="shared" si="191"/>
        <v>0</v>
      </c>
      <c r="BL121" s="166">
        <f t="shared" si="192"/>
        <v>181.81800000000001</v>
      </c>
      <c r="BM121" s="168">
        <f t="shared" si="193"/>
        <v>0</v>
      </c>
      <c r="BN121" s="169">
        <f t="shared" si="194"/>
        <v>13</v>
      </c>
      <c r="BO121" s="165">
        <f t="shared" si="195"/>
        <v>0</v>
      </c>
      <c r="BP121" s="166">
        <f t="shared" si="196"/>
        <v>13.986000000000001</v>
      </c>
      <c r="BQ121" s="165">
        <f t="shared" si="197"/>
        <v>0</v>
      </c>
      <c r="BR121" s="166">
        <f t="shared" si="166"/>
        <v>181.81800000000001</v>
      </c>
      <c r="BS121" s="168">
        <f t="shared" si="198"/>
        <v>0</v>
      </c>
      <c r="BX121" s="321"/>
      <c r="BY121" s="366" t="s">
        <v>43</v>
      </c>
      <c r="BZ121" s="60" t="s">
        <v>50</v>
      </c>
      <c r="CA121" s="76">
        <v>281</v>
      </c>
      <c r="CB121" s="77">
        <v>66244</v>
      </c>
      <c r="CC121" s="78">
        <v>247</v>
      </c>
      <c r="CD121" s="79">
        <v>57321.771000000001</v>
      </c>
      <c r="CE121" s="80"/>
      <c r="CF121" s="81"/>
      <c r="CG121" s="82"/>
      <c r="CH121" s="83"/>
      <c r="CI121" s="84"/>
      <c r="CJ121" s="85"/>
      <c r="CK121" s="78"/>
      <c r="CL121" s="83"/>
      <c r="CM121" s="78"/>
      <c r="CN121" s="83"/>
    </row>
    <row r="122" spans="3:92" ht="18" customHeight="1" x14ac:dyDescent="0.3">
      <c r="C122" s="315"/>
      <c r="D122" s="328" t="s">
        <v>59</v>
      </c>
      <c r="E122" s="329"/>
      <c r="F122" s="170">
        <f>SUM(F110,F114,F120,F121)</f>
        <v>4896.8611615</v>
      </c>
      <c r="G122" s="171">
        <f>IFERROR(F122/F122,0)</f>
        <v>1</v>
      </c>
      <c r="H122" s="172">
        <f t="shared" si="167"/>
        <v>253.05679681970292</v>
      </c>
      <c r="I122" s="173">
        <f>IFERROR(H122/H107,0)</f>
        <v>0.99025072797555136</v>
      </c>
      <c r="J122" s="172">
        <f>SUM(J110,J114,J120,J121)</f>
        <v>1239184</v>
      </c>
      <c r="K122" s="174">
        <f>IFERROR(J122/J122,0)</f>
        <v>1</v>
      </c>
      <c r="L122" s="175">
        <f>SUM(L110,L114,L120,L121)</f>
        <v>3724</v>
      </c>
      <c r="M122" s="171">
        <f>IFERROR(L122/L122,0)</f>
        <v>1</v>
      </c>
      <c r="N122" s="172">
        <f t="shared" si="168"/>
        <v>214.14492373791614</v>
      </c>
      <c r="O122" s="173">
        <f>IFERROR(N122/N107,0)</f>
        <v>0.79274230158426184</v>
      </c>
      <c r="P122" s="172">
        <f>SUM(P110,P114,P120,P121)</f>
        <v>797475.69599999976</v>
      </c>
      <c r="Q122" s="176">
        <f>IFERROR(P122/P122,0)</f>
        <v>1</v>
      </c>
      <c r="R122" s="175">
        <f>SUM(R110,R114,R120,R121)</f>
        <v>0</v>
      </c>
      <c r="S122" s="171">
        <f>IFERROR(R122/R122,0)</f>
        <v>0</v>
      </c>
      <c r="T122" s="172" t="str">
        <f t="shared" si="169"/>
        <v>0</v>
      </c>
      <c r="U122" s="173">
        <f>IFERROR(T122/T107,0)</f>
        <v>0</v>
      </c>
      <c r="V122" s="172">
        <f>SUM(V110,V114,V120,V121)</f>
        <v>0</v>
      </c>
      <c r="W122" s="176">
        <f>IFERROR(V122/V122,0)</f>
        <v>0</v>
      </c>
      <c r="X122" s="177">
        <f>SUM(X110,X114,X120,X121)</f>
        <v>0</v>
      </c>
      <c r="Y122" s="171">
        <f>IFERROR(X122/X122,0)</f>
        <v>0</v>
      </c>
      <c r="Z122" s="172" t="str">
        <f t="shared" si="170"/>
        <v>0</v>
      </c>
      <c r="AA122" s="173">
        <f>IFERROR(Z122/Z107,0)</f>
        <v>0</v>
      </c>
      <c r="AB122" s="172">
        <f>SUM(AB110,AB114,AB120,AB121)</f>
        <v>0</v>
      </c>
      <c r="AC122" s="174">
        <f>IFERROR(AB122/AB122,0)</f>
        <v>0</v>
      </c>
      <c r="AD122" s="175">
        <f>SUM(AD110,AD114,AD120,AD121)</f>
        <v>0</v>
      </c>
      <c r="AE122" s="171">
        <f>IFERROR(AD122/AD122,0)</f>
        <v>0</v>
      </c>
      <c r="AF122" s="172" t="str">
        <f t="shared" si="171"/>
        <v>0</v>
      </c>
      <c r="AG122" s="173">
        <f>IFERROR(AF122/AF107,0)</f>
        <v>0</v>
      </c>
      <c r="AH122" s="172">
        <f>SUM(AH110,AH114,AH120,AH121)</f>
        <v>0</v>
      </c>
      <c r="AI122" s="176">
        <f>IFERROR(AH122/AH122,0)</f>
        <v>0</v>
      </c>
      <c r="AJ122" s="175">
        <f>SUM(AJ110,AJ114,AJ120,AJ121)</f>
        <v>0</v>
      </c>
      <c r="AK122" s="171">
        <f>IFERROR(AJ122/AJ122,0)</f>
        <v>0</v>
      </c>
      <c r="AL122" s="172" t="str">
        <f t="shared" si="172"/>
        <v>0</v>
      </c>
      <c r="AM122" s="173">
        <f>IFERROR(AL122/AL107,0)</f>
        <v>0</v>
      </c>
      <c r="AN122" s="172">
        <f>SUM(AN110,AN114,AN120,AN121)</f>
        <v>0</v>
      </c>
      <c r="AO122" s="174">
        <f>IFERROR(AN122/AN122,0)</f>
        <v>0</v>
      </c>
      <c r="AP122" s="175">
        <f>SUM(AP110,AP114,AP120,AP121)</f>
        <v>0</v>
      </c>
      <c r="AQ122" s="171">
        <f>IFERROR(AP122/AP122,0)</f>
        <v>0</v>
      </c>
      <c r="AR122" s="172" t="str">
        <f t="shared" si="174"/>
        <v>0</v>
      </c>
      <c r="AS122" s="173">
        <f>IFERROR(AR122/AR107,0)</f>
        <v>0</v>
      </c>
      <c r="AT122" s="172">
        <f>SUM(AT110,AT114,AT120,AT121)</f>
        <v>0</v>
      </c>
      <c r="AU122" s="178">
        <f>IFERROR(AT122/AT122,0)</f>
        <v>0</v>
      </c>
      <c r="AV122" s="179">
        <f t="shared" si="176"/>
        <v>-1172.8611615</v>
      </c>
      <c r="AW122" s="180">
        <f t="shared" si="177"/>
        <v>-0.23951284768317399</v>
      </c>
      <c r="AX122" s="181">
        <f t="shared" si="178"/>
        <v>-38.91187308178678</v>
      </c>
      <c r="AY122" s="180">
        <f t="shared" si="179"/>
        <v>-0.15376735013962334</v>
      </c>
      <c r="AZ122" s="181">
        <f t="shared" si="180"/>
        <v>-441708.30400000024</v>
      </c>
      <c r="BA122" s="182">
        <f t="shared" si="181"/>
        <v>-0.35645094191016041</v>
      </c>
      <c r="BB122" s="179">
        <f t="shared" si="182"/>
        <v>3724</v>
      </c>
      <c r="BC122" s="180">
        <f t="shared" si="183"/>
        <v>0</v>
      </c>
      <c r="BD122" s="181">
        <f t="shared" si="184"/>
        <v>214.14492373791614</v>
      </c>
      <c r="BE122" s="180">
        <f t="shared" si="185"/>
        <v>0</v>
      </c>
      <c r="BF122" s="181">
        <f t="shared" si="186"/>
        <v>797475.69599999976</v>
      </c>
      <c r="BG122" s="182">
        <f t="shared" si="187"/>
        <v>0</v>
      </c>
      <c r="BH122" s="179">
        <f t="shared" si="188"/>
        <v>3724</v>
      </c>
      <c r="BI122" s="180">
        <f t="shared" si="189"/>
        <v>0</v>
      </c>
      <c r="BJ122" s="181">
        <f t="shared" si="190"/>
        <v>214.14492373791614</v>
      </c>
      <c r="BK122" s="180">
        <f t="shared" si="191"/>
        <v>0</v>
      </c>
      <c r="BL122" s="181">
        <f t="shared" si="192"/>
        <v>797475.69599999976</v>
      </c>
      <c r="BM122" s="183">
        <f t="shared" si="193"/>
        <v>0</v>
      </c>
      <c r="BN122" s="184">
        <f t="shared" si="194"/>
        <v>3724</v>
      </c>
      <c r="BO122" s="180">
        <f t="shared" si="195"/>
        <v>0</v>
      </c>
      <c r="BP122" s="181">
        <f t="shared" si="196"/>
        <v>214.14492373791614</v>
      </c>
      <c r="BQ122" s="180">
        <f t="shared" si="197"/>
        <v>0</v>
      </c>
      <c r="BR122" s="181">
        <f t="shared" si="166"/>
        <v>797475.69599999976</v>
      </c>
      <c r="BS122" s="183">
        <f t="shared" si="198"/>
        <v>0</v>
      </c>
      <c r="BX122" s="321"/>
      <c r="BY122" s="366"/>
      <c r="BZ122" s="60" t="s">
        <v>51</v>
      </c>
      <c r="CA122" s="76">
        <v>887</v>
      </c>
      <c r="CB122" s="77">
        <v>219252</v>
      </c>
      <c r="CC122" s="78">
        <v>1959</v>
      </c>
      <c r="CD122" s="79">
        <v>331127.39200000011</v>
      </c>
      <c r="CE122" s="80"/>
      <c r="CF122" s="81"/>
      <c r="CG122" s="82"/>
      <c r="CH122" s="83"/>
      <c r="CI122" s="84"/>
      <c r="CJ122" s="85"/>
      <c r="CK122" s="78"/>
      <c r="CL122" s="83"/>
      <c r="CM122" s="78"/>
      <c r="CN122" s="83"/>
    </row>
    <row r="123" spans="3:92" ht="18" customHeight="1" thickBot="1" x14ac:dyDescent="0.35">
      <c r="C123" s="316"/>
      <c r="D123" s="330" t="s">
        <v>60</v>
      </c>
      <c r="E123" s="331"/>
      <c r="F123" s="185">
        <f>F122/F102</f>
        <v>0.60291321860379221</v>
      </c>
      <c r="G123" s="186"/>
      <c r="H123" s="187"/>
      <c r="I123" s="188"/>
      <c r="J123" s="187"/>
      <c r="K123" s="189"/>
      <c r="L123" s="190">
        <f>L122/L102</f>
        <v>0.45850775671016991</v>
      </c>
      <c r="M123" s="186"/>
      <c r="N123" s="187"/>
      <c r="O123" s="188"/>
      <c r="P123" s="187"/>
      <c r="Q123" s="191"/>
      <c r="R123" s="190" t="e">
        <f>R122/R102</f>
        <v>#DIV/0!</v>
      </c>
      <c r="S123" s="186"/>
      <c r="T123" s="187"/>
      <c r="U123" s="188"/>
      <c r="V123" s="187"/>
      <c r="W123" s="191"/>
      <c r="X123" s="192" t="e">
        <f>X122/X102</f>
        <v>#DIV/0!</v>
      </c>
      <c r="Y123" s="186"/>
      <c r="Z123" s="187"/>
      <c r="AA123" s="188"/>
      <c r="AB123" s="187"/>
      <c r="AC123" s="189"/>
      <c r="AD123" s="190" t="e">
        <f>AD122/AD102</f>
        <v>#DIV/0!</v>
      </c>
      <c r="AE123" s="186"/>
      <c r="AF123" s="187"/>
      <c r="AG123" s="188"/>
      <c r="AH123" s="187"/>
      <c r="AI123" s="191"/>
      <c r="AJ123" s="190" t="e">
        <f>AJ122/AJ102</f>
        <v>#DIV/0!</v>
      </c>
      <c r="AK123" s="186"/>
      <c r="AL123" s="187"/>
      <c r="AM123" s="188"/>
      <c r="AN123" s="187"/>
      <c r="AO123" s="189"/>
      <c r="AP123" s="190" t="e">
        <f>AP122/AP102</f>
        <v>#DIV/0!</v>
      </c>
      <c r="AQ123" s="186"/>
      <c r="AR123" s="187"/>
      <c r="AS123" s="188"/>
      <c r="AT123" s="187"/>
      <c r="AU123" s="193"/>
      <c r="AV123" s="194">
        <f t="shared" si="176"/>
        <v>-0.1444054618936223</v>
      </c>
      <c r="AW123" s="195"/>
      <c r="AX123" s="196"/>
      <c r="AY123" s="197"/>
      <c r="AZ123" s="196"/>
      <c r="BA123" s="197"/>
      <c r="BB123" s="194">
        <f t="shared" si="182"/>
        <v>0</v>
      </c>
      <c r="BC123" s="195"/>
      <c r="BD123" s="196"/>
      <c r="BE123" s="197"/>
      <c r="BF123" s="196"/>
      <c r="BG123" s="197"/>
      <c r="BH123" s="194">
        <f t="shared" si="188"/>
        <v>0</v>
      </c>
      <c r="BI123" s="195"/>
      <c r="BJ123" s="196"/>
      <c r="BK123" s="197"/>
      <c r="BL123" s="196"/>
      <c r="BM123" s="198"/>
      <c r="BN123" s="199">
        <f>IFERROR(L123-AP123,0)</f>
        <v>0</v>
      </c>
      <c r="BO123" s="195"/>
      <c r="BP123" s="196"/>
      <c r="BQ123" s="197"/>
      <c r="BR123" s="196"/>
      <c r="BS123" s="198"/>
      <c r="BX123" s="321"/>
      <c r="BY123" s="366"/>
      <c r="BZ123" s="60" t="s">
        <v>54</v>
      </c>
      <c r="CA123" s="76">
        <v>440</v>
      </c>
      <c r="CB123" s="77">
        <v>108181</v>
      </c>
      <c r="CC123" s="78">
        <v>831</v>
      </c>
      <c r="CD123" s="79">
        <v>151388.27599999998</v>
      </c>
      <c r="CE123" s="80"/>
      <c r="CF123" s="81"/>
      <c r="CG123" s="82"/>
      <c r="CH123" s="83"/>
      <c r="CI123" s="84"/>
      <c r="CJ123" s="85"/>
      <c r="CK123" s="78"/>
      <c r="CL123" s="83"/>
      <c r="CM123" s="78"/>
      <c r="CN123" s="83"/>
    </row>
    <row r="124" spans="3:92" ht="18" customHeight="1" x14ac:dyDescent="0.3">
      <c r="AM124" s="4"/>
      <c r="AS124" s="4"/>
      <c r="BI124" s="3"/>
      <c r="BK124" s="3"/>
      <c r="BM124" s="3"/>
      <c r="BO124" s="3"/>
      <c r="BQ124" s="3"/>
      <c r="BS124" s="3"/>
      <c r="BX124" s="321"/>
      <c r="BY124" s="366"/>
      <c r="BZ124" s="60" t="s">
        <v>55</v>
      </c>
      <c r="CA124" s="76">
        <v>74</v>
      </c>
      <c r="CB124" s="77">
        <v>20115</v>
      </c>
      <c r="CC124" s="78">
        <v>0</v>
      </c>
      <c r="CD124" s="79">
        <v>0</v>
      </c>
      <c r="CE124" s="80"/>
      <c r="CF124" s="81"/>
      <c r="CG124" s="82"/>
      <c r="CH124" s="83"/>
      <c r="CI124" s="84"/>
      <c r="CJ124" s="85"/>
      <c r="CK124" s="78"/>
      <c r="CL124" s="83"/>
      <c r="CM124" s="78"/>
      <c r="CN124" s="83"/>
    </row>
    <row r="125" spans="3:92" ht="18" customHeight="1" x14ac:dyDescent="0.3">
      <c r="AH125" s="8"/>
      <c r="AM125" s="4"/>
      <c r="AN125" s="8"/>
      <c r="AS125" s="4"/>
      <c r="AT125" s="8"/>
      <c r="BI125" s="3"/>
      <c r="BK125" s="3"/>
      <c r="BM125" s="3"/>
      <c r="BO125" s="3"/>
      <c r="BQ125" s="3"/>
      <c r="BS125" s="3"/>
      <c r="BX125" s="321"/>
      <c r="BY125" s="366"/>
      <c r="BZ125" s="60" t="s">
        <v>40</v>
      </c>
      <c r="CA125" s="76">
        <v>90</v>
      </c>
      <c r="CB125" s="77">
        <v>23334</v>
      </c>
      <c r="CC125" s="78">
        <v>138</v>
      </c>
      <c r="CD125" s="79">
        <v>13836.360999999999</v>
      </c>
      <c r="CE125" s="80"/>
      <c r="CF125" s="81"/>
      <c r="CG125" s="82"/>
      <c r="CH125" s="83"/>
      <c r="CI125" s="84"/>
      <c r="CJ125" s="85"/>
      <c r="CK125" s="78"/>
      <c r="CL125" s="83"/>
      <c r="CM125" s="78"/>
      <c r="CN125" s="83"/>
    </row>
    <row r="126" spans="3:92" s="8" customFormat="1" ht="18" customHeight="1" thickBot="1" x14ac:dyDescent="0.35">
      <c r="C126" s="7"/>
      <c r="D126" s="7"/>
      <c r="E126" s="7"/>
      <c r="F126" s="7">
        <f>CF169</f>
        <v>7860</v>
      </c>
      <c r="G126" s="3"/>
      <c r="I126" s="4"/>
      <c r="J126" s="9"/>
      <c r="K126" s="9"/>
      <c r="L126" s="7">
        <f>CF170</f>
        <v>7860</v>
      </c>
      <c r="M126" s="3"/>
      <c r="O126" s="4"/>
      <c r="P126" s="9"/>
      <c r="Q126" s="9"/>
      <c r="R126" s="10">
        <f>CF171</f>
        <v>0</v>
      </c>
      <c r="S126" s="11"/>
      <c r="T126" s="10"/>
      <c r="U126" s="12"/>
      <c r="V126" s="9"/>
      <c r="W126" s="9"/>
      <c r="X126" s="10">
        <f>CF172</f>
        <v>0</v>
      </c>
      <c r="Y126" s="11"/>
      <c r="Z126" s="10"/>
      <c r="AA126" s="12"/>
      <c r="AB126" s="9"/>
      <c r="AC126" s="9"/>
      <c r="AD126" s="10">
        <f>CF173</f>
        <v>0</v>
      </c>
      <c r="AE126" s="11"/>
      <c r="AF126" s="10"/>
      <c r="AG126" s="12"/>
      <c r="AH126" s="9"/>
      <c r="AI126" s="9"/>
      <c r="AJ126" s="10">
        <f>CF174</f>
        <v>0</v>
      </c>
      <c r="AK126" s="3"/>
      <c r="AM126" s="4"/>
      <c r="AO126" s="3"/>
      <c r="AP126" s="10">
        <f>CF175</f>
        <v>0</v>
      </c>
      <c r="AQ126" s="3"/>
      <c r="AS126" s="4"/>
      <c r="AU126" s="3"/>
      <c r="AW126" s="3"/>
      <c r="AY126" s="3"/>
      <c r="BA126" s="3"/>
      <c r="BC126" s="3"/>
      <c r="BE126" s="3"/>
      <c r="BG126" s="3"/>
      <c r="BI126" s="3"/>
      <c r="BK126" s="3"/>
      <c r="BM126" s="11" t="s">
        <v>1</v>
      </c>
      <c r="BO126" s="3"/>
      <c r="BQ126" s="3"/>
      <c r="BS126" s="11" t="s">
        <v>1</v>
      </c>
      <c r="BX126" s="368"/>
      <c r="BY126" s="364" t="s">
        <v>57</v>
      </c>
      <c r="BZ126" s="365"/>
      <c r="CA126" s="135">
        <v>40</v>
      </c>
      <c r="CB126" s="136">
        <v>0</v>
      </c>
      <c r="CC126" s="137">
        <v>1</v>
      </c>
      <c r="CD126" s="138">
        <v>0</v>
      </c>
      <c r="CE126" s="139"/>
      <c r="CF126" s="140"/>
      <c r="CG126" s="141"/>
      <c r="CH126" s="142"/>
      <c r="CI126" s="143"/>
      <c r="CJ126" s="144"/>
      <c r="CK126" s="137"/>
      <c r="CL126" s="142"/>
      <c r="CM126" s="137"/>
      <c r="CN126" s="142"/>
    </row>
    <row r="127" spans="3:92" s="15" customFormat="1" ht="18" customHeight="1" x14ac:dyDescent="0.3">
      <c r="C127" s="347" t="s">
        <v>2</v>
      </c>
      <c r="D127" s="345"/>
      <c r="E127" s="352"/>
      <c r="F127" s="358" t="str">
        <f>$F$7</f>
        <v>2025 Budget</v>
      </c>
      <c r="G127" s="345"/>
      <c r="H127" s="345"/>
      <c r="I127" s="345"/>
      <c r="J127" s="345"/>
      <c r="K127" s="346"/>
      <c r="L127" s="359" t="str">
        <f>$L$7</f>
        <v>2025 Actual</v>
      </c>
      <c r="M127" s="345"/>
      <c r="N127" s="345"/>
      <c r="O127" s="345"/>
      <c r="P127" s="345"/>
      <c r="Q127" s="348"/>
      <c r="R127" s="347" t="str">
        <f>$R$7</f>
        <v>2024 Actual</v>
      </c>
      <c r="S127" s="345"/>
      <c r="T127" s="345"/>
      <c r="U127" s="345"/>
      <c r="V127" s="345"/>
      <c r="W127" s="348"/>
      <c r="X127" s="344" t="str">
        <f>$X$7</f>
        <v>2023 Actual</v>
      </c>
      <c r="Y127" s="345"/>
      <c r="Z127" s="345"/>
      <c r="AA127" s="345"/>
      <c r="AB127" s="345"/>
      <c r="AC127" s="346"/>
      <c r="AD127" s="347" t="str">
        <f>$AD$7</f>
        <v>2022 Actual</v>
      </c>
      <c r="AE127" s="345"/>
      <c r="AF127" s="345"/>
      <c r="AG127" s="345"/>
      <c r="AH127" s="345"/>
      <c r="AI127" s="348"/>
      <c r="AJ127" s="347" t="str">
        <f>$AJ$7</f>
        <v>2021 Actual</v>
      </c>
      <c r="AK127" s="345"/>
      <c r="AL127" s="345"/>
      <c r="AM127" s="345"/>
      <c r="AN127" s="345"/>
      <c r="AO127" s="346"/>
      <c r="AP127" s="347" t="str">
        <f>$AP$7</f>
        <v>2020 Actual</v>
      </c>
      <c r="AQ127" s="345"/>
      <c r="AR127" s="345"/>
      <c r="AS127" s="345"/>
      <c r="AT127" s="345"/>
      <c r="AU127" s="349"/>
      <c r="AV127" s="350" t="str">
        <f>$AV$7</f>
        <v>2025 Actual vs. 2025 Budget</v>
      </c>
      <c r="AW127" s="340"/>
      <c r="AX127" s="340"/>
      <c r="AY127" s="340"/>
      <c r="AZ127" s="340"/>
      <c r="BA127" s="351"/>
      <c r="BB127" s="350" t="str">
        <f>$BB$7</f>
        <v>2025 Actual vs. 2024 Actual</v>
      </c>
      <c r="BC127" s="340"/>
      <c r="BD127" s="340"/>
      <c r="BE127" s="340"/>
      <c r="BF127" s="340"/>
      <c r="BG127" s="351"/>
      <c r="BH127" s="350" t="str">
        <f>$BH$7</f>
        <v>2025 Actual vs. 2023 Actual</v>
      </c>
      <c r="BI127" s="340"/>
      <c r="BJ127" s="340"/>
      <c r="BK127" s="340"/>
      <c r="BL127" s="340"/>
      <c r="BM127" s="341"/>
      <c r="BN127" s="339" t="str">
        <f>$BN$7</f>
        <v>2024 Actual vs. 2019 Actual</v>
      </c>
      <c r="BO127" s="340"/>
      <c r="BP127" s="340"/>
      <c r="BQ127" s="340"/>
      <c r="BR127" s="340"/>
      <c r="BS127" s="341"/>
      <c r="BX127" s="320" t="s">
        <v>68</v>
      </c>
      <c r="BY127" s="363" t="s">
        <v>35</v>
      </c>
      <c r="BZ127" s="102" t="s">
        <v>34</v>
      </c>
      <c r="CA127" s="145">
        <v>0</v>
      </c>
      <c r="CB127" s="146">
        <v>0</v>
      </c>
      <c r="CC127" s="147">
        <v>95</v>
      </c>
      <c r="CD127" s="148">
        <v>1213.636</v>
      </c>
      <c r="CE127" s="149"/>
      <c r="CF127" s="150"/>
      <c r="CG127" s="151"/>
      <c r="CH127" s="152"/>
      <c r="CI127" s="153"/>
      <c r="CJ127" s="154"/>
      <c r="CK127" s="147"/>
      <c r="CL127" s="152"/>
      <c r="CM127" s="147"/>
      <c r="CN127" s="152"/>
    </row>
    <row r="128" spans="3:92" s="15" customFormat="1" ht="18" customHeight="1" x14ac:dyDescent="0.3">
      <c r="C128" s="353"/>
      <c r="D128" s="333"/>
      <c r="E128" s="354"/>
      <c r="F128" s="342" t="s">
        <v>15</v>
      </c>
      <c r="G128" s="333"/>
      <c r="H128" s="334" t="s">
        <v>16</v>
      </c>
      <c r="I128" s="333"/>
      <c r="J128" s="334" t="s">
        <v>17</v>
      </c>
      <c r="K128" s="336"/>
      <c r="L128" s="335" t="s">
        <v>15</v>
      </c>
      <c r="M128" s="333"/>
      <c r="N128" s="334" t="s">
        <v>16</v>
      </c>
      <c r="O128" s="333"/>
      <c r="P128" s="334" t="s">
        <v>17</v>
      </c>
      <c r="Q128" s="343"/>
      <c r="R128" s="335" t="s">
        <v>15</v>
      </c>
      <c r="S128" s="333"/>
      <c r="T128" s="334" t="s">
        <v>16</v>
      </c>
      <c r="U128" s="333"/>
      <c r="V128" s="334" t="s">
        <v>18</v>
      </c>
      <c r="W128" s="343"/>
      <c r="X128" s="338" t="s">
        <v>15</v>
      </c>
      <c r="Y128" s="333"/>
      <c r="Z128" s="334" t="s">
        <v>16</v>
      </c>
      <c r="AA128" s="333"/>
      <c r="AB128" s="334" t="s">
        <v>18</v>
      </c>
      <c r="AC128" s="336"/>
      <c r="AD128" s="335" t="s">
        <v>15</v>
      </c>
      <c r="AE128" s="333"/>
      <c r="AF128" s="334" t="s">
        <v>16</v>
      </c>
      <c r="AG128" s="333"/>
      <c r="AH128" s="334" t="s">
        <v>19</v>
      </c>
      <c r="AI128" s="343"/>
      <c r="AJ128" s="335" t="s">
        <v>15</v>
      </c>
      <c r="AK128" s="333"/>
      <c r="AL128" s="334" t="s">
        <v>16</v>
      </c>
      <c r="AM128" s="333"/>
      <c r="AN128" s="334" t="s">
        <v>19</v>
      </c>
      <c r="AO128" s="336"/>
      <c r="AP128" s="335" t="s">
        <v>15</v>
      </c>
      <c r="AQ128" s="333"/>
      <c r="AR128" s="334" t="s">
        <v>16</v>
      </c>
      <c r="AS128" s="333"/>
      <c r="AT128" s="334" t="s">
        <v>19</v>
      </c>
      <c r="AU128" s="337"/>
      <c r="AV128" s="332" t="s">
        <v>15</v>
      </c>
      <c r="AW128" s="333"/>
      <c r="AX128" s="334" t="s">
        <v>16</v>
      </c>
      <c r="AY128" s="333"/>
      <c r="AZ128" s="334" t="s">
        <v>17</v>
      </c>
      <c r="BA128" s="336"/>
      <c r="BB128" s="332" t="s">
        <v>15</v>
      </c>
      <c r="BC128" s="333"/>
      <c r="BD128" s="334" t="s">
        <v>16</v>
      </c>
      <c r="BE128" s="333"/>
      <c r="BF128" s="334" t="s">
        <v>17</v>
      </c>
      <c r="BG128" s="336"/>
      <c r="BH128" s="332" t="s">
        <v>15</v>
      </c>
      <c r="BI128" s="333"/>
      <c r="BJ128" s="334" t="s">
        <v>16</v>
      </c>
      <c r="BK128" s="333"/>
      <c r="BL128" s="334" t="s">
        <v>17</v>
      </c>
      <c r="BM128" s="337"/>
      <c r="BN128" s="338" t="s">
        <v>15</v>
      </c>
      <c r="BO128" s="333"/>
      <c r="BP128" s="334" t="s">
        <v>16</v>
      </c>
      <c r="BQ128" s="333"/>
      <c r="BR128" s="334" t="s">
        <v>17</v>
      </c>
      <c r="BS128" s="337"/>
      <c r="BX128" s="321"/>
      <c r="BY128" s="366"/>
      <c r="BZ128" s="60" t="s">
        <v>36</v>
      </c>
      <c r="CA128" s="76">
        <v>2384</v>
      </c>
      <c r="CB128" s="77">
        <v>637464</v>
      </c>
      <c r="CC128" s="78">
        <v>894</v>
      </c>
      <c r="CD128" s="79">
        <v>203514.66400000005</v>
      </c>
      <c r="CE128" s="80"/>
      <c r="CF128" s="81"/>
      <c r="CG128" s="82"/>
      <c r="CH128" s="83"/>
      <c r="CI128" s="84"/>
      <c r="CJ128" s="85"/>
      <c r="CK128" s="78"/>
      <c r="CL128" s="83"/>
      <c r="CM128" s="78"/>
      <c r="CN128" s="83"/>
    </row>
    <row r="129" spans="3:92" s="15" customFormat="1" ht="18" customHeight="1" thickBot="1" x14ac:dyDescent="0.35">
      <c r="C129" s="355"/>
      <c r="D129" s="356"/>
      <c r="E129" s="357"/>
      <c r="F129" s="19"/>
      <c r="G129" s="20" t="s">
        <v>28</v>
      </c>
      <c r="H129" s="21"/>
      <c r="I129" s="22" t="s">
        <v>29</v>
      </c>
      <c r="J129" s="21"/>
      <c r="K129" s="23" t="s">
        <v>28</v>
      </c>
      <c r="L129" s="24"/>
      <c r="M129" s="20" t="s">
        <v>28</v>
      </c>
      <c r="N129" s="21"/>
      <c r="O129" s="22" t="s">
        <v>29</v>
      </c>
      <c r="P129" s="21"/>
      <c r="Q129" s="25" t="s">
        <v>28</v>
      </c>
      <c r="R129" s="24"/>
      <c r="S129" s="20" t="s">
        <v>28</v>
      </c>
      <c r="T129" s="21"/>
      <c r="U129" s="22" t="s">
        <v>29</v>
      </c>
      <c r="V129" s="21"/>
      <c r="W129" s="25" t="s">
        <v>28</v>
      </c>
      <c r="X129" s="26"/>
      <c r="Y129" s="20" t="s">
        <v>28</v>
      </c>
      <c r="Z129" s="21"/>
      <c r="AA129" s="22" t="s">
        <v>29</v>
      </c>
      <c r="AB129" s="21"/>
      <c r="AC129" s="23" t="s">
        <v>28</v>
      </c>
      <c r="AD129" s="24"/>
      <c r="AE129" s="20" t="s">
        <v>28</v>
      </c>
      <c r="AF129" s="21"/>
      <c r="AG129" s="22" t="s">
        <v>29</v>
      </c>
      <c r="AH129" s="21"/>
      <c r="AI129" s="25" t="s">
        <v>28</v>
      </c>
      <c r="AJ129" s="24"/>
      <c r="AK129" s="20" t="s">
        <v>28</v>
      </c>
      <c r="AL129" s="21"/>
      <c r="AM129" s="22" t="s">
        <v>29</v>
      </c>
      <c r="AN129" s="21"/>
      <c r="AO129" s="23" t="s">
        <v>28</v>
      </c>
      <c r="AP129" s="24"/>
      <c r="AQ129" s="20" t="s">
        <v>28</v>
      </c>
      <c r="AR129" s="21"/>
      <c r="AS129" s="22" t="s">
        <v>29</v>
      </c>
      <c r="AT129" s="21"/>
      <c r="AU129" s="27" t="s">
        <v>28</v>
      </c>
      <c r="AV129" s="28"/>
      <c r="AW129" s="20" t="s">
        <v>30</v>
      </c>
      <c r="AX129" s="21"/>
      <c r="AY129" s="20" t="s">
        <v>30</v>
      </c>
      <c r="AZ129" s="21"/>
      <c r="BA129" s="23" t="s">
        <v>30</v>
      </c>
      <c r="BB129" s="28"/>
      <c r="BC129" s="20" t="s">
        <v>30</v>
      </c>
      <c r="BD129" s="21"/>
      <c r="BE129" s="20" t="s">
        <v>30</v>
      </c>
      <c r="BF129" s="21"/>
      <c r="BG129" s="23" t="s">
        <v>30</v>
      </c>
      <c r="BH129" s="28"/>
      <c r="BI129" s="20" t="s">
        <v>30</v>
      </c>
      <c r="BJ129" s="21"/>
      <c r="BK129" s="20" t="s">
        <v>30</v>
      </c>
      <c r="BL129" s="21"/>
      <c r="BM129" s="27" t="s">
        <v>30</v>
      </c>
      <c r="BN129" s="26"/>
      <c r="BO129" s="20" t="s">
        <v>30</v>
      </c>
      <c r="BP129" s="21"/>
      <c r="BQ129" s="20" t="s">
        <v>30</v>
      </c>
      <c r="BR129" s="21"/>
      <c r="BS129" s="27" t="s">
        <v>30</v>
      </c>
      <c r="BX129" s="321"/>
      <c r="BY129" s="366"/>
      <c r="BZ129" s="60" t="s">
        <v>38</v>
      </c>
      <c r="CA129" s="76">
        <v>111</v>
      </c>
      <c r="CB129" s="77">
        <v>20018</v>
      </c>
      <c r="CC129" s="78">
        <v>31</v>
      </c>
      <c r="CD129" s="79">
        <v>6444.5470000000005</v>
      </c>
      <c r="CE129" s="80"/>
      <c r="CF129" s="81"/>
      <c r="CG129" s="82"/>
      <c r="CH129" s="83"/>
      <c r="CI129" s="84"/>
      <c r="CJ129" s="85"/>
      <c r="CK129" s="78"/>
      <c r="CL129" s="83"/>
      <c r="CM129" s="78"/>
      <c r="CN129" s="83"/>
    </row>
    <row r="130" spans="3:92" ht="18" customHeight="1" thickTop="1" x14ac:dyDescent="0.3">
      <c r="C130" s="360" t="s">
        <v>64</v>
      </c>
      <c r="D130" s="317" t="s">
        <v>33</v>
      </c>
      <c r="E130" s="34" t="s">
        <v>34</v>
      </c>
      <c r="F130" s="35">
        <f>CA75</f>
        <v>0</v>
      </c>
      <c r="G130" s="36">
        <f>IFERROR(F130/F146,0)</f>
        <v>0</v>
      </c>
      <c r="H130" s="37" t="str">
        <f>IFERROR(J130/F130,"0")</f>
        <v>0</v>
      </c>
      <c r="I130" s="38">
        <f>IFERROR(H130/H131,0)</f>
        <v>0</v>
      </c>
      <c r="J130" s="37">
        <f>CB75</f>
        <v>0</v>
      </c>
      <c r="K130" s="39">
        <f>IFERROR(J130/J146,0)</f>
        <v>0</v>
      </c>
      <c r="L130" s="40">
        <f t="shared" ref="L130:L133" si="207">CC75</f>
        <v>18</v>
      </c>
      <c r="M130" s="36">
        <f>IFERROR(L130/L146,0)</f>
        <v>4.3859649122807015E-3</v>
      </c>
      <c r="N130" s="37">
        <f>IFERROR(P130/L130,"0")</f>
        <v>20.505055555555558</v>
      </c>
      <c r="O130" s="38">
        <f>IFERROR(N130/N131,0)</f>
        <v>7.9109937133978001E-2</v>
      </c>
      <c r="P130" s="37">
        <f t="shared" ref="P130:P133" si="208">CD75</f>
        <v>369.09100000000001</v>
      </c>
      <c r="Q130" s="41">
        <f>IFERROR(P130/P146,0)</f>
        <v>4.7663294496533732E-4</v>
      </c>
      <c r="R130" s="40">
        <f>CE75</f>
        <v>0</v>
      </c>
      <c r="S130" s="36">
        <f>IFERROR(R130/R146,0)</f>
        <v>0</v>
      </c>
      <c r="T130" s="37" t="str">
        <f>IFERROR(V130/R130,"0")</f>
        <v>0</v>
      </c>
      <c r="U130" s="38">
        <f>IFERROR(T130/T131,0)</f>
        <v>0</v>
      </c>
      <c r="V130" s="37">
        <f>CF75</f>
        <v>0</v>
      </c>
      <c r="W130" s="41">
        <f>IFERROR(V130/V146,0)</f>
        <v>0</v>
      </c>
      <c r="X130" s="42">
        <f>CG75</f>
        <v>0</v>
      </c>
      <c r="Y130" s="36">
        <f>IFERROR(X130/X146,0)</f>
        <v>0</v>
      </c>
      <c r="Z130" s="37" t="str">
        <f>IFERROR(AB130/X130,"0")</f>
        <v>0</v>
      </c>
      <c r="AA130" s="38">
        <f>IFERROR(Z130/Z131,0)</f>
        <v>0</v>
      </c>
      <c r="AB130" s="37">
        <f>CH75</f>
        <v>0</v>
      </c>
      <c r="AC130" s="39">
        <f>IFERROR(AB130/AB146,0)</f>
        <v>0</v>
      </c>
      <c r="AD130" s="40">
        <f>CI75</f>
        <v>0</v>
      </c>
      <c r="AE130" s="36">
        <f>IFERROR(AD130/AD146,0)</f>
        <v>0</v>
      </c>
      <c r="AF130" s="37" t="str">
        <f>IFERROR(AH130/AD130,"0")</f>
        <v>0</v>
      </c>
      <c r="AG130" s="38">
        <f>IFERROR(AF130/AF131,0)</f>
        <v>0</v>
      </c>
      <c r="AH130" s="37">
        <f>CJ75</f>
        <v>0</v>
      </c>
      <c r="AI130" s="41">
        <f>IFERROR(AH130/AH146,0)</f>
        <v>0</v>
      </c>
      <c r="AJ130" s="40">
        <f>CK75</f>
        <v>0</v>
      </c>
      <c r="AK130" s="36">
        <f>IFERROR(AJ130/AJ146,0)</f>
        <v>0</v>
      </c>
      <c r="AL130" s="37" t="str">
        <f>IFERROR(AN130/AJ130,"0")</f>
        <v>0</v>
      </c>
      <c r="AM130" s="38">
        <f>IFERROR(AL130/AL131,0)</f>
        <v>0</v>
      </c>
      <c r="AN130" s="37">
        <f>CL75</f>
        <v>0</v>
      </c>
      <c r="AO130" s="39">
        <f>IFERROR(AN130/AN146,0)</f>
        <v>0</v>
      </c>
      <c r="AP130" s="40">
        <f>CM75</f>
        <v>0</v>
      </c>
      <c r="AQ130" s="36">
        <f>IFERROR(AP130/AP146,0)</f>
        <v>0</v>
      </c>
      <c r="AR130" s="37" t="str">
        <f>IFERROR(AT130/AP130,"0")</f>
        <v>0</v>
      </c>
      <c r="AS130" s="38">
        <f>IFERROR(AR130/AR131,0)</f>
        <v>0</v>
      </c>
      <c r="AT130" s="37">
        <f>CN75</f>
        <v>0</v>
      </c>
      <c r="AU130" s="43">
        <f>IFERROR(AT130/AT146,0)</f>
        <v>0</v>
      </c>
      <c r="AV130" s="44">
        <f>IFERROR(L130-F130,0)</f>
        <v>18</v>
      </c>
      <c r="AW130" s="45">
        <f>IFERROR(AV130/F130,0)</f>
        <v>0</v>
      </c>
      <c r="AX130" s="46">
        <f>IFERROR(N130-H130,0)</f>
        <v>20.505055555555558</v>
      </c>
      <c r="AY130" s="45">
        <f>IFERROR(AX130/H130,0)</f>
        <v>0</v>
      </c>
      <c r="AZ130" s="46">
        <f>IFERROR(P130-J130,0)</f>
        <v>369.09100000000001</v>
      </c>
      <c r="BA130" s="47">
        <f>IFERROR(AZ130/J130,0)</f>
        <v>0</v>
      </c>
      <c r="BB130" s="44">
        <f>IFERROR(L130-R130,0)</f>
        <v>18</v>
      </c>
      <c r="BC130" s="45">
        <f>IFERROR(BB130/R130,0)</f>
        <v>0</v>
      </c>
      <c r="BD130" s="46">
        <f>IFERROR(N130-T130,0)</f>
        <v>20.505055555555558</v>
      </c>
      <c r="BE130" s="45">
        <f>IFERROR(BD130/T130,0)</f>
        <v>0</v>
      </c>
      <c r="BF130" s="46">
        <f>IFERROR(P130-V130,0)</f>
        <v>369.09100000000001</v>
      </c>
      <c r="BG130" s="47">
        <f>IFERROR(BF130/V130,0)</f>
        <v>0</v>
      </c>
      <c r="BH130" s="44">
        <f>IFERROR(L130-X130,0)</f>
        <v>18</v>
      </c>
      <c r="BI130" s="45">
        <f>IFERROR(BH130/X130,0)</f>
        <v>0</v>
      </c>
      <c r="BJ130" s="46">
        <f>IFERROR(N130-Z130,0)</f>
        <v>20.505055555555558</v>
      </c>
      <c r="BK130" s="45">
        <f>IFERROR(BJ130/Z130,0)</f>
        <v>0</v>
      </c>
      <c r="BL130" s="46">
        <f>IFERROR(P130-AB130,0)</f>
        <v>369.09100000000001</v>
      </c>
      <c r="BM130" s="48">
        <f>IFERROR(BL130/AB130,0)</f>
        <v>0</v>
      </c>
      <c r="BN130" s="49">
        <f>IFERROR(L130-AP130,0)</f>
        <v>18</v>
      </c>
      <c r="BO130" s="45">
        <f>IFERROR(BN130/AP130,0)</f>
        <v>0</v>
      </c>
      <c r="BP130" s="46">
        <f>IFERROR(N130-AR130,0)</f>
        <v>20.505055555555558</v>
      </c>
      <c r="BQ130" s="45">
        <f>IFERROR(BP130/AR130,0)</f>
        <v>0</v>
      </c>
      <c r="BR130" s="46">
        <f t="shared" ref="BR130:BR146" si="209">IFERROR(P130-AT130,0)</f>
        <v>369.09100000000001</v>
      </c>
      <c r="BS130" s="48">
        <f>IFERROR(BR130/AT130,0)</f>
        <v>0</v>
      </c>
      <c r="BX130" s="321"/>
      <c r="BY130" s="366"/>
      <c r="BZ130" s="60" t="s">
        <v>40</v>
      </c>
      <c r="CA130" s="76">
        <v>50</v>
      </c>
      <c r="CB130" s="77">
        <v>14249</v>
      </c>
      <c r="CC130" s="78">
        <v>0</v>
      </c>
      <c r="CD130" s="79">
        <v>0</v>
      </c>
      <c r="CE130" s="80"/>
      <c r="CF130" s="81"/>
      <c r="CG130" s="82"/>
      <c r="CH130" s="83"/>
      <c r="CI130" s="84"/>
      <c r="CJ130" s="85"/>
      <c r="CK130" s="78"/>
      <c r="CL130" s="83"/>
      <c r="CM130" s="78"/>
      <c r="CN130" s="83"/>
    </row>
    <row r="131" spans="3:92" ht="18" customHeight="1" x14ac:dyDescent="0.3">
      <c r="C131" s="315"/>
      <c r="D131" s="318"/>
      <c r="E131" s="60" t="s">
        <v>36</v>
      </c>
      <c r="F131" s="61">
        <f>CA76</f>
        <v>1770</v>
      </c>
      <c r="G131" s="62">
        <f>IFERROR(F131/F146,0)</f>
        <v>0.47478540772532191</v>
      </c>
      <c r="H131" s="63">
        <f t="shared" ref="H131:H146" si="210">IFERROR(J131/F131,"0")</f>
        <v>246.70960451977402</v>
      </c>
      <c r="I131" s="64">
        <f>IFERROR(H131/H131,0)</f>
        <v>1</v>
      </c>
      <c r="J131" s="63">
        <f>CB76</f>
        <v>436676</v>
      </c>
      <c r="K131" s="65">
        <f>IFERROR(J131/J146,0)</f>
        <v>0.47367319200818314</v>
      </c>
      <c r="L131" s="66">
        <f t="shared" si="207"/>
        <v>1010</v>
      </c>
      <c r="M131" s="62">
        <f>IFERROR(L131/L146,0)</f>
        <v>0.24610136452241715</v>
      </c>
      <c r="N131" s="63">
        <f t="shared" ref="N131:N146" si="211">IFERROR(P131/L131,"0")</f>
        <v>259.19696435643561</v>
      </c>
      <c r="O131" s="64">
        <f>IFERROR(N131/N131,0)</f>
        <v>1</v>
      </c>
      <c r="P131" s="63">
        <f t="shared" si="208"/>
        <v>261788.93399999998</v>
      </c>
      <c r="Q131" s="67">
        <f>IFERROR(P131/P146,0)</f>
        <v>0.33806630498103801</v>
      </c>
      <c r="R131" s="66">
        <f>CE76</f>
        <v>0</v>
      </c>
      <c r="S131" s="62">
        <f>IFERROR(R131/R146,0)</f>
        <v>0</v>
      </c>
      <c r="T131" s="63" t="str">
        <f t="shared" ref="T131:T146" si="212">IFERROR(V131/R131,"0")</f>
        <v>0</v>
      </c>
      <c r="U131" s="64">
        <f>IFERROR(T131/T131,0)</f>
        <v>0</v>
      </c>
      <c r="V131" s="63">
        <f>CF76</f>
        <v>0</v>
      </c>
      <c r="W131" s="67">
        <f>IFERROR(V131/V146,0)</f>
        <v>0</v>
      </c>
      <c r="X131" s="68">
        <f>CG76</f>
        <v>0</v>
      </c>
      <c r="Y131" s="62">
        <f>IFERROR(X131/X146,0)</f>
        <v>0</v>
      </c>
      <c r="Z131" s="63" t="str">
        <f t="shared" ref="Z131:Z146" si="213">IFERROR(AB131/X131,"0")</f>
        <v>0</v>
      </c>
      <c r="AA131" s="64">
        <f>IFERROR(Z131/Z131,0)</f>
        <v>0</v>
      </c>
      <c r="AB131" s="63">
        <f>CH76</f>
        <v>0</v>
      </c>
      <c r="AC131" s="65">
        <f>IFERROR(AB131/AB146,0)</f>
        <v>0</v>
      </c>
      <c r="AD131" s="66">
        <f>CI76</f>
        <v>0</v>
      </c>
      <c r="AE131" s="62">
        <f>IFERROR(AD131/AD146,0)</f>
        <v>0</v>
      </c>
      <c r="AF131" s="63" t="str">
        <f t="shared" ref="AF131:AF146" si="214">IFERROR(AH131/AD131,"0")</f>
        <v>0</v>
      </c>
      <c r="AG131" s="64">
        <f>IFERROR(AF131/AF131,0)</f>
        <v>0</v>
      </c>
      <c r="AH131" s="63">
        <f>CJ76</f>
        <v>0</v>
      </c>
      <c r="AI131" s="67">
        <f>IFERROR(AH131/AH146,0)</f>
        <v>0</v>
      </c>
      <c r="AJ131" s="66">
        <f>CK76</f>
        <v>0</v>
      </c>
      <c r="AK131" s="62">
        <f>IFERROR(AJ131/AJ146,0)</f>
        <v>0</v>
      </c>
      <c r="AL131" s="63" t="str">
        <f t="shared" ref="AL131:AL146" si="215">IFERROR(AN131/AJ131,"0")</f>
        <v>0</v>
      </c>
      <c r="AM131" s="64">
        <f>IFERROR(AL131/AL131,0)</f>
        <v>0</v>
      </c>
      <c r="AN131" s="63">
        <f>CL76</f>
        <v>0</v>
      </c>
      <c r="AO131" s="65">
        <f>IFERROR(AN131/AN146,0)</f>
        <v>0</v>
      </c>
      <c r="AP131" s="66">
        <f t="shared" ref="AP131:AP133" si="216">CM76</f>
        <v>0</v>
      </c>
      <c r="AQ131" s="62">
        <f>IFERROR(AP131/AP146,0)</f>
        <v>0</v>
      </c>
      <c r="AR131" s="63" t="str">
        <f t="shared" ref="AR131:AR146" si="217">IFERROR(AT131/AP131,"0")</f>
        <v>0</v>
      </c>
      <c r="AS131" s="64">
        <f>IFERROR(AR131/AR131,0)</f>
        <v>0</v>
      </c>
      <c r="AT131" s="63">
        <f t="shared" ref="AT131:AT133" si="218">CN76</f>
        <v>0</v>
      </c>
      <c r="AU131" s="69">
        <f>IFERROR(AT131/AT146,0)</f>
        <v>0</v>
      </c>
      <c r="AV131" s="70">
        <f t="shared" ref="AV131:AV147" si="219">IFERROR(L131-F131,0)</f>
        <v>-760</v>
      </c>
      <c r="AW131" s="71">
        <f t="shared" ref="AW131:AW146" si="220">IFERROR(AV131/F131,0)</f>
        <v>-0.42937853107344631</v>
      </c>
      <c r="AX131" s="72">
        <f t="shared" ref="AX131:AX146" si="221">IFERROR(N131-H131,0)</f>
        <v>12.487359836661597</v>
      </c>
      <c r="AY131" s="71">
        <f t="shared" ref="AY131:AY146" si="222">IFERROR(AX131/H131,0)</f>
        <v>5.0615620988767471E-2</v>
      </c>
      <c r="AZ131" s="72">
        <f t="shared" ref="AZ131:AZ146" si="223">IFERROR(P131-J131,0)</f>
        <v>-174887.06600000002</v>
      </c>
      <c r="BA131" s="73">
        <f t="shared" ref="BA131:BA146" si="224">IFERROR(AZ131/J131,0)</f>
        <v>-0.4004961710742061</v>
      </c>
      <c r="BB131" s="70">
        <f t="shared" ref="BB131:BB147" si="225">IFERROR(L131-R131,0)</f>
        <v>1010</v>
      </c>
      <c r="BC131" s="71">
        <f t="shared" ref="BC131:BC146" si="226">IFERROR(BB131/R131,0)</f>
        <v>0</v>
      </c>
      <c r="BD131" s="72">
        <f t="shared" ref="BD131:BD146" si="227">IFERROR(N131-T131,0)</f>
        <v>259.19696435643561</v>
      </c>
      <c r="BE131" s="71">
        <f t="shared" ref="BE131:BE146" si="228">IFERROR(BD131/T131,0)</f>
        <v>0</v>
      </c>
      <c r="BF131" s="72">
        <f t="shared" ref="BF131:BF146" si="229">IFERROR(P131-V131,0)</f>
        <v>261788.93399999998</v>
      </c>
      <c r="BG131" s="73">
        <f t="shared" ref="BG131:BG146" si="230">IFERROR(BF131/V131,0)</f>
        <v>0</v>
      </c>
      <c r="BH131" s="70">
        <f t="shared" ref="BH131:BH147" si="231">IFERROR(L131-X131,0)</f>
        <v>1010</v>
      </c>
      <c r="BI131" s="71">
        <f t="shared" ref="BI131:BI146" si="232">IFERROR(BH131/X131,0)</f>
        <v>0</v>
      </c>
      <c r="BJ131" s="72">
        <f t="shared" ref="BJ131:BJ146" si="233">IFERROR(N131-Z131,0)</f>
        <v>259.19696435643561</v>
      </c>
      <c r="BK131" s="71">
        <f t="shared" ref="BK131:BK146" si="234">IFERROR(BJ131/Z131,0)</f>
        <v>0</v>
      </c>
      <c r="BL131" s="72">
        <f t="shared" ref="BL131:BL146" si="235">IFERROR(P131-AB131,0)</f>
        <v>261788.93399999998</v>
      </c>
      <c r="BM131" s="74">
        <f t="shared" ref="BM131:BM146" si="236">IFERROR(BL131/AB131,0)</f>
        <v>0</v>
      </c>
      <c r="BN131" s="75">
        <f t="shared" ref="BN131:BN146" si="237">IFERROR(L131-AP131,0)</f>
        <v>1010</v>
      </c>
      <c r="BO131" s="71">
        <f t="shared" ref="BO131:BO146" si="238">IFERROR(BN131/AP131,0)</f>
        <v>0</v>
      </c>
      <c r="BP131" s="72">
        <f t="shared" ref="BP131:BP146" si="239">IFERROR(N131-AR131,0)</f>
        <v>259.19696435643561</v>
      </c>
      <c r="BQ131" s="71">
        <f t="shared" ref="BQ131:BQ146" si="240">IFERROR(BP131/AR131,0)</f>
        <v>0</v>
      </c>
      <c r="BR131" s="72">
        <f t="shared" si="209"/>
        <v>261788.93399999998</v>
      </c>
      <c r="BS131" s="74">
        <f t="shared" ref="BS131:BS146" si="241">IFERROR(BR131/AT131,0)</f>
        <v>0</v>
      </c>
      <c r="BX131" s="321"/>
      <c r="BY131" s="366" t="s">
        <v>42</v>
      </c>
      <c r="BZ131" s="60" t="s">
        <v>43</v>
      </c>
      <c r="CA131" s="76">
        <v>142</v>
      </c>
      <c r="CB131" s="77">
        <v>32577</v>
      </c>
      <c r="CC131" s="78">
        <v>321</v>
      </c>
      <c r="CD131" s="79">
        <v>39856.418999999994</v>
      </c>
      <c r="CE131" s="80"/>
      <c r="CF131" s="81"/>
      <c r="CG131" s="82"/>
      <c r="CH131" s="83"/>
      <c r="CI131" s="84"/>
      <c r="CJ131" s="85"/>
      <c r="CK131" s="78"/>
      <c r="CL131" s="83"/>
      <c r="CM131" s="78"/>
      <c r="CN131" s="83"/>
    </row>
    <row r="132" spans="3:92" ht="18" customHeight="1" x14ac:dyDescent="0.3">
      <c r="C132" s="315"/>
      <c r="D132" s="318"/>
      <c r="E132" s="60" t="s">
        <v>37</v>
      </c>
      <c r="F132" s="61">
        <f>CA77</f>
        <v>61</v>
      </c>
      <c r="G132" s="62">
        <f>IFERROR(F132/F146,0)</f>
        <v>1.636266094420601E-2</v>
      </c>
      <c r="H132" s="63">
        <f t="shared" si="210"/>
        <v>157.50819672131146</v>
      </c>
      <c r="I132" s="64">
        <f>IFERROR(H132/H131,0)</f>
        <v>0.63843560946038092</v>
      </c>
      <c r="J132" s="63">
        <f>CB77</f>
        <v>9608</v>
      </c>
      <c r="K132" s="65">
        <f>IFERROR(J132/J146,0)</f>
        <v>1.042203379350966E-2</v>
      </c>
      <c r="L132" s="66">
        <f t="shared" si="207"/>
        <v>37</v>
      </c>
      <c r="M132" s="62">
        <f>IFERROR(L132/L146,0)</f>
        <v>9.0155945419103309E-3</v>
      </c>
      <c r="N132" s="63">
        <f t="shared" si="211"/>
        <v>203.71016216216219</v>
      </c>
      <c r="O132" s="64">
        <f>IFERROR(N132/N131,0)</f>
        <v>0.78592803996743354</v>
      </c>
      <c r="P132" s="63">
        <f t="shared" si="208"/>
        <v>7537.2760000000007</v>
      </c>
      <c r="Q132" s="67">
        <f>IFERROR(P132/P146,0)</f>
        <v>9.7334100720325289E-3</v>
      </c>
      <c r="R132" s="66">
        <f>CE77</f>
        <v>0</v>
      </c>
      <c r="S132" s="62">
        <f>IFERROR(R132/R146,0)</f>
        <v>0</v>
      </c>
      <c r="T132" s="63" t="str">
        <f t="shared" si="212"/>
        <v>0</v>
      </c>
      <c r="U132" s="64">
        <f>IFERROR(T132/T131,0)</f>
        <v>0</v>
      </c>
      <c r="V132" s="63">
        <f>CF77</f>
        <v>0</v>
      </c>
      <c r="W132" s="67">
        <f>IFERROR(V132/V146,0)</f>
        <v>0</v>
      </c>
      <c r="X132" s="68">
        <f>CG77</f>
        <v>0</v>
      </c>
      <c r="Y132" s="62">
        <f>IFERROR(X132/X146,0)</f>
        <v>0</v>
      </c>
      <c r="Z132" s="63" t="str">
        <f t="shared" si="213"/>
        <v>0</v>
      </c>
      <c r="AA132" s="64">
        <f>IFERROR(Z132/Z131,0)</f>
        <v>0</v>
      </c>
      <c r="AB132" s="63">
        <f>CH77</f>
        <v>0</v>
      </c>
      <c r="AC132" s="65">
        <f>IFERROR(AB132/AB146,0)</f>
        <v>0</v>
      </c>
      <c r="AD132" s="66">
        <f>CI77</f>
        <v>0</v>
      </c>
      <c r="AE132" s="62">
        <f>IFERROR(AD132/AD146,0)</f>
        <v>0</v>
      </c>
      <c r="AF132" s="63" t="str">
        <f t="shared" si="214"/>
        <v>0</v>
      </c>
      <c r="AG132" s="64">
        <f>IFERROR(AF132/AF131,0)</f>
        <v>0</v>
      </c>
      <c r="AH132" s="63">
        <f>CJ77</f>
        <v>0</v>
      </c>
      <c r="AI132" s="67">
        <f>IFERROR(AH132/AH146,0)</f>
        <v>0</v>
      </c>
      <c r="AJ132" s="66">
        <f>CK77</f>
        <v>0</v>
      </c>
      <c r="AK132" s="62">
        <f>IFERROR(AJ132/AJ146,0)</f>
        <v>0</v>
      </c>
      <c r="AL132" s="63" t="str">
        <f t="shared" si="215"/>
        <v>0</v>
      </c>
      <c r="AM132" s="64">
        <f>IFERROR(AL132/AL131,0)</f>
        <v>0</v>
      </c>
      <c r="AN132" s="63">
        <f>CL77</f>
        <v>0</v>
      </c>
      <c r="AO132" s="65">
        <f>IFERROR(AN132/AN146,0)</f>
        <v>0</v>
      </c>
      <c r="AP132" s="66">
        <f t="shared" si="216"/>
        <v>0</v>
      </c>
      <c r="AQ132" s="62">
        <f>IFERROR(AP132/AP146,0)</f>
        <v>0</v>
      </c>
      <c r="AR132" s="63" t="str">
        <f t="shared" si="217"/>
        <v>0</v>
      </c>
      <c r="AS132" s="64">
        <f>IFERROR(AR132/AR131,0)</f>
        <v>0</v>
      </c>
      <c r="AT132" s="63">
        <f t="shared" si="218"/>
        <v>0</v>
      </c>
      <c r="AU132" s="69">
        <f>IFERROR(AT132/AT146,0)</f>
        <v>0</v>
      </c>
      <c r="AV132" s="70">
        <f t="shared" si="219"/>
        <v>-24</v>
      </c>
      <c r="AW132" s="71">
        <f t="shared" si="220"/>
        <v>-0.39344262295081966</v>
      </c>
      <c r="AX132" s="72">
        <f t="shared" si="221"/>
        <v>46.201965440850728</v>
      </c>
      <c r="AY132" s="71">
        <f t="shared" si="222"/>
        <v>0.29333054661655855</v>
      </c>
      <c r="AZ132" s="72">
        <f t="shared" si="223"/>
        <v>-2070.7239999999993</v>
      </c>
      <c r="BA132" s="73">
        <f t="shared" si="224"/>
        <v>-0.21552081598667769</v>
      </c>
      <c r="BB132" s="70">
        <f t="shared" si="225"/>
        <v>37</v>
      </c>
      <c r="BC132" s="71">
        <f t="shared" si="226"/>
        <v>0</v>
      </c>
      <c r="BD132" s="72">
        <f t="shared" si="227"/>
        <v>203.71016216216219</v>
      </c>
      <c r="BE132" s="71">
        <f t="shared" si="228"/>
        <v>0</v>
      </c>
      <c r="BF132" s="72">
        <f t="shared" si="229"/>
        <v>7537.2760000000007</v>
      </c>
      <c r="BG132" s="73">
        <f t="shared" si="230"/>
        <v>0</v>
      </c>
      <c r="BH132" s="70">
        <f t="shared" si="231"/>
        <v>37</v>
      </c>
      <c r="BI132" s="71">
        <f t="shared" si="232"/>
        <v>0</v>
      </c>
      <c r="BJ132" s="72">
        <f t="shared" si="233"/>
        <v>203.71016216216219</v>
      </c>
      <c r="BK132" s="71">
        <f t="shared" si="234"/>
        <v>0</v>
      </c>
      <c r="BL132" s="72">
        <f t="shared" si="235"/>
        <v>7537.2760000000007</v>
      </c>
      <c r="BM132" s="74">
        <f t="shared" si="236"/>
        <v>0</v>
      </c>
      <c r="BN132" s="75">
        <f t="shared" si="237"/>
        <v>37</v>
      </c>
      <c r="BO132" s="71">
        <f t="shared" si="238"/>
        <v>0</v>
      </c>
      <c r="BP132" s="72">
        <f t="shared" si="239"/>
        <v>203.71016216216219</v>
      </c>
      <c r="BQ132" s="71">
        <f t="shared" si="240"/>
        <v>0</v>
      </c>
      <c r="BR132" s="72">
        <f t="shared" si="209"/>
        <v>7537.2760000000007</v>
      </c>
      <c r="BS132" s="74">
        <f t="shared" si="241"/>
        <v>0</v>
      </c>
      <c r="BX132" s="321"/>
      <c r="BY132" s="366"/>
      <c r="BZ132" s="60" t="s">
        <v>46</v>
      </c>
      <c r="CA132" s="76">
        <v>0</v>
      </c>
      <c r="CB132" s="77">
        <v>0</v>
      </c>
      <c r="CC132" s="78">
        <v>0</v>
      </c>
      <c r="CD132" s="79">
        <v>0</v>
      </c>
      <c r="CE132" s="80"/>
      <c r="CF132" s="81"/>
      <c r="CG132" s="82"/>
      <c r="CH132" s="83"/>
      <c r="CI132" s="84"/>
      <c r="CJ132" s="85"/>
      <c r="CK132" s="78"/>
      <c r="CL132" s="83"/>
      <c r="CM132" s="78"/>
      <c r="CN132" s="83"/>
    </row>
    <row r="133" spans="3:92" ht="18" customHeight="1" x14ac:dyDescent="0.3">
      <c r="C133" s="315"/>
      <c r="D133" s="318"/>
      <c r="E133" s="60" t="s">
        <v>39</v>
      </c>
      <c r="F133" s="61">
        <f>CA78</f>
        <v>36</v>
      </c>
      <c r="G133" s="62">
        <f>IFERROR(F133/F146,0)</f>
        <v>9.6566523605150223E-3</v>
      </c>
      <c r="H133" s="63">
        <f t="shared" si="210"/>
        <v>264.36111111111109</v>
      </c>
      <c r="I133" s="64">
        <f>IFERROR(H133/H131,0)</f>
        <v>1.0715477073772468</v>
      </c>
      <c r="J133" s="63">
        <f>CB78</f>
        <v>9517</v>
      </c>
      <c r="K133" s="65">
        <f>IFERROR(J133/J146,0)</f>
        <v>1.0323323856456226E-2</v>
      </c>
      <c r="L133" s="66">
        <f t="shared" si="207"/>
        <v>0</v>
      </c>
      <c r="M133" s="62">
        <f>IFERROR(L133/L146,0)</f>
        <v>0</v>
      </c>
      <c r="N133" s="63" t="str">
        <f t="shared" si="211"/>
        <v>0</v>
      </c>
      <c r="O133" s="64">
        <f>IFERROR(N133/N131,0)</f>
        <v>0</v>
      </c>
      <c r="P133" s="63">
        <f t="shared" si="208"/>
        <v>0</v>
      </c>
      <c r="Q133" s="67">
        <f>IFERROR(P133/P146,0)</f>
        <v>0</v>
      </c>
      <c r="R133" s="66">
        <f>CE78</f>
        <v>0</v>
      </c>
      <c r="S133" s="62">
        <f>IFERROR(R133/R146,0)</f>
        <v>0</v>
      </c>
      <c r="T133" s="63" t="str">
        <f t="shared" si="212"/>
        <v>0</v>
      </c>
      <c r="U133" s="64">
        <f>IFERROR(T133/T131,0)</f>
        <v>0</v>
      </c>
      <c r="V133" s="63">
        <f>CF78</f>
        <v>0</v>
      </c>
      <c r="W133" s="67">
        <f>IFERROR(V133/V146,0)</f>
        <v>0</v>
      </c>
      <c r="X133" s="68">
        <f>CG78</f>
        <v>0</v>
      </c>
      <c r="Y133" s="62">
        <f>IFERROR(X133/X146,0)</f>
        <v>0</v>
      </c>
      <c r="Z133" s="63" t="str">
        <f t="shared" si="213"/>
        <v>0</v>
      </c>
      <c r="AA133" s="64">
        <f>IFERROR(Z133/Z131,0)</f>
        <v>0</v>
      </c>
      <c r="AB133" s="63">
        <f>CH78</f>
        <v>0</v>
      </c>
      <c r="AC133" s="65">
        <f>IFERROR(AB133/AB146,0)</f>
        <v>0</v>
      </c>
      <c r="AD133" s="66">
        <f>CI78</f>
        <v>0</v>
      </c>
      <c r="AE133" s="62">
        <f>IFERROR(AD133/AD146,0)</f>
        <v>0</v>
      </c>
      <c r="AF133" s="63" t="str">
        <f t="shared" si="214"/>
        <v>0</v>
      </c>
      <c r="AG133" s="64">
        <f>IFERROR(AF133/AF131,0)</f>
        <v>0</v>
      </c>
      <c r="AH133" s="63">
        <f>CJ78</f>
        <v>0</v>
      </c>
      <c r="AI133" s="67">
        <f>IFERROR(AH133/AH146,0)</f>
        <v>0</v>
      </c>
      <c r="AJ133" s="66">
        <f>CK78</f>
        <v>0</v>
      </c>
      <c r="AK133" s="62">
        <f>IFERROR(AJ133/AJ146,0)</f>
        <v>0</v>
      </c>
      <c r="AL133" s="63" t="str">
        <f t="shared" si="215"/>
        <v>0</v>
      </c>
      <c r="AM133" s="64">
        <f>IFERROR(AL133/AL131,0)</f>
        <v>0</v>
      </c>
      <c r="AN133" s="63">
        <f>CL78</f>
        <v>0</v>
      </c>
      <c r="AO133" s="65">
        <f>IFERROR(AN133/AN146,0)</f>
        <v>0</v>
      </c>
      <c r="AP133" s="66">
        <f t="shared" si="216"/>
        <v>0</v>
      </c>
      <c r="AQ133" s="62">
        <f>IFERROR(AP133/AP146,0)</f>
        <v>0</v>
      </c>
      <c r="AR133" s="63" t="str">
        <f t="shared" si="217"/>
        <v>0</v>
      </c>
      <c r="AS133" s="64">
        <f>IFERROR(AR133/AR131,0)</f>
        <v>0</v>
      </c>
      <c r="AT133" s="63">
        <f t="shared" si="218"/>
        <v>0</v>
      </c>
      <c r="AU133" s="69">
        <f>IFERROR(AT133/AT146,0)</f>
        <v>0</v>
      </c>
      <c r="AV133" s="70">
        <f t="shared" si="219"/>
        <v>-36</v>
      </c>
      <c r="AW133" s="71">
        <f t="shared" si="220"/>
        <v>-1</v>
      </c>
      <c r="AX133" s="72">
        <f t="shared" si="221"/>
        <v>-264.36111111111109</v>
      </c>
      <c r="AY133" s="71">
        <f t="shared" si="222"/>
        <v>-1</v>
      </c>
      <c r="AZ133" s="72">
        <f t="shared" si="223"/>
        <v>-9517</v>
      </c>
      <c r="BA133" s="73">
        <f t="shared" si="224"/>
        <v>-1</v>
      </c>
      <c r="BB133" s="70">
        <f t="shared" si="225"/>
        <v>0</v>
      </c>
      <c r="BC133" s="71">
        <f t="shared" si="226"/>
        <v>0</v>
      </c>
      <c r="BD133" s="72">
        <f t="shared" si="227"/>
        <v>0</v>
      </c>
      <c r="BE133" s="71">
        <f t="shared" si="228"/>
        <v>0</v>
      </c>
      <c r="BF133" s="72">
        <f t="shared" si="229"/>
        <v>0</v>
      </c>
      <c r="BG133" s="73">
        <f t="shared" si="230"/>
        <v>0</v>
      </c>
      <c r="BH133" s="70">
        <f t="shared" si="231"/>
        <v>0</v>
      </c>
      <c r="BI133" s="71">
        <f t="shared" si="232"/>
        <v>0</v>
      </c>
      <c r="BJ133" s="72">
        <f t="shared" si="233"/>
        <v>0</v>
      </c>
      <c r="BK133" s="71">
        <f t="shared" si="234"/>
        <v>0</v>
      </c>
      <c r="BL133" s="72">
        <f t="shared" si="235"/>
        <v>0</v>
      </c>
      <c r="BM133" s="74">
        <f t="shared" si="236"/>
        <v>0</v>
      </c>
      <c r="BN133" s="75">
        <f t="shared" si="237"/>
        <v>0</v>
      </c>
      <c r="BO133" s="71">
        <f t="shared" si="238"/>
        <v>0</v>
      </c>
      <c r="BP133" s="72">
        <f t="shared" si="239"/>
        <v>0</v>
      </c>
      <c r="BQ133" s="71">
        <f t="shared" si="240"/>
        <v>0</v>
      </c>
      <c r="BR133" s="72">
        <f t="shared" si="209"/>
        <v>0</v>
      </c>
      <c r="BS133" s="74">
        <f t="shared" si="241"/>
        <v>0</v>
      </c>
      <c r="BX133" s="321"/>
      <c r="BY133" s="366"/>
      <c r="BZ133" s="60" t="s">
        <v>48</v>
      </c>
      <c r="CA133" s="76">
        <v>0</v>
      </c>
      <c r="CB133" s="77">
        <v>0</v>
      </c>
      <c r="CC133" s="78">
        <v>2</v>
      </c>
      <c r="CD133" s="79">
        <v>863.63699999999994</v>
      </c>
      <c r="CE133" s="80"/>
      <c r="CF133" s="81"/>
      <c r="CG133" s="82"/>
      <c r="CH133" s="83"/>
      <c r="CI133" s="84"/>
      <c r="CJ133" s="85"/>
      <c r="CK133" s="78"/>
      <c r="CL133" s="83"/>
      <c r="CM133" s="78"/>
      <c r="CN133" s="83"/>
    </row>
    <row r="134" spans="3:92" ht="18" customHeight="1" x14ac:dyDescent="0.3">
      <c r="C134" s="315"/>
      <c r="D134" s="319"/>
      <c r="E134" s="86" t="s">
        <v>41</v>
      </c>
      <c r="F134" s="87">
        <f>SUM(F130:F133)</f>
        <v>1867</v>
      </c>
      <c r="G134" s="88">
        <f>IFERROR(F134/F146,0)</f>
        <v>0.50080472103004292</v>
      </c>
      <c r="H134" s="89">
        <f t="shared" si="210"/>
        <v>244.13551151580074</v>
      </c>
      <c r="I134" s="90">
        <f>IFERROR(H134/H131,0)</f>
        <v>0.98956630403999146</v>
      </c>
      <c r="J134" s="89">
        <f>SUM(J130:J133)</f>
        <v>455801</v>
      </c>
      <c r="K134" s="91">
        <f>IFERROR(J134/J146,0)</f>
        <v>0.49441854965814902</v>
      </c>
      <c r="L134" s="92">
        <f>SUM(L130:L133)</f>
        <v>1065</v>
      </c>
      <c r="M134" s="88">
        <f>IFERROR(L134/L146,0)</f>
        <v>0.25950292397660818</v>
      </c>
      <c r="N134" s="89">
        <f t="shared" si="211"/>
        <v>253.23502441314551</v>
      </c>
      <c r="O134" s="90">
        <f>IFERROR(N134/N131,0)</f>
        <v>0.97699841910535834</v>
      </c>
      <c r="P134" s="89">
        <f>SUM(P130:P133)</f>
        <v>269695.30099999998</v>
      </c>
      <c r="Q134" s="93">
        <f>IFERROR(P134/P146,0)</f>
        <v>0.34827634799803592</v>
      </c>
      <c r="R134" s="92">
        <f>SUM(R130:R133)</f>
        <v>0</v>
      </c>
      <c r="S134" s="88">
        <f>IFERROR(R134/R146,0)</f>
        <v>0</v>
      </c>
      <c r="T134" s="89" t="str">
        <f t="shared" si="212"/>
        <v>0</v>
      </c>
      <c r="U134" s="90">
        <f>IFERROR(T134/T131,0)</f>
        <v>0</v>
      </c>
      <c r="V134" s="89">
        <f>SUM(V130:V133)</f>
        <v>0</v>
      </c>
      <c r="W134" s="93">
        <f>IFERROR(V134/V146,0)</f>
        <v>0</v>
      </c>
      <c r="X134" s="94">
        <f>SUM(X130:X133)</f>
        <v>0</v>
      </c>
      <c r="Y134" s="88">
        <f>IFERROR(X134/X146,0)</f>
        <v>0</v>
      </c>
      <c r="Z134" s="89" t="str">
        <f t="shared" si="213"/>
        <v>0</v>
      </c>
      <c r="AA134" s="90">
        <f>IFERROR(Z134/Z131,0)</f>
        <v>0</v>
      </c>
      <c r="AB134" s="89">
        <f>SUM(AB130:AB133)</f>
        <v>0</v>
      </c>
      <c r="AC134" s="91">
        <f>IFERROR(AB134/AB146,0)</f>
        <v>0</v>
      </c>
      <c r="AD134" s="92">
        <f>SUM(AD130:AD133)</f>
        <v>0</v>
      </c>
      <c r="AE134" s="88">
        <f>IFERROR(AD134/AD146,0)</f>
        <v>0</v>
      </c>
      <c r="AF134" s="89" t="str">
        <f t="shared" si="214"/>
        <v>0</v>
      </c>
      <c r="AG134" s="90">
        <f>IFERROR(AF134/AF131,0)</f>
        <v>0</v>
      </c>
      <c r="AH134" s="89">
        <f>SUM(AH130:AH133)</f>
        <v>0</v>
      </c>
      <c r="AI134" s="93">
        <f>IFERROR(AH134/AH146,0)</f>
        <v>0</v>
      </c>
      <c r="AJ134" s="92">
        <f>SUM(AJ130:AJ133)</f>
        <v>0</v>
      </c>
      <c r="AK134" s="88">
        <f>IFERROR(AJ134/AJ146,0)</f>
        <v>0</v>
      </c>
      <c r="AL134" s="89" t="str">
        <f t="shared" si="215"/>
        <v>0</v>
      </c>
      <c r="AM134" s="90">
        <f>IFERROR(AL134/AL131,0)</f>
        <v>0</v>
      </c>
      <c r="AN134" s="89">
        <f>SUM(AN130:AN133)</f>
        <v>0</v>
      </c>
      <c r="AO134" s="91">
        <f>IFERROR(AN134/AN146,0)</f>
        <v>0</v>
      </c>
      <c r="AP134" s="92">
        <f>SUM(AP130:AP133)</f>
        <v>0</v>
      </c>
      <c r="AQ134" s="88">
        <f>IFERROR(AP134/AP146,0)</f>
        <v>0</v>
      </c>
      <c r="AR134" s="89" t="str">
        <f t="shared" si="217"/>
        <v>0</v>
      </c>
      <c r="AS134" s="90">
        <f>IFERROR(AR134/AR131,0)</f>
        <v>0</v>
      </c>
      <c r="AT134" s="89">
        <f>SUM(AT130:AT133)</f>
        <v>0</v>
      </c>
      <c r="AU134" s="95">
        <f>IFERROR(AT134/AT146,0)</f>
        <v>0</v>
      </c>
      <c r="AV134" s="96">
        <f t="shared" si="219"/>
        <v>-802</v>
      </c>
      <c r="AW134" s="97">
        <f t="shared" si="220"/>
        <v>-0.4295661489019818</v>
      </c>
      <c r="AX134" s="98">
        <f t="shared" si="221"/>
        <v>9.0995128973447663</v>
      </c>
      <c r="AY134" s="97">
        <f t="shared" si="222"/>
        <v>3.7272385491349688E-2</v>
      </c>
      <c r="AZ134" s="98">
        <f t="shared" si="223"/>
        <v>-186105.69900000002</v>
      </c>
      <c r="BA134" s="99">
        <f t="shared" si="224"/>
        <v>-0.40830471850654126</v>
      </c>
      <c r="BB134" s="96">
        <f t="shared" si="225"/>
        <v>1065</v>
      </c>
      <c r="BC134" s="97">
        <f t="shared" si="226"/>
        <v>0</v>
      </c>
      <c r="BD134" s="98">
        <f t="shared" si="227"/>
        <v>253.23502441314551</v>
      </c>
      <c r="BE134" s="97">
        <f t="shared" si="228"/>
        <v>0</v>
      </c>
      <c r="BF134" s="98">
        <f t="shared" si="229"/>
        <v>269695.30099999998</v>
      </c>
      <c r="BG134" s="99">
        <f t="shared" si="230"/>
        <v>0</v>
      </c>
      <c r="BH134" s="96">
        <f t="shared" si="231"/>
        <v>1065</v>
      </c>
      <c r="BI134" s="97">
        <f t="shared" si="232"/>
        <v>0</v>
      </c>
      <c r="BJ134" s="98">
        <f t="shared" si="233"/>
        <v>253.23502441314551</v>
      </c>
      <c r="BK134" s="97">
        <f t="shared" si="234"/>
        <v>0</v>
      </c>
      <c r="BL134" s="98">
        <f t="shared" si="235"/>
        <v>269695.30099999998</v>
      </c>
      <c r="BM134" s="100">
        <f t="shared" si="236"/>
        <v>0</v>
      </c>
      <c r="BN134" s="101">
        <f t="shared" si="237"/>
        <v>1065</v>
      </c>
      <c r="BO134" s="97">
        <f t="shared" si="238"/>
        <v>0</v>
      </c>
      <c r="BP134" s="98">
        <f t="shared" si="239"/>
        <v>253.23502441314551</v>
      </c>
      <c r="BQ134" s="97">
        <f t="shared" si="240"/>
        <v>0</v>
      </c>
      <c r="BR134" s="98">
        <f t="shared" si="209"/>
        <v>269695.30099999998</v>
      </c>
      <c r="BS134" s="100">
        <f t="shared" si="241"/>
        <v>0</v>
      </c>
      <c r="BX134" s="321"/>
      <c r="BY134" s="366" t="s">
        <v>43</v>
      </c>
      <c r="BZ134" s="60" t="s">
        <v>50</v>
      </c>
      <c r="CA134" s="76">
        <v>339</v>
      </c>
      <c r="CB134" s="77">
        <v>93460</v>
      </c>
      <c r="CC134" s="78">
        <v>413</v>
      </c>
      <c r="CD134" s="79">
        <v>93560.405999999974</v>
      </c>
      <c r="CE134" s="80"/>
      <c r="CF134" s="81"/>
      <c r="CG134" s="82"/>
      <c r="CH134" s="83"/>
      <c r="CI134" s="84"/>
      <c r="CJ134" s="85"/>
      <c r="CK134" s="78"/>
      <c r="CL134" s="83"/>
      <c r="CM134" s="78"/>
      <c r="CN134" s="83"/>
    </row>
    <row r="135" spans="3:92" ht="18" customHeight="1" x14ac:dyDescent="0.3">
      <c r="C135" s="315"/>
      <c r="D135" s="320" t="s">
        <v>44</v>
      </c>
      <c r="E135" s="102" t="s">
        <v>45</v>
      </c>
      <c r="F135" s="103">
        <f>CA79</f>
        <v>184</v>
      </c>
      <c r="G135" s="104">
        <f>IFERROR(F135/F146,0)</f>
        <v>4.9356223175965663E-2</v>
      </c>
      <c r="H135" s="105">
        <f t="shared" si="210"/>
        <v>219.47282608695653</v>
      </c>
      <c r="I135" s="106">
        <f>IFERROR(H135/H131,0)</f>
        <v>0.88959984559241412</v>
      </c>
      <c r="J135" s="105">
        <f>CB79</f>
        <v>40383</v>
      </c>
      <c r="K135" s="107">
        <f>IFERROR(J135/J146,0)</f>
        <v>4.3804432835480904E-2</v>
      </c>
      <c r="L135" s="108">
        <f t="shared" ref="L135:L137" si="242">CC79</f>
        <v>434</v>
      </c>
      <c r="M135" s="104">
        <f>IFERROR(L135/L146,0)</f>
        <v>0.10575048732943469</v>
      </c>
      <c r="N135" s="105">
        <f t="shared" si="211"/>
        <v>123.84379032258066</v>
      </c>
      <c r="O135" s="106">
        <f>IFERROR(N135/N131,0)</f>
        <v>0.47779799670908352</v>
      </c>
      <c r="P135" s="105">
        <f t="shared" ref="P135:P137" si="243">CD79</f>
        <v>53748.205000000009</v>
      </c>
      <c r="Q135" s="109">
        <f>IFERROR(P135/P146,0)</f>
        <v>6.9408804971540006E-2</v>
      </c>
      <c r="R135" s="108">
        <f>CE79</f>
        <v>0</v>
      </c>
      <c r="S135" s="104">
        <f>IFERROR(R135/R146,0)</f>
        <v>0</v>
      </c>
      <c r="T135" s="105" t="str">
        <f t="shared" si="212"/>
        <v>0</v>
      </c>
      <c r="U135" s="106">
        <f>IFERROR(T135/T131,0)</f>
        <v>0</v>
      </c>
      <c r="V135" s="105">
        <f>CF79</f>
        <v>0</v>
      </c>
      <c r="W135" s="109">
        <f>IFERROR(V135/V146,0)</f>
        <v>0</v>
      </c>
      <c r="X135" s="110">
        <f>CG79</f>
        <v>0</v>
      </c>
      <c r="Y135" s="104">
        <f>IFERROR(X135/X146,0)</f>
        <v>0</v>
      </c>
      <c r="Z135" s="105" t="str">
        <f t="shared" si="213"/>
        <v>0</v>
      </c>
      <c r="AA135" s="106">
        <f>IFERROR(Z135/Z131,0)</f>
        <v>0</v>
      </c>
      <c r="AB135" s="105">
        <f>CH79</f>
        <v>0</v>
      </c>
      <c r="AC135" s="107">
        <f>IFERROR(AB135/AB146,0)</f>
        <v>0</v>
      </c>
      <c r="AD135" s="108">
        <f>CI79</f>
        <v>0</v>
      </c>
      <c r="AE135" s="104">
        <f>IFERROR(AD135/AD146,0)</f>
        <v>0</v>
      </c>
      <c r="AF135" s="105" t="str">
        <f t="shared" si="214"/>
        <v>0</v>
      </c>
      <c r="AG135" s="106">
        <f>IFERROR(AF135/AF131,0)</f>
        <v>0</v>
      </c>
      <c r="AH135" s="105">
        <f>CJ79</f>
        <v>0</v>
      </c>
      <c r="AI135" s="109">
        <f>IFERROR(AH135/AH146,0)</f>
        <v>0</v>
      </c>
      <c r="AJ135" s="108">
        <f>CK79</f>
        <v>0</v>
      </c>
      <c r="AK135" s="104">
        <f>IFERROR(AJ135/AJ146,0)</f>
        <v>0</v>
      </c>
      <c r="AL135" s="105" t="str">
        <f t="shared" si="215"/>
        <v>0</v>
      </c>
      <c r="AM135" s="106">
        <f>IFERROR(AL135/AL131,0)</f>
        <v>0</v>
      </c>
      <c r="AN135" s="105">
        <f>CL79</f>
        <v>0</v>
      </c>
      <c r="AO135" s="107">
        <f>IFERROR(AN135/AN146,0)</f>
        <v>0</v>
      </c>
      <c r="AP135" s="108">
        <f>CM79</f>
        <v>0</v>
      </c>
      <c r="AQ135" s="104">
        <f>IFERROR(AP135/AP146,0)</f>
        <v>0</v>
      </c>
      <c r="AR135" s="105" t="str">
        <f t="shared" si="217"/>
        <v>0</v>
      </c>
      <c r="AS135" s="106">
        <f>IFERROR(AR135/AR131,0)</f>
        <v>0</v>
      </c>
      <c r="AT135" s="105">
        <f>CN79</f>
        <v>0</v>
      </c>
      <c r="AU135" s="111">
        <f>IFERROR(AT135/AT146,0)</f>
        <v>0</v>
      </c>
      <c r="AV135" s="112">
        <f t="shared" si="219"/>
        <v>250</v>
      </c>
      <c r="AW135" s="113">
        <f t="shared" si="220"/>
        <v>1.3586956521739131</v>
      </c>
      <c r="AX135" s="114">
        <f t="shared" si="221"/>
        <v>-95.629035764375871</v>
      </c>
      <c r="AY135" s="113">
        <f t="shared" si="222"/>
        <v>-0.43572153085816206</v>
      </c>
      <c r="AZ135" s="114">
        <f t="shared" si="223"/>
        <v>13365.205000000009</v>
      </c>
      <c r="BA135" s="115">
        <f t="shared" si="224"/>
        <v>0.33096117178020479</v>
      </c>
      <c r="BB135" s="112">
        <f t="shared" si="225"/>
        <v>434</v>
      </c>
      <c r="BC135" s="113">
        <f t="shared" si="226"/>
        <v>0</v>
      </c>
      <c r="BD135" s="114">
        <f t="shared" si="227"/>
        <v>123.84379032258066</v>
      </c>
      <c r="BE135" s="113">
        <f t="shared" si="228"/>
        <v>0</v>
      </c>
      <c r="BF135" s="114">
        <f t="shared" si="229"/>
        <v>53748.205000000009</v>
      </c>
      <c r="BG135" s="115">
        <f t="shared" si="230"/>
        <v>0</v>
      </c>
      <c r="BH135" s="112">
        <f t="shared" si="231"/>
        <v>434</v>
      </c>
      <c r="BI135" s="113">
        <f t="shared" si="232"/>
        <v>0</v>
      </c>
      <c r="BJ135" s="114">
        <f t="shared" si="233"/>
        <v>123.84379032258066</v>
      </c>
      <c r="BK135" s="113">
        <f t="shared" si="234"/>
        <v>0</v>
      </c>
      <c r="BL135" s="114">
        <f t="shared" si="235"/>
        <v>53748.205000000009</v>
      </c>
      <c r="BM135" s="116">
        <f t="shared" si="236"/>
        <v>0</v>
      </c>
      <c r="BN135" s="117">
        <f t="shared" si="237"/>
        <v>434</v>
      </c>
      <c r="BO135" s="113">
        <f t="shared" si="238"/>
        <v>0</v>
      </c>
      <c r="BP135" s="114">
        <f t="shared" si="239"/>
        <v>123.84379032258066</v>
      </c>
      <c r="BQ135" s="113">
        <f t="shared" si="240"/>
        <v>0</v>
      </c>
      <c r="BR135" s="114">
        <f t="shared" si="209"/>
        <v>53748.205000000009</v>
      </c>
      <c r="BS135" s="116">
        <f t="shared" si="241"/>
        <v>0</v>
      </c>
      <c r="BX135" s="321"/>
      <c r="BY135" s="366"/>
      <c r="BZ135" s="60" t="s">
        <v>51</v>
      </c>
      <c r="CA135" s="76">
        <v>1073</v>
      </c>
      <c r="CB135" s="77">
        <v>307181</v>
      </c>
      <c r="CC135" s="78">
        <v>2092</v>
      </c>
      <c r="CD135" s="79">
        <v>419575.99300000002</v>
      </c>
      <c r="CE135" s="80"/>
      <c r="CF135" s="81"/>
      <c r="CG135" s="82"/>
      <c r="CH135" s="83"/>
      <c r="CI135" s="84"/>
      <c r="CJ135" s="85"/>
      <c r="CK135" s="78"/>
      <c r="CL135" s="83"/>
      <c r="CM135" s="78"/>
      <c r="CN135" s="83"/>
    </row>
    <row r="136" spans="3:92" ht="18" customHeight="1" x14ac:dyDescent="0.3">
      <c r="C136" s="315"/>
      <c r="D136" s="321"/>
      <c r="E136" s="60" t="s">
        <v>47</v>
      </c>
      <c r="F136" s="61">
        <f>CA80</f>
        <v>0</v>
      </c>
      <c r="G136" s="62">
        <f>IFERROR(F136/F146,0)</f>
        <v>0</v>
      </c>
      <c r="H136" s="63" t="str">
        <f t="shared" si="210"/>
        <v>0</v>
      </c>
      <c r="I136" s="64">
        <f>IFERROR(H136/H131,0)</f>
        <v>0</v>
      </c>
      <c r="J136" s="63">
        <f>CB80</f>
        <v>0</v>
      </c>
      <c r="K136" s="65">
        <f>IFERROR(J136/J146,0)</f>
        <v>0</v>
      </c>
      <c r="L136" s="66">
        <f t="shared" si="242"/>
        <v>0</v>
      </c>
      <c r="M136" s="62">
        <f>IFERROR(L136/L146,0)</f>
        <v>0</v>
      </c>
      <c r="N136" s="63" t="str">
        <f t="shared" si="211"/>
        <v>0</v>
      </c>
      <c r="O136" s="64">
        <f>IFERROR(N136/N131,0)</f>
        <v>0</v>
      </c>
      <c r="P136" s="63">
        <f t="shared" si="243"/>
        <v>0</v>
      </c>
      <c r="Q136" s="67">
        <f>IFERROR(P136/P146,0)</f>
        <v>0</v>
      </c>
      <c r="R136" s="66">
        <f>CE80</f>
        <v>0</v>
      </c>
      <c r="S136" s="62">
        <f>IFERROR(R136/R146,0)</f>
        <v>0</v>
      </c>
      <c r="T136" s="63" t="str">
        <f t="shared" si="212"/>
        <v>0</v>
      </c>
      <c r="U136" s="64">
        <f>IFERROR(T136/T131,0)</f>
        <v>0</v>
      </c>
      <c r="V136" s="63">
        <f>CF80</f>
        <v>0</v>
      </c>
      <c r="W136" s="67">
        <f>IFERROR(V136/V146,0)</f>
        <v>0</v>
      </c>
      <c r="X136" s="68">
        <f>CG80</f>
        <v>0</v>
      </c>
      <c r="Y136" s="62">
        <f>IFERROR(X136/X146,0)</f>
        <v>0</v>
      </c>
      <c r="Z136" s="63" t="str">
        <f t="shared" si="213"/>
        <v>0</v>
      </c>
      <c r="AA136" s="64">
        <f>IFERROR(Z136/Z131,0)</f>
        <v>0</v>
      </c>
      <c r="AB136" s="63">
        <f>CH80</f>
        <v>0</v>
      </c>
      <c r="AC136" s="65">
        <f>IFERROR(AB136/AB146,0)</f>
        <v>0</v>
      </c>
      <c r="AD136" s="66">
        <f>CI80</f>
        <v>0</v>
      </c>
      <c r="AE136" s="62">
        <f>IFERROR(AD136/AD146,0)</f>
        <v>0</v>
      </c>
      <c r="AF136" s="63" t="str">
        <f t="shared" si="214"/>
        <v>0</v>
      </c>
      <c r="AG136" s="64">
        <f>IFERROR(AF136/AF131,0)</f>
        <v>0</v>
      </c>
      <c r="AH136" s="63">
        <f>CJ80</f>
        <v>0</v>
      </c>
      <c r="AI136" s="67">
        <f>IFERROR(AH136/AH146,0)</f>
        <v>0</v>
      </c>
      <c r="AJ136" s="66">
        <f>CK80</f>
        <v>0</v>
      </c>
      <c r="AK136" s="62">
        <f>IFERROR(AJ136/AJ146,0)</f>
        <v>0</v>
      </c>
      <c r="AL136" s="63" t="str">
        <f t="shared" si="215"/>
        <v>0</v>
      </c>
      <c r="AM136" s="64">
        <f>IFERROR(AL136/AL131,0)</f>
        <v>0</v>
      </c>
      <c r="AN136" s="63">
        <f>CL80</f>
        <v>0</v>
      </c>
      <c r="AO136" s="65">
        <f>IFERROR(AN136/AN146,0)</f>
        <v>0</v>
      </c>
      <c r="AP136" s="66">
        <f t="shared" ref="AP136:AP137" si="244">CM80</f>
        <v>0</v>
      </c>
      <c r="AQ136" s="62">
        <f>IFERROR(AP136/AP146,0)</f>
        <v>0</v>
      </c>
      <c r="AR136" s="63" t="str">
        <f t="shared" si="217"/>
        <v>0</v>
      </c>
      <c r="AS136" s="64">
        <f>IFERROR(AR136/AR131,0)</f>
        <v>0</v>
      </c>
      <c r="AT136" s="63">
        <f t="shared" ref="AT136:AT137" si="245">CN80</f>
        <v>0</v>
      </c>
      <c r="AU136" s="69">
        <f>IFERROR(AT136/AT146,0)</f>
        <v>0</v>
      </c>
      <c r="AV136" s="70">
        <f t="shared" si="219"/>
        <v>0</v>
      </c>
      <c r="AW136" s="71">
        <f t="shared" si="220"/>
        <v>0</v>
      </c>
      <c r="AX136" s="72">
        <f t="shared" si="221"/>
        <v>0</v>
      </c>
      <c r="AY136" s="71">
        <f t="shared" si="222"/>
        <v>0</v>
      </c>
      <c r="AZ136" s="72">
        <f t="shared" si="223"/>
        <v>0</v>
      </c>
      <c r="BA136" s="73">
        <f t="shared" si="224"/>
        <v>0</v>
      </c>
      <c r="BB136" s="70">
        <f t="shared" si="225"/>
        <v>0</v>
      </c>
      <c r="BC136" s="71">
        <f t="shared" si="226"/>
        <v>0</v>
      </c>
      <c r="BD136" s="72">
        <f t="shared" si="227"/>
        <v>0</v>
      </c>
      <c r="BE136" s="71">
        <f t="shared" si="228"/>
        <v>0</v>
      </c>
      <c r="BF136" s="72">
        <f t="shared" si="229"/>
        <v>0</v>
      </c>
      <c r="BG136" s="73">
        <f t="shared" si="230"/>
        <v>0</v>
      </c>
      <c r="BH136" s="70">
        <f t="shared" si="231"/>
        <v>0</v>
      </c>
      <c r="BI136" s="71">
        <f t="shared" si="232"/>
        <v>0</v>
      </c>
      <c r="BJ136" s="72">
        <f t="shared" si="233"/>
        <v>0</v>
      </c>
      <c r="BK136" s="71">
        <f t="shared" si="234"/>
        <v>0</v>
      </c>
      <c r="BL136" s="72">
        <f t="shared" si="235"/>
        <v>0</v>
      </c>
      <c r="BM136" s="74">
        <f t="shared" si="236"/>
        <v>0</v>
      </c>
      <c r="BN136" s="75">
        <f t="shared" si="237"/>
        <v>0</v>
      </c>
      <c r="BO136" s="71">
        <f t="shared" si="238"/>
        <v>0</v>
      </c>
      <c r="BP136" s="72">
        <f t="shared" si="239"/>
        <v>0</v>
      </c>
      <c r="BQ136" s="71">
        <f t="shared" si="240"/>
        <v>0</v>
      </c>
      <c r="BR136" s="72">
        <f t="shared" si="209"/>
        <v>0</v>
      </c>
      <c r="BS136" s="74">
        <f t="shared" si="241"/>
        <v>0</v>
      </c>
      <c r="BX136" s="321"/>
      <c r="BY136" s="366"/>
      <c r="BZ136" s="60" t="s">
        <v>54</v>
      </c>
      <c r="CA136" s="76">
        <v>535</v>
      </c>
      <c r="CB136" s="77">
        <v>152175</v>
      </c>
      <c r="CC136" s="78">
        <v>785</v>
      </c>
      <c r="CD136" s="79">
        <v>169855.715</v>
      </c>
      <c r="CE136" s="80"/>
      <c r="CF136" s="81"/>
      <c r="CG136" s="82"/>
      <c r="CH136" s="83"/>
      <c r="CI136" s="84"/>
      <c r="CJ136" s="85"/>
      <c r="CK136" s="78"/>
      <c r="CL136" s="83"/>
      <c r="CM136" s="78"/>
      <c r="CN136" s="83"/>
    </row>
    <row r="137" spans="3:92" ht="18" customHeight="1" x14ac:dyDescent="0.3">
      <c r="C137" s="315"/>
      <c r="D137" s="321"/>
      <c r="E137" s="60" t="s">
        <v>49</v>
      </c>
      <c r="F137" s="61">
        <f>CA81</f>
        <v>0</v>
      </c>
      <c r="G137" s="62">
        <f>IFERROR(F137/F146,0)</f>
        <v>0</v>
      </c>
      <c r="H137" s="63" t="str">
        <f t="shared" si="210"/>
        <v>0</v>
      </c>
      <c r="I137" s="64">
        <f>IFERROR(H137/H131,0)</f>
        <v>0</v>
      </c>
      <c r="J137" s="63">
        <f>CB81</f>
        <v>0</v>
      </c>
      <c r="K137" s="65">
        <f>IFERROR(J137/J146,0)</f>
        <v>0</v>
      </c>
      <c r="L137" s="66">
        <f t="shared" si="242"/>
        <v>10</v>
      </c>
      <c r="M137" s="62">
        <f>IFERROR(L137/L146,0)</f>
        <v>2.4366471734892786E-3</v>
      </c>
      <c r="N137" s="63">
        <f t="shared" si="211"/>
        <v>72.727000000000004</v>
      </c>
      <c r="O137" s="64">
        <f>IFERROR(N137/N131,0)</f>
        <v>0.2805858478341946</v>
      </c>
      <c r="P137" s="63">
        <f t="shared" si="243"/>
        <v>727.27</v>
      </c>
      <c r="Q137" s="67">
        <f>IFERROR(P137/P146,0)</f>
        <v>9.3917446343839549E-4</v>
      </c>
      <c r="R137" s="66">
        <f>CE81</f>
        <v>0</v>
      </c>
      <c r="S137" s="62">
        <f>IFERROR(R137/R146,0)</f>
        <v>0</v>
      </c>
      <c r="T137" s="63" t="str">
        <f t="shared" si="212"/>
        <v>0</v>
      </c>
      <c r="U137" s="64">
        <f>IFERROR(T137/T131,0)</f>
        <v>0</v>
      </c>
      <c r="V137" s="63">
        <f>CF81</f>
        <v>0</v>
      </c>
      <c r="W137" s="67">
        <f>IFERROR(V137/V146,0)</f>
        <v>0</v>
      </c>
      <c r="X137" s="68">
        <f>CG81</f>
        <v>0</v>
      </c>
      <c r="Y137" s="62">
        <f>IFERROR(X137/X146,0)</f>
        <v>0</v>
      </c>
      <c r="Z137" s="63" t="str">
        <f t="shared" si="213"/>
        <v>0</v>
      </c>
      <c r="AA137" s="64">
        <f>IFERROR(Z137/Z131,0)</f>
        <v>0</v>
      </c>
      <c r="AB137" s="63">
        <f>CH81</f>
        <v>0</v>
      </c>
      <c r="AC137" s="65">
        <f>IFERROR(AB137/AB146,0)</f>
        <v>0</v>
      </c>
      <c r="AD137" s="66">
        <f>CI81</f>
        <v>0</v>
      </c>
      <c r="AE137" s="62">
        <f>IFERROR(AD137/AD146,0)</f>
        <v>0</v>
      </c>
      <c r="AF137" s="63" t="str">
        <f t="shared" si="214"/>
        <v>0</v>
      </c>
      <c r="AG137" s="64">
        <f>IFERROR(AF137/AF131,0)</f>
        <v>0</v>
      </c>
      <c r="AH137" s="63">
        <f>CJ81</f>
        <v>0</v>
      </c>
      <c r="AI137" s="67">
        <f>IFERROR(AH137/AH146,0)</f>
        <v>0</v>
      </c>
      <c r="AJ137" s="66">
        <f>CK81</f>
        <v>0</v>
      </c>
      <c r="AK137" s="62">
        <f>IFERROR(AJ137/AJ146,0)</f>
        <v>0</v>
      </c>
      <c r="AL137" s="63" t="str">
        <f t="shared" si="215"/>
        <v>0</v>
      </c>
      <c r="AM137" s="64">
        <f>IFERROR(AL137/AL131,0)</f>
        <v>0</v>
      </c>
      <c r="AN137" s="63">
        <f>CL81</f>
        <v>0</v>
      </c>
      <c r="AO137" s="65">
        <f>IFERROR(AN137/AN146,0)</f>
        <v>0</v>
      </c>
      <c r="AP137" s="66">
        <f t="shared" si="244"/>
        <v>0</v>
      </c>
      <c r="AQ137" s="62">
        <f>IFERROR(AP137/AP146,0)</f>
        <v>0</v>
      </c>
      <c r="AR137" s="63" t="str">
        <f t="shared" si="217"/>
        <v>0</v>
      </c>
      <c r="AS137" s="64">
        <f>IFERROR(AR137/AR131,0)</f>
        <v>0</v>
      </c>
      <c r="AT137" s="63">
        <f t="shared" si="245"/>
        <v>0</v>
      </c>
      <c r="AU137" s="69">
        <f>IFERROR(AT137/AT146,0)</f>
        <v>0</v>
      </c>
      <c r="AV137" s="70">
        <f t="shared" si="219"/>
        <v>10</v>
      </c>
      <c r="AW137" s="71">
        <f t="shared" si="220"/>
        <v>0</v>
      </c>
      <c r="AX137" s="72">
        <f t="shared" si="221"/>
        <v>72.727000000000004</v>
      </c>
      <c r="AY137" s="71">
        <f t="shared" si="222"/>
        <v>0</v>
      </c>
      <c r="AZ137" s="72">
        <f t="shared" si="223"/>
        <v>727.27</v>
      </c>
      <c r="BA137" s="73">
        <f t="shared" si="224"/>
        <v>0</v>
      </c>
      <c r="BB137" s="70">
        <f t="shared" si="225"/>
        <v>10</v>
      </c>
      <c r="BC137" s="71">
        <f t="shared" si="226"/>
        <v>0</v>
      </c>
      <c r="BD137" s="72">
        <f t="shared" si="227"/>
        <v>72.727000000000004</v>
      </c>
      <c r="BE137" s="71">
        <f t="shared" si="228"/>
        <v>0</v>
      </c>
      <c r="BF137" s="72">
        <f t="shared" si="229"/>
        <v>727.27</v>
      </c>
      <c r="BG137" s="73">
        <f t="shared" si="230"/>
        <v>0</v>
      </c>
      <c r="BH137" s="70">
        <f t="shared" si="231"/>
        <v>10</v>
      </c>
      <c r="BI137" s="71">
        <f t="shared" si="232"/>
        <v>0</v>
      </c>
      <c r="BJ137" s="72">
        <f t="shared" si="233"/>
        <v>72.727000000000004</v>
      </c>
      <c r="BK137" s="71">
        <f t="shared" si="234"/>
        <v>0</v>
      </c>
      <c r="BL137" s="72">
        <f t="shared" si="235"/>
        <v>727.27</v>
      </c>
      <c r="BM137" s="74">
        <f t="shared" si="236"/>
        <v>0</v>
      </c>
      <c r="BN137" s="75">
        <f t="shared" si="237"/>
        <v>10</v>
      </c>
      <c r="BO137" s="71">
        <f t="shared" si="238"/>
        <v>0</v>
      </c>
      <c r="BP137" s="72">
        <f t="shared" si="239"/>
        <v>72.727000000000004</v>
      </c>
      <c r="BQ137" s="71">
        <f t="shared" si="240"/>
        <v>0</v>
      </c>
      <c r="BR137" s="72">
        <f t="shared" si="209"/>
        <v>727.27</v>
      </c>
      <c r="BS137" s="74">
        <f t="shared" si="241"/>
        <v>0</v>
      </c>
      <c r="BX137" s="321"/>
      <c r="BY137" s="366"/>
      <c r="BZ137" s="60" t="s">
        <v>55</v>
      </c>
      <c r="CA137" s="76">
        <v>90</v>
      </c>
      <c r="CB137" s="77">
        <v>25241</v>
      </c>
      <c r="CC137" s="78">
        <v>0</v>
      </c>
      <c r="CD137" s="79">
        <v>0</v>
      </c>
      <c r="CE137" s="80"/>
      <c r="CF137" s="81"/>
      <c r="CG137" s="82"/>
      <c r="CH137" s="83"/>
      <c r="CI137" s="84"/>
      <c r="CJ137" s="85"/>
      <c r="CK137" s="78"/>
      <c r="CL137" s="83"/>
      <c r="CM137" s="78"/>
      <c r="CN137" s="83"/>
    </row>
    <row r="138" spans="3:92" ht="18" customHeight="1" x14ac:dyDescent="0.3">
      <c r="C138" s="315"/>
      <c r="D138" s="322"/>
      <c r="E138" s="118" t="s">
        <v>41</v>
      </c>
      <c r="F138" s="119">
        <f>SUM(F135:F137)</f>
        <v>184</v>
      </c>
      <c r="G138" s="120">
        <f>IFERROR(F138/F146,0)</f>
        <v>4.9356223175965663E-2</v>
      </c>
      <c r="H138" s="121">
        <f t="shared" si="210"/>
        <v>219.47282608695653</v>
      </c>
      <c r="I138" s="122">
        <f>IFERROR(H138/H131,0)</f>
        <v>0.88959984559241412</v>
      </c>
      <c r="J138" s="121">
        <f>SUM(J135:J137)</f>
        <v>40383</v>
      </c>
      <c r="K138" s="123">
        <f>IFERROR(J138/J146,0)</f>
        <v>4.3804432835480904E-2</v>
      </c>
      <c r="L138" s="124">
        <f>SUM(L135:L137)</f>
        <v>444</v>
      </c>
      <c r="M138" s="120">
        <f>IFERROR(L138/L146,0)</f>
        <v>0.10818713450292397</v>
      </c>
      <c r="N138" s="121">
        <f t="shared" si="211"/>
        <v>122.69251126126127</v>
      </c>
      <c r="O138" s="122">
        <f>IFERROR(N138/N131,0)</f>
        <v>0.47335628164433374</v>
      </c>
      <c r="P138" s="121">
        <f>SUM(P135:P137)</f>
        <v>54475.475000000006</v>
      </c>
      <c r="Q138" s="125">
        <f>IFERROR(P138/P146,0)</f>
        <v>7.0347979434978392E-2</v>
      </c>
      <c r="R138" s="124">
        <f>SUM(R135:R137)</f>
        <v>0</v>
      </c>
      <c r="S138" s="120">
        <f>IFERROR(R138/R146,0)</f>
        <v>0</v>
      </c>
      <c r="T138" s="121" t="str">
        <f t="shared" si="212"/>
        <v>0</v>
      </c>
      <c r="U138" s="122">
        <f>IFERROR(T138/T131,0)</f>
        <v>0</v>
      </c>
      <c r="V138" s="121">
        <f>SUM(V135:V137)</f>
        <v>0</v>
      </c>
      <c r="W138" s="125">
        <f>IFERROR(V138/V146,0)</f>
        <v>0</v>
      </c>
      <c r="X138" s="126">
        <f>SUM(X135:X137)</f>
        <v>0</v>
      </c>
      <c r="Y138" s="120">
        <f>IFERROR(X138/X146,0)</f>
        <v>0</v>
      </c>
      <c r="Z138" s="121" t="str">
        <f t="shared" si="213"/>
        <v>0</v>
      </c>
      <c r="AA138" s="122">
        <f>IFERROR(Z138/Z131,0)</f>
        <v>0</v>
      </c>
      <c r="AB138" s="121">
        <f>SUM(AB135:AB137)</f>
        <v>0</v>
      </c>
      <c r="AC138" s="123">
        <f>IFERROR(AB138/AB146,0)</f>
        <v>0</v>
      </c>
      <c r="AD138" s="124">
        <f>SUM(AD135:AD137)</f>
        <v>0</v>
      </c>
      <c r="AE138" s="120">
        <f>IFERROR(AD138/AD146,0)</f>
        <v>0</v>
      </c>
      <c r="AF138" s="121" t="str">
        <f t="shared" si="214"/>
        <v>0</v>
      </c>
      <c r="AG138" s="122">
        <f>IFERROR(AF138/AF131,0)</f>
        <v>0</v>
      </c>
      <c r="AH138" s="121">
        <f>SUM(AH135:AH137)</f>
        <v>0</v>
      </c>
      <c r="AI138" s="125">
        <f>IFERROR(AH138/AH146,0)</f>
        <v>0</v>
      </c>
      <c r="AJ138" s="124">
        <f>SUM(AJ135:AJ137)</f>
        <v>0</v>
      </c>
      <c r="AK138" s="120">
        <f>IFERROR(AJ138/AJ146,0)</f>
        <v>0</v>
      </c>
      <c r="AL138" s="121" t="str">
        <f t="shared" si="215"/>
        <v>0</v>
      </c>
      <c r="AM138" s="122">
        <f>IFERROR(AL138/AL131,0)</f>
        <v>0</v>
      </c>
      <c r="AN138" s="121">
        <f>SUM(AN135:AN137)</f>
        <v>0</v>
      </c>
      <c r="AO138" s="123">
        <f>IFERROR(AN138/AN146,0)</f>
        <v>0</v>
      </c>
      <c r="AP138" s="124">
        <f>SUM(AP135:AP137)</f>
        <v>0</v>
      </c>
      <c r="AQ138" s="120">
        <f>IFERROR(AP138/AP146,0)</f>
        <v>0</v>
      </c>
      <c r="AR138" s="121" t="str">
        <f t="shared" si="217"/>
        <v>0</v>
      </c>
      <c r="AS138" s="122">
        <f>IFERROR(AR138/AR131,0)</f>
        <v>0</v>
      </c>
      <c r="AT138" s="121">
        <f>SUM(AT135:AT137)</f>
        <v>0</v>
      </c>
      <c r="AU138" s="127">
        <f>IFERROR(AT138/AT146,0)</f>
        <v>0</v>
      </c>
      <c r="AV138" s="128">
        <f t="shared" si="219"/>
        <v>260</v>
      </c>
      <c r="AW138" s="129">
        <f t="shared" si="220"/>
        <v>1.4130434782608696</v>
      </c>
      <c r="AX138" s="130">
        <f t="shared" si="221"/>
        <v>-96.780314825695257</v>
      </c>
      <c r="AY138" s="129">
        <f t="shared" si="222"/>
        <v>-0.44096718737904383</v>
      </c>
      <c r="AZ138" s="130">
        <f t="shared" si="223"/>
        <v>14092.475000000006</v>
      </c>
      <c r="BA138" s="131">
        <f t="shared" si="224"/>
        <v>0.34897048262882913</v>
      </c>
      <c r="BB138" s="128">
        <f t="shared" si="225"/>
        <v>444</v>
      </c>
      <c r="BC138" s="129">
        <f t="shared" si="226"/>
        <v>0</v>
      </c>
      <c r="BD138" s="130">
        <f t="shared" si="227"/>
        <v>122.69251126126127</v>
      </c>
      <c r="BE138" s="129">
        <f t="shared" si="228"/>
        <v>0</v>
      </c>
      <c r="BF138" s="130">
        <f t="shared" si="229"/>
        <v>54475.475000000006</v>
      </c>
      <c r="BG138" s="131">
        <f t="shared" si="230"/>
        <v>0</v>
      </c>
      <c r="BH138" s="128">
        <f t="shared" si="231"/>
        <v>444</v>
      </c>
      <c r="BI138" s="129">
        <f t="shared" si="232"/>
        <v>0</v>
      </c>
      <c r="BJ138" s="130">
        <f t="shared" si="233"/>
        <v>122.69251126126127</v>
      </c>
      <c r="BK138" s="129">
        <f t="shared" si="234"/>
        <v>0</v>
      </c>
      <c r="BL138" s="130">
        <f t="shared" si="235"/>
        <v>54475.475000000006</v>
      </c>
      <c r="BM138" s="132">
        <f t="shared" si="236"/>
        <v>0</v>
      </c>
      <c r="BN138" s="133">
        <f t="shared" si="237"/>
        <v>444</v>
      </c>
      <c r="BO138" s="129">
        <f t="shared" si="238"/>
        <v>0</v>
      </c>
      <c r="BP138" s="130">
        <f t="shared" si="239"/>
        <v>122.69251126126127</v>
      </c>
      <c r="BQ138" s="129">
        <f t="shared" si="240"/>
        <v>0</v>
      </c>
      <c r="BR138" s="130">
        <f t="shared" si="209"/>
        <v>54475.475000000006</v>
      </c>
      <c r="BS138" s="132">
        <f t="shared" si="241"/>
        <v>0</v>
      </c>
      <c r="BX138" s="321"/>
      <c r="BY138" s="366"/>
      <c r="BZ138" s="60" t="s">
        <v>40</v>
      </c>
      <c r="CA138" s="76">
        <v>109</v>
      </c>
      <c r="CB138" s="77">
        <v>33229</v>
      </c>
      <c r="CC138" s="78">
        <v>116</v>
      </c>
      <c r="CD138" s="79">
        <v>13247.174000000001</v>
      </c>
      <c r="CE138" s="80"/>
      <c r="CF138" s="81"/>
      <c r="CG138" s="82"/>
      <c r="CH138" s="83"/>
      <c r="CI138" s="84"/>
      <c r="CJ138" s="85"/>
      <c r="CK138" s="78"/>
      <c r="CL138" s="83"/>
      <c r="CM138" s="78"/>
      <c r="CN138" s="83"/>
    </row>
    <row r="139" spans="3:92" ht="18" customHeight="1" x14ac:dyDescent="0.3">
      <c r="C139" s="315"/>
      <c r="D139" s="323" t="s">
        <v>52</v>
      </c>
      <c r="E139" s="134" t="s">
        <v>53</v>
      </c>
      <c r="F139" s="35">
        <f>CA82</f>
        <v>264</v>
      </c>
      <c r="G139" s="36">
        <f>IFERROR(F139/F146,0)</f>
        <v>7.0815450643776826E-2</v>
      </c>
      <c r="H139" s="37">
        <f t="shared" si="210"/>
        <v>252.56818181818181</v>
      </c>
      <c r="I139" s="38">
        <f>IFERROR(H139/H131,0)</f>
        <v>1.0237468553760267</v>
      </c>
      <c r="J139" s="37">
        <f>CB82</f>
        <v>66678</v>
      </c>
      <c r="K139" s="39">
        <f>IFERROR(J139/J146,0)</f>
        <v>7.2327265745590869E-2</v>
      </c>
      <c r="L139" s="40">
        <f t="shared" ref="L139:L143" si="246">CC82</f>
        <v>219</v>
      </c>
      <c r="M139" s="36">
        <f>IFERROR(L139/L146,0)</f>
        <v>5.3362573099415202E-2</v>
      </c>
      <c r="N139" s="37">
        <f t="shared" si="211"/>
        <v>215.95720547945209</v>
      </c>
      <c r="O139" s="38">
        <f>IFERROR(N139/N131,0)</f>
        <v>0.8331779888535954</v>
      </c>
      <c r="P139" s="37">
        <f t="shared" ref="P139:P143" si="247">CD82</f>
        <v>47294.628000000004</v>
      </c>
      <c r="Q139" s="41">
        <f>IFERROR(P139/P146,0)</f>
        <v>6.1074850984391658E-2</v>
      </c>
      <c r="R139" s="40">
        <f>CE82</f>
        <v>0</v>
      </c>
      <c r="S139" s="36">
        <f>IFERROR(R139/R146,0)</f>
        <v>0</v>
      </c>
      <c r="T139" s="37" t="str">
        <f t="shared" si="212"/>
        <v>0</v>
      </c>
      <c r="U139" s="38">
        <f>IFERROR(T139/T131,0)</f>
        <v>0</v>
      </c>
      <c r="V139" s="37">
        <f>CF82</f>
        <v>0</v>
      </c>
      <c r="W139" s="41">
        <f>IFERROR(V139/V146,0)</f>
        <v>0</v>
      </c>
      <c r="X139" s="42">
        <f>CG82</f>
        <v>0</v>
      </c>
      <c r="Y139" s="36">
        <f>IFERROR(X139/X146,0)</f>
        <v>0</v>
      </c>
      <c r="Z139" s="37" t="str">
        <f t="shared" si="213"/>
        <v>0</v>
      </c>
      <c r="AA139" s="38">
        <f>IFERROR(Z139/Z131,0)</f>
        <v>0</v>
      </c>
      <c r="AB139" s="37">
        <f>CH82</f>
        <v>0</v>
      </c>
      <c r="AC139" s="39">
        <f>IFERROR(AB139/AB146,0)</f>
        <v>0</v>
      </c>
      <c r="AD139" s="40">
        <f>CI82</f>
        <v>0</v>
      </c>
      <c r="AE139" s="36">
        <f>IFERROR(AD139/AD146,0)</f>
        <v>0</v>
      </c>
      <c r="AF139" s="37" t="str">
        <f t="shared" si="214"/>
        <v>0</v>
      </c>
      <c r="AG139" s="38">
        <f>IFERROR(AF139/AF131,0)</f>
        <v>0</v>
      </c>
      <c r="AH139" s="37">
        <f>CJ82</f>
        <v>0</v>
      </c>
      <c r="AI139" s="41">
        <f>IFERROR(AH139/AH146,0)</f>
        <v>0</v>
      </c>
      <c r="AJ139" s="40">
        <f>CK82</f>
        <v>0</v>
      </c>
      <c r="AK139" s="36">
        <f>IFERROR(AJ139/AJ146,0)</f>
        <v>0</v>
      </c>
      <c r="AL139" s="37" t="str">
        <f t="shared" si="215"/>
        <v>0</v>
      </c>
      <c r="AM139" s="38">
        <f>IFERROR(AL139/AL131,0)</f>
        <v>0</v>
      </c>
      <c r="AN139" s="37">
        <f>CL82</f>
        <v>0</v>
      </c>
      <c r="AO139" s="39">
        <f>IFERROR(AN139/AN146,0)</f>
        <v>0</v>
      </c>
      <c r="AP139" s="40">
        <f>CM82</f>
        <v>0</v>
      </c>
      <c r="AQ139" s="36">
        <f>IFERROR(AP139/AP146,0)</f>
        <v>0</v>
      </c>
      <c r="AR139" s="37" t="str">
        <f t="shared" si="217"/>
        <v>0</v>
      </c>
      <c r="AS139" s="38">
        <f>IFERROR(AR139/AR131,0)</f>
        <v>0</v>
      </c>
      <c r="AT139" s="37">
        <f>CN82</f>
        <v>0</v>
      </c>
      <c r="AU139" s="43">
        <f>IFERROR(AT139/AT146,0)</f>
        <v>0</v>
      </c>
      <c r="AV139" s="44">
        <f t="shared" si="219"/>
        <v>-45</v>
      </c>
      <c r="AW139" s="45">
        <f t="shared" si="220"/>
        <v>-0.17045454545454544</v>
      </c>
      <c r="AX139" s="46">
        <f t="shared" si="221"/>
        <v>-36.610976338729728</v>
      </c>
      <c r="AY139" s="45">
        <f t="shared" si="222"/>
        <v>-0.14495482398129292</v>
      </c>
      <c r="AZ139" s="46">
        <f t="shared" si="223"/>
        <v>-19383.371999999996</v>
      </c>
      <c r="BA139" s="47">
        <f t="shared" si="224"/>
        <v>-0.29070116080266351</v>
      </c>
      <c r="BB139" s="44">
        <f t="shared" si="225"/>
        <v>219</v>
      </c>
      <c r="BC139" s="45">
        <f t="shared" si="226"/>
        <v>0</v>
      </c>
      <c r="BD139" s="46">
        <f t="shared" si="227"/>
        <v>215.95720547945209</v>
      </c>
      <c r="BE139" s="45">
        <f t="shared" si="228"/>
        <v>0</v>
      </c>
      <c r="BF139" s="46">
        <f t="shared" si="229"/>
        <v>47294.628000000004</v>
      </c>
      <c r="BG139" s="47">
        <f t="shared" si="230"/>
        <v>0</v>
      </c>
      <c r="BH139" s="44">
        <f t="shared" si="231"/>
        <v>219</v>
      </c>
      <c r="BI139" s="45">
        <f t="shared" si="232"/>
        <v>0</v>
      </c>
      <c r="BJ139" s="46">
        <f t="shared" si="233"/>
        <v>215.95720547945209</v>
      </c>
      <c r="BK139" s="45">
        <f t="shared" si="234"/>
        <v>0</v>
      </c>
      <c r="BL139" s="46">
        <f t="shared" si="235"/>
        <v>47294.628000000004</v>
      </c>
      <c r="BM139" s="48">
        <f t="shared" si="236"/>
        <v>0</v>
      </c>
      <c r="BN139" s="49">
        <f t="shared" si="237"/>
        <v>219</v>
      </c>
      <c r="BO139" s="45">
        <f t="shared" si="238"/>
        <v>0</v>
      </c>
      <c r="BP139" s="46">
        <f t="shared" si="239"/>
        <v>215.95720547945209</v>
      </c>
      <c r="BQ139" s="45">
        <f t="shared" si="240"/>
        <v>0</v>
      </c>
      <c r="BR139" s="46">
        <f t="shared" si="209"/>
        <v>47294.628000000004</v>
      </c>
      <c r="BS139" s="48">
        <f t="shared" si="241"/>
        <v>0</v>
      </c>
      <c r="BX139" s="322"/>
      <c r="BY139" s="361" t="s">
        <v>57</v>
      </c>
      <c r="BZ139" s="362"/>
      <c r="CA139" s="200">
        <v>47</v>
      </c>
      <c r="CB139" s="201">
        <v>0</v>
      </c>
      <c r="CC139" s="202">
        <v>1</v>
      </c>
      <c r="CD139" s="203">
        <v>0</v>
      </c>
      <c r="CE139" s="204"/>
      <c r="CF139" s="205"/>
      <c r="CG139" s="206"/>
      <c r="CH139" s="207"/>
      <c r="CI139" s="208"/>
      <c r="CJ139" s="209"/>
      <c r="CK139" s="202"/>
      <c r="CL139" s="207"/>
      <c r="CM139" s="202"/>
      <c r="CN139" s="207"/>
    </row>
    <row r="140" spans="3:92" ht="18" customHeight="1" x14ac:dyDescent="0.3">
      <c r="C140" s="315"/>
      <c r="D140" s="324"/>
      <c r="E140" s="60" t="s">
        <v>51</v>
      </c>
      <c r="F140" s="61">
        <f>CA83</f>
        <v>818</v>
      </c>
      <c r="G140" s="62">
        <f>IFERROR(F140/F146,0)</f>
        <v>0.21942060085836909</v>
      </c>
      <c r="H140" s="63">
        <f t="shared" si="210"/>
        <v>260.54767726161367</v>
      </c>
      <c r="I140" s="64">
        <f>IFERROR(H140/H131,0)</f>
        <v>1.0560905310872504</v>
      </c>
      <c r="J140" s="63">
        <f>CB83</f>
        <v>213128</v>
      </c>
      <c r="K140" s="65">
        <f>IFERROR(J140/J146,0)</f>
        <v>0.23118518092663681</v>
      </c>
      <c r="L140" s="66">
        <f t="shared" si="246"/>
        <v>1540</v>
      </c>
      <c r="M140" s="62">
        <f>IFERROR(L140/L146,0)</f>
        <v>0.37524366471734893</v>
      </c>
      <c r="N140" s="63">
        <f t="shared" si="211"/>
        <v>162.77855584415582</v>
      </c>
      <c r="O140" s="64">
        <f>IFERROR(N140/N131,0)</f>
        <v>0.62801104267683594</v>
      </c>
      <c r="P140" s="63">
        <f t="shared" si="247"/>
        <v>250678.97599999997</v>
      </c>
      <c r="Q140" s="67">
        <f>IFERROR(P140/P146,0)</f>
        <v>0.32371924151977449</v>
      </c>
      <c r="R140" s="66">
        <f>CE83</f>
        <v>0</v>
      </c>
      <c r="S140" s="62">
        <f>IFERROR(R140/R146,0)</f>
        <v>0</v>
      </c>
      <c r="T140" s="63" t="str">
        <f t="shared" si="212"/>
        <v>0</v>
      </c>
      <c r="U140" s="64">
        <f>IFERROR(T140/T131,0)</f>
        <v>0</v>
      </c>
      <c r="V140" s="63">
        <f>CF83</f>
        <v>0</v>
      </c>
      <c r="W140" s="67">
        <f>IFERROR(V140/V146,0)</f>
        <v>0</v>
      </c>
      <c r="X140" s="68">
        <f>CG83</f>
        <v>0</v>
      </c>
      <c r="Y140" s="62">
        <f>IFERROR(X140/X146,0)</f>
        <v>0</v>
      </c>
      <c r="Z140" s="63" t="str">
        <f t="shared" si="213"/>
        <v>0</v>
      </c>
      <c r="AA140" s="64">
        <f>IFERROR(Z140/Z131,0)</f>
        <v>0</v>
      </c>
      <c r="AB140" s="63">
        <f>CH83</f>
        <v>0</v>
      </c>
      <c r="AC140" s="65">
        <f>IFERROR(AB140/AB146,0)</f>
        <v>0</v>
      </c>
      <c r="AD140" s="66">
        <f>CI83</f>
        <v>0</v>
      </c>
      <c r="AE140" s="62">
        <f>IFERROR(AD140/AD146,0)</f>
        <v>0</v>
      </c>
      <c r="AF140" s="63" t="str">
        <f t="shared" si="214"/>
        <v>0</v>
      </c>
      <c r="AG140" s="64">
        <f>IFERROR(AF140/AF131,0)</f>
        <v>0</v>
      </c>
      <c r="AH140" s="63">
        <f>CJ83</f>
        <v>0</v>
      </c>
      <c r="AI140" s="67">
        <f>IFERROR(AH140/AH146,0)</f>
        <v>0</v>
      </c>
      <c r="AJ140" s="66">
        <f>CK83</f>
        <v>0</v>
      </c>
      <c r="AK140" s="62">
        <f>IFERROR(AJ140/AJ146,0)</f>
        <v>0</v>
      </c>
      <c r="AL140" s="63" t="str">
        <f t="shared" si="215"/>
        <v>0</v>
      </c>
      <c r="AM140" s="64">
        <f>IFERROR(AL140/AL131,0)</f>
        <v>0</v>
      </c>
      <c r="AN140" s="63">
        <f>CL83</f>
        <v>0</v>
      </c>
      <c r="AO140" s="65">
        <f>IFERROR(AN140/AN146,0)</f>
        <v>0</v>
      </c>
      <c r="AP140" s="66">
        <f t="shared" ref="AP140:AP143" si="248">CM83</f>
        <v>0</v>
      </c>
      <c r="AQ140" s="62">
        <f>IFERROR(AP140/AP146,0)</f>
        <v>0</v>
      </c>
      <c r="AR140" s="63" t="str">
        <f t="shared" si="217"/>
        <v>0</v>
      </c>
      <c r="AS140" s="64">
        <f>IFERROR(AR140/AR131,0)</f>
        <v>0</v>
      </c>
      <c r="AT140" s="63">
        <f t="shared" ref="AT140:AT143" si="249">CN83</f>
        <v>0</v>
      </c>
      <c r="AU140" s="69">
        <f>IFERROR(AT140/AT146,0)</f>
        <v>0</v>
      </c>
      <c r="AV140" s="70">
        <f t="shared" si="219"/>
        <v>722</v>
      </c>
      <c r="AW140" s="71">
        <f t="shared" si="220"/>
        <v>0.88264058679706603</v>
      </c>
      <c r="AX140" s="72">
        <f t="shared" si="221"/>
        <v>-97.769121417457853</v>
      </c>
      <c r="AY140" s="71">
        <f t="shared" si="222"/>
        <v>-0.37524464790867706</v>
      </c>
      <c r="AZ140" s="72">
        <f t="shared" si="223"/>
        <v>37550.975999999966</v>
      </c>
      <c r="BA140" s="73">
        <f t="shared" si="224"/>
        <v>0.1761897826658157</v>
      </c>
      <c r="BB140" s="70">
        <f t="shared" si="225"/>
        <v>1540</v>
      </c>
      <c r="BC140" s="71">
        <f t="shared" si="226"/>
        <v>0</v>
      </c>
      <c r="BD140" s="72">
        <f t="shared" si="227"/>
        <v>162.77855584415582</v>
      </c>
      <c r="BE140" s="71">
        <f t="shared" si="228"/>
        <v>0</v>
      </c>
      <c r="BF140" s="72">
        <f t="shared" si="229"/>
        <v>250678.97599999997</v>
      </c>
      <c r="BG140" s="73">
        <f t="shared" si="230"/>
        <v>0</v>
      </c>
      <c r="BH140" s="70">
        <f t="shared" si="231"/>
        <v>1540</v>
      </c>
      <c r="BI140" s="71">
        <f t="shared" si="232"/>
        <v>0</v>
      </c>
      <c r="BJ140" s="72">
        <f t="shared" si="233"/>
        <v>162.77855584415582</v>
      </c>
      <c r="BK140" s="71">
        <f t="shared" si="234"/>
        <v>0</v>
      </c>
      <c r="BL140" s="72">
        <f t="shared" si="235"/>
        <v>250678.97599999997</v>
      </c>
      <c r="BM140" s="74">
        <f t="shared" si="236"/>
        <v>0</v>
      </c>
      <c r="BN140" s="75">
        <f t="shared" si="237"/>
        <v>1540</v>
      </c>
      <c r="BO140" s="71">
        <f t="shared" si="238"/>
        <v>0</v>
      </c>
      <c r="BP140" s="72">
        <f t="shared" si="239"/>
        <v>162.77855584415582</v>
      </c>
      <c r="BQ140" s="71">
        <f t="shared" si="240"/>
        <v>0</v>
      </c>
      <c r="BR140" s="72">
        <f t="shared" si="209"/>
        <v>250678.97599999997</v>
      </c>
      <c r="BS140" s="74">
        <f t="shared" si="241"/>
        <v>0</v>
      </c>
      <c r="BX140" s="367" t="s">
        <v>69</v>
      </c>
      <c r="BY140" s="369" t="s">
        <v>35</v>
      </c>
      <c r="BZ140" s="34" t="s">
        <v>34</v>
      </c>
      <c r="CA140" s="50">
        <v>0</v>
      </c>
      <c r="CB140" s="51">
        <v>0</v>
      </c>
      <c r="CC140" s="52">
        <v>70</v>
      </c>
      <c r="CD140" s="53">
        <v>1604.5440000000001</v>
      </c>
      <c r="CE140" s="54"/>
      <c r="CF140" s="55"/>
      <c r="CG140" s="56"/>
      <c r="CH140" s="57"/>
      <c r="CI140" s="58"/>
      <c r="CJ140" s="59"/>
      <c r="CK140" s="52"/>
      <c r="CL140" s="57"/>
      <c r="CM140" s="52"/>
      <c r="CN140" s="57"/>
    </row>
    <row r="141" spans="3:92" ht="18" customHeight="1" x14ac:dyDescent="0.3">
      <c r="C141" s="315"/>
      <c r="D141" s="324"/>
      <c r="E141" s="60" t="s">
        <v>54</v>
      </c>
      <c r="F141" s="61">
        <f>CA84</f>
        <v>411</v>
      </c>
      <c r="G141" s="62">
        <f>IFERROR(F141/F146,0)</f>
        <v>0.11024678111587982</v>
      </c>
      <c r="H141" s="63">
        <f t="shared" si="210"/>
        <v>261.66666666666669</v>
      </c>
      <c r="I141" s="64">
        <f>IFERROR(H141/H131,0)</f>
        <v>1.0606261850891736</v>
      </c>
      <c r="J141" s="63">
        <f>CB84</f>
        <v>107545</v>
      </c>
      <c r="K141" s="65">
        <f>IFERROR(J141/J146,0)</f>
        <v>0.11665670527924607</v>
      </c>
      <c r="L141" s="66">
        <f t="shared" si="246"/>
        <v>725</v>
      </c>
      <c r="M141" s="62">
        <f>IFERROR(L141/L146,0)</f>
        <v>0.17665692007797271</v>
      </c>
      <c r="N141" s="63">
        <f t="shared" si="211"/>
        <v>198.31057241379307</v>
      </c>
      <c r="O141" s="64">
        <f>IFERROR(N141/N131,0)</f>
        <v>0.76509604541928811</v>
      </c>
      <c r="P141" s="63">
        <f t="shared" si="247"/>
        <v>143775.16499999998</v>
      </c>
      <c r="Q141" s="67">
        <f>IFERROR(P141/P146,0)</f>
        <v>0.1856668959872424</v>
      </c>
      <c r="R141" s="66">
        <f>CE84</f>
        <v>0</v>
      </c>
      <c r="S141" s="62">
        <f>IFERROR(R141/R146,0)</f>
        <v>0</v>
      </c>
      <c r="T141" s="63" t="str">
        <f t="shared" si="212"/>
        <v>0</v>
      </c>
      <c r="U141" s="64">
        <f>IFERROR(T141/T131,0)</f>
        <v>0</v>
      </c>
      <c r="V141" s="63">
        <f>CF84</f>
        <v>0</v>
      </c>
      <c r="W141" s="67">
        <f>IFERROR(V141/V146,0)</f>
        <v>0</v>
      </c>
      <c r="X141" s="68">
        <f>CG84</f>
        <v>0</v>
      </c>
      <c r="Y141" s="62">
        <f>IFERROR(X141/X146,0)</f>
        <v>0</v>
      </c>
      <c r="Z141" s="63" t="str">
        <f t="shared" si="213"/>
        <v>0</v>
      </c>
      <c r="AA141" s="64">
        <f>IFERROR(Z141/Z131,0)</f>
        <v>0</v>
      </c>
      <c r="AB141" s="63">
        <f>CH84</f>
        <v>0</v>
      </c>
      <c r="AC141" s="65">
        <f>IFERROR(AB141/AB146,0)</f>
        <v>0</v>
      </c>
      <c r="AD141" s="66">
        <f>CI84</f>
        <v>0</v>
      </c>
      <c r="AE141" s="62">
        <f>IFERROR(AD141/AD146,0)</f>
        <v>0</v>
      </c>
      <c r="AF141" s="63" t="str">
        <f t="shared" si="214"/>
        <v>0</v>
      </c>
      <c r="AG141" s="64">
        <f>IFERROR(AF141/AF131,0)</f>
        <v>0</v>
      </c>
      <c r="AH141" s="63">
        <f>CJ84</f>
        <v>0</v>
      </c>
      <c r="AI141" s="67">
        <f>IFERROR(AH141/AH146,0)</f>
        <v>0</v>
      </c>
      <c r="AJ141" s="66">
        <f>CK84</f>
        <v>0</v>
      </c>
      <c r="AK141" s="62">
        <f>IFERROR(AJ141/AJ146,0)</f>
        <v>0</v>
      </c>
      <c r="AL141" s="63" t="str">
        <f t="shared" si="215"/>
        <v>0</v>
      </c>
      <c r="AM141" s="64">
        <f>IFERROR(AL141/AL131,0)</f>
        <v>0</v>
      </c>
      <c r="AN141" s="63">
        <f>CL84</f>
        <v>0</v>
      </c>
      <c r="AO141" s="65">
        <f>IFERROR(AN141/AN146,0)</f>
        <v>0</v>
      </c>
      <c r="AP141" s="66">
        <f t="shared" si="248"/>
        <v>0</v>
      </c>
      <c r="AQ141" s="62">
        <f>IFERROR(AP141/AP146,0)</f>
        <v>0</v>
      </c>
      <c r="AR141" s="63" t="str">
        <f t="shared" si="217"/>
        <v>0</v>
      </c>
      <c r="AS141" s="64">
        <f>IFERROR(AR141/AR131,0)</f>
        <v>0</v>
      </c>
      <c r="AT141" s="63">
        <f t="shared" si="249"/>
        <v>0</v>
      </c>
      <c r="AU141" s="69">
        <f>IFERROR(AT141/AT146,0)</f>
        <v>0</v>
      </c>
      <c r="AV141" s="70">
        <f t="shared" si="219"/>
        <v>314</v>
      </c>
      <c r="AW141" s="71">
        <f t="shared" si="220"/>
        <v>0.76399026763990263</v>
      </c>
      <c r="AX141" s="72">
        <f t="shared" si="221"/>
        <v>-63.356094252873618</v>
      </c>
      <c r="AY141" s="71">
        <f t="shared" si="222"/>
        <v>-0.24212520096639598</v>
      </c>
      <c r="AZ141" s="72">
        <f t="shared" si="223"/>
        <v>36230.164999999979</v>
      </c>
      <c r="BA141" s="73">
        <f t="shared" si="224"/>
        <v>0.33688376958482474</v>
      </c>
      <c r="BB141" s="70">
        <f t="shared" si="225"/>
        <v>725</v>
      </c>
      <c r="BC141" s="71">
        <f t="shared" si="226"/>
        <v>0</v>
      </c>
      <c r="BD141" s="72">
        <f t="shared" si="227"/>
        <v>198.31057241379307</v>
      </c>
      <c r="BE141" s="71">
        <f t="shared" si="228"/>
        <v>0</v>
      </c>
      <c r="BF141" s="72">
        <f t="shared" si="229"/>
        <v>143775.16499999998</v>
      </c>
      <c r="BG141" s="73">
        <f t="shared" si="230"/>
        <v>0</v>
      </c>
      <c r="BH141" s="70">
        <f t="shared" si="231"/>
        <v>725</v>
      </c>
      <c r="BI141" s="71">
        <f t="shared" si="232"/>
        <v>0</v>
      </c>
      <c r="BJ141" s="72">
        <f t="shared" si="233"/>
        <v>198.31057241379307</v>
      </c>
      <c r="BK141" s="71">
        <f t="shared" si="234"/>
        <v>0</v>
      </c>
      <c r="BL141" s="72">
        <f t="shared" si="235"/>
        <v>143775.16499999998</v>
      </c>
      <c r="BM141" s="74">
        <f t="shared" si="236"/>
        <v>0</v>
      </c>
      <c r="BN141" s="75">
        <f t="shared" si="237"/>
        <v>725</v>
      </c>
      <c r="BO141" s="71">
        <f t="shared" si="238"/>
        <v>0</v>
      </c>
      <c r="BP141" s="72">
        <f t="shared" si="239"/>
        <v>198.31057241379307</v>
      </c>
      <c r="BQ141" s="71">
        <f t="shared" si="240"/>
        <v>0</v>
      </c>
      <c r="BR141" s="72">
        <f t="shared" si="209"/>
        <v>143775.16499999998</v>
      </c>
      <c r="BS141" s="74">
        <f t="shared" si="241"/>
        <v>0</v>
      </c>
      <c r="BX141" s="321"/>
      <c r="BY141" s="366"/>
      <c r="BZ141" s="60" t="s">
        <v>36</v>
      </c>
      <c r="CA141" s="76">
        <v>2143</v>
      </c>
      <c r="CB141" s="77">
        <v>506250</v>
      </c>
      <c r="CC141" s="78">
        <v>803</v>
      </c>
      <c r="CD141" s="79">
        <v>173362.75500000003</v>
      </c>
      <c r="CE141" s="80"/>
      <c r="CF141" s="81"/>
      <c r="CG141" s="82"/>
      <c r="CH141" s="83"/>
      <c r="CI141" s="84"/>
      <c r="CJ141" s="85"/>
      <c r="CK141" s="78"/>
      <c r="CL141" s="83"/>
      <c r="CM141" s="78"/>
      <c r="CN141" s="83"/>
    </row>
    <row r="142" spans="3:92" ht="18" customHeight="1" x14ac:dyDescent="0.3">
      <c r="C142" s="315"/>
      <c r="D142" s="324"/>
      <c r="E142" s="60" t="s">
        <v>56</v>
      </c>
      <c r="F142" s="61">
        <f>CA85</f>
        <v>65</v>
      </c>
      <c r="G142" s="62">
        <f>IFERROR(F142/F146,0)</f>
        <v>1.7435622317596565E-2</v>
      </c>
      <c r="H142" s="63">
        <f t="shared" si="210"/>
        <v>253.38461538461539</v>
      </c>
      <c r="I142" s="64">
        <f>IFERROR(H142/H131,0)</f>
        <v>1.0270561451299574</v>
      </c>
      <c r="J142" s="63">
        <f>CB85</f>
        <v>16470</v>
      </c>
      <c r="K142" s="65">
        <f>IFERROR(J142/J146,0)</f>
        <v>1.7865413882088267E-2</v>
      </c>
      <c r="L142" s="66">
        <f t="shared" si="246"/>
        <v>0</v>
      </c>
      <c r="M142" s="62">
        <f>IFERROR(L142/L146,0)</f>
        <v>0</v>
      </c>
      <c r="N142" s="63" t="str">
        <f t="shared" si="211"/>
        <v>0</v>
      </c>
      <c r="O142" s="64">
        <f>IFERROR(N142/N131,0)</f>
        <v>0</v>
      </c>
      <c r="P142" s="63">
        <f t="shared" si="247"/>
        <v>0</v>
      </c>
      <c r="Q142" s="67">
        <f>IFERROR(P142/P146,0)</f>
        <v>0</v>
      </c>
      <c r="R142" s="66">
        <f>CE85</f>
        <v>0</v>
      </c>
      <c r="S142" s="62">
        <f>IFERROR(R142/R146,0)</f>
        <v>0</v>
      </c>
      <c r="T142" s="63" t="str">
        <f t="shared" si="212"/>
        <v>0</v>
      </c>
      <c r="U142" s="64">
        <f>IFERROR(T142/T131,0)</f>
        <v>0</v>
      </c>
      <c r="V142" s="63">
        <f>CF85</f>
        <v>0</v>
      </c>
      <c r="W142" s="67">
        <f>IFERROR(V142/V146,0)</f>
        <v>0</v>
      </c>
      <c r="X142" s="68">
        <f>CG85</f>
        <v>0</v>
      </c>
      <c r="Y142" s="62">
        <f>IFERROR(X142/X146,0)</f>
        <v>0</v>
      </c>
      <c r="Z142" s="63" t="str">
        <f t="shared" si="213"/>
        <v>0</v>
      </c>
      <c r="AA142" s="64">
        <f>IFERROR(Z142/Z131,0)</f>
        <v>0</v>
      </c>
      <c r="AB142" s="63">
        <f>CH85</f>
        <v>0</v>
      </c>
      <c r="AC142" s="65">
        <f>IFERROR(AB142/AB146,0)</f>
        <v>0</v>
      </c>
      <c r="AD142" s="66">
        <f>CI85</f>
        <v>0</v>
      </c>
      <c r="AE142" s="62">
        <f>IFERROR(AD142/AD146,0)</f>
        <v>0</v>
      </c>
      <c r="AF142" s="63" t="str">
        <f t="shared" si="214"/>
        <v>0</v>
      </c>
      <c r="AG142" s="64">
        <f>IFERROR(AF142/AF131,0)</f>
        <v>0</v>
      </c>
      <c r="AH142" s="63">
        <f>CJ85</f>
        <v>0</v>
      </c>
      <c r="AI142" s="67">
        <f>IFERROR(AH142/AH146,0)</f>
        <v>0</v>
      </c>
      <c r="AJ142" s="66">
        <f>CK85</f>
        <v>0</v>
      </c>
      <c r="AK142" s="62">
        <f>IFERROR(AJ142/AJ146,0)</f>
        <v>0</v>
      </c>
      <c r="AL142" s="63" t="str">
        <f t="shared" si="215"/>
        <v>0</v>
      </c>
      <c r="AM142" s="64">
        <f>IFERROR(AL142/AL131,0)</f>
        <v>0</v>
      </c>
      <c r="AN142" s="63">
        <f>CL85</f>
        <v>0</v>
      </c>
      <c r="AO142" s="65">
        <f>IFERROR(AN142/AN146,0)</f>
        <v>0</v>
      </c>
      <c r="AP142" s="66">
        <f t="shared" si="248"/>
        <v>0</v>
      </c>
      <c r="AQ142" s="62">
        <f>IFERROR(AP142/AP146,0)</f>
        <v>0</v>
      </c>
      <c r="AR142" s="63" t="str">
        <f t="shared" si="217"/>
        <v>0</v>
      </c>
      <c r="AS142" s="64">
        <f>IFERROR(AR142/AR131,0)</f>
        <v>0</v>
      </c>
      <c r="AT142" s="63">
        <f t="shared" si="249"/>
        <v>0</v>
      </c>
      <c r="AU142" s="69">
        <f>IFERROR(AT142/AT146,0)</f>
        <v>0</v>
      </c>
      <c r="AV142" s="70">
        <f t="shared" si="219"/>
        <v>-65</v>
      </c>
      <c r="AW142" s="71">
        <f t="shared" si="220"/>
        <v>-1</v>
      </c>
      <c r="AX142" s="72">
        <f t="shared" si="221"/>
        <v>-253.38461538461539</v>
      </c>
      <c r="AY142" s="71">
        <f t="shared" si="222"/>
        <v>-1</v>
      </c>
      <c r="AZ142" s="72">
        <f t="shared" si="223"/>
        <v>-16470</v>
      </c>
      <c r="BA142" s="73">
        <f t="shared" si="224"/>
        <v>-1</v>
      </c>
      <c r="BB142" s="70">
        <f t="shared" si="225"/>
        <v>0</v>
      </c>
      <c r="BC142" s="71">
        <f t="shared" si="226"/>
        <v>0</v>
      </c>
      <c r="BD142" s="72">
        <f t="shared" si="227"/>
        <v>0</v>
      </c>
      <c r="BE142" s="71">
        <f t="shared" si="228"/>
        <v>0</v>
      </c>
      <c r="BF142" s="72">
        <f t="shared" si="229"/>
        <v>0</v>
      </c>
      <c r="BG142" s="73">
        <f t="shared" si="230"/>
        <v>0</v>
      </c>
      <c r="BH142" s="70">
        <f t="shared" si="231"/>
        <v>0</v>
      </c>
      <c r="BI142" s="71">
        <f t="shared" si="232"/>
        <v>0</v>
      </c>
      <c r="BJ142" s="72">
        <f t="shared" si="233"/>
        <v>0</v>
      </c>
      <c r="BK142" s="71">
        <f t="shared" si="234"/>
        <v>0</v>
      </c>
      <c r="BL142" s="72">
        <f t="shared" si="235"/>
        <v>0</v>
      </c>
      <c r="BM142" s="74">
        <f t="shared" si="236"/>
        <v>0</v>
      </c>
      <c r="BN142" s="75">
        <f t="shared" si="237"/>
        <v>0</v>
      </c>
      <c r="BO142" s="71">
        <f t="shared" si="238"/>
        <v>0</v>
      </c>
      <c r="BP142" s="72">
        <f t="shared" si="239"/>
        <v>0</v>
      </c>
      <c r="BQ142" s="71">
        <f t="shared" si="240"/>
        <v>0</v>
      </c>
      <c r="BR142" s="72">
        <f t="shared" si="209"/>
        <v>0</v>
      </c>
      <c r="BS142" s="74">
        <f t="shared" si="241"/>
        <v>0</v>
      </c>
      <c r="BX142" s="321"/>
      <c r="BY142" s="366"/>
      <c r="BZ142" s="60" t="s">
        <v>38</v>
      </c>
      <c r="CA142" s="76">
        <v>67</v>
      </c>
      <c r="CB142" s="77">
        <v>9882</v>
      </c>
      <c r="CC142" s="78">
        <v>22</v>
      </c>
      <c r="CD142" s="79">
        <v>4927.2729999999992</v>
      </c>
      <c r="CE142" s="80"/>
      <c r="CF142" s="81"/>
      <c r="CG142" s="82"/>
      <c r="CH142" s="83"/>
      <c r="CI142" s="84"/>
      <c r="CJ142" s="85"/>
      <c r="CK142" s="78"/>
      <c r="CL142" s="83"/>
      <c r="CM142" s="78"/>
      <c r="CN142" s="83"/>
    </row>
    <row r="143" spans="3:92" ht="18" customHeight="1" x14ac:dyDescent="0.3">
      <c r="C143" s="315"/>
      <c r="D143" s="324"/>
      <c r="E143" s="60" t="s">
        <v>39</v>
      </c>
      <c r="F143" s="61">
        <f>CA86</f>
        <v>84</v>
      </c>
      <c r="G143" s="62">
        <f>IFERROR(F143/F146,0)</f>
        <v>2.2532188841201718E-2</v>
      </c>
      <c r="H143" s="63">
        <f t="shared" si="210"/>
        <v>260.57142857142856</v>
      </c>
      <c r="I143" s="64">
        <f>IFERROR(H143/H131,0)</f>
        <v>1.0561868034227402</v>
      </c>
      <c r="J143" s="63">
        <f>CB86</f>
        <v>21888</v>
      </c>
      <c r="K143" s="65">
        <f>IFERROR(J143/J146,0)</f>
        <v>2.3742451672808015E-2</v>
      </c>
      <c r="L143" s="66">
        <f t="shared" si="246"/>
        <v>52</v>
      </c>
      <c r="M143" s="62">
        <f>IFERROR(L143/L146,0)</f>
        <v>1.2670565302144249E-2</v>
      </c>
      <c r="N143" s="63">
        <f t="shared" si="211"/>
        <v>159.4969038461538</v>
      </c>
      <c r="O143" s="64">
        <f>IFERROR(N143/N131,0)</f>
        <v>0.6153501999615284</v>
      </c>
      <c r="P143" s="63">
        <f t="shared" si="247"/>
        <v>8293.8389999999981</v>
      </c>
      <c r="Q143" s="67">
        <f>IFERROR(P143/P146,0)</f>
        <v>1.0710412628967835E-2</v>
      </c>
      <c r="R143" s="66">
        <f>CE86</f>
        <v>0</v>
      </c>
      <c r="S143" s="62">
        <f>IFERROR(R143/R146,0)</f>
        <v>0</v>
      </c>
      <c r="T143" s="63" t="str">
        <f t="shared" si="212"/>
        <v>0</v>
      </c>
      <c r="U143" s="64">
        <f>IFERROR(T143/T131,0)</f>
        <v>0</v>
      </c>
      <c r="V143" s="63">
        <f>CF86</f>
        <v>0</v>
      </c>
      <c r="W143" s="67">
        <f>IFERROR(V143/V146,0)</f>
        <v>0</v>
      </c>
      <c r="X143" s="68">
        <f>CG86</f>
        <v>0</v>
      </c>
      <c r="Y143" s="62">
        <f>IFERROR(X143/X146,0)</f>
        <v>0</v>
      </c>
      <c r="Z143" s="63" t="str">
        <f t="shared" si="213"/>
        <v>0</v>
      </c>
      <c r="AA143" s="64">
        <f>IFERROR(Z143/Z131,0)</f>
        <v>0</v>
      </c>
      <c r="AB143" s="63">
        <f>CH86</f>
        <v>0</v>
      </c>
      <c r="AC143" s="65">
        <f>IFERROR(AB143/AB146,0)</f>
        <v>0</v>
      </c>
      <c r="AD143" s="66">
        <f>CI86</f>
        <v>0</v>
      </c>
      <c r="AE143" s="62">
        <f>IFERROR(AD143/AD146,0)</f>
        <v>0</v>
      </c>
      <c r="AF143" s="63" t="str">
        <f t="shared" si="214"/>
        <v>0</v>
      </c>
      <c r="AG143" s="64">
        <f>IFERROR(AF143/AF131,0)</f>
        <v>0</v>
      </c>
      <c r="AH143" s="63">
        <f>CJ86</f>
        <v>0</v>
      </c>
      <c r="AI143" s="67">
        <f>IFERROR(AH143/AH146,0)</f>
        <v>0</v>
      </c>
      <c r="AJ143" s="66">
        <f>CK86</f>
        <v>0</v>
      </c>
      <c r="AK143" s="62">
        <f>IFERROR(AJ143/AJ146,0)</f>
        <v>0</v>
      </c>
      <c r="AL143" s="63" t="str">
        <f t="shared" si="215"/>
        <v>0</v>
      </c>
      <c r="AM143" s="64">
        <f>IFERROR(AL143/AL131,0)</f>
        <v>0</v>
      </c>
      <c r="AN143" s="63">
        <f>CL86</f>
        <v>0</v>
      </c>
      <c r="AO143" s="65">
        <f>IFERROR(AN143/AN146,0)</f>
        <v>0</v>
      </c>
      <c r="AP143" s="66">
        <f t="shared" si="248"/>
        <v>0</v>
      </c>
      <c r="AQ143" s="62">
        <f>IFERROR(AP143/AP146,0)</f>
        <v>0</v>
      </c>
      <c r="AR143" s="63" t="str">
        <f t="shared" si="217"/>
        <v>0</v>
      </c>
      <c r="AS143" s="64">
        <f>IFERROR(AR143/AR131,0)</f>
        <v>0</v>
      </c>
      <c r="AT143" s="63">
        <f t="shared" si="249"/>
        <v>0</v>
      </c>
      <c r="AU143" s="69">
        <f>IFERROR(AT143/AT146,0)</f>
        <v>0</v>
      </c>
      <c r="AV143" s="70">
        <f t="shared" si="219"/>
        <v>-32</v>
      </c>
      <c r="AW143" s="71">
        <f t="shared" si="220"/>
        <v>-0.38095238095238093</v>
      </c>
      <c r="AX143" s="72">
        <f t="shared" si="221"/>
        <v>-101.07452472527476</v>
      </c>
      <c r="AY143" s="71">
        <f t="shared" si="222"/>
        <v>-0.38789565409919041</v>
      </c>
      <c r="AZ143" s="72">
        <f t="shared" si="223"/>
        <v>-13594.161000000002</v>
      </c>
      <c r="BA143" s="73">
        <f t="shared" si="224"/>
        <v>-0.6210782620614036</v>
      </c>
      <c r="BB143" s="70">
        <f t="shared" si="225"/>
        <v>52</v>
      </c>
      <c r="BC143" s="71">
        <f t="shared" si="226"/>
        <v>0</v>
      </c>
      <c r="BD143" s="72">
        <f t="shared" si="227"/>
        <v>159.4969038461538</v>
      </c>
      <c r="BE143" s="71">
        <f t="shared" si="228"/>
        <v>0</v>
      </c>
      <c r="BF143" s="72">
        <f t="shared" si="229"/>
        <v>8293.8389999999981</v>
      </c>
      <c r="BG143" s="73">
        <f t="shared" si="230"/>
        <v>0</v>
      </c>
      <c r="BH143" s="70">
        <f t="shared" si="231"/>
        <v>52</v>
      </c>
      <c r="BI143" s="71">
        <f t="shared" si="232"/>
        <v>0</v>
      </c>
      <c r="BJ143" s="72">
        <f t="shared" si="233"/>
        <v>159.4969038461538</v>
      </c>
      <c r="BK143" s="71">
        <f t="shared" si="234"/>
        <v>0</v>
      </c>
      <c r="BL143" s="72">
        <f t="shared" si="235"/>
        <v>8293.8389999999981</v>
      </c>
      <c r="BM143" s="74">
        <f t="shared" si="236"/>
        <v>0</v>
      </c>
      <c r="BN143" s="75">
        <f t="shared" si="237"/>
        <v>52</v>
      </c>
      <c r="BO143" s="71">
        <f t="shared" si="238"/>
        <v>0</v>
      </c>
      <c r="BP143" s="72">
        <f t="shared" si="239"/>
        <v>159.4969038461538</v>
      </c>
      <c r="BQ143" s="71">
        <f t="shared" si="240"/>
        <v>0</v>
      </c>
      <c r="BR143" s="72">
        <f t="shared" si="209"/>
        <v>8293.8389999999981</v>
      </c>
      <c r="BS143" s="74">
        <f t="shared" si="241"/>
        <v>0</v>
      </c>
      <c r="BX143" s="321"/>
      <c r="BY143" s="366"/>
      <c r="BZ143" s="60" t="s">
        <v>40</v>
      </c>
      <c r="CA143" s="76">
        <v>44</v>
      </c>
      <c r="CB143" s="77">
        <v>10470</v>
      </c>
      <c r="CC143" s="78">
        <v>0</v>
      </c>
      <c r="CD143" s="79">
        <v>0</v>
      </c>
      <c r="CE143" s="80"/>
      <c r="CF143" s="81"/>
      <c r="CG143" s="82"/>
      <c r="CH143" s="83"/>
      <c r="CI143" s="84"/>
      <c r="CJ143" s="85"/>
      <c r="CK143" s="78"/>
      <c r="CL143" s="83"/>
      <c r="CM143" s="78"/>
      <c r="CN143" s="83"/>
    </row>
    <row r="144" spans="3:92" ht="18" customHeight="1" x14ac:dyDescent="0.3">
      <c r="C144" s="315"/>
      <c r="D144" s="325"/>
      <c r="E144" s="86" t="s">
        <v>41</v>
      </c>
      <c r="F144" s="87">
        <f>SUM(F139:F143)</f>
        <v>1642</v>
      </c>
      <c r="G144" s="88">
        <f>IFERROR(F144/F146,0)</f>
        <v>0.44045064377682402</v>
      </c>
      <c r="H144" s="89">
        <f t="shared" si="210"/>
        <v>259.26248477466504</v>
      </c>
      <c r="I144" s="90">
        <f>IFERROR(H144/H131,0)</f>
        <v>1.0508811980762787</v>
      </c>
      <c r="J144" s="89">
        <f>SUM(J139:J143)</f>
        <v>425709</v>
      </c>
      <c r="K144" s="91">
        <f>IFERROR(J144/J146,0)</f>
        <v>0.46177701750637007</v>
      </c>
      <c r="L144" s="92">
        <f>SUM(L139:L143)</f>
        <v>2536</v>
      </c>
      <c r="M144" s="88">
        <f>IFERROR(L144/L146,0)</f>
        <v>0.61793372319688111</v>
      </c>
      <c r="N144" s="89">
        <f t="shared" si="211"/>
        <v>177.46159621451102</v>
      </c>
      <c r="O144" s="90">
        <f>IFERROR(N144/N131,0)</f>
        <v>0.68465923841019249</v>
      </c>
      <c r="P144" s="89">
        <f>SUM(P139:P143)</f>
        <v>450042.60799999995</v>
      </c>
      <c r="Q144" s="93">
        <f>IFERROR(P144/P146,0)</f>
        <v>0.58117140112037635</v>
      </c>
      <c r="R144" s="92">
        <f>SUM(R139:R143)</f>
        <v>0</v>
      </c>
      <c r="S144" s="88">
        <f>IFERROR(R144/R146,0)</f>
        <v>0</v>
      </c>
      <c r="T144" s="89" t="str">
        <f t="shared" si="212"/>
        <v>0</v>
      </c>
      <c r="U144" s="90">
        <f>IFERROR(T144/T131,0)</f>
        <v>0</v>
      </c>
      <c r="V144" s="89">
        <f>SUM(V139:V143)</f>
        <v>0</v>
      </c>
      <c r="W144" s="93">
        <f>IFERROR(V144/V146,0)</f>
        <v>0</v>
      </c>
      <c r="X144" s="94">
        <f>SUM(X139:X143)</f>
        <v>0</v>
      </c>
      <c r="Y144" s="88">
        <f>IFERROR(X144/X146,0)</f>
        <v>0</v>
      </c>
      <c r="Z144" s="89" t="str">
        <f t="shared" si="213"/>
        <v>0</v>
      </c>
      <c r="AA144" s="90">
        <f>IFERROR(Z144/Z131,0)</f>
        <v>0</v>
      </c>
      <c r="AB144" s="89">
        <f>SUM(AB139:AB143)</f>
        <v>0</v>
      </c>
      <c r="AC144" s="91">
        <f>IFERROR(AB144/AB146,0)</f>
        <v>0</v>
      </c>
      <c r="AD144" s="92">
        <f>SUM(AD139:AD143)</f>
        <v>0</v>
      </c>
      <c r="AE144" s="88">
        <f>IFERROR(AD144/AD146,0)</f>
        <v>0</v>
      </c>
      <c r="AF144" s="89" t="str">
        <f t="shared" si="214"/>
        <v>0</v>
      </c>
      <c r="AG144" s="90">
        <f>IFERROR(AF144/AF131,0)</f>
        <v>0</v>
      </c>
      <c r="AH144" s="89">
        <f>SUM(AH139:AH143)</f>
        <v>0</v>
      </c>
      <c r="AI144" s="93">
        <f>IFERROR(AH144/AH146,0)</f>
        <v>0</v>
      </c>
      <c r="AJ144" s="92">
        <f>SUM(AJ139:AJ143)</f>
        <v>0</v>
      </c>
      <c r="AK144" s="88">
        <f>IFERROR(AJ144/AJ146,0)</f>
        <v>0</v>
      </c>
      <c r="AL144" s="89" t="str">
        <f t="shared" si="215"/>
        <v>0</v>
      </c>
      <c r="AM144" s="90">
        <f>IFERROR(AL144/AL131,0)</f>
        <v>0</v>
      </c>
      <c r="AN144" s="89">
        <f>SUM(AN139:AN143)</f>
        <v>0</v>
      </c>
      <c r="AO144" s="91">
        <f>IFERROR(AN144/AN146,0)</f>
        <v>0</v>
      </c>
      <c r="AP144" s="92">
        <f>SUM(AP139:AP143)</f>
        <v>0</v>
      </c>
      <c r="AQ144" s="88">
        <f>IFERROR(AP144/AP146,0)</f>
        <v>0</v>
      </c>
      <c r="AR144" s="89" t="str">
        <f t="shared" si="217"/>
        <v>0</v>
      </c>
      <c r="AS144" s="90">
        <f>IFERROR(AR144/AR131,0)</f>
        <v>0</v>
      </c>
      <c r="AT144" s="89">
        <f>SUM(AT139:AT143)</f>
        <v>0</v>
      </c>
      <c r="AU144" s="95">
        <f>IFERROR(AT144/AT146,0)</f>
        <v>0</v>
      </c>
      <c r="AV144" s="96">
        <f t="shared" si="219"/>
        <v>894</v>
      </c>
      <c r="AW144" s="97">
        <f t="shared" si="220"/>
        <v>0.54445797807551766</v>
      </c>
      <c r="AX144" s="98">
        <f t="shared" si="221"/>
        <v>-81.800888560154021</v>
      </c>
      <c r="AY144" s="97">
        <f t="shared" si="222"/>
        <v>-0.31551378762434645</v>
      </c>
      <c r="AZ144" s="98">
        <f t="shared" si="223"/>
        <v>24333.607999999949</v>
      </c>
      <c r="BA144" s="99">
        <f t="shared" si="224"/>
        <v>5.7160191586271253E-2</v>
      </c>
      <c r="BB144" s="96">
        <f t="shared" si="225"/>
        <v>2536</v>
      </c>
      <c r="BC144" s="97">
        <f t="shared" si="226"/>
        <v>0</v>
      </c>
      <c r="BD144" s="98">
        <f t="shared" si="227"/>
        <v>177.46159621451102</v>
      </c>
      <c r="BE144" s="97">
        <f t="shared" si="228"/>
        <v>0</v>
      </c>
      <c r="BF144" s="98">
        <f t="shared" si="229"/>
        <v>450042.60799999995</v>
      </c>
      <c r="BG144" s="99">
        <f t="shared" si="230"/>
        <v>0</v>
      </c>
      <c r="BH144" s="96">
        <f t="shared" si="231"/>
        <v>2536</v>
      </c>
      <c r="BI144" s="97">
        <f t="shared" si="232"/>
        <v>0</v>
      </c>
      <c r="BJ144" s="98">
        <f t="shared" si="233"/>
        <v>177.46159621451102</v>
      </c>
      <c r="BK144" s="97">
        <f t="shared" si="234"/>
        <v>0</v>
      </c>
      <c r="BL144" s="98">
        <f t="shared" si="235"/>
        <v>450042.60799999995</v>
      </c>
      <c r="BM144" s="100">
        <f t="shared" si="236"/>
        <v>0</v>
      </c>
      <c r="BN144" s="101">
        <f t="shared" si="237"/>
        <v>2536</v>
      </c>
      <c r="BO144" s="97">
        <f t="shared" si="238"/>
        <v>0</v>
      </c>
      <c r="BP144" s="98">
        <f t="shared" si="239"/>
        <v>177.46159621451102</v>
      </c>
      <c r="BQ144" s="97">
        <f t="shared" si="240"/>
        <v>0</v>
      </c>
      <c r="BR144" s="98">
        <f t="shared" si="209"/>
        <v>450042.60799999995</v>
      </c>
      <c r="BS144" s="100">
        <f t="shared" si="241"/>
        <v>0</v>
      </c>
      <c r="BX144" s="321"/>
      <c r="BY144" s="366" t="s">
        <v>42</v>
      </c>
      <c r="BZ144" s="60" t="s">
        <v>43</v>
      </c>
      <c r="CA144" s="76">
        <v>223</v>
      </c>
      <c r="CB144" s="77">
        <v>48579</v>
      </c>
      <c r="CC144" s="78">
        <v>738</v>
      </c>
      <c r="CD144" s="79">
        <v>102254.709</v>
      </c>
      <c r="CE144" s="80"/>
      <c r="CF144" s="81"/>
      <c r="CG144" s="82"/>
      <c r="CH144" s="83"/>
      <c r="CI144" s="84"/>
      <c r="CJ144" s="85"/>
      <c r="CK144" s="78"/>
      <c r="CL144" s="83"/>
      <c r="CM144" s="78"/>
      <c r="CN144" s="83"/>
    </row>
    <row r="145" spans="3:92" ht="18" customHeight="1" x14ac:dyDescent="0.3">
      <c r="C145" s="315"/>
      <c r="D145" s="326" t="s">
        <v>57</v>
      </c>
      <c r="E145" s="327"/>
      <c r="F145" s="155">
        <f>CA87</f>
        <v>35</v>
      </c>
      <c r="G145" s="156">
        <f>IFERROR(F145/F146,0)</f>
        <v>9.3884120171673826E-3</v>
      </c>
      <c r="H145" s="157">
        <f t="shared" si="210"/>
        <v>0</v>
      </c>
      <c r="I145" s="158">
        <f>IFERROR(H145/H131,0)</f>
        <v>0</v>
      </c>
      <c r="J145" s="157">
        <f>CB87</f>
        <v>0</v>
      </c>
      <c r="K145" s="159">
        <f>IFERROR(J145/J146,0)</f>
        <v>0</v>
      </c>
      <c r="L145" s="160">
        <f>CC87</f>
        <v>59</v>
      </c>
      <c r="M145" s="156">
        <f>IFERROR(L145/L146,0)</f>
        <v>1.4376218323586744E-2</v>
      </c>
      <c r="N145" s="157">
        <f t="shared" si="211"/>
        <v>2.6810508474576271</v>
      </c>
      <c r="O145" s="158">
        <f>IFERROR(N145/N131,0)</f>
        <v>1.0343681509212317E-2</v>
      </c>
      <c r="P145" s="157">
        <f>CD87</f>
        <v>158.18199999999999</v>
      </c>
      <c r="Q145" s="161">
        <f>IFERROR(P145/P146,0)</f>
        <v>2.0427144660939168E-4</v>
      </c>
      <c r="R145" s="160">
        <f>CE87</f>
        <v>0</v>
      </c>
      <c r="S145" s="156">
        <f>IFERROR(R145/R146,0)</f>
        <v>0</v>
      </c>
      <c r="T145" s="157" t="str">
        <f t="shared" si="212"/>
        <v>0</v>
      </c>
      <c r="U145" s="158">
        <f>IFERROR(T145/T131,0)</f>
        <v>0</v>
      </c>
      <c r="V145" s="157">
        <f>CF87</f>
        <v>0</v>
      </c>
      <c r="W145" s="161">
        <f>IFERROR(V145/V146,0)</f>
        <v>0</v>
      </c>
      <c r="X145" s="162">
        <f>CG87</f>
        <v>0</v>
      </c>
      <c r="Y145" s="156">
        <f>IFERROR(X145/X146,0)</f>
        <v>0</v>
      </c>
      <c r="Z145" s="157" t="str">
        <f t="shared" si="213"/>
        <v>0</v>
      </c>
      <c r="AA145" s="158">
        <f>IFERROR(Z145/Z131,0)</f>
        <v>0</v>
      </c>
      <c r="AB145" s="157">
        <f>CH87</f>
        <v>0</v>
      </c>
      <c r="AC145" s="159">
        <f>IFERROR(AB145/AB146,0)</f>
        <v>0</v>
      </c>
      <c r="AD145" s="160">
        <f>CI87</f>
        <v>0</v>
      </c>
      <c r="AE145" s="156">
        <f>IFERROR(AD145/AD146,0)</f>
        <v>0</v>
      </c>
      <c r="AF145" s="157" t="str">
        <f t="shared" si="214"/>
        <v>0</v>
      </c>
      <c r="AG145" s="158">
        <f>IFERROR(AF145/AF131,0)</f>
        <v>0</v>
      </c>
      <c r="AH145" s="157">
        <f>CJ87</f>
        <v>0</v>
      </c>
      <c r="AI145" s="161">
        <f>IFERROR(AH145/AH146,0)</f>
        <v>0</v>
      </c>
      <c r="AJ145" s="160">
        <f>CK87</f>
        <v>0</v>
      </c>
      <c r="AK145" s="156">
        <f>IFERROR(AJ145/AJ146,0)</f>
        <v>0</v>
      </c>
      <c r="AL145" s="157" t="str">
        <f t="shared" si="215"/>
        <v>0</v>
      </c>
      <c r="AM145" s="158">
        <f>IFERROR(AL145/AL131,0)</f>
        <v>0</v>
      </c>
      <c r="AN145" s="157">
        <f>CL87</f>
        <v>0</v>
      </c>
      <c r="AO145" s="159">
        <f>IFERROR(AN145/AN146,0)</f>
        <v>0</v>
      </c>
      <c r="AP145" s="160">
        <f>CM87</f>
        <v>0</v>
      </c>
      <c r="AQ145" s="156">
        <f>IFERROR(AP145/AP146,0)</f>
        <v>0</v>
      </c>
      <c r="AR145" s="157" t="str">
        <f t="shared" si="217"/>
        <v>0</v>
      </c>
      <c r="AS145" s="158">
        <f>IFERROR(AR145/AR131,0)</f>
        <v>0</v>
      </c>
      <c r="AT145" s="157">
        <f>CN87</f>
        <v>0</v>
      </c>
      <c r="AU145" s="163">
        <f>IFERROR(AT145/AT146,0)</f>
        <v>0</v>
      </c>
      <c r="AV145" s="164">
        <f t="shared" si="219"/>
        <v>24</v>
      </c>
      <c r="AW145" s="165">
        <f t="shared" si="220"/>
        <v>0.68571428571428572</v>
      </c>
      <c r="AX145" s="166">
        <f t="shared" si="221"/>
        <v>2.6810508474576271</v>
      </c>
      <c r="AY145" s="165">
        <f t="shared" si="222"/>
        <v>0</v>
      </c>
      <c r="AZ145" s="166">
        <f t="shared" si="223"/>
        <v>158.18199999999999</v>
      </c>
      <c r="BA145" s="167">
        <f t="shared" si="224"/>
        <v>0</v>
      </c>
      <c r="BB145" s="164">
        <f t="shared" si="225"/>
        <v>59</v>
      </c>
      <c r="BC145" s="165">
        <f t="shared" si="226"/>
        <v>0</v>
      </c>
      <c r="BD145" s="166">
        <f t="shared" si="227"/>
        <v>2.6810508474576271</v>
      </c>
      <c r="BE145" s="165">
        <f t="shared" si="228"/>
        <v>0</v>
      </c>
      <c r="BF145" s="166">
        <f t="shared" si="229"/>
        <v>158.18199999999999</v>
      </c>
      <c r="BG145" s="167">
        <f t="shared" si="230"/>
        <v>0</v>
      </c>
      <c r="BH145" s="164">
        <f t="shared" si="231"/>
        <v>59</v>
      </c>
      <c r="BI145" s="165">
        <f t="shared" si="232"/>
        <v>0</v>
      </c>
      <c r="BJ145" s="166">
        <f t="shared" si="233"/>
        <v>2.6810508474576271</v>
      </c>
      <c r="BK145" s="165">
        <f t="shared" si="234"/>
        <v>0</v>
      </c>
      <c r="BL145" s="166">
        <f t="shared" si="235"/>
        <v>158.18199999999999</v>
      </c>
      <c r="BM145" s="168">
        <f t="shared" si="236"/>
        <v>0</v>
      </c>
      <c r="BN145" s="169">
        <f t="shared" si="237"/>
        <v>59</v>
      </c>
      <c r="BO145" s="165">
        <f t="shared" si="238"/>
        <v>0</v>
      </c>
      <c r="BP145" s="166">
        <f t="shared" si="239"/>
        <v>2.6810508474576271</v>
      </c>
      <c r="BQ145" s="165">
        <f t="shared" si="240"/>
        <v>0</v>
      </c>
      <c r="BR145" s="166">
        <f t="shared" si="209"/>
        <v>158.18199999999999</v>
      </c>
      <c r="BS145" s="168">
        <f t="shared" si="241"/>
        <v>0</v>
      </c>
      <c r="BX145" s="321"/>
      <c r="BY145" s="366"/>
      <c r="BZ145" s="60" t="s">
        <v>46</v>
      </c>
      <c r="CA145" s="76">
        <v>0</v>
      </c>
      <c r="CB145" s="77">
        <v>0</v>
      </c>
      <c r="CC145" s="78">
        <v>0</v>
      </c>
      <c r="CD145" s="79">
        <v>0</v>
      </c>
      <c r="CE145" s="80"/>
      <c r="CF145" s="81"/>
      <c r="CG145" s="82"/>
      <c r="CH145" s="83"/>
      <c r="CI145" s="84"/>
      <c r="CJ145" s="85"/>
      <c r="CK145" s="78"/>
      <c r="CL145" s="83"/>
      <c r="CM145" s="78"/>
      <c r="CN145" s="83"/>
    </row>
    <row r="146" spans="3:92" ht="18" customHeight="1" x14ac:dyDescent="0.3">
      <c r="C146" s="315"/>
      <c r="D146" s="328" t="s">
        <v>59</v>
      </c>
      <c r="E146" s="329"/>
      <c r="F146" s="170">
        <f>SUM(F134,F138,F144,F145)</f>
        <v>3728</v>
      </c>
      <c r="G146" s="171">
        <f>IFERROR(F146/F146,0)</f>
        <v>1</v>
      </c>
      <c r="H146" s="172">
        <f t="shared" si="210"/>
        <v>247.28889484978541</v>
      </c>
      <c r="I146" s="173">
        <f>IFERROR(H146/H131,0)</f>
        <v>1.0023480655774994</v>
      </c>
      <c r="J146" s="172">
        <f>SUM(J134,J138,J144,J145)</f>
        <v>921893</v>
      </c>
      <c r="K146" s="174">
        <f>IFERROR(J146/J146,0)</f>
        <v>1</v>
      </c>
      <c r="L146" s="175">
        <f>SUM(L134,L138,L144,L145)</f>
        <v>4104</v>
      </c>
      <c r="M146" s="171">
        <f>IFERROR(L146/L146,0)</f>
        <v>1</v>
      </c>
      <c r="N146" s="172">
        <f t="shared" si="211"/>
        <v>188.68702875243662</v>
      </c>
      <c r="O146" s="173">
        <f>IFERROR(N146/N131,0)</f>
        <v>0.72796774152402099</v>
      </c>
      <c r="P146" s="172">
        <f>SUM(P134,P138,P144,P145)</f>
        <v>774371.56599999988</v>
      </c>
      <c r="Q146" s="176">
        <f>IFERROR(P146/P146,0)</f>
        <v>1</v>
      </c>
      <c r="R146" s="175">
        <f>SUM(R134,R138,R144,R145)</f>
        <v>0</v>
      </c>
      <c r="S146" s="171">
        <f>IFERROR(R146/R146,0)</f>
        <v>0</v>
      </c>
      <c r="T146" s="172" t="str">
        <f t="shared" si="212"/>
        <v>0</v>
      </c>
      <c r="U146" s="173">
        <f>IFERROR(T146/T131,0)</f>
        <v>0</v>
      </c>
      <c r="V146" s="172">
        <f>SUM(V134,V138,V144,V145)</f>
        <v>0</v>
      </c>
      <c r="W146" s="176">
        <f>IFERROR(V146/V146,0)</f>
        <v>0</v>
      </c>
      <c r="X146" s="177">
        <f>SUM(X134,X138,X144,X145)</f>
        <v>0</v>
      </c>
      <c r="Y146" s="171">
        <f>IFERROR(X146/X146,0)</f>
        <v>0</v>
      </c>
      <c r="Z146" s="172" t="str">
        <f t="shared" si="213"/>
        <v>0</v>
      </c>
      <c r="AA146" s="173">
        <f>IFERROR(Z146/Z131,0)</f>
        <v>0</v>
      </c>
      <c r="AB146" s="172">
        <f>SUM(AB134,AB138,AB144,AB145)</f>
        <v>0</v>
      </c>
      <c r="AC146" s="174">
        <f>IFERROR(AB146/AB146,0)</f>
        <v>0</v>
      </c>
      <c r="AD146" s="175">
        <f>SUM(AD134,AD138,AD144,AD145)</f>
        <v>0</v>
      </c>
      <c r="AE146" s="171">
        <f>IFERROR(AD146/AD146,0)</f>
        <v>0</v>
      </c>
      <c r="AF146" s="172" t="str">
        <f t="shared" si="214"/>
        <v>0</v>
      </c>
      <c r="AG146" s="173">
        <f>IFERROR(AF146/AF131,0)</f>
        <v>0</v>
      </c>
      <c r="AH146" s="172">
        <f>SUM(AH134,AH138,AH144,AH145)</f>
        <v>0</v>
      </c>
      <c r="AI146" s="176">
        <f>IFERROR(AH146/AH146,0)</f>
        <v>0</v>
      </c>
      <c r="AJ146" s="175">
        <f>SUM(AJ134,AJ138,AJ144,AJ145)</f>
        <v>0</v>
      </c>
      <c r="AK146" s="171">
        <f>IFERROR(AJ146/AJ146,0)</f>
        <v>0</v>
      </c>
      <c r="AL146" s="172" t="str">
        <f t="shared" si="215"/>
        <v>0</v>
      </c>
      <c r="AM146" s="173">
        <f>IFERROR(AL146/AL131,0)</f>
        <v>0</v>
      </c>
      <c r="AN146" s="172">
        <f>SUM(AN134,AN138,AN144,AN145)</f>
        <v>0</v>
      </c>
      <c r="AO146" s="174">
        <f>IFERROR(AN146/AN146,0)</f>
        <v>0</v>
      </c>
      <c r="AP146" s="175">
        <f>SUM(AP134,AP138,AP144,AP145)</f>
        <v>0</v>
      </c>
      <c r="AQ146" s="171">
        <f>IFERROR(AP146/AP146,0)</f>
        <v>0</v>
      </c>
      <c r="AR146" s="172" t="str">
        <f t="shared" si="217"/>
        <v>0</v>
      </c>
      <c r="AS146" s="173">
        <f>IFERROR(AR146/AR131,0)</f>
        <v>0</v>
      </c>
      <c r="AT146" s="172">
        <f>SUM(AT134,AT138,AT144,AT145)</f>
        <v>0</v>
      </c>
      <c r="AU146" s="178">
        <f>IFERROR(AT146/AT146,0)</f>
        <v>0</v>
      </c>
      <c r="AV146" s="179">
        <f t="shared" si="219"/>
        <v>376</v>
      </c>
      <c r="AW146" s="180">
        <f t="shared" si="220"/>
        <v>0.10085836909871244</v>
      </c>
      <c r="AX146" s="181">
        <f t="shared" si="221"/>
        <v>-58.60186609734879</v>
      </c>
      <c r="AY146" s="180">
        <f t="shared" si="222"/>
        <v>-0.23697734640670479</v>
      </c>
      <c r="AZ146" s="181">
        <f t="shared" si="223"/>
        <v>-147521.43400000012</v>
      </c>
      <c r="BA146" s="182">
        <f t="shared" si="224"/>
        <v>-0.16002012597991322</v>
      </c>
      <c r="BB146" s="179">
        <f t="shared" si="225"/>
        <v>4104</v>
      </c>
      <c r="BC146" s="180">
        <f t="shared" si="226"/>
        <v>0</v>
      </c>
      <c r="BD146" s="181">
        <f t="shared" si="227"/>
        <v>188.68702875243662</v>
      </c>
      <c r="BE146" s="180">
        <f t="shared" si="228"/>
        <v>0</v>
      </c>
      <c r="BF146" s="181">
        <f t="shared" si="229"/>
        <v>774371.56599999988</v>
      </c>
      <c r="BG146" s="182">
        <f t="shared" si="230"/>
        <v>0</v>
      </c>
      <c r="BH146" s="179">
        <f t="shared" si="231"/>
        <v>4104</v>
      </c>
      <c r="BI146" s="180">
        <f t="shared" si="232"/>
        <v>0</v>
      </c>
      <c r="BJ146" s="181">
        <f t="shared" si="233"/>
        <v>188.68702875243662</v>
      </c>
      <c r="BK146" s="180">
        <f t="shared" si="234"/>
        <v>0</v>
      </c>
      <c r="BL146" s="181">
        <f t="shared" si="235"/>
        <v>774371.56599999988</v>
      </c>
      <c r="BM146" s="183">
        <f t="shared" si="236"/>
        <v>0</v>
      </c>
      <c r="BN146" s="184">
        <f t="shared" si="237"/>
        <v>4104</v>
      </c>
      <c r="BO146" s="180">
        <f t="shared" si="238"/>
        <v>0</v>
      </c>
      <c r="BP146" s="181">
        <f t="shared" si="239"/>
        <v>188.68702875243662</v>
      </c>
      <c r="BQ146" s="180">
        <f t="shared" si="240"/>
        <v>0</v>
      </c>
      <c r="BR146" s="181">
        <f t="shared" si="209"/>
        <v>774371.56599999988</v>
      </c>
      <c r="BS146" s="183">
        <f t="shared" si="241"/>
        <v>0</v>
      </c>
      <c r="BX146" s="321"/>
      <c r="BY146" s="366"/>
      <c r="BZ146" s="60" t="s">
        <v>48</v>
      </c>
      <c r="CA146" s="76">
        <v>0</v>
      </c>
      <c r="CB146" s="77">
        <v>0</v>
      </c>
      <c r="CC146" s="78">
        <v>5</v>
      </c>
      <c r="CD146" s="79">
        <v>3941.09</v>
      </c>
      <c r="CE146" s="80"/>
      <c r="CF146" s="81"/>
      <c r="CG146" s="82"/>
      <c r="CH146" s="83"/>
      <c r="CI146" s="84"/>
      <c r="CJ146" s="85"/>
      <c r="CK146" s="78"/>
      <c r="CL146" s="83"/>
      <c r="CM146" s="78"/>
      <c r="CN146" s="83"/>
    </row>
    <row r="147" spans="3:92" ht="18" customHeight="1" thickBot="1" x14ac:dyDescent="0.35">
      <c r="C147" s="316"/>
      <c r="D147" s="330" t="s">
        <v>60</v>
      </c>
      <c r="E147" s="331"/>
      <c r="F147" s="185">
        <f>F146/F126</f>
        <v>0.47430025445292623</v>
      </c>
      <c r="G147" s="186"/>
      <c r="H147" s="187"/>
      <c r="I147" s="188"/>
      <c r="J147" s="187"/>
      <c r="K147" s="189"/>
      <c r="L147" s="190">
        <f>L146/L126</f>
        <v>0.52213740458015268</v>
      </c>
      <c r="M147" s="186"/>
      <c r="N147" s="187"/>
      <c r="O147" s="188"/>
      <c r="P147" s="187"/>
      <c r="Q147" s="191"/>
      <c r="R147" s="190" t="e">
        <f>R146/R126</f>
        <v>#DIV/0!</v>
      </c>
      <c r="S147" s="186"/>
      <c r="T147" s="187"/>
      <c r="U147" s="188"/>
      <c r="V147" s="187"/>
      <c r="W147" s="191"/>
      <c r="X147" s="192" t="e">
        <f>X146/X126</f>
        <v>#DIV/0!</v>
      </c>
      <c r="Y147" s="186"/>
      <c r="Z147" s="187"/>
      <c r="AA147" s="188"/>
      <c r="AB147" s="187"/>
      <c r="AC147" s="189"/>
      <c r="AD147" s="190" t="e">
        <f>AD146/AD126</f>
        <v>#DIV/0!</v>
      </c>
      <c r="AE147" s="186"/>
      <c r="AF147" s="187"/>
      <c r="AG147" s="188"/>
      <c r="AH147" s="187"/>
      <c r="AI147" s="191"/>
      <c r="AJ147" s="190" t="e">
        <f>AJ146/AJ126</f>
        <v>#DIV/0!</v>
      </c>
      <c r="AK147" s="186"/>
      <c r="AL147" s="187"/>
      <c r="AM147" s="188"/>
      <c r="AN147" s="187"/>
      <c r="AO147" s="189"/>
      <c r="AP147" s="190" t="e">
        <f>AP146/AP126</f>
        <v>#DIV/0!</v>
      </c>
      <c r="AQ147" s="186"/>
      <c r="AR147" s="187"/>
      <c r="AS147" s="188"/>
      <c r="AT147" s="187"/>
      <c r="AU147" s="193"/>
      <c r="AV147" s="194">
        <f t="shared" si="219"/>
        <v>4.7837150127226447E-2</v>
      </c>
      <c r="AW147" s="195"/>
      <c r="AX147" s="196"/>
      <c r="AY147" s="197"/>
      <c r="AZ147" s="196"/>
      <c r="BA147" s="197"/>
      <c r="BB147" s="194">
        <f t="shared" si="225"/>
        <v>0</v>
      </c>
      <c r="BC147" s="195"/>
      <c r="BD147" s="196"/>
      <c r="BE147" s="197"/>
      <c r="BF147" s="196"/>
      <c r="BG147" s="197"/>
      <c r="BH147" s="194">
        <f t="shared" si="231"/>
        <v>0</v>
      </c>
      <c r="BI147" s="195"/>
      <c r="BJ147" s="196"/>
      <c r="BK147" s="197"/>
      <c r="BL147" s="196"/>
      <c r="BM147" s="198"/>
      <c r="BN147" s="199">
        <f>IFERROR(L147-AP147,0)</f>
        <v>0</v>
      </c>
      <c r="BO147" s="195"/>
      <c r="BP147" s="196"/>
      <c r="BQ147" s="197"/>
      <c r="BR147" s="196"/>
      <c r="BS147" s="198"/>
      <c r="BX147" s="321"/>
      <c r="BY147" s="366" t="s">
        <v>43</v>
      </c>
      <c r="BZ147" s="60" t="s">
        <v>50</v>
      </c>
      <c r="CA147" s="76">
        <v>319</v>
      </c>
      <c r="CB147" s="77">
        <v>76592</v>
      </c>
      <c r="CC147" s="78">
        <v>232</v>
      </c>
      <c r="CD147" s="79">
        <v>48564.527000000002</v>
      </c>
      <c r="CE147" s="80"/>
      <c r="CF147" s="81"/>
      <c r="CG147" s="82"/>
      <c r="CH147" s="83"/>
      <c r="CI147" s="84"/>
      <c r="CJ147" s="85"/>
      <c r="CK147" s="78"/>
      <c r="CL147" s="83"/>
      <c r="CM147" s="78"/>
      <c r="CN147" s="83"/>
    </row>
    <row r="148" spans="3:92" ht="18" customHeight="1" x14ac:dyDescent="0.3">
      <c r="AM148" s="4"/>
      <c r="AS148" s="4"/>
      <c r="BI148" s="3"/>
      <c r="BK148" s="3"/>
      <c r="BM148" s="3"/>
      <c r="BO148" s="3"/>
      <c r="BQ148" s="3"/>
      <c r="BS148" s="3"/>
      <c r="BX148" s="321"/>
      <c r="BY148" s="366"/>
      <c r="BZ148" s="60" t="s">
        <v>51</v>
      </c>
      <c r="CA148" s="76">
        <v>989</v>
      </c>
      <c r="CB148" s="77">
        <v>245282</v>
      </c>
      <c r="CC148" s="78">
        <v>1428</v>
      </c>
      <c r="CD148" s="79">
        <v>255733.601</v>
      </c>
      <c r="CE148" s="80"/>
      <c r="CF148" s="81"/>
      <c r="CG148" s="82"/>
      <c r="CH148" s="83"/>
      <c r="CI148" s="84"/>
      <c r="CJ148" s="85"/>
      <c r="CK148" s="78"/>
      <c r="CL148" s="83"/>
      <c r="CM148" s="78"/>
      <c r="CN148" s="83"/>
    </row>
    <row r="149" spans="3:92" ht="18" customHeight="1" x14ac:dyDescent="0.3">
      <c r="AH149" s="8"/>
      <c r="AM149" s="4"/>
      <c r="AN149" s="8"/>
      <c r="AS149" s="4"/>
      <c r="AT149" s="8"/>
      <c r="BI149" s="3"/>
      <c r="BK149" s="3"/>
      <c r="BM149" s="3"/>
      <c r="BO149" s="3"/>
      <c r="BQ149" s="3"/>
      <c r="BS149" s="3"/>
      <c r="BX149" s="321"/>
      <c r="BY149" s="366"/>
      <c r="BZ149" s="60" t="s">
        <v>54</v>
      </c>
      <c r="CA149" s="76">
        <v>495</v>
      </c>
      <c r="CB149" s="77">
        <v>123825</v>
      </c>
      <c r="CC149" s="78">
        <v>891</v>
      </c>
      <c r="CD149" s="79">
        <v>174457.63299999997</v>
      </c>
      <c r="CE149" s="80"/>
      <c r="CF149" s="81"/>
      <c r="CG149" s="82"/>
      <c r="CH149" s="83"/>
      <c r="CI149" s="84"/>
      <c r="CJ149" s="85"/>
      <c r="CK149" s="78"/>
      <c r="CL149" s="83"/>
      <c r="CM149" s="78"/>
      <c r="CN149" s="83"/>
    </row>
    <row r="150" spans="3:92" s="8" customFormat="1" ht="18" customHeight="1" thickBot="1" x14ac:dyDescent="0.35">
      <c r="C150" s="7"/>
      <c r="D150" s="7"/>
      <c r="E150" s="7"/>
      <c r="F150" s="7">
        <f>CG169</f>
        <v>8122</v>
      </c>
      <c r="G150" s="3"/>
      <c r="I150" s="4"/>
      <c r="J150" s="9"/>
      <c r="K150" s="9"/>
      <c r="L150" s="7">
        <f>CG170</f>
        <v>8122</v>
      </c>
      <c r="M150" s="3"/>
      <c r="O150" s="4"/>
      <c r="P150" s="9"/>
      <c r="Q150" s="9"/>
      <c r="R150" s="10">
        <f>CG171</f>
        <v>0</v>
      </c>
      <c r="S150" s="11"/>
      <c r="T150" s="10"/>
      <c r="U150" s="12"/>
      <c r="V150" s="9"/>
      <c r="W150" s="9"/>
      <c r="X150" s="10">
        <f>CG172</f>
        <v>0</v>
      </c>
      <c r="Y150" s="11"/>
      <c r="Z150" s="10"/>
      <c r="AA150" s="12"/>
      <c r="AB150" s="9"/>
      <c r="AC150" s="9"/>
      <c r="AD150" s="10">
        <f>CG173</f>
        <v>0</v>
      </c>
      <c r="AE150" s="11"/>
      <c r="AF150" s="10"/>
      <c r="AG150" s="12"/>
      <c r="AH150" s="9"/>
      <c r="AI150" s="9"/>
      <c r="AJ150" s="10">
        <f>CG174</f>
        <v>0</v>
      </c>
      <c r="AK150" s="3"/>
      <c r="AM150" s="4"/>
      <c r="AO150" s="3"/>
      <c r="AP150" s="10">
        <f>CG175</f>
        <v>0</v>
      </c>
      <c r="AQ150" s="3"/>
      <c r="AS150" s="4"/>
      <c r="AU150" s="3"/>
      <c r="AW150" s="3"/>
      <c r="AY150" s="3"/>
      <c r="BA150" s="3"/>
      <c r="BC150" s="3"/>
      <c r="BE150" s="3"/>
      <c r="BG150" s="3"/>
      <c r="BI150" s="3"/>
      <c r="BK150" s="3"/>
      <c r="BM150" s="11" t="s">
        <v>1</v>
      </c>
      <c r="BO150" s="3"/>
      <c r="BQ150" s="3"/>
      <c r="BS150" s="11" t="s">
        <v>1</v>
      </c>
      <c r="BX150" s="321"/>
      <c r="BY150" s="366"/>
      <c r="BZ150" s="60" t="s">
        <v>55</v>
      </c>
      <c r="CA150" s="76">
        <v>81</v>
      </c>
      <c r="CB150" s="77">
        <v>19858</v>
      </c>
      <c r="CC150" s="78">
        <v>0</v>
      </c>
      <c r="CD150" s="79">
        <v>0</v>
      </c>
      <c r="CE150" s="80"/>
      <c r="CF150" s="81"/>
      <c r="CG150" s="82"/>
      <c r="CH150" s="83"/>
      <c r="CI150" s="84"/>
      <c r="CJ150" s="85"/>
      <c r="CK150" s="78"/>
      <c r="CL150" s="83"/>
      <c r="CM150" s="78"/>
      <c r="CN150" s="83"/>
    </row>
    <row r="151" spans="3:92" s="15" customFormat="1" ht="18" customHeight="1" x14ac:dyDescent="0.3">
      <c r="C151" s="347" t="s">
        <v>2</v>
      </c>
      <c r="D151" s="345"/>
      <c r="E151" s="352"/>
      <c r="F151" s="358" t="str">
        <f>$F$7</f>
        <v>2025 Budget</v>
      </c>
      <c r="G151" s="345"/>
      <c r="H151" s="345"/>
      <c r="I151" s="345"/>
      <c r="J151" s="345"/>
      <c r="K151" s="346"/>
      <c r="L151" s="359" t="str">
        <f>$L$7</f>
        <v>2025 Actual</v>
      </c>
      <c r="M151" s="345"/>
      <c r="N151" s="345"/>
      <c r="O151" s="345"/>
      <c r="P151" s="345"/>
      <c r="Q151" s="348"/>
      <c r="R151" s="347" t="str">
        <f>$R$7</f>
        <v>2024 Actual</v>
      </c>
      <c r="S151" s="345"/>
      <c r="T151" s="345"/>
      <c r="U151" s="345"/>
      <c r="V151" s="345"/>
      <c r="W151" s="348"/>
      <c r="X151" s="344" t="str">
        <f>$X$7</f>
        <v>2023 Actual</v>
      </c>
      <c r="Y151" s="345"/>
      <c r="Z151" s="345"/>
      <c r="AA151" s="345"/>
      <c r="AB151" s="345"/>
      <c r="AC151" s="346"/>
      <c r="AD151" s="347" t="str">
        <f>$AD$7</f>
        <v>2022 Actual</v>
      </c>
      <c r="AE151" s="345"/>
      <c r="AF151" s="345"/>
      <c r="AG151" s="345"/>
      <c r="AH151" s="345"/>
      <c r="AI151" s="348"/>
      <c r="AJ151" s="347" t="str">
        <f>$AJ$7</f>
        <v>2021 Actual</v>
      </c>
      <c r="AK151" s="345"/>
      <c r="AL151" s="345"/>
      <c r="AM151" s="345"/>
      <c r="AN151" s="345"/>
      <c r="AO151" s="346"/>
      <c r="AP151" s="347" t="str">
        <f>$AP$7</f>
        <v>2020 Actual</v>
      </c>
      <c r="AQ151" s="345"/>
      <c r="AR151" s="345"/>
      <c r="AS151" s="345"/>
      <c r="AT151" s="345"/>
      <c r="AU151" s="349"/>
      <c r="AV151" s="350" t="str">
        <f>$AV$7</f>
        <v>2025 Actual vs. 2025 Budget</v>
      </c>
      <c r="AW151" s="340"/>
      <c r="AX151" s="340"/>
      <c r="AY151" s="340"/>
      <c r="AZ151" s="340"/>
      <c r="BA151" s="351"/>
      <c r="BB151" s="350" t="str">
        <f>$BB$7</f>
        <v>2025 Actual vs. 2024 Actual</v>
      </c>
      <c r="BC151" s="340"/>
      <c r="BD151" s="340"/>
      <c r="BE151" s="340"/>
      <c r="BF151" s="340"/>
      <c r="BG151" s="351"/>
      <c r="BH151" s="350" t="str">
        <f>$BH$7</f>
        <v>2025 Actual vs. 2023 Actual</v>
      </c>
      <c r="BI151" s="340"/>
      <c r="BJ151" s="340"/>
      <c r="BK151" s="340"/>
      <c r="BL151" s="340"/>
      <c r="BM151" s="341"/>
      <c r="BN151" s="339" t="str">
        <f>$BN$7</f>
        <v>2024 Actual vs. 2019 Actual</v>
      </c>
      <c r="BO151" s="340"/>
      <c r="BP151" s="340"/>
      <c r="BQ151" s="340"/>
      <c r="BR151" s="340"/>
      <c r="BS151" s="341"/>
      <c r="BX151" s="321"/>
      <c r="BY151" s="366"/>
      <c r="BZ151" s="60" t="s">
        <v>40</v>
      </c>
      <c r="CA151" s="76">
        <v>100</v>
      </c>
      <c r="CB151" s="77">
        <v>26455</v>
      </c>
      <c r="CC151" s="78">
        <v>200</v>
      </c>
      <c r="CD151" s="79">
        <v>20007.812999999998</v>
      </c>
      <c r="CE151" s="80"/>
      <c r="CF151" s="81"/>
      <c r="CG151" s="82"/>
      <c r="CH151" s="83"/>
      <c r="CI151" s="84"/>
      <c r="CJ151" s="85"/>
      <c r="CK151" s="78"/>
      <c r="CL151" s="83"/>
      <c r="CM151" s="78"/>
      <c r="CN151" s="83"/>
    </row>
    <row r="152" spans="3:92" s="15" customFormat="1" ht="18" customHeight="1" x14ac:dyDescent="0.3">
      <c r="C152" s="353"/>
      <c r="D152" s="333"/>
      <c r="E152" s="354"/>
      <c r="F152" s="342" t="s">
        <v>15</v>
      </c>
      <c r="G152" s="333"/>
      <c r="H152" s="334" t="s">
        <v>16</v>
      </c>
      <c r="I152" s="333"/>
      <c r="J152" s="334" t="s">
        <v>17</v>
      </c>
      <c r="K152" s="336"/>
      <c r="L152" s="335" t="s">
        <v>15</v>
      </c>
      <c r="M152" s="333"/>
      <c r="N152" s="334" t="s">
        <v>16</v>
      </c>
      <c r="O152" s="333"/>
      <c r="P152" s="334" t="s">
        <v>17</v>
      </c>
      <c r="Q152" s="343"/>
      <c r="R152" s="335" t="s">
        <v>15</v>
      </c>
      <c r="S152" s="333"/>
      <c r="T152" s="334" t="s">
        <v>16</v>
      </c>
      <c r="U152" s="333"/>
      <c r="V152" s="334" t="s">
        <v>18</v>
      </c>
      <c r="W152" s="343"/>
      <c r="X152" s="338" t="s">
        <v>15</v>
      </c>
      <c r="Y152" s="333"/>
      <c r="Z152" s="334" t="s">
        <v>16</v>
      </c>
      <c r="AA152" s="333"/>
      <c r="AB152" s="334" t="s">
        <v>18</v>
      </c>
      <c r="AC152" s="336"/>
      <c r="AD152" s="335" t="s">
        <v>15</v>
      </c>
      <c r="AE152" s="333"/>
      <c r="AF152" s="334" t="s">
        <v>16</v>
      </c>
      <c r="AG152" s="333"/>
      <c r="AH152" s="334" t="s">
        <v>19</v>
      </c>
      <c r="AI152" s="343"/>
      <c r="AJ152" s="335" t="s">
        <v>15</v>
      </c>
      <c r="AK152" s="333"/>
      <c r="AL152" s="334" t="s">
        <v>16</v>
      </c>
      <c r="AM152" s="333"/>
      <c r="AN152" s="334" t="s">
        <v>19</v>
      </c>
      <c r="AO152" s="336"/>
      <c r="AP152" s="335" t="s">
        <v>15</v>
      </c>
      <c r="AQ152" s="333"/>
      <c r="AR152" s="334" t="s">
        <v>16</v>
      </c>
      <c r="AS152" s="333"/>
      <c r="AT152" s="334" t="s">
        <v>19</v>
      </c>
      <c r="AU152" s="337"/>
      <c r="AV152" s="332" t="s">
        <v>15</v>
      </c>
      <c r="AW152" s="333"/>
      <c r="AX152" s="334" t="s">
        <v>16</v>
      </c>
      <c r="AY152" s="333"/>
      <c r="AZ152" s="334" t="s">
        <v>17</v>
      </c>
      <c r="BA152" s="336"/>
      <c r="BB152" s="332" t="s">
        <v>15</v>
      </c>
      <c r="BC152" s="333"/>
      <c r="BD152" s="334" t="s">
        <v>16</v>
      </c>
      <c r="BE152" s="333"/>
      <c r="BF152" s="334" t="s">
        <v>17</v>
      </c>
      <c r="BG152" s="336"/>
      <c r="BH152" s="332" t="s">
        <v>15</v>
      </c>
      <c r="BI152" s="333"/>
      <c r="BJ152" s="334" t="s">
        <v>16</v>
      </c>
      <c r="BK152" s="333"/>
      <c r="BL152" s="334" t="s">
        <v>17</v>
      </c>
      <c r="BM152" s="337"/>
      <c r="BN152" s="338" t="s">
        <v>15</v>
      </c>
      <c r="BO152" s="333"/>
      <c r="BP152" s="334" t="s">
        <v>16</v>
      </c>
      <c r="BQ152" s="333"/>
      <c r="BR152" s="334" t="s">
        <v>17</v>
      </c>
      <c r="BS152" s="337"/>
      <c r="BX152" s="368"/>
      <c r="BY152" s="364" t="s">
        <v>57</v>
      </c>
      <c r="BZ152" s="365"/>
      <c r="CA152" s="135">
        <v>44</v>
      </c>
      <c r="CB152" s="136">
        <v>0</v>
      </c>
      <c r="CC152" s="137">
        <v>1</v>
      </c>
      <c r="CD152" s="138">
        <v>0</v>
      </c>
      <c r="CE152" s="139"/>
      <c r="CF152" s="140"/>
      <c r="CG152" s="141"/>
      <c r="CH152" s="142"/>
      <c r="CI152" s="143"/>
      <c r="CJ152" s="144"/>
      <c r="CK152" s="137"/>
      <c r="CL152" s="142"/>
      <c r="CM152" s="137"/>
      <c r="CN152" s="142"/>
    </row>
    <row r="153" spans="3:92" s="15" customFormat="1" ht="18" customHeight="1" thickBot="1" x14ac:dyDescent="0.35">
      <c r="C153" s="355"/>
      <c r="D153" s="356"/>
      <c r="E153" s="357"/>
      <c r="F153" s="19"/>
      <c r="G153" s="20" t="s">
        <v>28</v>
      </c>
      <c r="H153" s="21"/>
      <c r="I153" s="22" t="s">
        <v>29</v>
      </c>
      <c r="J153" s="21"/>
      <c r="K153" s="23" t="s">
        <v>28</v>
      </c>
      <c r="L153" s="24"/>
      <c r="M153" s="20" t="s">
        <v>28</v>
      </c>
      <c r="N153" s="21"/>
      <c r="O153" s="22" t="s">
        <v>29</v>
      </c>
      <c r="P153" s="21"/>
      <c r="Q153" s="25" t="s">
        <v>28</v>
      </c>
      <c r="R153" s="24"/>
      <c r="S153" s="20" t="s">
        <v>28</v>
      </c>
      <c r="T153" s="21"/>
      <c r="U153" s="22" t="s">
        <v>29</v>
      </c>
      <c r="V153" s="21"/>
      <c r="W153" s="25" t="s">
        <v>28</v>
      </c>
      <c r="X153" s="26"/>
      <c r="Y153" s="20" t="s">
        <v>28</v>
      </c>
      <c r="Z153" s="21"/>
      <c r="AA153" s="22" t="s">
        <v>29</v>
      </c>
      <c r="AB153" s="21"/>
      <c r="AC153" s="23" t="s">
        <v>28</v>
      </c>
      <c r="AD153" s="24"/>
      <c r="AE153" s="20" t="s">
        <v>28</v>
      </c>
      <c r="AF153" s="21"/>
      <c r="AG153" s="22" t="s">
        <v>29</v>
      </c>
      <c r="AH153" s="21"/>
      <c r="AI153" s="25" t="s">
        <v>28</v>
      </c>
      <c r="AJ153" s="24"/>
      <c r="AK153" s="20" t="s">
        <v>28</v>
      </c>
      <c r="AL153" s="21"/>
      <c r="AM153" s="22" t="s">
        <v>29</v>
      </c>
      <c r="AN153" s="21"/>
      <c r="AO153" s="23" t="s">
        <v>28</v>
      </c>
      <c r="AP153" s="24"/>
      <c r="AQ153" s="20" t="s">
        <v>28</v>
      </c>
      <c r="AR153" s="21"/>
      <c r="AS153" s="22" t="s">
        <v>29</v>
      </c>
      <c r="AT153" s="21"/>
      <c r="AU153" s="27" t="s">
        <v>28</v>
      </c>
      <c r="AV153" s="28"/>
      <c r="AW153" s="20" t="s">
        <v>30</v>
      </c>
      <c r="AX153" s="21"/>
      <c r="AY153" s="20" t="s">
        <v>30</v>
      </c>
      <c r="AZ153" s="21"/>
      <c r="BA153" s="23" t="s">
        <v>30</v>
      </c>
      <c r="BB153" s="28"/>
      <c r="BC153" s="20" t="s">
        <v>30</v>
      </c>
      <c r="BD153" s="21"/>
      <c r="BE153" s="20" t="s">
        <v>30</v>
      </c>
      <c r="BF153" s="21"/>
      <c r="BG153" s="23" t="s">
        <v>30</v>
      </c>
      <c r="BH153" s="28"/>
      <c r="BI153" s="20" t="s">
        <v>30</v>
      </c>
      <c r="BJ153" s="21"/>
      <c r="BK153" s="20" t="s">
        <v>30</v>
      </c>
      <c r="BL153" s="21"/>
      <c r="BM153" s="27" t="s">
        <v>30</v>
      </c>
      <c r="BN153" s="26"/>
      <c r="BO153" s="20" t="s">
        <v>30</v>
      </c>
      <c r="BP153" s="21"/>
      <c r="BQ153" s="20" t="s">
        <v>30</v>
      </c>
      <c r="BR153" s="21"/>
      <c r="BS153" s="27" t="s">
        <v>30</v>
      </c>
      <c r="BX153" s="320" t="s">
        <v>70</v>
      </c>
      <c r="BY153" s="363" t="s">
        <v>35</v>
      </c>
      <c r="BZ153" s="102" t="s">
        <v>34</v>
      </c>
      <c r="CA153" s="145">
        <v>0</v>
      </c>
      <c r="CB153" s="146">
        <v>0</v>
      </c>
      <c r="CC153" s="147"/>
      <c r="CD153" s="148"/>
      <c r="CE153" s="149">
        <v>0</v>
      </c>
      <c r="CF153" s="150">
        <v>0</v>
      </c>
      <c r="CG153" s="151"/>
      <c r="CH153" s="152"/>
      <c r="CI153" s="153"/>
      <c r="CJ153" s="154"/>
      <c r="CK153" s="147"/>
      <c r="CL153" s="152"/>
      <c r="CM153" s="147"/>
      <c r="CN153" s="152"/>
    </row>
    <row r="154" spans="3:92" ht="18" customHeight="1" thickTop="1" x14ac:dyDescent="0.3">
      <c r="C154" s="360" t="s">
        <v>65</v>
      </c>
      <c r="D154" s="317" t="s">
        <v>33</v>
      </c>
      <c r="E154" s="34" t="s">
        <v>34</v>
      </c>
      <c r="F154" s="35">
        <f>CA88</f>
        <v>0</v>
      </c>
      <c r="G154" s="36">
        <f>IFERROR(F154/F170,0)</f>
        <v>0</v>
      </c>
      <c r="H154" s="37" t="str">
        <f>IFERROR(J154/F154,"0")</f>
        <v>0</v>
      </c>
      <c r="I154" s="38">
        <f>IFERROR(H154/H155,0)</f>
        <v>0</v>
      </c>
      <c r="J154" s="37">
        <f>CB88</f>
        <v>0</v>
      </c>
      <c r="K154" s="39">
        <f>IFERROR(J154/J170,0)</f>
        <v>0</v>
      </c>
      <c r="L154" s="40">
        <f t="shared" ref="L154:L157" si="250">CC88</f>
        <v>27</v>
      </c>
      <c r="M154" s="36">
        <f>IFERROR(L154/L170,0)</f>
        <v>4.8604860486048604E-3</v>
      </c>
      <c r="N154" s="37">
        <f>IFERROR(P154/L154,"0")</f>
        <v>24.747481481481483</v>
      </c>
      <c r="O154" s="38">
        <f>IFERROR(N154/N155,0)</f>
        <v>7.805024040574339E-2</v>
      </c>
      <c r="P154" s="37">
        <f t="shared" ref="P154:P157" si="251">CD88</f>
        <v>668.18200000000002</v>
      </c>
      <c r="Q154" s="41">
        <f>IFERROR(P154/P170,0)</f>
        <v>4.9848041626608392E-4</v>
      </c>
      <c r="R154" s="40">
        <f>CE88</f>
        <v>0</v>
      </c>
      <c r="S154" s="36">
        <f>IFERROR(R154/R170,0)</f>
        <v>0</v>
      </c>
      <c r="T154" s="37" t="str">
        <f>IFERROR(V154/R154,"0")</f>
        <v>0</v>
      </c>
      <c r="U154" s="38">
        <f>IFERROR(T154/T155,0)</f>
        <v>0</v>
      </c>
      <c r="V154" s="37">
        <f>CF88</f>
        <v>0</v>
      </c>
      <c r="W154" s="41">
        <f>IFERROR(V154/V170,0)</f>
        <v>0</v>
      </c>
      <c r="X154" s="42">
        <f>CG88</f>
        <v>0</v>
      </c>
      <c r="Y154" s="36">
        <f>IFERROR(X154/X170,0)</f>
        <v>0</v>
      </c>
      <c r="Z154" s="37" t="str">
        <f>IFERROR(AB154/X154,"0")</f>
        <v>0</v>
      </c>
      <c r="AA154" s="38">
        <f>IFERROR(Z154/Z155,0)</f>
        <v>0</v>
      </c>
      <c r="AB154" s="37">
        <f>CH88</f>
        <v>0</v>
      </c>
      <c r="AC154" s="39">
        <f>IFERROR(AB154/AB170,0)</f>
        <v>0</v>
      </c>
      <c r="AD154" s="40">
        <f>CI88</f>
        <v>0</v>
      </c>
      <c r="AE154" s="36">
        <f>IFERROR(AD154/AD170,0)</f>
        <v>0</v>
      </c>
      <c r="AF154" s="37" t="str">
        <f>IFERROR(AH154/AD154,"0")</f>
        <v>0</v>
      </c>
      <c r="AG154" s="38">
        <f>IFERROR(AF154/AF155,0)</f>
        <v>0</v>
      </c>
      <c r="AH154" s="37">
        <f>CJ88</f>
        <v>0</v>
      </c>
      <c r="AI154" s="41">
        <f>IFERROR(AH154/AH170,0)</f>
        <v>0</v>
      </c>
      <c r="AJ154" s="40">
        <f>CK88</f>
        <v>0</v>
      </c>
      <c r="AK154" s="36">
        <f>IFERROR(AJ154/AJ170,0)</f>
        <v>0</v>
      </c>
      <c r="AL154" s="37" t="str">
        <f>IFERROR(AN154/AJ154,"0")</f>
        <v>0</v>
      </c>
      <c r="AM154" s="38">
        <f>IFERROR(AL154/AL155,0)</f>
        <v>0</v>
      </c>
      <c r="AN154" s="37">
        <f>CL88</f>
        <v>0</v>
      </c>
      <c r="AO154" s="39">
        <f>IFERROR(AN154/AN170,0)</f>
        <v>0</v>
      </c>
      <c r="AP154" s="40">
        <f>CM88</f>
        <v>0</v>
      </c>
      <c r="AQ154" s="36">
        <f>IFERROR(AP154/AP170,0)</f>
        <v>0</v>
      </c>
      <c r="AR154" s="37" t="str">
        <f>IFERROR(AT154/AP154,"0")</f>
        <v>0</v>
      </c>
      <c r="AS154" s="38">
        <f>IFERROR(AR154/AR155,0)</f>
        <v>0</v>
      </c>
      <c r="AT154" s="37">
        <f>CN88</f>
        <v>0</v>
      </c>
      <c r="AU154" s="43">
        <f>IFERROR(AT154/AT170,0)</f>
        <v>0</v>
      </c>
      <c r="AV154" s="44">
        <f>IFERROR(L154-F154,0)</f>
        <v>27</v>
      </c>
      <c r="AW154" s="45">
        <f>IFERROR(AV154/F154,0)</f>
        <v>0</v>
      </c>
      <c r="AX154" s="46">
        <f>IFERROR(N154-H154,0)</f>
        <v>24.747481481481483</v>
      </c>
      <c r="AY154" s="45">
        <f>IFERROR(AX154/H154,0)</f>
        <v>0</v>
      </c>
      <c r="AZ154" s="46">
        <f>IFERROR(P154-J154,0)</f>
        <v>668.18200000000002</v>
      </c>
      <c r="BA154" s="47">
        <f>IFERROR(AZ154/J154,0)</f>
        <v>0</v>
      </c>
      <c r="BB154" s="44">
        <f>IFERROR(L154-R154,0)</f>
        <v>27</v>
      </c>
      <c r="BC154" s="45">
        <f>IFERROR(BB154/R154,0)</f>
        <v>0</v>
      </c>
      <c r="BD154" s="46">
        <f>IFERROR(N154-T154,0)</f>
        <v>24.747481481481483</v>
      </c>
      <c r="BE154" s="45">
        <f>IFERROR(BD154/T154,0)</f>
        <v>0</v>
      </c>
      <c r="BF154" s="46">
        <f>IFERROR(P154-V154,0)</f>
        <v>668.18200000000002</v>
      </c>
      <c r="BG154" s="47">
        <f>IFERROR(BF154/V154,0)</f>
        <v>0</v>
      </c>
      <c r="BH154" s="44">
        <f>IFERROR(L154-X154,0)</f>
        <v>27</v>
      </c>
      <c r="BI154" s="45">
        <f>IFERROR(BH154/X154,0)</f>
        <v>0</v>
      </c>
      <c r="BJ154" s="46">
        <f>IFERROR(N154-Z154,0)</f>
        <v>24.747481481481483</v>
      </c>
      <c r="BK154" s="45">
        <f>IFERROR(BJ154/Z154,0)</f>
        <v>0</v>
      </c>
      <c r="BL154" s="46">
        <f>IFERROR(P154-AB154,0)</f>
        <v>668.18200000000002</v>
      </c>
      <c r="BM154" s="48">
        <f>IFERROR(BL154/AB154,0)</f>
        <v>0</v>
      </c>
      <c r="BN154" s="49">
        <f>IFERROR(L154-AP154,0)</f>
        <v>27</v>
      </c>
      <c r="BO154" s="45">
        <f>IFERROR(BN154/AP154,0)</f>
        <v>0</v>
      </c>
      <c r="BP154" s="46">
        <f>IFERROR(N154-AR154,0)</f>
        <v>24.747481481481483</v>
      </c>
      <c r="BQ154" s="45">
        <f>IFERROR(BP154/AR154,0)</f>
        <v>0</v>
      </c>
      <c r="BR154" s="46">
        <f t="shared" ref="BR154:BR170" si="252">IFERROR(P154-AT154,0)</f>
        <v>668.18200000000002</v>
      </c>
      <c r="BS154" s="48">
        <f>IFERROR(BR154/AT154,0)</f>
        <v>0</v>
      </c>
      <c r="BX154" s="321"/>
      <c r="BY154" s="366"/>
      <c r="BZ154" s="60" t="s">
        <v>36</v>
      </c>
      <c r="CA154" s="76">
        <v>2359</v>
      </c>
      <c r="CB154" s="77">
        <v>567244</v>
      </c>
      <c r="CC154" s="78"/>
      <c r="CD154" s="79"/>
      <c r="CE154" s="80">
        <v>407</v>
      </c>
      <c r="CF154" s="81">
        <v>101790.24799999999</v>
      </c>
      <c r="CG154" s="82"/>
      <c r="CH154" s="83"/>
      <c r="CI154" s="84"/>
      <c r="CJ154" s="85"/>
      <c r="CK154" s="78"/>
      <c r="CL154" s="83"/>
      <c r="CM154" s="78"/>
      <c r="CN154" s="83"/>
    </row>
    <row r="155" spans="3:92" ht="18" customHeight="1" x14ac:dyDescent="0.3">
      <c r="C155" s="315"/>
      <c r="D155" s="318"/>
      <c r="E155" s="60" t="s">
        <v>36</v>
      </c>
      <c r="F155" s="61">
        <f>CA89</f>
        <v>2144</v>
      </c>
      <c r="G155" s="62">
        <f>IFERROR(F155/F170,0)</f>
        <v>0.47486157253599115</v>
      </c>
      <c r="H155" s="63">
        <f t="shared" ref="H155:H170" si="253">IFERROR(J155/F155,"0")</f>
        <v>230.7840485074627</v>
      </c>
      <c r="I155" s="64">
        <f>IFERROR(H155/H155,0)</f>
        <v>1</v>
      </c>
      <c r="J155" s="63">
        <f>CB89</f>
        <v>494801</v>
      </c>
      <c r="K155" s="65">
        <f>IFERROR(J155/J170,0)</f>
        <v>0.44508260277447453</v>
      </c>
      <c r="L155" s="66">
        <f t="shared" si="250"/>
        <v>1287</v>
      </c>
      <c r="M155" s="62">
        <f>IFERROR(L155/L170,0)</f>
        <v>0.23168316831683169</v>
      </c>
      <c r="N155" s="63">
        <f t="shared" ref="N155:N170" si="254">IFERROR(P155/L155,"0")</f>
        <v>317.07117560217557</v>
      </c>
      <c r="O155" s="64">
        <f>IFERROR(N155/N155,0)</f>
        <v>1</v>
      </c>
      <c r="P155" s="63">
        <f t="shared" si="251"/>
        <v>408070.60299999994</v>
      </c>
      <c r="Q155" s="67">
        <f>IFERROR(P155/P170,0)</f>
        <v>0.30443083478661781</v>
      </c>
      <c r="R155" s="66">
        <f>CE89</f>
        <v>0</v>
      </c>
      <c r="S155" s="62">
        <f>IFERROR(R155/R170,0)</f>
        <v>0</v>
      </c>
      <c r="T155" s="63" t="str">
        <f t="shared" ref="T155:T170" si="255">IFERROR(V155/R155,"0")</f>
        <v>0</v>
      </c>
      <c r="U155" s="64">
        <f>IFERROR(T155/T155,0)</f>
        <v>0</v>
      </c>
      <c r="V155" s="63">
        <f>CF89</f>
        <v>0</v>
      </c>
      <c r="W155" s="67">
        <f>IFERROR(V155/V170,0)</f>
        <v>0</v>
      </c>
      <c r="X155" s="68">
        <f>CG89</f>
        <v>0</v>
      </c>
      <c r="Y155" s="62">
        <f>IFERROR(X155/X170,0)</f>
        <v>0</v>
      </c>
      <c r="Z155" s="63" t="str">
        <f t="shared" ref="Z155:Z170" si="256">IFERROR(AB155/X155,"0")</f>
        <v>0</v>
      </c>
      <c r="AA155" s="64">
        <f>IFERROR(Z155/Z155,0)</f>
        <v>0</v>
      </c>
      <c r="AB155" s="63">
        <f>CH89</f>
        <v>0</v>
      </c>
      <c r="AC155" s="65">
        <f>IFERROR(AB155/AB170,0)</f>
        <v>0</v>
      </c>
      <c r="AD155" s="66">
        <f>CI89</f>
        <v>0</v>
      </c>
      <c r="AE155" s="62">
        <f>IFERROR(AD155/AD170,0)</f>
        <v>0</v>
      </c>
      <c r="AF155" s="63" t="str">
        <f t="shared" ref="AF155:AF170" si="257">IFERROR(AH155/AD155,"0")</f>
        <v>0</v>
      </c>
      <c r="AG155" s="64">
        <f>IFERROR(AF155/AF155,0)</f>
        <v>0</v>
      </c>
      <c r="AH155" s="63">
        <f>CJ89</f>
        <v>0</v>
      </c>
      <c r="AI155" s="67">
        <f>IFERROR(AH155/AH170,0)</f>
        <v>0</v>
      </c>
      <c r="AJ155" s="66">
        <f>CK89</f>
        <v>0</v>
      </c>
      <c r="AK155" s="62">
        <f>IFERROR(AJ155/AJ170,0)</f>
        <v>0</v>
      </c>
      <c r="AL155" s="63" t="str">
        <f t="shared" ref="AL155:AL170" si="258">IFERROR(AN155/AJ155,"0")</f>
        <v>0</v>
      </c>
      <c r="AM155" s="64">
        <f>IFERROR(AL155/AL155,0)</f>
        <v>0</v>
      </c>
      <c r="AN155" s="63">
        <f>CL89</f>
        <v>0</v>
      </c>
      <c r="AO155" s="65">
        <f>IFERROR(AN155/AN170,0)</f>
        <v>0</v>
      </c>
      <c r="AP155" s="66">
        <f t="shared" ref="AP155:AP157" si="259">CM89</f>
        <v>0</v>
      </c>
      <c r="AQ155" s="62">
        <f>IFERROR(AP155/AP170,0)</f>
        <v>0</v>
      </c>
      <c r="AR155" s="63" t="str">
        <f t="shared" ref="AR155:AR170" si="260">IFERROR(AT155/AP155,"0")</f>
        <v>0</v>
      </c>
      <c r="AS155" s="64">
        <f>IFERROR(AR155/AR155,0)</f>
        <v>0</v>
      </c>
      <c r="AT155" s="63">
        <f t="shared" ref="AT155:AT157" si="261">CN89</f>
        <v>0</v>
      </c>
      <c r="AU155" s="69">
        <f>IFERROR(AT155/AT170,0)</f>
        <v>0</v>
      </c>
      <c r="AV155" s="70">
        <f t="shared" ref="AV155:AV171" si="262">IFERROR(L155-F155,0)</f>
        <v>-857</v>
      </c>
      <c r="AW155" s="71">
        <f t="shared" ref="AW155:AW170" si="263">IFERROR(AV155/F155,0)</f>
        <v>-0.39972014925373134</v>
      </c>
      <c r="AX155" s="72">
        <f t="shared" ref="AX155:AX170" si="264">IFERROR(N155-H155,0)</f>
        <v>86.287127094712872</v>
      </c>
      <c r="AY155" s="71">
        <f t="shared" ref="AY155:AY170" si="265">IFERROR(AX155/H155,0)</f>
        <v>0.37388687672632914</v>
      </c>
      <c r="AZ155" s="72">
        <f t="shared" ref="AZ155:AZ170" si="266">IFERROR(P155-J155,0)</f>
        <v>-86730.397000000055</v>
      </c>
      <c r="BA155" s="73">
        <f t="shared" ref="BA155:BA170" si="267">IFERROR(AZ155/J155,0)</f>
        <v>-0.17528339069646193</v>
      </c>
      <c r="BB155" s="70">
        <f t="shared" ref="BB155:BB171" si="268">IFERROR(L155-R155,0)</f>
        <v>1287</v>
      </c>
      <c r="BC155" s="71">
        <f t="shared" ref="BC155:BC170" si="269">IFERROR(BB155/R155,0)</f>
        <v>0</v>
      </c>
      <c r="BD155" s="72">
        <f t="shared" ref="BD155:BD170" si="270">IFERROR(N155-T155,0)</f>
        <v>317.07117560217557</v>
      </c>
      <c r="BE155" s="71">
        <f t="shared" ref="BE155:BE170" si="271">IFERROR(BD155/T155,0)</f>
        <v>0</v>
      </c>
      <c r="BF155" s="72">
        <f t="shared" ref="BF155:BF170" si="272">IFERROR(P155-V155,0)</f>
        <v>408070.60299999994</v>
      </c>
      <c r="BG155" s="73">
        <f t="shared" ref="BG155:BG170" si="273">IFERROR(BF155/V155,0)</f>
        <v>0</v>
      </c>
      <c r="BH155" s="70">
        <f t="shared" ref="BH155:BH171" si="274">IFERROR(L155-X155,0)</f>
        <v>1287</v>
      </c>
      <c r="BI155" s="71">
        <f t="shared" ref="BI155:BI170" si="275">IFERROR(BH155/X155,0)</f>
        <v>0</v>
      </c>
      <c r="BJ155" s="72">
        <f t="shared" ref="BJ155:BJ170" si="276">IFERROR(N155-Z155,0)</f>
        <v>317.07117560217557</v>
      </c>
      <c r="BK155" s="71">
        <f t="shared" ref="BK155:BK170" si="277">IFERROR(BJ155/Z155,0)</f>
        <v>0</v>
      </c>
      <c r="BL155" s="72">
        <f t="shared" ref="BL155:BL170" si="278">IFERROR(P155-AB155,0)</f>
        <v>408070.60299999994</v>
      </c>
      <c r="BM155" s="74">
        <f t="shared" ref="BM155:BM170" si="279">IFERROR(BL155/AB155,0)</f>
        <v>0</v>
      </c>
      <c r="BN155" s="75">
        <f t="shared" ref="BN155:BN170" si="280">IFERROR(L155-AP155,0)</f>
        <v>1287</v>
      </c>
      <c r="BO155" s="71">
        <f t="shared" ref="BO155:BO170" si="281">IFERROR(BN155/AP155,0)</f>
        <v>0</v>
      </c>
      <c r="BP155" s="72">
        <f t="shared" ref="BP155:BP170" si="282">IFERROR(N155-AR155,0)</f>
        <v>317.07117560217557</v>
      </c>
      <c r="BQ155" s="71">
        <f t="shared" ref="BQ155:BQ170" si="283">IFERROR(BP155/AR155,0)</f>
        <v>0</v>
      </c>
      <c r="BR155" s="72">
        <f t="shared" si="252"/>
        <v>408070.60299999994</v>
      </c>
      <c r="BS155" s="74">
        <f t="shared" ref="BS155:BS170" si="284">IFERROR(BR155/AT155,0)</f>
        <v>0</v>
      </c>
      <c r="BX155" s="321"/>
      <c r="BY155" s="366"/>
      <c r="BZ155" s="60" t="s">
        <v>38</v>
      </c>
      <c r="CA155" s="76">
        <v>81</v>
      </c>
      <c r="CB155" s="77">
        <v>12863</v>
      </c>
      <c r="CC155" s="78"/>
      <c r="CD155" s="79"/>
      <c r="CE155" s="80">
        <v>4</v>
      </c>
      <c r="CF155" s="81">
        <v>1190.001</v>
      </c>
      <c r="CG155" s="82"/>
      <c r="CH155" s="83"/>
      <c r="CI155" s="84"/>
      <c r="CJ155" s="85"/>
      <c r="CK155" s="78"/>
      <c r="CL155" s="83"/>
      <c r="CM155" s="78"/>
      <c r="CN155" s="83"/>
    </row>
    <row r="156" spans="3:92" ht="18" customHeight="1" x14ac:dyDescent="0.3">
      <c r="C156" s="315"/>
      <c r="D156" s="318"/>
      <c r="E156" s="60" t="s">
        <v>37</v>
      </c>
      <c r="F156" s="61">
        <f>CA90</f>
        <v>67</v>
      </c>
      <c r="G156" s="62">
        <f>IFERROR(F156/F170,0)</f>
        <v>1.4839424141749723E-2</v>
      </c>
      <c r="H156" s="63">
        <f t="shared" si="253"/>
        <v>1072.8656716417911</v>
      </c>
      <c r="I156" s="64">
        <f>IFERROR(H156/H155,0)</f>
        <v>4.6487860776352514</v>
      </c>
      <c r="J156" s="63">
        <f>CB90</f>
        <v>71882</v>
      </c>
      <c r="K156" s="65">
        <f>IFERROR(J156/J170,0)</f>
        <v>6.4659181474238686E-2</v>
      </c>
      <c r="L156" s="66">
        <f t="shared" si="250"/>
        <v>23</v>
      </c>
      <c r="M156" s="62">
        <f>IFERROR(L156/L170,0)</f>
        <v>4.1404140414041408E-3</v>
      </c>
      <c r="N156" s="63">
        <f t="shared" si="254"/>
        <v>283.755</v>
      </c>
      <c r="O156" s="64">
        <f>IFERROR(N156/N155,0)</f>
        <v>0.89492524655102401</v>
      </c>
      <c r="P156" s="63">
        <f t="shared" si="251"/>
        <v>6526.3649999999998</v>
      </c>
      <c r="Q156" s="67">
        <f>IFERROR(P156/P170,0)</f>
        <v>4.8688308603111142E-3</v>
      </c>
      <c r="R156" s="66">
        <f>CE90</f>
        <v>0</v>
      </c>
      <c r="S156" s="62">
        <f>IFERROR(R156/R170,0)</f>
        <v>0</v>
      </c>
      <c r="T156" s="63" t="str">
        <f t="shared" si="255"/>
        <v>0</v>
      </c>
      <c r="U156" s="64">
        <f>IFERROR(T156/T155,0)</f>
        <v>0</v>
      </c>
      <c r="V156" s="63">
        <f>CF90</f>
        <v>0</v>
      </c>
      <c r="W156" s="67">
        <f>IFERROR(V156/V170,0)</f>
        <v>0</v>
      </c>
      <c r="X156" s="68">
        <f>CG90</f>
        <v>0</v>
      </c>
      <c r="Y156" s="62">
        <f>IFERROR(X156/X170,0)</f>
        <v>0</v>
      </c>
      <c r="Z156" s="63" t="str">
        <f t="shared" si="256"/>
        <v>0</v>
      </c>
      <c r="AA156" s="64">
        <f>IFERROR(Z156/Z155,0)</f>
        <v>0</v>
      </c>
      <c r="AB156" s="63">
        <f>CH90</f>
        <v>0</v>
      </c>
      <c r="AC156" s="65">
        <f>IFERROR(AB156/AB170,0)</f>
        <v>0</v>
      </c>
      <c r="AD156" s="66">
        <f>CI90</f>
        <v>0</v>
      </c>
      <c r="AE156" s="62">
        <f>IFERROR(AD156/AD170,0)</f>
        <v>0</v>
      </c>
      <c r="AF156" s="63" t="str">
        <f t="shared" si="257"/>
        <v>0</v>
      </c>
      <c r="AG156" s="64">
        <f>IFERROR(AF156/AF155,0)</f>
        <v>0</v>
      </c>
      <c r="AH156" s="63">
        <f>CJ90</f>
        <v>0</v>
      </c>
      <c r="AI156" s="67">
        <f>IFERROR(AH156/AH170,0)</f>
        <v>0</v>
      </c>
      <c r="AJ156" s="66">
        <f>CK90</f>
        <v>0</v>
      </c>
      <c r="AK156" s="62">
        <f>IFERROR(AJ156/AJ170,0)</f>
        <v>0</v>
      </c>
      <c r="AL156" s="63" t="str">
        <f t="shared" si="258"/>
        <v>0</v>
      </c>
      <c r="AM156" s="64">
        <f>IFERROR(AL156/AL155,0)</f>
        <v>0</v>
      </c>
      <c r="AN156" s="63">
        <f>CL90</f>
        <v>0</v>
      </c>
      <c r="AO156" s="65">
        <f>IFERROR(AN156/AN170,0)</f>
        <v>0</v>
      </c>
      <c r="AP156" s="66">
        <f t="shared" si="259"/>
        <v>0</v>
      </c>
      <c r="AQ156" s="62">
        <f>IFERROR(AP156/AP170,0)</f>
        <v>0</v>
      </c>
      <c r="AR156" s="63" t="str">
        <f t="shared" si="260"/>
        <v>0</v>
      </c>
      <c r="AS156" s="64">
        <f>IFERROR(AR156/AR155,0)</f>
        <v>0</v>
      </c>
      <c r="AT156" s="63">
        <f t="shared" si="261"/>
        <v>0</v>
      </c>
      <c r="AU156" s="69">
        <f>IFERROR(AT156/AT170,0)</f>
        <v>0</v>
      </c>
      <c r="AV156" s="70">
        <f t="shared" si="262"/>
        <v>-44</v>
      </c>
      <c r="AW156" s="71">
        <f t="shared" si="263"/>
        <v>-0.65671641791044777</v>
      </c>
      <c r="AX156" s="72">
        <f t="shared" si="264"/>
        <v>-789.1106716417911</v>
      </c>
      <c r="AY156" s="71">
        <f t="shared" si="265"/>
        <v>-0.73551674967307534</v>
      </c>
      <c r="AZ156" s="72">
        <f t="shared" si="266"/>
        <v>-65355.635000000002</v>
      </c>
      <c r="BA156" s="73">
        <f t="shared" si="267"/>
        <v>-0.90920724242508555</v>
      </c>
      <c r="BB156" s="70">
        <f t="shared" si="268"/>
        <v>23</v>
      </c>
      <c r="BC156" s="71">
        <f t="shared" si="269"/>
        <v>0</v>
      </c>
      <c r="BD156" s="72">
        <f t="shared" si="270"/>
        <v>283.755</v>
      </c>
      <c r="BE156" s="71">
        <f t="shared" si="271"/>
        <v>0</v>
      </c>
      <c r="BF156" s="72">
        <f t="shared" si="272"/>
        <v>6526.3649999999998</v>
      </c>
      <c r="BG156" s="73">
        <f t="shared" si="273"/>
        <v>0</v>
      </c>
      <c r="BH156" s="70">
        <f t="shared" si="274"/>
        <v>23</v>
      </c>
      <c r="BI156" s="71">
        <f t="shared" si="275"/>
        <v>0</v>
      </c>
      <c r="BJ156" s="72">
        <f t="shared" si="276"/>
        <v>283.755</v>
      </c>
      <c r="BK156" s="71">
        <f t="shared" si="277"/>
        <v>0</v>
      </c>
      <c r="BL156" s="72">
        <f t="shared" si="278"/>
        <v>6526.3649999999998</v>
      </c>
      <c r="BM156" s="74">
        <f t="shared" si="279"/>
        <v>0</v>
      </c>
      <c r="BN156" s="75">
        <f t="shared" si="280"/>
        <v>23</v>
      </c>
      <c r="BO156" s="71">
        <f t="shared" si="281"/>
        <v>0</v>
      </c>
      <c r="BP156" s="72">
        <f t="shared" si="282"/>
        <v>283.755</v>
      </c>
      <c r="BQ156" s="71">
        <f t="shared" si="283"/>
        <v>0</v>
      </c>
      <c r="BR156" s="72">
        <f t="shared" si="252"/>
        <v>6526.3649999999998</v>
      </c>
      <c r="BS156" s="74">
        <f t="shared" si="284"/>
        <v>0</v>
      </c>
      <c r="BX156" s="321"/>
      <c r="BY156" s="366"/>
      <c r="BZ156" s="60" t="s">
        <v>40</v>
      </c>
      <c r="CA156" s="76">
        <v>48</v>
      </c>
      <c r="CB156" s="77">
        <v>11854</v>
      </c>
      <c r="CC156" s="78"/>
      <c r="CD156" s="79"/>
      <c r="CE156" s="80">
        <v>0</v>
      </c>
      <c r="CF156" s="81">
        <v>0</v>
      </c>
      <c r="CG156" s="82"/>
      <c r="CH156" s="83"/>
      <c r="CI156" s="84"/>
      <c r="CJ156" s="85"/>
      <c r="CK156" s="78"/>
      <c r="CL156" s="83"/>
      <c r="CM156" s="78"/>
      <c r="CN156" s="83"/>
    </row>
    <row r="157" spans="3:92" ht="18" customHeight="1" x14ac:dyDescent="0.3">
      <c r="C157" s="315"/>
      <c r="D157" s="318"/>
      <c r="E157" s="60" t="s">
        <v>39</v>
      </c>
      <c r="F157" s="61">
        <f>CA91</f>
        <v>45</v>
      </c>
      <c r="G157" s="62">
        <f>IFERROR(F157/F170,0)</f>
        <v>9.9667774086378731E-3</v>
      </c>
      <c r="H157" s="63">
        <f t="shared" si="253"/>
        <v>244.82222222222222</v>
      </c>
      <c r="I157" s="64">
        <f>IFERROR(H157/H155,0)</f>
        <v>1.0608281803077286</v>
      </c>
      <c r="J157" s="63">
        <f>CB91</f>
        <v>11017</v>
      </c>
      <c r="K157" s="65">
        <f>IFERROR(J157/J170,0)</f>
        <v>9.9099941891111504E-3</v>
      </c>
      <c r="L157" s="66">
        <f t="shared" si="250"/>
        <v>0</v>
      </c>
      <c r="M157" s="62">
        <f>IFERROR(L157/L170,0)</f>
        <v>0</v>
      </c>
      <c r="N157" s="63" t="str">
        <f t="shared" si="254"/>
        <v>0</v>
      </c>
      <c r="O157" s="64">
        <f>IFERROR(N157/N155,0)</f>
        <v>0</v>
      </c>
      <c r="P157" s="63">
        <f t="shared" si="251"/>
        <v>0</v>
      </c>
      <c r="Q157" s="67">
        <f>IFERROR(P157/P170,0)</f>
        <v>0</v>
      </c>
      <c r="R157" s="66">
        <f>CE91</f>
        <v>0</v>
      </c>
      <c r="S157" s="62">
        <f>IFERROR(R157/R170,0)</f>
        <v>0</v>
      </c>
      <c r="T157" s="63" t="str">
        <f t="shared" si="255"/>
        <v>0</v>
      </c>
      <c r="U157" s="64">
        <f>IFERROR(T157/T155,0)</f>
        <v>0</v>
      </c>
      <c r="V157" s="63">
        <f>CF91</f>
        <v>0</v>
      </c>
      <c r="W157" s="67">
        <f>IFERROR(V157/V170,0)</f>
        <v>0</v>
      </c>
      <c r="X157" s="68">
        <f>CG91</f>
        <v>0</v>
      </c>
      <c r="Y157" s="62">
        <f>IFERROR(X157/X170,0)</f>
        <v>0</v>
      </c>
      <c r="Z157" s="63" t="str">
        <f t="shared" si="256"/>
        <v>0</v>
      </c>
      <c r="AA157" s="64">
        <f>IFERROR(Z157/Z155,0)</f>
        <v>0</v>
      </c>
      <c r="AB157" s="63">
        <f>CH91</f>
        <v>0</v>
      </c>
      <c r="AC157" s="65">
        <f>IFERROR(AB157/AB170,0)</f>
        <v>0</v>
      </c>
      <c r="AD157" s="66">
        <f>CI91</f>
        <v>0</v>
      </c>
      <c r="AE157" s="62">
        <f>IFERROR(AD157/AD170,0)</f>
        <v>0</v>
      </c>
      <c r="AF157" s="63" t="str">
        <f t="shared" si="257"/>
        <v>0</v>
      </c>
      <c r="AG157" s="64">
        <f>IFERROR(AF157/AF155,0)</f>
        <v>0</v>
      </c>
      <c r="AH157" s="63">
        <f>CJ91</f>
        <v>0</v>
      </c>
      <c r="AI157" s="67">
        <f>IFERROR(AH157/AH170,0)</f>
        <v>0</v>
      </c>
      <c r="AJ157" s="66">
        <f>CK91</f>
        <v>0</v>
      </c>
      <c r="AK157" s="62">
        <f>IFERROR(AJ157/AJ170,0)</f>
        <v>0</v>
      </c>
      <c r="AL157" s="63" t="str">
        <f t="shared" si="258"/>
        <v>0</v>
      </c>
      <c r="AM157" s="64">
        <f>IFERROR(AL157/AL155,0)</f>
        <v>0</v>
      </c>
      <c r="AN157" s="63">
        <f>CL91</f>
        <v>0</v>
      </c>
      <c r="AO157" s="65">
        <f>IFERROR(AN157/AN170,0)</f>
        <v>0</v>
      </c>
      <c r="AP157" s="66">
        <f t="shared" si="259"/>
        <v>0</v>
      </c>
      <c r="AQ157" s="62">
        <f>IFERROR(AP157/AP170,0)</f>
        <v>0</v>
      </c>
      <c r="AR157" s="63" t="str">
        <f t="shared" si="260"/>
        <v>0</v>
      </c>
      <c r="AS157" s="64">
        <f>IFERROR(AR157/AR155,0)</f>
        <v>0</v>
      </c>
      <c r="AT157" s="63">
        <f t="shared" si="261"/>
        <v>0</v>
      </c>
      <c r="AU157" s="69">
        <f>IFERROR(AT157/AT170,0)</f>
        <v>0</v>
      </c>
      <c r="AV157" s="70">
        <f t="shared" si="262"/>
        <v>-45</v>
      </c>
      <c r="AW157" s="71">
        <f t="shared" si="263"/>
        <v>-1</v>
      </c>
      <c r="AX157" s="72">
        <f t="shared" si="264"/>
        <v>-244.82222222222222</v>
      </c>
      <c r="AY157" s="71">
        <f t="shared" si="265"/>
        <v>-1</v>
      </c>
      <c r="AZ157" s="72">
        <f t="shared" si="266"/>
        <v>-11017</v>
      </c>
      <c r="BA157" s="73">
        <f t="shared" si="267"/>
        <v>-1</v>
      </c>
      <c r="BB157" s="70">
        <f t="shared" si="268"/>
        <v>0</v>
      </c>
      <c r="BC157" s="71">
        <f t="shared" si="269"/>
        <v>0</v>
      </c>
      <c r="BD157" s="72">
        <f t="shared" si="270"/>
        <v>0</v>
      </c>
      <c r="BE157" s="71">
        <f t="shared" si="271"/>
        <v>0</v>
      </c>
      <c r="BF157" s="72">
        <f t="shared" si="272"/>
        <v>0</v>
      </c>
      <c r="BG157" s="73">
        <f t="shared" si="273"/>
        <v>0</v>
      </c>
      <c r="BH157" s="70">
        <f t="shared" si="274"/>
        <v>0</v>
      </c>
      <c r="BI157" s="71">
        <f t="shared" si="275"/>
        <v>0</v>
      </c>
      <c r="BJ157" s="72">
        <f t="shared" si="276"/>
        <v>0</v>
      </c>
      <c r="BK157" s="71">
        <f t="shared" si="277"/>
        <v>0</v>
      </c>
      <c r="BL157" s="72">
        <f t="shared" si="278"/>
        <v>0</v>
      </c>
      <c r="BM157" s="74">
        <f t="shared" si="279"/>
        <v>0</v>
      </c>
      <c r="BN157" s="75">
        <f t="shared" si="280"/>
        <v>0</v>
      </c>
      <c r="BO157" s="71">
        <f t="shared" si="281"/>
        <v>0</v>
      </c>
      <c r="BP157" s="72">
        <f t="shared" si="282"/>
        <v>0</v>
      </c>
      <c r="BQ157" s="71">
        <f t="shared" si="283"/>
        <v>0</v>
      </c>
      <c r="BR157" s="72">
        <f t="shared" si="252"/>
        <v>0</v>
      </c>
      <c r="BS157" s="74">
        <f t="shared" si="284"/>
        <v>0</v>
      </c>
      <c r="BX157" s="321"/>
      <c r="BY157" s="366" t="s">
        <v>42</v>
      </c>
      <c r="BZ157" s="60" t="s">
        <v>43</v>
      </c>
      <c r="CA157" s="76">
        <v>244</v>
      </c>
      <c r="CB157" s="77">
        <v>53842</v>
      </c>
      <c r="CC157" s="78"/>
      <c r="CD157" s="79"/>
      <c r="CE157" s="80">
        <v>0</v>
      </c>
      <c r="CF157" s="81">
        <v>0</v>
      </c>
      <c r="CG157" s="82"/>
      <c r="CH157" s="83"/>
      <c r="CI157" s="84"/>
      <c r="CJ157" s="85"/>
      <c r="CK157" s="78"/>
      <c r="CL157" s="83"/>
      <c r="CM157" s="78"/>
      <c r="CN157" s="83"/>
    </row>
    <row r="158" spans="3:92" ht="18" customHeight="1" x14ac:dyDescent="0.3">
      <c r="C158" s="315"/>
      <c r="D158" s="319"/>
      <c r="E158" s="86" t="s">
        <v>41</v>
      </c>
      <c r="F158" s="87">
        <f>SUM(F154:F157)</f>
        <v>2256</v>
      </c>
      <c r="G158" s="88">
        <f>IFERROR(F158/F170,0)</f>
        <v>0.49966777408637875</v>
      </c>
      <c r="H158" s="89">
        <f t="shared" si="253"/>
        <v>256.07269503546098</v>
      </c>
      <c r="I158" s="90">
        <f>IFERROR(H158/H155,0)</f>
        <v>1.1095770989873268</v>
      </c>
      <c r="J158" s="89">
        <f>SUM(J154:J157)</f>
        <v>577700</v>
      </c>
      <c r="K158" s="91">
        <f>IFERROR(J158/J170,0)</f>
        <v>0.5196517784378244</v>
      </c>
      <c r="L158" s="92">
        <f>SUM(L154:L157)</f>
        <v>1337</v>
      </c>
      <c r="M158" s="88">
        <f>IFERROR(L158/L170,0)</f>
        <v>0.24068406840684067</v>
      </c>
      <c r="N158" s="89">
        <f t="shared" si="254"/>
        <v>310.59472700074787</v>
      </c>
      <c r="O158" s="90">
        <f>IFERROR(N158/N155,0)</f>
        <v>0.97957414896157702</v>
      </c>
      <c r="P158" s="89">
        <f>SUM(P154:P157)</f>
        <v>415265.14999999991</v>
      </c>
      <c r="Q158" s="93">
        <f>IFERROR(P158/P170,0)</f>
        <v>0.309798146063195</v>
      </c>
      <c r="R158" s="92">
        <f>SUM(R154:R157)</f>
        <v>0</v>
      </c>
      <c r="S158" s="88">
        <f>IFERROR(R158/R170,0)</f>
        <v>0</v>
      </c>
      <c r="T158" s="89" t="str">
        <f t="shared" si="255"/>
        <v>0</v>
      </c>
      <c r="U158" s="90">
        <f>IFERROR(T158/T155,0)</f>
        <v>0</v>
      </c>
      <c r="V158" s="89">
        <f>SUM(V154:V157)</f>
        <v>0</v>
      </c>
      <c r="W158" s="93">
        <f>IFERROR(V158/V170,0)</f>
        <v>0</v>
      </c>
      <c r="X158" s="94">
        <f>SUM(X154:X157)</f>
        <v>0</v>
      </c>
      <c r="Y158" s="88">
        <f>IFERROR(X158/X170,0)</f>
        <v>0</v>
      </c>
      <c r="Z158" s="89" t="str">
        <f t="shared" si="256"/>
        <v>0</v>
      </c>
      <c r="AA158" s="90">
        <f>IFERROR(Z158/Z155,0)</f>
        <v>0</v>
      </c>
      <c r="AB158" s="89">
        <f>SUM(AB154:AB157)</f>
        <v>0</v>
      </c>
      <c r="AC158" s="91">
        <f>IFERROR(AB158/AB170,0)</f>
        <v>0</v>
      </c>
      <c r="AD158" s="92">
        <f>SUM(AD154:AD157)</f>
        <v>0</v>
      </c>
      <c r="AE158" s="88">
        <f>IFERROR(AD158/AD170,0)</f>
        <v>0</v>
      </c>
      <c r="AF158" s="89" t="str">
        <f t="shared" si="257"/>
        <v>0</v>
      </c>
      <c r="AG158" s="90">
        <f>IFERROR(AF158/AF155,0)</f>
        <v>0</v>
      </c>
      <c r="AH158" s="89">
        <f>SUM(AH154:AH157)</f>
        <v>0</v>
      </c>
      <c r="AI158" s="93">
        <f>IFERROR(AH158/AH170,0)</f>
        <v>0</v>
      </c>
      <c r="AJ158" s="92">
        <f>SUM(AJ154:AJ157)</f>
        <v>0</v>
      </c>
      <c r="AK158" s="88">
        <f>IFERROR(AJ158/AJ170,0)</f>
        <v>0</v>
      </c>
      <c r="AL158" s="89" t="str">
        <f t="shared" si="258"/>
        <v>0</v>
      </c>
      <c r="AM158" s="90">
        <f>IFERROR(AL158/AL155,0)</f>
        <v>0</v>
      </c>
      <c r="AN158" s="89">
        <f>SUM(AN154:AN157)</f>
        <v>0</v>
      </c>
      <c r="AO158" s="91">
        <f>IFERROR(AN158/AN170,0)</f>
        <v>0</v>
      </c>
      <c r="AP158" s="92">
        <f>SUM(AP154:AP157)</f>
        <v>0</v>
      </c>
      <c r="AQ158" s="88">
        <f>IFERROR(AP158/AP170,0)</f>
        <v>0</v>
      </c>
      <c r="AR158" s="89" t="str">
        <f t="shared" si="260"/>
        <v>0</v>
      </c>
      <c r="AS158" s="90">
        <f>IFERROR(AR158/AR155,0)</f>
        <v>0</v>
      </c>
      <c r="AT158" s="89">
        <f>SUM(AT154:AT157)</f>
        <v>0</v>
      </c>
      <c r="AU158" s="95">
        <f>IFERROR(AT158/AT170,0)</f>
        <v>0</v>
      </c>
      <c r="AV158" s="96">
        <f t="shared" si="262"/>
        <v>-919</v>
      </c>
      <c r="AW158" s="97">
        <f t="shared" si="263"/>
        <v>-0.40735815602836878</v>
      </c>
      <c r="AX158" s="98">
        <f t="shared" si="264"/>
        <v>54.522031965286885</v>
      </c>
      <c r="AY158" s="97">
        <f t="shared" si="265"/>
        <v>0.21291622661188717</v>
      </c>
      <c r="AZ158" s="98">
        <f t="shared" si="266"/>
        <v>-162434.85000000009</v>
      </c>
      <c r="BA158" s="99">
        <f t="shared" si="267"/>
        <v>-0.28117509087761833</v>
      </c>
      <c r="BB158" s="96">
        <f t="shared" si="268"/>
        <v>1337</v>
      </c>
      <c r="BC158" s="97">
        <f t="shared" si="269"/>
        <v>0</v>
      </c>
      <c r="BD158" s="98">
        <f t="shared" si="270"/>
        <v>310.59472700074787</v>
      </c>
      <c r="BE158" s="97">
        <f t="shared" si="271"/>
        <v>0</v>
      </c>
      <c r="BF158" s="98">
        <f t="shared" si="272"/>
        <v>415265.14999999991</v>
      </c>
      <c r="BG158" s="99">
        <f t="shared" si="273"/>
        <v>0</v>
      </c>
      <c r="BH158" s="96">
        <f t="shared" si="274"/>
        <v>1337</v>
      </c>
      <c r="BI158" s="97">
        <f t="shared" si="275"/>
        <v>0</v>
      </c>
      <c r="BJ158" s="98">
        <f t="shared" si="276"/>
        <v>310.59472700074787</v>
      </c>
      <c r="BK158" s="97">
        <f t="shared" si="277"/>
        <v>0</v>
      </c>
      <c r="BL158" s="98">
        <f t="shared" si="278"/>
        <v>415265.14999999991</v>
      </c>
      <c r="BM158" s="100">
        <f t="shared" si="279"/>
        <v>0</v>
      </c>
      <c r="BN158" s="101">
        <f t="shared" si="280"/>
        <v>1337</v>
      </c>
      <c r="BO158" s="97">
        <f t="shared" si="281"/>
        <v>0</v>
      </c>
      <c r="BP158" s="98">
        <f t="shared" si="282"/>
        <v>310.59472700074787</v>
      </c>
      <c r="BQ158" s="97">
        <f t="shared" si="283"/>
        <v>0</v>
      </c>
      <c r="BR158" s="98">
        <f t="shared" si="252"/>
        <v>415265.14999999991</v>
      </c>
      <c r="BS158" s="100">
        <f t="shared" si="284"/>
        <v>0</v>
      </c>
      <c r="BX158" s="321"/>
      <c r="BY158" s="366"/>
      <c r="BZ158" s="60" t="s">
        <v>46</v>
      </c>
      <c r="CA158" s="76">
        <v>0</v>
      </c>
      <c r="CB158" s="77">
        <v>0</v>
      </c>
      <c r="CC158" s="78"/>
      <c r="CD158" s="79"/>
      <c r="CE158" s="80">
        <v>0</v>
      </c>
      <c r="CF158" s="81">
        <v>0</v>
      </c>
      <c r="CG158" s="82"/>
      <c r="CH158" s="83"/>
      <c r="CI158" s="84"/>
      <c r="CJ158" s="85"/>
      <c r="CK158" s="78"/>
      <c r="CL158" s="83"/>
      <c r="CM158" s="78"/>
      <c r="CN158" s="83"/>
    </row>
    <row r="159" spans="3:92" ht="18" customHeight="1" x14ac:dyDescent="0.3">
      <c r="C159" s="315"/>
      <c r="D159" s="320" t="s">
        <v>44</v>
      </c>
      <c r="E159" s="102" t="s">
        <v>45</v>
      </c>
      <c r="F159" s="103">
        <f>CA92</f>
        <v>223</v>
      </c>
      <c r="G159" s="104">
        <f>IFERROR(F159/F170,0)</f>
        <v>4.9390919158361017E-2</v>
      </c>
      <c r="H159" s="105">
        <f t="shared" si="253"/>
        <v>217.84304932735427</v>
      </c>
      <c r="I159" s="106">
        <f>IFERROR(H159/H155,0)</f>
        <v>0.94392593741291453</v>
      </c>
      <c r="J159" s="105">
        <f>CB92</f>
        <v>48579</v>
      </c>
      <c r="K159" s="107">
        <f>IFERROR(J159/J170,0)</f>
        <v>4.3697704249145007E-2</v>
      </c>
      <c r="L159" s="108">
        <f t="shared" ref="L159:L161" si="285">CC92</f>
        <v>470</v>
      </c>
      <c r="M159" s="104">
        <f>IFERROR(L159/L170,0)</f>
        <v>8.4608460846084602E-2</v>
      </c>
      <c r="N159" s="105">
        <f t="shared" si="254"/>
        <v>128.08126808510639</v>
      </c>
      <c r="O159" s="106">
        <f>IFERROR(N159/N155,0)</f>
        <v>0.40395115652457803</v>
      </c>
      <c r="P159" s="105">
        <f t="shared" ref="P159:P161" si="286">CD92</f>
        <v>60198.196000000004</v>
      </c>
      <c r="Q159" s="109">
        <f>IFERROR(P159/P170,0)</f>
        <v>4.4909353739770466E-2</v>
      </c>
      <c r="R159" s="108">
        <f>CE92</f>
        <v>0</v>
      </c>
      <c r="S159" s="104">
        <f>IFERROR(R159/R170,0)</f>
        <v>0</v>
      </c>
      <c r="T159" s="105" t="str">
        <f t="shared" si="255"/>
        <v>0</v>
      </c>
      <c r="U159" s="106">
        <f>IFERROR(T159/T155,0)</f>
        <v>0</v>
      </c>
      <c r="V159" s="105">
        <f>CF92</f>
        <v>0</v>
      </c>
      <c r="W159" s="109">
        <f>IFERROR(V159/V170,0)</f>
        <v>0</v>
      </c>
      <c r="X159" s="110">
        <f>CG92</f>
        <v>0</v>
      </c>
      <c r="Y159" s="104">
        <f>IFERROR(X159/X170,0)</f>
        <v>0</v>
      </c>
      <c r="Z159" s="105" t="str">
        <f t="shared" si="256"/>
        <v>0</v>
      </c>
      <c r="AA159" s="106">
        <f>IFERROR(Z159/Z155,0)</f>
        <v>0</v>
      </c>
      <c r="AB159" s="105">
        <f>CH92</f>
        <v>0</v>
      </c>
      <c r="AC159" s="107">
        <f>IFERROR(AB159/AB170,0)</f>
        <v>0</v>
      </c>
      <c r="AD159" s="108">
        <f>CI92</f>
        <v>0</v>
      </c>
      <c r="AE159" s="104">
        <f>IFERROR(AD159/AD170,0)</f>
        <v>0</v>
      </c>
      <c r="AF159" s="105" t="str">
        <f t="shared" si="257"/>
        <v>0</v>
      </c>
      <c r="AG159" s="106">
        <f>IFERROR(AF159/AF155,0)</f>
        <v>0</v>
      </c>
      <c r="AH159" s="105">
        <f>CJ92</f>
        <v>0</v>
      </c>
      <c r="AI159" s="109">
        <f>IFERROR(AH159/AH170,0)</f>
        <v>0</v>
      </c>
      <c r="AJ159" s="108">
        <f>CK92</f>
        <v>0</v>
      </c>
      <c r="AK159" s="104">
        <f>IFERROR(AJ159/AJ170,0)</f>
        <v>0</v>
      </c>
      <c r="AL159" s="105" t="str">
        <f t="shared" si="258"/>
        <v>0</v>
      </c>
      <c r="AM159" s="106">
        <f>IFERROR(AL159/AL155,0)</f>
        <v>0</v>
      </c>
      <c r="AN159" s="105">
        <f>CL92</f>
        <v>0</v>
      </c>
      <c r="AO159" s="107">
        <f>IFERROR(AN159/AN170,0)</f>
        <v>0</v>
      </c>
      <c r="AP159" s="108">
        <f>CM92</f>
        <v>0</v>
      </c>
      <c r="AQ159" s="104">
        <f>IFERROR(AP159/AP170,0)</f>
        <v>0</v>
      </c>
      <c r="AR159" s="105" t="str">
        <f t="shared" si="260"/>
        <v>0</v>
      </c>
      <c r="AS159" s="106">
        <f>IFERROR(AR159/AR155,0)</f>
        <v>0</v>
      </c>
      <c r="AT159" s="105">
        <f>CN92</f>
        <v>0</v>
      </c>
      <c r="AU159" s="111">
        <f>IFERROR(AT159/AT170,0)</f>
        <v>0</v>
      </c>
      <c r="AV159" s="112">
        <f t="shared" si="262"/>
        <v>247</v>
      </c>
      <c r="AW159" s="113">
        <f t="shared" si="263"/>
        <v>1.1076233183856503</v>
      </c>
      <c r="AX159" s="114">
        <f t="shared" si="264"/>
        <v>-89.761781242247878</v>
      </c>
      <c r="AY159" s="113">
        <f t="shared" si="265"/>
        <v>-0.41204794699399488</v>
      </c>
      <c r="AZ159" s="114">
        <f t="shared" si="266"/>
        <v>11619.196000000004</v>
      </c>
      <c r="BA159" s="115">
        <f t="shared" si="267"/>
        <v>0.23918145700817234</v>
      </c>
      <c r="BB159" s="112">
        <f t="shared" si="268"/>
        <v>470</v>
      </c>
      <c r="BC159" s="113">
        <f t="shared" si="269"/>
        <v>0</v>
      </c>
      <c r="BD159" s="114">
        <f t="shared" si="270"/>
        <v>128.08126808510639</v>
      </c>
      <c r="BE159" s="113">
        <f t="shared" si="271"/>
        <v>0</v>
      </c>
      <c r="BF159" s="114">
        <f t="shared" si="272"/>
        <v>60198.196000000004</v>
      </c>
      <c r="BG159" s="115">
        <f t="shared" si="273"/>
        <v>0</v>
      </c>
      <c r="BH159" s="112">
        <f t="shared" si="274"/>
        <v>470</v>
      </c>
      <c r="BI159" s="113">
        <f t="shared" si="275"/>
        <v>0</v>
      </c>
      <c r="BJ159" s="114">
        <f t="shared" si="276"/>
        <v>128.08126808510639</v>
      </c>
      <c r="BK159" s="113">
        <f t="shared" si="277"/>
        <v>0</v>
      </c>
      <c r="BL159" s="114">
        <f t="shared" si="278"/>
        <v>60198.196000000004</v>
      </c>
      <c r="BM159" s="116">
        <f t="shared" si="279"/>
        <v>0</v>
      </c>
      <c r="BN159" s="117">
        <f t="shared" si="280"/>
        <v>470</v>
      </c>
      <c r="BO159" s="113">
        <f t="shared" si="281"/>
        <v>0</v>
      </c>
      <c r="BP159" s="114">
        <f t="shared" si="282"/>
        <v>128.08126808510639</v>
      </c>
      <c r="BQ159" s="113">
        <f t="shared" si="283"/>
        <v>0</v>
      </c>
      <c r="BR159" s="114">
        <f t="shared" si="252"/>
        <v>60198.196000000004</v>
      </c>
      <c r="BS159" s="116">
        <f t="shared" si="284"/>
        <v>0</v>
      </c>
      <c r="BX159" s="321"/>
      <c r="BY159" s="366"/>
      <c r="BZ159" s="60" t="s">
        <v>48</v>
      </c>
      <c r="CA159" s="76">
        <v>0</v>
      </c>
      <c r="CB159" s="77">
        <v>0</v>
      </c>
      <c r="CC159" s="78"/>
      <c r="CD159" s="79"/>
      <c r="CE159" s="80">
        <v>12</v>
      </c>
      <c r="CF159" s="81">
        <v>2220.9059999999999</v>
      </c>
      <c r="CG159" s="82"/>
      <c r="CH159" s="83"/>
      <c r="CI159" s="84"/>
      <c r="CJ159" s="85"/>
      <c r="CK159" s="78"/>
      <c r="CL159" s="83"/>
      <c r="CM159" s="78"/>
      <c r="CN159" s="83"/>
    </row>
    <row r="160" spans="3:92" ht="18" customHeight="1" x14ac:dyDescent="0.3">
      <c r="C160" s="315"/>
      <c r="D160" s="321"/>
      <c r="E160" s="60" t="s">
        <v>47</v>
      </c>
      <c r="F160" s="61">
        <f>CA93</f>
        <v>0</v>
      </c>
      <c r="G160" s="62">
        <f>IFERROR(F160/F170,0)</f>
        <v>0</v>
      </c>
      <c r="H160" s="63" t="str">
        <f t="shared" si="253"/>
        <v>0</v>
      </c>
      <c r="I160" s="64">
        <f>IFERROR(H160/H155,0)</f>
        <v>0</v>
      </c>
      <c r="J160" s="63">
        <f>CB93</f>
        <v>0</v>
      </c>
      <c r="K160" s="65">
        <f>IFERROR(J160/J170,0)</f>
        <v>0</v>
      </c>
      <c r="L160" s="66">
        <f t="shared" si="285"/>
        <v>0</v>
      </c>
      <c r="M160" s="62">
        <f>IFERROR(L160/L170,0)</f>
        <v>0</v>
      </c>
      <c r="N160" s="63" t="str">
        <f t="shared" si="254"/>
        <v>0</v>
      </c>
      <c r="O160" s="64">
        <f>IFERROR(N160/N155,0)</f>
        <v>0</v>
      </c>
      <c r="P160" s="63">
        <f t="shared" si="286"/>
        <v>0</v>
      </c>
      <c r="Q160" s="67">
        <f>IFERROR(P160/P170,0)</f>
        <v>0</v>
      </c>
      <c r="R160" s="66">
        <f>CE93</f>
        <v>0</v>
      </c>
      <c r="S160" s="62">
        <f>IFERROR(R160/R170,0)</f>
        <v>0</v>
      </c>
      <c r="T160" s="63" t="str">
        <f t="shared" si="255"/>
        <v>0</v>
      </c>
      <c r="U160" s="64">
        <f>IFERROR(T160/T155,0)</f>
        <v>0</v>
      </c>
      <c r="V160" s="63">
        <f>CF93</f>
        <v>0</v>
      </c>
      <c r="W160" s="67">
        <f>IFERROR(V160/V170,0)</f>
        <v>0</v>
      </c>
      <c r="X160" s="68">
        <f>CG93</f>
        <v>0</v>
      </c>
      <c r="Y160" s="62">
        <f>IFERROR(X160/X170,0)</f>
        <v>0</v>
      </c>
      <c r="Z160" s="63" t="str">
        <f t="shared" si="256"/>
        <v>0</v>
      </c>
      <c r="AA160" s="64">
        <f>IFERROR(Z160/Z155,0)</f>
        <v>0</v>
      </c>
      <c r="AB160" s="63">
        <f>CH93</f>
        <v>0</v>
      </c>
      <c r="AC160" s="65">
        <f>IFERROR(AB160/AB170,0)</f>
        <v>0</v>
      </c>
      <c r="AD160" s="66">
        <f>CI93</f>
        <v>0</v>
      </c>
      <c r="AE160" s="62">
        <f>IFERROR(AD160/AD170,0)</f>
        <v>0</v>
      </c>
      <c r="AF160" s="63" t="str">
        <f t="shared" si="257"/>
        <v>0</v>
      </c>
      <c r="AG160" s="64">
        <f>IFERROR(AF160/AF155,0)</f>
        <v>0</v>
      </c>
      <c r="AH160" s="63">
        <f>CJ93</f>
        <v>0</v>
      </c>
      <c r="AI160" s="67">
        <f>IFERROR(AH160/AH170,0)</f>
        <v>0</v>
      </c>
      <c r="AJ160" s="66">
        <f>CK93</f>
        <v>0</v>
      </c>
      <c r="AK160" s="62">
        <f>IFERROR(AJ160/AJ170,0)</f>
        <v>0</v>
      </c>
      <c r="AL160" s="63" t="str">
        <f t="shared" si="258"/>
        <v>0</v>
      </c>
      <c r="AM160" s="64">
        <f>IFERROR(AL160/AL155,0)</f>
        <v>0</v>
      </c>
      <c r="AN160" s="63">
        <f>CL93</f>
        <v>0</v>
      </c>
      <c r="AO160" s="65">
        <f>IFERROR(AN160/AN170,0)</f>
        <v>0</v>
      </c>
      <c r="AP160" s="66">
        <f t="shared" ref="AP160:AP161" si="287">CM93</f>
        <v>0</v>
      </c>
      <c r="AQ160" s="62">
        <f>IFERROR(AP160/AP170,0)</f>
        <v>0</v>
      </c>
      <c r="AR160" s="63" t="str">
        <f t="shared" si="260"/>
        <v>0</v>
      </c>
      <c r="AS160" s="64">
        <f>IFERROR(AR160/AR155,0)</f>
        <v>0</v>
      </c>
      <c r="AT160" s="63">
        <f t="shared" ref="AT160:AT161" si="288">CN93</f>
        <v>0</v>
      </c>
      <c r="AU160" s="69">
        <f>IFERROR(AT160/AT170,0)</f>
        <v>0</v>
      </c>
      <c r="AV160" s="70">
        <f t="shared" si="262"/>
        <v>0</v>
      </c>
      <c r="AW160" s="71">
        <f t="shared" si="263"/>
        <v>0</v>
      </c>
      <c r="AX160" s="72">
        <f t="shared" si="264"/>
        <v>0</v>
      </c>
      <c r="AY160" s="71">
        <f t="shared" si="265"/>
        <v>0</v>
      </c>
      <c r="AZ160" s="72">
        <f t="shared" si="266"/>
        <v>0</v>
      </c>
      <c r="BA160" s="73">
        <f t="shared" si="267"/>
        <v>0</v>
      </c>
      <c r="BB160" s="70">
        <f t="shared" si="268"/>
        <v>0</v>
      </c>
      <c r="BC160" s="71">
        <f t="shared" si="269"/>
        <v>0</v>
      </c>
      <c r="BD160" s="72">
        <f t="shared" si="270"/>
        <v>0</v>
      </c>
      <c r="BE160" s="71">
        <f t="shared" si="271"/>
        <v>0</v>
      </c>
      <c r="BF160" s="72">
        <f t="shared" si="272"/>
        <v>0</v>
      </c>
      <c r="BG160" s="73">
        <f t="shared" si="273"/>
        <v>0</v>
      </c>
      <c r="BH160" s="70">
        <f t="shared" si="274"/>
        <v>0</v>
      </c>
      <c r="BI160" s="71">
        <f t="shared" si="275"/>
        <v>0</v>
      </c>
      <c r="BJ160" s="72">
        <f t="shared" si="276"/>
        <v>0</v>
      </c>
      <c r="BK160" s="71">
        <f t="shared" si="277"/>
        <v>0</v>
      </c>
      <c r="BL160" s="72">
        <f t="shared" si="278"/>
        <v>0</v>
      </c>
      <c r="BM160" s="74">
        <f t="shared" si="279"/>
        <v>0</v>
      </c>
      <c r="BN160" s="75">
        <f t="shared" si="280"/>
        <v>0</v>
      </c>
      <c r="BO160" s="71">
        <f t="shared" si="281"/>
        <v>0</v>
      </c>
      <c r="BP160" s="72">
        <f t="shared" si="282"/>
        <v>0</v>
      </c>
      <c r="BQ160" s="71">
        <f t="shared" si="283"/>
        <v>0</v>
      </c>
      <c r="BR160" s="72">
        <f t="shared" si="252"/>
        <v>0</v>
      </c>
      <c r="BS160" s="74">
        <f t="shared" si="284"/>
        <v>0</v>
      </c>
      <c r="BX160" s="321"/>
      <c r="BY160" s="366" t="s">
        <v>43</v>
      </c>
      <c r="BZ160" s="60" t="s">
        <v>50</v>
      </c>
      <c r="CA160" s="76">
        <v>343</v>
      </c>
      <c r="CB160" s="77">
        <v>81795</v>
      </c>
      <c r="CC160" s="78"/>
      <c r="CD160" s="79"/>
      <c r="CE160" s="80">
        <v>107</v>
      </c>
      <c r="CF160" s="81">
        <v>26886.009000000002</v>
      </c>
      <c r="CG160" s="82"/>
      <c r="CH160" s="83"/>
      <c r="CI160" s="84"/>
      <c r="CJ160" s="85"/>
      <c r="CK160" s="78"/>
      <c r="CL160" s="83"/>
      <c r="CM160" s="78"/>
      <c r="CN160" s="83"/>
    </row>
    <row r="161" spans="3:92" ht="18" customHeight="1" x14ac:dyDescent="0.3">
      <c r="C161" s="315"/>
      <c r="D161" s="321"/>
      <c r="E161" s="60" t="s">
        <v>49</v>
      </c>
      <c r="F161" s="61">
        <f>CA94</f>
        <v>0</v>
      </c>
      <c r="G161" s="62">
        <f>IFERROR(F161/F170,0)</f>
        <v>0</v>
      </c>
      <c r="H161" s="63" t="str">
        <f t="shared" si="253"/>
        <v>0</v>
      </c>
      <c r="I161" s="64">
        <f>IFERROR(H161/H155,0)</f>
        <v>0</v>
      </c>
      <c r="J161" s="63">
        <f>CB94</f>
        <v>0</v>
      </c>
      <c r="K161" s="65">
        <f>IFERROR(J161/J170,0)</f>
        <v>0</v>
      </c>
      <c r="L161" s="66">
        <f t="shared" si="285"/>
        <v>2</v>
      </c>
      <c r="M161" s="62">
        <f>IFERROR(L161/L170,0)</f>
        <v>3.6003600360036002E-4</v>
      </c>
      <c r="N161" s="63">
        <f t="shared" si="254"/>
        <v>270.4545</v>
      </c>
      <c r="O161" s="64">
        <f>IFERROR(N161/N155,0)</f>
        <v>0.85297725183110051</v>
      </c>
      <c r="P161" s="63">
        <f t="shared" si="286"/>
        <v>540.90899999999999</v>
      </c>
      <c r="Q161" s="67">
        <f>IFERROR(P161/P170,0)</f>
        <v>4.0353158792375612E-4</v>
      </c>
      <c r="R161" s="66">
        <f>CE94</f>
        <v>0</v>
      </c>
      <c r="S161" s="62">
        <f>IFERROR(R161/R170,0)</f>
        <v>0</v>
      </c>
      <c r="T161" s="63" t="str">
        <f t="shared" si="255"/>
        <v>0</v>
      </c>
      <c r="U161" s="64">
        <f>IFERROR(T161/T155,0)</f>
        <v>0</v>
      </c>
      <c r="V161" s="63">
        <f>CF94</f>
        <v>0</v>
      </c>
      <c r="W161" s="67">
        <f>IFERROR(V161/V170,0)</f>
        <v>0</v>
      </c>
      <c r="X161" s="68">
        <f>CG94</f>
        <v>0</v>
      </c>
      <c r="Y161" s="62">
        <f>IFERROR(X161/X170,0)</f>
        <v>0</v>
      </c>
      <c r="Z161" s="63" t="str">
        <f t="shared" si="256"/>
        <v>0</v>
      </c>
      <c r="AA161" s="64">
        <f>IFERROR(Z161/Z155,0)</f>
        <v>0</v>
      </c>
      <c r="AB161" s="63">
        <f>CH94</f>
        <v>0</v>
      </c>
      <c r="AC161" s="65">
        <f>IFERROR(AB161/AB170,0)</f>
        <v>0</v>
      </c>
      <c r="AD161" s="66">
        <f>CI94</f>
        <v>0</v>
      </c>
      <c r="AE161" s="62">
        <f>IFERROR(AD161/AD170,0)</f>
        <v>0</v>
      </c>
      <c r="AF161" s="63" t="str">
        <f t="shared" si="257"/>
        <v>0</v>
      </c>
      <c r="AG161" s="64">
        <f>IFERROR(AF161/AF155,0)</f>
        <v>0</v>
      </c>
      <c r="AH161" s="63">
        <f>CJ94</f>
        <v>0</v>
      </c>
      <c r="AI161" s="67">
        <f>IFERROR(AH161/AH170,0)</f>
        <v>0</v>
      </c>
      <c r="AJ161" s="66">
        <f>CK94</f>
        <v>0</v>
      </c>
      <c r="AK161" s="62">
        <f>IFERROR(AJ161/AJ170,0)</f>
        <v>0</v>
      </c>
      <c r="AL161" s="63" t="str">
        <f t="shared" si="258"/>
        <v>0</v>
      </c>
      <c r="AM161" s="64">
        <f>IFERROR(AL161/AL155,0)</f>
        <v>0</v>
      </c>
      <c r="AN161" s="63">
        <f>CL94</f>
        <v>0</v>
      </c>
      <c r="AO161" s="65">
        <f>IFERROR(AN161/AN170,0)</f>
        <v>0</v>
      </c>
      <c r="AP161" s="66">
        <f t="shared" si="287"/>
        <v>0</v>
      </c>
      <c r="AQ161" s="62">
        <f>IFERROR(AP161/AP170,0)</f>
        <v>0</v>
      </c>
      <c r="AR161" s="63" t="str">
        <f t="shared" si="260"/>
        <v>0</v>
      </c>
      <c r="AS161" s="64">
        <f>IFERROR(AR161/AR155,0)</f>
        <v>0</v>
      </c>
      <c r="AT161" s="63">
        <f t="shared" si="288"/>
        <v>0</v>
      </c>
      <c r="AU161" s="69">
        <f>IFERROR(AT161/AT170,0)</f>
        <v>0</v>
      </c>
      <c r="AV161" s="70">
        <f t="shared" si="262"/>
        <v>2</v>
      </c>
      <c r="AW161" s="71">
        <f t="shared" si="263"/>
        <v>0</v>
      </c>
      <c r="AX161" s="72">
        <f t="shared" si="264"/>
        <v>270.4545</v>
      </c>
      <c r="AY161" s="71">
        <f t="shared" si="265"/>
        <v>0</v>
      </c>
      <c r="AZ161" s="72">
        <f t="shared" si="266"/>
        <v>540.90899999999999</v>
      </c>
      <c r="BA161" s="73">
        <f t="shared" si="267"/>
        <v>0</v>
      </c>
      <c r="BB161" s="70">
        <f t="shared" si="268"/>
        <v>2</v>
      </c>
      <c r="BC161" s="71">
        <f t="shared" si="269"/>
        <v>0</v>
      </c>
      <c r="BD161" s="72">
        <f t="shared" si="270"/>
        <v>270.4545</v>
      </c>
      <c r="BE161" s="71">
        <f t="shared" si="271"/>
        <v>0</v>
      </c>
      <c r="BF161" s="72">
        <f t="shared" si="272"/>
        <v>540.90899999999999</v>
      </c>
      <c r="BG161" s="73">
        <f t="shared" si="273"/>
        <v>0</v>
      </c>
      <c r="BH161" s="70">
        <f t="shared" si="274"/>
        <v>2</v>
      </c>
      <c r="BI161" s="71">
        <f t="shared" si="275"/>
        <v>0</v>
      </c>
      <c r="BJ161" s="72">
        <f t="shared" si="276"/>
        <v>270.4545</v>
      </c>
      <c r="BK161" s="71">
        <f t="shared" si="277"/>
        <v>0</v>
      </c>
      <c r="BL161" s="72">
        <f t="shared" si="278"/>
        <v>540.90899999999999</v>
      </c>
      <c r="BM161" s="74">
        <f t="shared" si="279"/>
        <v>0</v>
      </c>
      <c r="BN161" s="75">
        <f t="shared" si="280"/>
        <v>2</v>
      </c>
      <c r="BO161" s="71">
        <f t="shared" si="281"/>
        <v>0</v>
      </c>
      <c r="BP161" s="72">
        <f t="shared" si="282"/>
        <v>270.4545</v>
      </c>
      <c r="BQ161" s="71">
        <f t="shared" si="283"/>
        <v>0</v>
      </c>
      <c r="BR161" s="72">
        <f t="shared" si="252"/>
        <v>540.90899999999999</v>
      </c>
      <c r="BS161" s="74">
        <f t="shared" si="284"/>
        <v>0</v>
      </c>
      <c r="BX161" s="321"/>
      <c r="BY161" s="366"/>
      <c r="BZ161" s="60" t="s">
        <v>51</v>
      </c>
      <c r="CA161" s="76">
        <v>1065</v>
      </c>
      <c r="CB161" s="77">
        <v>267181</v>
      </c>
      <c r="CC161" s="78"/>
      <c r="CD161" s="79"/>
      <c r="CE161" s="80">
        <v>76</v>
      </c>
      <c r="CF161" s="81">
        <v>14770.293</v>
      </c>
      <c r="CG161" s="82"/>
      <c r="CH161" s="83"/>
      <c r="CI161" s="84"/>
      <c r="CJ161" s="85"/>
      <c r="CK161" s="78"/>
      <c r="CL161" s="83"/>
      <c r="CM161" s="78"/>
      <c r="CN161" s="83"/>
    </row>
    <row r="162" spans="3:92" ht="18" customHeight="1" x14ac:dyDescent="0.3">
      <c r="C162" s="315"/>
      <c r="D162" s="322"/>
      <c r="E162" s="118" t="s">
        <v>41</v>
      </c>
      <c r="F162" s="119">
        <f>SUM(F159:F161)</f>
        <v>223</v>
      </c>
      <c r="G162" s="120">
        <f>IFERROR(F162/F170,0)</f>
        <v>4.9390919158361017E-2</v>
      </c>
      <c r="H162" s="121">
        <f t="shared" si="253"/>
        <v>217.84304932735427</v>
      </c>
      <c r="I162" s="122">
        <f>IFERROR(H162/H155,0)</f>
        <v>0.94392593741291453</v>
      </c>
      <c r="J162" s="121">
        <f>SUM(J159:J161)</f>
        <v>48579</v>
      </c>
      <c r="K162" s="123">
        <f>IFERROR(J162/J170,0)</f>
        <v>4.3697704249145007E-2</v>
      </c>
      <c r="L162" s="124">
        <f>SUM(L159:L161)</f>
        <v>472</v>
      </c>
      <c r="M162" s="120">
        <f>IFERROR(L162/L170,0)</f>
        <v>8.4968496849684966E-2</v>
      </c>
      <c r="N162" s="121">
        <f t="shared" si="254"/>
        <v>128.68454449152543</v>
      </c>
      <c r="O162" s="122">
        <f>IFERROR(N162/N155,0)</f>
        <v>0.40585380947079208</v>
      </c>
      <c r="P162" s="121">
        <f>SUM(P159:P161)</f>
        <v>60739.105000000003</v>
      </c>
      <c r="Q162" s="125">
        <f>IFERROR(P162/P170,0)</f>
        <v>4.5312885327694223E-2</v>
      </c>
      <c r="R162" s="124">
        <f>SUM(R159:R161)</f>
        <v>0</v>
      </c>
      <c r="S162" s="120">
        <f>IFERROR(R162/R170,0)</f>
        <v>0</v>
      </c>
      <c r="T162" s="121" t="str">
        <f t="shared" si="255"/>
        <v>0</v>
      </c>
      <c r="U162" s="122">
        <f>IFERROR(T162/T155,0)</f>
        <v>0</v>
      </c>
      <c r="V162" s="121">
        <f>SUM(V159:V161)</f>
        <v>0</v>
      </c>
      <c r="W162" s="125">
        <f>IFERROR(V162/V170,0)</f>
        <v>0</v>
      </c>
      <c r="X162" s="126">
        <f>SUM(X159:X161)</f>
        <v>0</v>
      </c>
      <c r="Y162" s="120">
        <f>IFERROR(X162/X170,0)</f>
        <v>0</v>
      </c>
      <c r="Z162" s="121" t="str">
        <f t="shared" si="256"/>
        <v>0</v>
      </c>
      <c r="AA162" s="122">
        <f>IFERROR(Z162/Z155,0)</f>
        <v>0</v>
      </c>
      <c r="AB162" s="121">
        <f>SUM(AB159:AB161)</f>
        <v>0</v>
      </c>
      <c r="AC162" s="123">
        <f>IFERROR(AB162/AB170,0)</f>
        <v>0</v>
      </c>
      <c r="AD162" s="124">
        <f>SUM(AD159:AD161)</f>
        <v>0</v>
      </c>
      <c r="AE162" s="120">
        <f>IFERROR(AD162/AD170,0)</f>
        <v>0</v>
      </c>
      <c r="AF162" s="121" t="str">
        <f t="shared" si="257"/>
        <v>0</v>
      </c>
      <c r="AG162" s="122">
        <f>IFERROR(AF162/AF155,0)</f>
        <v>0</v>
      </c>
      <c r="AH162" s="121">
        <f>SUM(AH159:AH161)</f>
        <v>0</v>
      </c>
      <c r="AI162" s="125">
        <f>IFERROR(AH162/AH170,0)</f>
        <v>0</v>
      </c>
      <c r="AJ162" s="124">
        <f>SUM(AJ159:AJ161)</f>
        <v>0</v>
      </c>
      <c r="AK162" s="120">
        <f>IFERROR(AJ162/AJ170,0)</f>
        <v>0</v>
      </c>
      <c r="AL162" s="121" t="str">
        <f t="shared" si="258"/>
        <v>0</v>
      </c>
      <c r="AM162" s="122">
        <f>IFERROR(AL162/AL155,0)</f>
        <v>0</v>
      </c>
      <c r="AN162" s="121">
        <f>SUM(AN159:AN161)</f>
        <v>0</v>
      </c>
      <c r="AO162" s="123">
        <f>IFERROR(AN162/AN170,0)</f>
        <v>0</v>
      </c>
      <c r="AP162" s="124">
        <f>SUM(AP159:AP161)</f>
        <v>0</v>
      </c>
      <c r="AQ162" s="120">
        <f>IFERROR(AP162/AP170,0)</f>
        <v>0</v>
      </c>
      <c r="AR162" s="121" t="str">
        <f t="shared" si="260"/>
        <v>0</v>
      </c>
      <c r="AS162" s="122">
        <f>IFERROR(AR162/AR155,0)</f>
        <v>0</v>
      </c>
      <c r="AT162" s="121">
        <f>SUM(AT159:AT161)</f>
        <v>0</v>
      </c>
      <c r="AU162" s="127">
        <f>IFERROR(AT162/AT170,0)</f>
        <v>0</v>
      </c>
      <c r="AV162" s="128">
        <f t="shared" si="262"/>
        <v>249</v>
      </c>
      <c r="AW162" s="129">
        <f t="shared" si="263"/>
        <v>1.116591928251121</v>
      </c>
      <c r="AX162" s="130">
        <f t="shared" si="264"/>
        <v>-89.158504835828836</v>
      </c>
      <c r="AY162" s="129">
        <f t="shared" si="265"/>
        <v>-0.40927863023919453</v>
      </c>
      <c r="AZ162" s="130">
        <f t="shared" si="266"/>
        <v>12160.105000000003</v>
      </c>
      <c r="BA162" s="131">
        <f t="shared" si="267"/>
        <v>0.25031608308116682</v>
      </c>
      <c r="BB162" s="128">
        <f t="shared" si="268"/>
        <v>472</v>
      </c>
      <c r="BC162" s="129">
        <f t="shared" si="269"/>
        <v>0</v>
      </c>
      <c r="BD162" s="130">
        <f t="shared" si="270"/>
        <v>128.68454449152543</v>
      </c>
      <c r="BE162" s="129">
        <f t="shared" si="271"/>
        <v>0</v>
      </c>
      <c r="BF162" s="130">
        <f t="shared" si="272"/>
        <v>60739.105000000003</v>
      </c>
      <c r="BG162" s="131">
        <f t="shared" si="273"/>
        <v>0</v>
      </c>
      <c r="BH162" s="128">
        <f t="shared" si="274"/>
        <v>472</v>
      </c>
      <c r="BI162" s="129">
        <f t="shared" si="275"/>
        <v>0</v>
      </c>
      <c r="BJ162" s="130">
        <f t="shared" si="276"/>
        <v>128.68454449152543</v>
      </c>
      <c r="BK162" s="129">
        <f t="shared" si="277"/>
        <v>0</v>
      </c>
      <c r="BL162" s="130">
        <f t="shared" si="278"/>
        <v>60739.105000000003</v>
      </c>
      <c r="BM162" s="132">
        <f t="shared" si="279"/>
        <v>0</v>
      </c>
      <c r="BN162" s="133">
        <f t="shared" si="280"/>
        <v>472</v>
      </c>
      <c r="BO162" s="129">
        <f t="shared" si="281"/>
        <v>0</v>
      </c>
      <c r="BP162" s="130">
        <f t="shared" si="282"/>
        <v>128.68454449152543</v>
      </c>
      <c r="BQ162" s="129">
        <f t="shared" si="283"/>
        <v>0</v>
      </c>
      <c r="BR162" s="130">
        <f t="shared" si="252"/>
        <v>60739.105000000003</v>
      </c>
      <c r="BS162" s="132">
        <f t="shared" si="284"/>
        <v>0</v>
      </c>
      <c r="BX162" s="321"/>
      <c r="BY162" s="366"/>
      <c r="BZ162" s="60" t="s">
        <v>54</v>
      </c>
      <c r="CA162" s="76">
        <v>536</v>
      </c>
      <c r="CB162" s="77">
        <v>130249</v>
      </c>
      <c r="CC162" s="78"/>
      <c r="CD162" s="79"/>
      <c r="CE162" s="80">
        <v>16</v>
      </c>
      <c r="CF162" s="81">
        <v>2929.942</v>
      </c>
      <c r="CG162" s="82"/>
      <c r="CH162" s="83"/>
      <c r="CI162" s="84"/>
      <c r="CJ162" s="85"/>
      <c r="CK162" s="78"/>
      <c r="CL162" s="83"/>
      <c r="CM162" s="78"/>
      <c r="CN162" s="83"/>
    </row>
    <row r="163" spans="3:92" ht="18" customHeight="1" x14ac:dyDescent="0.3">
      <c r="C163" s="315"/>
      <c r="D163" s="323" t="s">
        <v>52</v>
      </c>
      <c r="E163" s="134" t="s">
        <v>53</v>
      </c>
      <c r="F163" s="35">
        <f>CA95</f>
        <v>317</v>
      </c>
      <c r="G163" s="36">
        <f>IFERROR(F163/F170,0)</f>
        <v>7.0210409745293467E-2</v>
      </c>
      <c r="H163" s="37">
        <f t="shared" si="253"/>
        <v>233.58675078864354</v>
      </c>
      <c r="I163" s="38">
        <f>IFERROR(H163/H155,0)</f>
        <v>1.0121442634328786</v>
      </c>
      <c r="J163" s="37">
        <f>CB95</f>
        <v>74047</v>
      </c>
      <c r="K163" s="39">
        <f>IFERROR(J163/J170,0)</f>
        <v>6.6606638805583485E-2</v>
      </c>
      <c r="L163" s="40">
        <f t="shared" ref="L163:L167" si="289">CC95</f>
        <v>410</v>
      </c>
      <c r="M163" s="36">
        <f>IFERROR(L163/L170,0)</f>
        <v>7.3807380738073802E-2</v>
      </c>
      <c r="N163" s="37">
        <f t="shared" si="254"/>
        <v>302.72891219512195</v>
      </c>
      <c r="O163" s="38">
        <f>IFERROR(N163/N155,0)</f>
        <v>0.95476642309155013</v>
      </c>
      <c r="P163" s="37">
        <f t="shared" ref="P163:P167" si="290">CD95</f>
        <v>124118.85400000001</v>
      </c>
      <c r="Q163" s="41">
        <f>IFERROR(P163/P170,0)</f>
        <v>9.2595756857247427E-2</v>
      </c>
      <c r="R163" s="40">
        <f>CE95</f>
        <v>0</v>
      </c>
      <c r="S163" s="36">
        <f>IFERROR(R163/R170,0)</f>
        <v>0</v>
      </c>
      <c r="T163" s="37" t="str">
        <f t="shared" si="255"/>
        <v>0</v>
      </c>
      <c r="U163" s="38">
        <f>IFERROR(T163/T155,0)</f>
        <v>0</v>
      </c>
      <c r="V163" s="37">
        <f>CF95</f>
        <v>0</v>
      </c>
      <c r="W163" s="41">
        <f>IFERROR(V163/V170,0)</f>
        <v>0</v>
      </c>
      <c r="X163" s="42">
        <f>CG95</f>
        <v>0</v>
      </c>
      <c r="Y163" s="36">
        <f>IFERROR(X163/X170,0)</f>
        <v>0</v>
      </c>
      <c r="Z163" s="37" t="str">
        <f t="shared" si="256"/>
        <v>0</v>
      </c>
      <c r="AA163" s="38">
        <f>IFERROR(Z163/Z155,0)</f>
        <v>0</v>
      </c>
      <c r="AB163" s="37">
        <f>CH95</f>
        <v>0</v>
      </c>
      <c r="AC163" s="39">
        <f>IFERROR(AB163/AB170,0)</f>
        <v>0</v>
      </c>
      <c r="AD163" s="40">
        <f>CI95</f>
        <v>0</v>
      </c>
      <c r="AE163" s="36">
        <f>IFERROR(AD163/AD170,0)</f>
        <v>0</v>
      </c>
      <c r="AF163" s="37" t="str">
        <f t="shared" si="257"/>
        <v>0</v>
      </c>
      <c r="AG163" s="38">
        <f>IFERROR(AF163/AF155,0)</f>
        <v>0</v>
      </c>
      <c r="AH163" s="37">
        <f>CJ95</f>
        <v>0</v>
      </c>
      <c r="AI163" s="41">
        <f>IFERROR(AH163/AH170,0)</f>
        <v>0</v>
      </c>
      <c r="AJ163" s="40">
        <f>CK95</f>
        <v>0</v>
      </c>
      <c r="AK163" s="36">
        <f>IFERROR(AJ163/AJ170,0)</f>
        <v>0</v>
      </c>
      <c r="AL163" s="37" t="str">
        <f t="shared" si="258"/>
        <v>0</v>
      </c>
      <c r="AM163" s="38">
        <f>IFERROR(AL163/AL155,0)</f>
        <v>0</v>
      </c>
      <c r="AN163" s="37">
        <f>CL95</f>
        <v>0</v>
      </c>
      <c r="AO163" s="39">
        <f>IFERROR(AN163/AN170,0)</f>
        <v>0</v>
      </c>
      <c r="AP163" s="40">
        <f>CM95</f>
        <v>0</v>
      </c>
      <c r="AQ163" s="36">
        <f>IFERROR(AP163/AP170,0)</f>
        <v>0</v>
      </c>
      <c r="AR163" s="37" t="str">
        <f t="shared" si="260"/>
        <v>0</v>
      </c>
      <c r="AS163" s="38">
        <f>IFERROR(AR163/AR155,0)</f>
        <v>0</v>
      </c>
      <c r="AT163" s="37">
        <f>CN95</f>
        <v>0</v>
      </c>
      <c r="AU163" s="43">
        <f>IFERROR(AT163/AT170,0)</f>
        <v>0</v>
      </c>
      <c r="AV163" s="44">
        <f t="shared" si="262"/>
        <v>93</v>
      </c>
      <c r="AW163" s="45">
        <f t="shared" si="263"/>
        <v>0.29337539432176657</v>
      </c>
      <c r="AX163" s="46">
        <f t="shared" si="264"/>
        <v>69.142161406478408</v>
      </c>
      <c r="AY163" s="45">
        <f t="shared" si="265"/>
        <v>0.29600206849505928</v>
      </c>
      <c r="AZ163" s="46">
        <f t="shared" si="266"/>
        <v>50071.854000000007</v>
      </c>
      <c r="BA163" s="47">
        <f t="shared" si="267"/>
        <v>0.67621718638162254</v>
      </c>
      <c r="BB163" s="44">
        <f t="shared" si="268"/>
        <v>410</v>
      </c>
      <c r="BC163" s="45">
        <f t="shared" si="269"/>
        <v>0</v>
      </c>
      <c r="BD163" s="46">
        <f t="shared" si="270"/>
        <v>302.72891219512195</v>
      </c>
      <c r="BE163" s="45">
        <f t="shared" si="271"/>
        <v>0</v>
      </c>
      <c r="BF163" s="46">
        <f t="shared" si="272"/>
        <v>124118.85400000001</v>
      </c>
      <c r="BG163" s="47">
        <f t="shared" si="273"/>
        <v>0</v>
      </c>
      <c r="BH163" s="44">
        <f t="shared" si="274"/>
        <v>410</v>
      </c>
      <c r="BI163" s="45">
        <f t="shared" si="275"/>
        <v>0</v>
      </c>
      <c r="BJ163" s="46">
        <f t="shared" si="276"/>
        <v>302.72891219512195</v>
      </c>
      <c r="BK163" s="45">
        <f t="shared" si="277"/>
        <v>0</v>
      </c>
      <c r="BL163" s="46">
        <f t="shared" si="278"/>
        <v>124118.85400000001</v>
      </c>
      <c r="BM163" s="48">
        <f t="shared" si="279"/>
        <v>0</v>
      </c>
      <c r="BN163" s="49">
        <f t="shared" si="280"/>
        <v>410</v>
      </c>
      <c r="BO163" s="45">
        <f t="shared" si="281"/>
        <v>0</v>
      </c>
      <c r="BP163" s="46">
        <f t="shared" si="282"/>
        <v>302.72891219512195</v>
      </c>
      <c r="BQ163" s="45">
        <f t="shared" si="283"/>
        <v>0</v>
      </c>
      <c r="BR163" s="46">
        <f t="shared" si="252"/>
        <v>124118.85400000001</v>
      </c>
      <c r="BS163" s="48">
        <f t="shared" si="284"/>
        <v>0</v>
      </c>
      <c r="BX163" s="321"/>
      <c r="BY163" s="366"/>
      <c r="BZ163" s="60" t="s">
        <v>55</v>
      </c>
      <c r="CA163" s="76">
        <v>89</v>
      </c>
      <c r="CB163" s="77">
        <v>22627</v>
      </c>
      <c r="CC163" s="78"/>
      <c r="CD163" s="79"/>
      <c r="CE163" s="80">
        <v>0</v>
      </c>
      <c r="CF163" s="81">
        <v>0</v>
      </c>
      <c r="CG163" s="82"/>
      <c r="CH163" s="83"/>
      <c r="CI163" s="84"/>
      <c r="CJ163" s="85"/>
      <c r="CK163" s="78"/>
      <c r="CL163" s="83"/>
      <c r="CM163" s="78"/>
      <c r="CN163" s="83"/>
    </row>
    <row r="164" spans="3:92" ht="18" customHeight="1" x14ac:dyDescent="0.3">
      <c r="C164" s="315"/>
      <c r="D164" s="324"/>
      <c r="E164" s="60" t="s">
        <v>51</v>
      </c>
      <c r="F164" s="61">
        <f>CA96</f>
        <v>998</v>
      </c>
      <c r="G164" s="62">
        <f>IFERROR(F164/F170,0)</f>
        <v>0.22104097452934662</v>
      </c>
      <c r="H164" s="63">
        <f t="shared" si="253"/>
        <v>245.02204408817636</v>
      </c>
      <c r="I164" s="64">
        <f>IFERROR(H164/H155,0)</f>
        <v>1.0616940194644919</v>
      </c>
      <c r="J164" s="63">
        <f>CB96</f>
        <v>244532</v>
      </c>
      <c r="K164" s="65">
        <f>IFERROR(J164/J170,0)</f>
        <v>0.21996103286300514</v>
      </c>
      <c r="L164" s="66">
        <f t="shared" si="289"/>
        <v>2224</v>
      </c>
      <c r="M164" s="62">
        <f>IFERROR(L164/L170,0)</f>
        <v>0.40036003600360037</v>
      </c>
      <c r="N164" s="63">
        <f t="shared" si="254"/>
        <v>219.11703597122306</v>
      </c>
      <c r="O164" s="64">
        <f>IFERROR(N164/N155,0)</f>
        <v>0.69106576955499077</v>
      </c>
      <c r="P164" s="63">
        <f t="shared" si="290"/>
        <v>487316.28800000006</v>
      </c>
      <c r="Q164" s="67">
        <f>IFERROR(P164/P170,0)</f>
        <v>0.36355008978913361</v>
      </c>
      <c r="R164" s="66">
        <f>CE96</f>
        <v>0</v>
      </c>
      <c r="S164" s="62">
        <f>IFERROR(R164/R170,0)</f>
        <v>0</v>
      </c>
      <c r="T164" s="63" t="str">
        <f t="shared" si="255"/>
        <v>0</v>
      </c>
      <c r="U164" s="64">
        <f>IFERROR(T164/T155,0)</f>
        <v>0</v>
      </c>
      <c r="V164" s="63">
        <f>CF96</f>
        <v>0</v>
      </c>
      <c r="W164" s="67">
        <f>IFERROR(V164/V170,0)</f>
        <v>0</v>
      </c>
      <c r="X164" s="68">
        <f>CG96</f>
        <v>0</v>
      </c>
      <c r="Y164" s="62">
        <f>IFERROR(X164/X170,0)</f>
        <v>0</v>
      </c>
      <c r="Z164" s="63" t="str">
        <f t="shared" si="256"/>
        <v>0</v>
      </c>
      <c r="AA164" s="64">
        <f>IFERROR(Z164/Z155,0)</f>
        <v>0</v>
      </c>
      <c r="AB164" s="63">
        <f>CH96</f>
        <v>0</v>
      </c>
      <c r="AC164" s="65">
        <f>IFERROR(AB164/AB170,0)</f>
        <v>0</v>
      </c>
      <c r="AD164" s="66">
        <f>CI96</f>
        <v>0</v>
      </c>
      <c r="AE164" s="62">
        <f>IFERROR(AD164/AD170,0)</f>
        <v>0</v>
      </c>
      <c r="AF164" s="63" t="str">
        <f t="shared" si="257"/>
        <v>0</v>
      </c>
      <c r="AG164" s="64">
        <f>IFERROR(AF164/AF155,0)</f>
        <v>0</v>
      </c>
      <c r="AH164" s="63">
        <f>CJ96</f>
        <v>0</v>
      </c>
      <c r="AI164" s="67">
        <f>IFERROR(AH164/AH170,0)</f>
        <v>0</v>
      </c>
      <c r="AJ164" s="66">
        <f>CK96</f>
        <v>0</v>
      </c>
      <c r="AK164" s="62">
        <f>IFERROR(AJ164/AJ170,0)</f>
        <v>0</v>
      </c>
      <c r="AL164" s="63" t="str">
        <f t="shared" si="258"/>
        <v>0</v>
      </c>
      <c r="AM164" s="64">
        <f>IFERROR(AL164/AL155,0)</f>
        <v>0</v>
      </c>
      <c r="AN164" s="63">
        <f>CL96</f>
        <v>0</v>
      </c>
      <c r="AO164" s="65">
        <f>IFERROR(AN164/AN170,0)</f>
        <v>0</v>
      </c>
      <c r="AP164" s="66">
        <f t="shared" ref="AP164:AP167" si="291">CM96</f>
        <v>0</v>
      </c>
      <c r="AQ164" s="62">
        <f>IFERROR(AP164/AP170,0)</f>
        <v>0</v>
      </c>
      <c r="AR164" s="63" t="str">
        <f t="shared" si="260"/>
        <v>0</v>
      </c>
      <c r="AS164" s="64">
        <f>IFERROR(AR164/AR155,0)</f>
        <v>0</v>
      </c>
      <c r="AT164" s="63">
        <f t="shared" ref="AT164:AT167" si="292">CN96</f>
        <v>0</v>
      </c>
      <c r="AU164" s="69">
        <f>IFERROR(AT164/AT170,0)</f>
        <v>0</v>
      </c>
      <c r="AV164" s="70">
        <f t="shared" si="262"/>
        <v>1226</v>
      </c>
      <c r="AW164" s="71">
        <f t="shared" si="263"/>
        <v>1.2284569138276553</v>
      </c>
      <c r="AX164" s="72">
        <f t="shared" si="264"/>
        <v>-25.905008116953297</v>
      </c>
      <c r="AY164" s="71">
        <f t="shared" si="265"/>
        <v>-0.10572521428982461</v>
      </c>
      <c r="AZ164" s="72">
        <f t="shared" si="266"/>
        <v>242784.28800000006</v>
      </c>
      <c r="BA164" s="73">
        <f t="shared" si="267"/>
        <v>0.99285282907758521</v>
      </c>
      <c r="BB164" s="70">
        <f t="shared" si="268"/>
        <v>2224</v>
      </c>
      <c r="BC164" s="71">
        <f t="shared" si="269"/>
        <v>0</v>
      </c>
      <c r="BD164" s="72">
        <f t="shared" si="270"/>
        <v>219.11703597122306</v>
      </c>
      <c r="BE164" s="71">
        <f t="shared" si="271"/>
        <v>0</v>
      </c>
      <c r="BF164" s="72">
        <f t="shared" si="272"/>
        <v>487316.28800000006</v>
      </c>
      <c r="BG164" s="73">
        <f t="shared" si="273"/>
        <v>0</v>
      </c>
      <c r="BH164" s="70">
        <f t="shared" si="274"/>
        <v>2224</v>
      </c>
      <c r="BI164" s="71">
        <f t="shared" si="275"/>
        <v>0</v>
      </c>
      <c r="BJ164" s="72">
        <f t="shared" si="276"/>
        <v>219.11703597122306</v>
      </c>
      <c r="BK164" s="71">
        <f t="shared" si="277"/>
        <v>0</v>
      </c>
      <c r="BL164" s="72">
        <f t="shared" si="278"/>
        <v>487316.28800000006</v>
      </c>
      <c r="BM164" s="74">
        <f t="shared" si="279"/>
        <v>0</v>
      </c>
      <c r="BN164" s="75">
        <f t="shared" si="280"/>
        <v>2224</v>
      </c>
      <c r="BO164" s="71">
        <f t="shared" si="281"/>
        <v>0</v>
      </c>
      <c r="BP164" s="72">
        <f t="shared" si="282"/>
        <v>219.11703597122306</v>
      </c>
      <c r="BQ164" s="71">
        <f t="shared" si="283"/>
        <v>0</v>
      </c>
      <c r="BR164" s="72">
        <f t="shared" si="252"/>
        <v>487316.28800000006</v>
      </c>
      <c r="BS164" s="74">
        <f t="shared" si="284"/>
        <v>0</v>
      </c>
      <c r="BX164" s="321"/>
      <c r="BY164" s="366"/>
      <c r="BZ164" s="60" t="s">
        <v>40</v>
      </c>
      <c r="CA164" s="76">
        <v>108</v>
      </c>
      <c r="CB164" s="77">
        <v>29274</v>
      </c>
      <c r="CC164" s="78"/>
      <c r="CD164" s="79"/>
      <c r="CE164" s="80">
        <v>45</v>
      </c>
      <c r="CF164" s="81">
        <v>10691.817000000001</v>
      </c>
      <c r="CG164" s="82"/>
      <c r="CH164" s="83"/>
      <c r="CI164" s="84"/>
      <c r="CJ164" s="85"/>
      <c r="CK164" s="78"/>
      <c r="CL164" s="83"/>
      <c r="CM164" s="78"/>
      <c r="CN164" s="83"/>
    </row>
    <row r="165" spans="3:92" ht="18" customHeight="1" x14ac:dyDescent="0.3">
      <c r="C165" s="315"/>
      <c r="D165" s="324"/>
      <c r="E165" s="60" t="s">
        <v>54</v>
      </c>
      <c r="F165" s="61">
        <f>CA97</f>
        <v>496</v>
      </c>
      <c r="G165" s="62">
        <f>IFERROR(F165/F170,0)</f>
        <v>0.10985603543743079</v>
      </c>
      <c r="H165" s="63">
        <f t="shared" si="253"/>
        <v>244.65725806451613</v>
      </c>
      <c r="I165" s="64">
        <f>IFERROR(H165/H155,0)</f>
        <v>1.0601133815217079</v>
      </c>
      <c r="J165" s="63">
        <f>CB97</f>
        <v>121350</v>
      </c>
      <c r="K165" s="65">
        <f>IFERROR(J165/J170,0)</f>
        <v>0.10915655757907217</v>
      </c>
      <c r="L165" s="66">
        <f t="shared" si="289"/>
        <v>1007</v>
      </c>
      <c r="M165" s="62">
        <f>IFERROR(L165/L170,0)</f>
        <v>0.18127812781278127</v>
      </c>
      <c r="N165" s="63">
        <f t="shared" si="254"/>
        <v>237.63013207547166</v>
      </c>
      <c r="O165" s="64">
        <f>IFERROR(N165/N155,0)</f>
        <v>0.74945359389471156</v>
      </c>
      <c r="P165" s="63">
        <f t="shared" si="290"/>
        <v>239293.54299999998</v>
      </c>
      <c r="Q165" s="67">
        <f>IFERROR(P165/P170,0)</f>
        <v>0.17851894382731956</v>
      </c>
      <c r="R165" s="66">
        <f>CE97</f>
        <v>0</v>
      </c>
      <c r="S165" s="62">
        <f>IFERROR(R165/R170,0)</f>
        <v>0</v>
      </c>
      <c r="T165" s="63" t="str">
        <f t="shared" si="255"/>
        <v>0</v>
      </c>
      <c r="U165" s="64">
        <f>IFERROR(T165/T155,0)</f>
        <v>0</v>
      </c>
      <c r="V165" s="63">
        <f>CF97</f>
        <v>0</v>
      </c>
      <c r="W165" s="67">
        <f>IFERROR(V165/V170,0)</f>
        <v>0</v>
      </c>
      <c r="X165" s="68">
        <f>CG97</f>
        <v>0</v>
      </c>
      <c r="Y165" s="62">
        <f>IFERROR(X165/X170,0)</f>
        <v>0</v>
      </c>
      <c r="Z165" s="63" t="str">
        <f t="shared" si="256"/>
        <v>0</v>
      </c>
      <c r="AA165" s="64">
        <f>IFERROR(Z165/Z155,0)</f>
        <v>0</v>
      </c>
      <c r="AB165" s="63">
        <f>CH97</f>
        <v>0</v>
      </c>
      <c r="AC165" s="65">
        <f>IFERROR(AB165/AB170,0)</f>
        <v>0</v>
      </c>
      <c r="AD165" s="66">
        <f>CI97</f>
        <v>0</v>
      </c>
      <c r="AE165" s="62">
        <f>IFERROR(AD165/AD170,0)</f>
        <v>0</v>
      </c>
      <c r="AF165" s="63" t="str">
        <f t="shared" si="257"/>
        <v>0</v>
      </c>
      <c r="AG165" s="64">
        <f>IFERROR(AF165/AF155,0)</f>
        <v>0</v>
      </c>
      <c r="AH165" s="63">
        <f>CJ97</f>
        <v>0</v>
      </c>
      <c r="AI165" s="67">
        <f>IFERROR(AH165/AH170,0)</f>
        <v>0</v>
      </c>
      <c r="AJ165" s="66">
        <f>CK97</f>
        <v>0</v>
      </c>
      <c r="AK165" s="62">
        <f>IFERROR(AJ165/AJ170,0)</f>
        <v>0</v>
      </c>
      <c r="AL165" s="63" t="str">
        <f t="shared" si="258"/>
        <v>0</v>
      </c>
      <c r="AM165" s="64">
        <f>IFERROR(AL165/AL155,0)</f>
        <v>0</v>
      </c>
      <c r="AN165" s="63">
        <f>CL97</f>
        <v>0</v>
      </c>
      <c r="AO165" s="65">
        <f>IFERROR(AN165/AN170,0)</f>
        <v>0</v>
      </c>
      <c r="AP165" s="66">
        <f t="shared" si="291"/>
        <v>0</v>
      </c>
      <c r="AQ165" s="62">
        <f>IFERROR(AP165/AP170,0)</f>
        <v>0</v>
      </c>
      <c r="AR165" s="63" t="str">
        <f t="shared" si="260"/>
        <v>0</v>
      </c>
      <c r="AS165" s="64">
        <f>IFERROR(AR165/AR155,0)</f>
        <v>0</v>
      </c>
      <c r="AT165" s="63">
        <f t="shared" si="292"/>
        <v>0</v>
      </c>
      <c r="AU165" s="69">
        <f>IFERROR(AT165/AT170,0)</f>
        <v>0</v>
      </c>
      <c r="AV165" s="70">
        <f t="shared" si="262"/>
        <v>511</v>
      </c>
      <c r="AW165" s="71">
        <f t="shared" si="263"/>
        <v>1.030241935483871</v>
      </c>
      <c r="AX165" s="72">
        <f t="shared" si="264"/>
        <v>-7.0271259890444639</v>
      </c>
      <c r="AY165" s="71">
        <f t="shared" si="265"/>
        <v>-2.8722327899184625E-2</v>
      </c>
      <c r="AZ165" s="72">
        <f t="shared" si="266"/>
        <v>117943.54299999998</v>
      </c>
      <c r="BA165" s="73">
        <f t="shared" si="267"/>
        <v>0.97192866089822805</v>
      </c>
      <c r="BB165" s="70">
        <f t="shared" si="268"/>
        <v>1007</v>
      </c>
      <c r="BC165" s="71">
        <f t="shared" si="269"/>
        <v>0</v>
      </c>
      <c r="BD165" s="72">
        <f t="shared" si="270"/>
        <v>237.63013207547166</v>
      </c>
      <c r="BE165" s="71">
        <f t="shared" si="271"/>
        <v>0</v>
      </c>
      <c r="BF165" s="72">
        <f t="shared" si="272"/>
        <v>239293.54299999998</v>
      </c>
      <c r="BG165" s="73">
        <f t="shared" si="273"/>
        <v>0</v>
      </c>
      <c r="BH165" s="70">
        <f t="shared" si="274"/>
        <v>1007</v>
      </c>
      <c r="BI165" s="71">
        <f t="shared" si="275"/>
        <v>0</v>
      </c>
      <c r="BJ165" s="72">
        <f t="shared" si="276"/>
        <v>237.63013207547166</v>
      </c>
      <c r="BK165" s="71">
        <f t="shared" si="277"/>
        <v>0</v>
      </c>
      <c r="BL165" s="72">
        <f t="shared" si="278"/>
        <v>239293.54299999998</v>
      </c>
      <c r="BM165" s="74">
        <f t="shared" si="279"/>
        <v>0</v>
      </c>
      <c r="BN165" s="75">
        <f t="shared" si="280"/>
        <v>1007</v>
      </c>
      <c r="BO165" s="71">
        <f t="shared" si="281"/>
        <v>0</v>
      </c>
      <c r="BP165" s="72">
        <f t="shared" si="282"/>
        <v>237.63013207547166</v>
      </c>
      <c r="BQ165" s="71">
        <f t="shared" si="283"/>
        <v>0</v>
      </c>
      <c r="BR165" s="72">
        <f t="shared" si="252"/>
        <v>239293.54299999998</v>
      </c>
      <c r="BS165" s="74">
        <f t="shared" si="284"/>
        <v>0</v>
      </c>
      <c r="BX165" s="322"/>
      <c r="BY165" s="361" t="s">
        <v>57</v>
      </c>
      <c r="BZ165" s="362"/>
      <c r="CA165" s="200">
        <v>46</v>
      </c>
      <c r="CB165" s="201">
        <v>0</v>
      </c>
      <c r="CC165" s="202"/>
      <c r="CD165" s="203"/>
      <c r="CE165" s="204">
        <v>7</v>
      </c>
      <c r="CF165" s="205">
        <v>0</v>
      </c>
      <c r="CG165" s="206"/>
      <c r="CH165" s="207"/>
      <c r="CI165" s="208"/>
      <c r="CJ165" s="209"/>
      <c r="CK165" s="202"/>
      <c r="CL165" s="207"/>
      <c r="CM165" s="202"/>
      <c r="CN165" s="207"/>
    </row>
    <row r="166" spans="3:92" ht="18" customHeight="1" x14ac:dyDescent="0.3">
      <c r="C166" s="315"/>
      <c r="D166" s="324"/>
      <c r="E166" s="60" t="s">
        <v>56</v>
      </c>
      <c r="F166" s="61">
        <f>CA98</f>
        <v>82</v>
      </c>
      <c r="G166" s="62">
        <f>IFERROR(F166/F170,0)</f>
        <v>1.8161683277962349E-2</v>
      </c>
      <c r="H166" s="63">
        <f t="shared" si="253"/>
        <v>239.5</v>
      </c>
      <c r="I166" s="64">
        <f>IFERROR(H166/H155,0)</f>
        <v>1.0377666981271259</v>
      </c>
      <c r="J166" s="63">
        <f>CB98</f>
        <v>19639</v>
      </c>
      <c r="K166" s="65">
        <f>IFERROR(J166/J170,0)</f>
        <v>1.766564181537205E-2</v>
      </c>
      <c r="L166" s="66">
        <f t="shared" si="289"/>
        <v>0</v>
      </c>
      <c r="M166" s="62">
        <f>IFERROR(L166/L170,0)</f>
        <v>0</v>
      </c>
      <c r="N166" s="63" t="str">
        <f t="shared" si="254"/>
        <v>0</v>
      </c>
      <c r="O166" s="64">
        <f>IFERROR(N166/N155,0)</f>
        <v>0</v>
      </c>
      <c r="P166" s="63">
        <f t="shared" si="290"/>
        <v>0</v>
      </c>
      <c r="Q166" s="67">
        <f>IFERROR(P166/P170,0)</f>
        <v>0</v>
      </c>
      <c r="R166" s="66">
        <f>CE98</f>
        <v>0</v>
      </c>
      <c r="S166" s="62">
        <f>IFERROR(R166/R170,0)</f>
        <v>0</v>
      </c>
      <c r="T166" s="63" t="str">
        <f t="shared" si="255"/>
        <v>0</v>
      </c>
      <c r="U166" s="64">
        <f>IFERROR(T166/T155,0)</f>
        <v>0</v>
      </c>
      <c r="V166" s="63">
        <f>CF98</f>
        <v>0</v>
      </c>
      <c r="W166" s="67">
        <f>IFERROR(V166/V170,0)</f>
        <v>0</v>
      </c>
      <c r="X166" s="68">
        <f>CG98</f>
        <v>0</v>
      </c>
      <c r="Y166" s="62">
        <f>IFERROR(X166/X170,0)</f>
        <v>0</v>
      </c>
      <c r="Z166" s="63" t="str">
        <f t="shared" si="256"/>
        <v>0</v>
      </c>
      <c r="AA166" s="64">
        <f>IFERROR(Z166/Z155,0)</f>
        <v>0</v>
      </c>
      <c r="AB166" s="63">
        <f>CH98</f>
        <v>0</v>
      </c>
      <c r="AC166" s="65">
        <f>IFERROR(AB166/AB170,0)</f>
        <v>0</v>
      </c>
      <c r="AD166" s="66">
        <f>CI98</f>
        <v>0</v>
      </c>
      <c r="AE166" s="62">
        <f>IFERROR(AD166/AD170,0)</f>
        <v>0</v>
      </c>
      <c r="AF166" s="63" t="str">
        <f t="shared" si="257"/>
        <v>0</v>
      </c>
      <c r="AG166" s="64">
        <f>IFERROR(AF166/AF155,0)</f>
        <v>0</v>
      </c>
      <c r="AH166" s="63">
        <f>CJ98</f>
        <v>0</v>
      </c>
      <c r="AI166" s="67">
        <f>IFERROR(AH166/AH170,0)</f>
        <v>0</v>
      </c>
      <c r="AJ166" s="66">
        <f>CK98</f>
        <v>0</v>
      </c>
      <c r="AK166" s="62">
        <f>IFERROR(AJ166/AJ170,0)</f>
        <v>0</v>
      </c>
      <c r="AL166" s="63" t="str">
        <f t="shared" si="258"/>
        <v>0</v>
      </c>
      <c r="AM166" s="64">
        <f>IFERROR(AL166/AL155,0)</f>
        <v>0</v>
      </c>
      <c r="AN166" s="63">
        <f>CL98</f>
        <v>0</v>
      </c>
      <c r="AO166" s="65">
        <f>IFERROR(AN166/AN170,0)</f>
        <v>0</v>
      </c>
      <c r="AP166" s="66">
        <f t="shared" si="291"/>
        <v>0</v>
      </c>
      <c r="AQ166" s="62">
        <f>IFERROR(AP166/AP170,0)</f>
        <v>0</v>
      </c>
      <c r="AR166" s="63" t="str">
        <f t="shared" si="260"/>
        <v>0</v>
      </c>
      <c r="AS166" s="64">
        <f>IFERROR(AR166/AR155,0)</f>
        <v>0</v>
      </c>
      <c r="AT166" s="63">
        <f t="shared" si="292"/>
        <v>0</v>
      </c>
      <c r="AU166" s="69">
        <f>IFERROR(AT166/AT170,0)</f>
        <v>0</v>
      </c>
      <c r="AV166" s="70">
        <f t="shared" si="262"/>
        <v>-82</v>
      </c>
      <c r="AW166" s="71">
        <f t="shared" si="263"/>
        <v>-1</v>
      </c>
      <c r="AX166" s="72">
        <f t="shared" si="264"/>
        <v>-239.5</v>
      </c>
      <c r="AY166" s="71">
        <f t="shared" si="265"/>
        <v>-1</v>
      </c>
      <c r="AZ166" s="72">
        <f t="shared" si="266"/>
        <v>-19639</v>
      </c>
      <c r="BA166" s="73">
        <f t="shared" si="267"/>
        <v>-1</v>
      </c>
      <c r="BB166" s="70">
        <f t="shared" si="268"/>
        <v>0</v>
      </c>
      <c r="BC166" s="71">
        <f t="shared" si="269"/>
        <v>0</v>
      </c>
      <c r="BD166" s="72">
        <f t="shared" si="270"/>
        <v>0</v>
      </c>
      <c r="BE166" s="71">
        <f t="shared" si="271"/>
        <v>0</v>
      </c>
      <c r="BF166" s="72">
        <f t="shared" si="272"/>
        <v>0</v>
      </c>
      <c r="BG166" s="73">
        <f t="shared" si="273"/>
        <v>0</v>
      </c>
      <c r="BH166" s="70">
        <f t="shared" si="274"/>
        <v>0</v>
      </c>
      <c r="BI166" s="71">
        <f t="shared" si="275"/>
        <v>0</v>
      </c>
      <c r="BJ166" s="72">
        <f t="shared" si="276"/>
        <v>0</v>
      </c>
      <c r="BK166" s="71">
        <f t="shared" si="277"/>
        <v>0</v>
      </c>
      <c r="BL166" s="72">
        <f t="shared" si="278"/>
        <v>0</v>
      </c>
      <c r="BM166" s="74">
        <f t="shared" si="279"/>
        <v>0</v>
      </c>
      <c r="BN166" s="75">
        <f t="shared" si="280"/>
        <v>0</v>
      </c>
      <c r="BO166" s="71">
        <f t="shared" si="281"/>
        <v>0</v>
      </c>
      <c r="BP166" s="72">
        <f t="shared" si="282"/>
        <v>0</v>
      </c>
      <c r="BQ166" s="71">
        <f t="shared" si="283"/>
        <v>0</v>
      </c>
      <c r="BR166" s="72">
        <f t="shared" si="252"/>
        <v>0</v>
      </c>
      <c r="BS166" s="74">
        <f t="shared" si="284"/>
        <v>0</v>
      </c>
      <c r="CD166" s="2"/>
      <c r="CE166" s="2"/>
      <c r="CJ166" s="6"/>
      <c r="CK166" s="6"/>
      <c r="CM166" s="6"/>
    </row>
    <row r="167" spans="3:92" ht="18" customHeight="1" x14ac:dyDescent="0.3">
      <c r="C167" s="315"/>
      <c r="D167" s="324"/>
      <c r="E167" s="60" t="s">
        <v>39</v>
      </c>
      <c r="F167" s="61">
        <f>CA99</f>
        <v>100</v>
      </c>
      <c r="G167" s="62">
        <f>IFERROR(F167/F170,0)</f>
        <v>2.2148394241417499E-2</v>
      </c>
      <c r="H167" s="63">
        <f t="shared" si="253"/>
        <v>258.58999999999997</v>
      </c>
      <c r="I167" s="64">
        <f>IFERROR(H167/H155,0)</f>
        <v>1.1204847201198056</v>
      </c>
      <c r="J167" s="63">
        <f>CB99</f>
        <v>25859</v>
      </c>
      <c r="K167" s="65">
        <f>IFERROR(J167/J170,0)</f>
        <v>2.3260646249997751E-2</v>
      </c>
      <c r="L167" s="66">
        <f t="shared" si="289"/>
        <v>72</v>
      </c>
      <c r="M167" s="62">
        <f>IFERROR(L167/L170,0)</f>
        <v>1.2961296129612962E-2</v>
      </c>
      <c r="N167" s="63">
        <f t="shared" si="254"/>
        <v>188.46418055555557</v>
      </c>
      <c r="O167" s="64">
        <f>IFERROR(N167/N155,0)</f>
        <v>0.59439077108673777</v>
      </c>
      <c r="P167" s="63">
        <f t="shared" si="290"/>
        <v>13569.421</v>
      </c>
      <c r="Q167" s="67">
        <f>IFERROR(P167/P170,0)</f>
        <v>1.0123126077280952E-2</v>
      </c>
      <c r="R167" s="66">
        <f>CE99</f>
        <v>0</v>
      </c>
      <c r="S167" s="62">
        <f>IFERROR(R167/R170,0)</f>
        <v>0</v>
      </c>
      <c r="T167" s="63" t="str">
        <f t="shared" si="255"/>
        <v>0</v>
      </c>
      <c r="U167" s="64">
        <f>IFERROR(T167/T155,0)</f>
        <v>0</v>
      </c>
      <c r="V167" s="63">
        <f>CF99</f>
        <v>0</v>
      </c>
      <c r="W167" s="67">
        <f>IFERROR(V167/V170,0)</f>
        <v>0</v>
      </c>
      <c r="X167" s="68">
        <f>CG99</f>
        <v>0</v>
      </c>
      <c r="Y167" s="62">
        <f>IFERROR(X167/X170,0)</f>
        <v>0</v>
      </c>
      <c r="Z167" s="63" t="str">
        <f t="shared" si="256"/>
        <v>0</v>
      </c>
      <c r="AA167" s="64">
        <f>IFERROR(Z167/Z155,0)</f>
        <v>0</v>
      </c>
      <c r="AB167" s="63">
        <f>CH99</f>
        <v>0</v>
      </c>
      <c r="AC167" s="65">
        <f>IFERROR(AB167/AB170,0)</f>
        <v>0</v>
      </c>
      <c r="AD167" s="66">
        <f>CI99</f>
        <v>0</v>
      </c>
      <c r="AE167" s="62">
        <f>IFERROR(AD167/AD170,0)</f>
        <v>0</v>
      </c>
      <c r="AF167" s="63" t="str">
        <f t="shared" si="257"/>
        <v>0</v>
      </c>
      <c r="AG167" s="64">
        <f>IFERROR(AF167/AF155,0)</f>
        <v>0</v>
      </c>
      <c r="AH167" s="63">
        <f>CJ99</f>
        <v>0</v>
      </c>
      <c r="AI167" s="67">
        <f>IFERROR(AH167/AH170,0)</f>
        <v>0</v>
      </c>
      <c r="AJ167" s="66">
        <f>CK99</f>
        <v>0</v>
      </c>
      <c r="AK167" s="62">
        <f>IFERROR(AJ167/AJ170,0)</f>
        <v>0</v>
      </c>
      <c r="AL167" s="63" t="str">
        <f t="shared" si="258"/>
        <v>0</v>
      </c>
      <c r="AM167" s="64">
        <f>IFERROR(AL167/AL155,0)</f>
        <v>0</v>
      </c>
      <c r="AN167" s="63">
        <f>CL99</f>
        <v>0</v>
      </c>
      <c r="AO167" s="65">
        <f>IFERROR(AN167/AN170,0)</f>
        <v>0</v>
      </c>
      <c r="AP167" s="66">
        <f t="shared" si="291"/>
        <v>0</v>
      </c>
      <c r="AQ167" s="62">
        <f>IFERROR(AP167/AP170,0)</f>
        <v>0</v>
      </c>
      <c r="AR167" s="63" t="str">
        <f t="shared" si="260"/>
        <v>0</v>
      </c>
      <c r="AS167" s="64">
        <f>IFERROR(AR167/AR155,0)</f>
        <v>0</v>
      </c>
      <c r="AT167" s="63">
        <f t="shared" si="292"/>
        <v>0</v>
      </c>
      <c r="AU167" s="69">
        <f>IFERROR(AT167/AT170,0)</f>
        <v>0</v>
      </c>
      <c r="AV167" s="70">
        <f t="shared" si="262"/>
        <v>-28</v>
      </c>
      <c r="AW167" s="71">
        <f t="shared" si="263"/>
        <v>-0.28000000000000003</v>
      </c>
      <c r="AX167" s="72">
        <f t="shared" si="264"/>
        <v>-70.125819444444403</v>
      </c>
      <c r="AY167" s="71">
        <f t="shared" si="265"/>
        <v>-0.2711853491799544</v>
      </c>
      <c r="AZ167" s="72">
        <f t="shared" si="266"/>
        <v>-12289.579</v>
      </c>
      <c r="BA167" s="73">
        <f t="shared" si="267"/>
        <v>-0.47525345140956726</v>
      </c>
      <c r="BB167" s="70">
        <f t="shared" si="268"/>
        <v>72</v>
      </c>
      <c r="BC167" s="71">
        <f t="shared" si="269"/>
        <v>0</v>
      </c>
      <c r="BD167" s="72">
        <f t="shared" si="270"/>
        <v>188.46418055555557</v>
      </c>
      <c r="BE167" s="71">
        <f t="shared" si="271"/>
        <v>0</v>
      </c>
      <c r="BF167" s="72">
        <f t="shared" si="272"/>
        <v>13569.421</v>
      </c>
      <c r="BG167" s="73">
        <f t="shared" si="273"/>
        <v>0</v>
      </c>
      <c r="BH167" s="70">
        <f t="shared" si="274"/>
        <v>72</v>
      </c>
      <c r="BI167" s="71">
        <f t="shared" si="275"/>
        <v>0</v>
      </c>
      <c r="BJ167" s="72">
        <f t="shared" si="276"/>
        <v>188.46418055555557</v>
      </c>
      <c r="BK167" s="71">
        <f t="shared" si="277"/>
        <v>0</v>
      </c>
      <c r="BL167" s="72">
        <f t="shared" si="278"/>
        <v>13569.421</v>
      </c>
      <c r="BM167" s="74">
        <f t="shared" si="279"/>
        <v>0</v>
      </c>
      <c r="BN167" s="75">
        <f t="shared" si="280"/>
        <v>72</v>
      </c>
      <c r="BO167" s="71">
        <f t="shared" si="281"/>
        <v>0</v>
      </c>
      <c r="BP167" s="72">
        <f t="shared" si="282"/>
        <v>188.46418055555557</v>
      </c>
      <c r="BQ167" s="71">
        <f t="shared" si="283"/>
        <v>0</v>
      </c>
      <c r="BR167" s="72">
        <f t="shared" si="252"/>
        <v>13569.421</v>
      </c>
      <c r="BS167" s="74">
        <f t="shared" si="284"/>
        <v>0</v>
      </c>
      <c r="BX167" s="16" t="s">
        <v>71</v>
      </c>
      <c r="BY167" s="213"/>
      <c r="BZ167" s="213"/>
      <c r="CA167" s="213"/>
      <c r="CB167" s="213"/>
      <c r="CC167" s="14"/>
      <c r="CD167" s="8"/>
      <c r="CE167" s="8"/>
      <c r="CF167" s="8"/>
      <c r="CG167" s="8"/>
      <c r="CH167" s="8"/>
      <c r="CI167" s="8"/>
      <c r="CJ167" s="14"/>
      <c r="CK167" s="6"/>
      <c r="CM167" s="6"/>
    </row>
    <row r="168" spans="3:92" ht="18" customHeight="1" x14ac:dyDescent="0.3">
      <c r="C168" s="315"/>
      <c r="D168" s="325"/>
      <c r="E168" s="86" t="s">
        <v>41</v>
      </c>
      <c r="F168" s="87">
        <f>SUM(F163:F167)</f>
        <v>1993</v>
      </c>
      <c r="G168" s="88">
        <f>IFERROR(F168/F170,0)</f>
        <v>0.44141749723145074</v>
      </c>
      <c r="H168" s="89">
        <f t="shared" si="253"/>
        <v>243.56598093326645</v>
      </c>
      <c r="I168" s="90">
        <f>IFERROR(H168/H155,0)</f>
        <v>1.0553848175749911</v>
      </c>
      <c r="J168" s="89">
        <f>SUM(J163:J167)</f>
        <v>485427</v>
      </c>
      <c r="K168" s="91">
        <f>IFERROR(J168/J170,0)</f>
        <v>0.43665051731303062</v>
      </c>
      <c r="L168" s="92">
        <f>SUM(L163:L167)</f>
        <v>3713</v>
      </c>
      <c r="M168" s="88">
        <f>IFERROR(L168/L170,0)</f>
        <v>0.66840684068406842</v>
      </c>
      <c r="N168" s="89">
        <f t="shared" si="254"/>
        <v>232.77622030702938</v>
      </c>
      <c r="O168" s="90">
        <f>IFERROR(N168/N155,0)</f>
        <v>0.73414500660599369</v>
      </c>
      <c r="P168" s="89">
        <f>SUM(P163:P167)</f>
        <v>864298.10600000003</v>
      </c>
      <c r="Q168" s="93">
        <f>IFERROR(P168/P170,0)</f>
        <v>0.64478791655098155</v>
      </c>
      <c r="R168" s="92">
        <f>SUM(R163:R167)</f>
        <v>0</v>
      </c>
      <c r="S168" s="88">
        <f>IFERROR(R168/R170,0)</f>
        <v>0</v>
      </c>
      <c r="T168" s="89" t="str">
        <f t="shared" si="255"/>
        <v>0</v>
      </c>
      <c r="U168" s="90">
        <f>IFERROR(T168/T155,0)</f>
        <v>0</v>
      </c>
      <c r="V168" s="89">
        <f>SUM(V163:V167)</f>
        <v>0</v>
      </c>
      <c r="W168" s="93">
        <f>IFERROR(V168/V170,0)</f>
        <v>0</v>
      </c>
      <c r="X168" s="94">
        <f>SUM(X163:X167)</f>
        <v>0</v>
      </c>
      <c r="Y168" s="88">
        <f>IFERROR(X168/X170,0)</f>
        <v>0</v>
      </c>
      <c r="Z168" s="89" t="str">
        <f t="shared" si="256"/>
        <v>0</v>
      </c>
      <c r="AA168" s="90">
        <f>IFERROR(Z168/Z155,0)</f>
        <v>0</v>
      </c>
      <c r="AB168" s="89">
        <f>SUM(AB163:AB167)</f>
        <v>0</v>
      </c>
      <c r="AC168" s="91">
        <f>IFERROR(AB168/AB170,0)</f>
        <v>0</v>
      </c>
      <c r="AD168" s="92">
        <f>SUM(AD163:AD167)</f>
        <v>0</v>
      </c>
      <c r="AE168" s="88">
        <f>IFERROR(AD168/AD170,0)</f>
        <v>0</v>
      </c>
      <c r="AF168" s="89" t="str">
        <f t="shared" si="257"/>
        <v>0</v>
      </c>
      <c r="AG168" s="90">
        <f>IFERROR(AF168/AF155,0)</f>
        <v>0</v>
      </c>
      <c r="AH168" s="89">
        <f>SUM(AH163:AH167)</f>
        <v>0</v>
      </c>
      <c r="AI168" s="93">
        <f>IFERROR(AH168/AH170,0)</f>
        <v>0</v>
      </c>
      <c r="AJ168" s="92">
        <f>SUM(AJ163:AJ167)</f>
        <v>0</v>
      </c>
      <c r="AK168" s="88">
        <f>IFERROR(AJ168/AJ170,0)</f>
        <v>0</v>
      </c>
      <c r="AL168" s="89" t="str">
        <f t="shared" si="258"/>
        <v>0</v>
      </c>
      <c r="AM168" s="90">
        <f>IFERROR(AL168/AL155,0)</f>
        <v>0</v>
      </c>
      <c r="AN168" s="89">
        <f>SUM(AN163:AN167)</f>
        <v>0</v>
      </c>
      <c r="AO168" s="91">
        <f>IFERROR(AN168/AN170,0)</f>
        <v>0</v>
      </c>
      <c r="AP168" s="92">
        <f>SUM(AP163:AP167)</f>
        <v>0</v>
      </c>
      <c r="AQ168" s="88">
        <f>IFERROR(AP168/AP170,0)</f>
        <v>0</v>
      </c>
      <c r="AR168" s="89" t="str">
        <f t="shared" si="260"/>
        <v>0</v>
      </c>
      <c r="AS168" s="90">
        <f>IFERROR(AR168/AR155,0)</f>
        <v>0</v>
      </c>
      <c r="AT168" s="89">
        <f>SUM(AT163:AT167)</f>
        <v>0</v>
      </c>
      <c r="AU168" s="95">
        <f>IFERROR(AT168/AT170,0)</f>
        <v>0</v>
      </c>
      <c r="AV168" s="96">
        <f t="shared" si="262"/>
        <v>1720</v>
      </c>
      <c r="AW168" s="97">
        <f t="shared" si="263"/>
        <v>0.86302057200200699</v>
      </c>
      <c r="AX168" s="98">
        <f t="shared" si="264"/>
        <v>-10.789760626237069</v>
      </c>
      <c r="AY168" s="97">
        <f t="shared" si="265"/>
        <v>-4.4299128248100075E-2</v>
      </c>
      <c r="AZ168" s="98">
        <f t="shared" si="266"/>
        <v>378871.10600000003</v>
      </c>
      <c r="BA168" s="99">
        <f t="shared" si="267"/>
        <v>0.78049038475404131</v>
      </c>
      <c r="BB168" s="96">
        <f t="shared" si="268"/>
        <v>3713</v>
      </c>
      <c r="BC168" s="97">
        <f t="shared" si="269"/>
        <v>0</v>
      </c>
      <c r="BD168" s="98">
        <f t="shared" si="270"/>
        <v>232.77622030702938</v>
      </c>
      <c r="BE168" s="97">
        <f t="shared" si="271"/>
        <v>0</v>
      </c>
      <c r="BF168" s="98">
        <f t="shared" si="272"/>
        <v>864298.10600000003</v>
      </c>
      <c r="BG168" s="99">
        <f t="shared" si="273"/>
        <v>0</v>
      </c>
      <c r="BH168" s="96">
        <f t="shared" si="274"/>
        <v>3713</v>
      </c>
      <c r="BI168" s="97">
        <f t="shared" si="275"/>
        <v>0</v>
      </c>
      <c r="BJ168" s="98">
        <f t="shared" si="276"/>
        <v>232.77622030702938</v>
      </c>
      <c r="BK168" s="97">
        <f t="shared" si="277"/>
        <v>0</v>
      </c>
      <c r="BL168" s="98">
        <f t="shared" si="278"/>
        <v>864298.10600000003</v>
      </c>
      <c r="BM168" s="100">
        <f t="shared" si="279"/>
        <v>0</v>
      </c>
      <c r="BN168" s="101">
        <f t="shared" si="280"/>
        <v>3713</v>
      </c>
      <c r="BO168" s="97">
        <f t="shared" si="281"/>
        <v>0</v>
      </c>
      <c r="BP168" s="98">
        <f t="shared" si="282"/>
        <v>232.77622030702938</v>
      </c>
      <c r="BQ168" s="97">
        <f t="shared" si="283"/>
        <v>0</v>
      </c>
      <c r="BR168" s="98">
        <f t="shared" si="252"/>
        <v>864298.10600000003</v>
      </c>
      <c r="BS168" s="100">
        <f t="shared" si="284"/>
        <v>0</v>
      </c>
      <c r="BX168" s="320" t="s">
        <v>72</v>
      </c>
      <c r="BY168" s="363"/>
      <c r="BZ168" s="214" t="s">
        <v>73</v>
      </c>
      <c r="CA168" s="214" t="s">
        <v>32</v>
      </c>
      <c r="CB168" s="214" t="s">
        <v>58</v>
      </c>
      <c r="CC168" s="214" t="s">
        <v>61</v>
      </c>
      <c r="CD168" s="214" t="s">
        <v>74</v>
      </c>
      <c r="CE168" s="214" t="s">
        <v>75</v>
      </c>
      <c r="CF168" s="214" t="s">
        <v>76</v>
      </c>
      <c r="CG168" s="214" t="s">
        <v>77</v>
      </c>
      <c r="CH168" s="214" t="s">
        <v>78</v>
      </c>
      <c r="CI168" s="214" t="s">
        <v>79</v>
      </c>
      <c r="CJ168" s="214" t="s">
        <v>80</v>
      </c>
      <c r="CK168" s="214" t="s">
        <v>81</v>
      </c>
      <c r="CL168" s="215" t="s">
        <v>82</v>
      </c>
      <c r="CM168" s="6"/>
      <c r="CN168" s="6"/>
    </row>
    <row r="169" spans="3:92" ht="18" customHeight="1" x14ac:dyDescent="0.3">
      <c r="C169" s="315"/>
      <c r="D169" s="326" t="s">
        <v>57</v>
      </c>
      <c r="E169" s="327"/>
      <c r="F169" s="155">
        <f>CA100</f>
        <v>43</v>
      </c>
      <c r="G169" s="156">
        <f>IFERROR(F169/F170,0)</f>
        <v>9.5238095238095247E-3</v>
      </c>
      <c r="H169" s="157">
        <f t="shared" si="253"/>
        <v>0</v>
      </c>
      <c r="I169" s="158">
        <f>IFERROR(H169/H155,0)</f>
        <v>0</v>
      </c>
      <c r="J169" s="157">
        <f>CB100</f>
        <v>0</v>
      </c>
      <c r="K169" s="159">
        <f>IFERROR(J169/J170,0)</f>
        <v>0</v>
      </c>
      <c r="L169" s="160">
        <f>CC100</f>
        <v>33</v>
      </c>
      <c r="M169" s="156">
        <f>IFERROR(L169/L170,0)</f>
        <v>5.9405940594059407E-3</v>
      </c>
      <c r="N169" s="157">
        <f t="shared" si="254"/>
        <v>4.1046666666666658</v>
      </c>
      <c r="O169" s="158">
        <f>IFERROR(N169/N155,0)</f>
        <v>1.2945568637297795E-2</v>
      </c>
      <c r="P169" s="157">
        <f>CD100</f>
        <v>135.45399999999998</v>
      </c>
      <c r="Q169" s="161">
        <f>IFERROR(P169/P170,0)</f>
        <v>1.0105205812923144E-4</v>
      </c>
      <c r="R169" s="160">
        <f>CE100</f>
        <v>0</v>
      </c>
      <c r="S169" s="156">
        <f>IFERROR(R169/R170,0)</f>
        <v>0</v>
      </c>
      <c r="T169" s="157" t="str">
        <f t="shared" si="255"/>
        <v>0</v>
      </c>
      <c r="U169" s="158">
        <f>IFERROR(T169/T155,0)</f>
        <v>0</v>
      </c>
      <c r="V169" s="157">
        <f>CF100</f>
        <v>0</v>
      </c>
      <c r="W169" s="161">
        <f>IFERROR(V169/V170,0)</f>
        <v>0</v>
      </c>
      <c r="X169" s="162">
        <f>CG100</f>
        <v>0</v>
      </c>
      <c r="Y169" s="156">
        <f>IFERROR(X169/X170,0)</f>
        <v>0</v>
      </c>
      <c r="Z169" s="157" t="str">
        <f t="shared" si="256"/>
        <v>0</v>
      </c>
      <c r="AA169" s="158">
        <f>IFERROR(Z169/Z155,0)</f>
        <v>0</v>
      </c>
      <c r="AB169" s="157">
        <f>CH100</f>
        <v>0</v>
      </c>
      <c r="AC169" s="159">
        <f>IFERROR(AB169/AB170,0)</f>
        <v>0</v>
      </c>
      <c r="AD169" s="160">
        <f>CI100</f>
        <v>0</v>
      </c>
      <c r="AE169" s="156">
        <f>IFERROR(AD169/AD170,0)</f>
        <v>0</v>
      </c>
      <c r="AF169" s="157" t="str">
        <f t="shared" si="257"/>
        <v>0</v>
      </c>
      <c r="AG169" s="158">
        <f>IFERROR(AF169/AF155,0)</f>
        <v>0</v>
      </c>
      <c r="AH169" s="157">
        <f>CJ100</f>
        <v>0</v>
      </c>
      <c r="AI169" s="161">
        <f>IFERROR(AH169/AH170,0)</f>
        <v>0</v>
      </c>
      <c r="AJ169" s="160">
        <f>CK100</f>
        <v>0</v>
      </c>
      <c r="AK169" s="156">
        <f>IFERROR(AJ169/AJ170,0)</f>
        <v>0</v>
      </c>
      <c r="AL169" s="157" t="str">
        <f t="shared" si="258"/>
        <v>0</v>
      </c>
      <c r="AM169" s="158">
        <f>IFERROR(AL169/AL155,0)</f>
        <v>0</v>
      </c>
      <c r="AN169" s="157">
        <f>CL100</f>
        <v>0</v>
      </c>
      <c r="AO169" s="159">
        <f>IFERROR(AN169/AN170,0)</f>
        <v>0</v>
      </c>
      <c r="AP169" s="160">
        <f>CM100</f>
        <v>0</v>
      </c>
      <c r="AQ169" s="156">
        <f>IFERROR(AP169/AP170,0)</f>
        <v>0</v>
      </c>
      <c r="AR169" s="157" t="str">
        <f t="shared" si="260"/>
        <v>0</v>
      </c>
      <c r="AS169" s="158">
        <f>IFERROR(AR169/AR155,0)</f>
        <v>0</v>
      </c>
      <c r="AT169" s="157">
        <f>CN100</f>
        <v>0</v>
      </c>
      <c r="AU169" s="163">
        <f>IFERROR(AT169/AT170,0)</f>
        <v>0</v>
      </c>
      <c r="AV169" s="164">
        <f t="shared" si="262"/>
        <v>-10</v>
      </c>
      <c r="AW169" s="165">
        <f t="shared" si="263"/>
        <v>-0.23255813953488372</v>
      </c>
      <c r="AX169" s="166">
        <f t="shared" si="264"/>
        <v>4.1046666666666658</v>
      </c>
      <c r="AY169" s="165">
        <f t="shared" si="265"/>
        <v>0</v>
      </c>
      <c r="AZ169" s="166">
        <f t="shared" si="266"/>
        <v>135.45399999999998</v>
      </c>
      <c r="BA169" s="167">
        <f t="shared" si="267"/>
        <v>0</v>
      </c>
      <c r="BB169" s="164">
        <f t="shared" si="268"/>
        <v>33</v>
      </c>
      <c r="BC169" s="165">
        <f t="shared" si="269"/>
        <v>0</v>
      </c>
      <c r="BD169" s="166">
        <f t="shared" si="270"/>
        <v>4.1046666666666658</v>
      </c>
      <c r="BE169" s="165">
        <f t="shared" si="271"/>
        <v>0</v>
      </c>
      <c r="BF169" s="166">
        <f t="shared" si="272"/>
        <v>135.45399999999998</v>
      </c>
      <c r="BG169" s="167">
        <f t="shared" si="273"/>
        <v>0</v>
      </c>
      <c r="BH169" s="164">
        <f t="shared" si="274"/>
        <v>33</v>
      </c>
      <c r="BI169" s="165">
        <f t="shared" si="275"/>
        <v>0</v>
      </c>
      <c r="BJ169" s="166">
        <f t="shared" si="276"/>
        <v>4.1046666666666658</v>
      </c>
      <c r="BK169" s="165">
        <f t="shared" si="277"/>
        <v>0</v>
      </c>
      <c r="BL169" s="166">
        <f t="shared" si="278"/>
        <v>135.45399999999998</v>
      </c>
      <c r="BM169" s="168">
        <f t="shared" si="279"/>
        <v>0</v>
      </c>
      <c r="BN169" s="169">
        <f t="shared" si="280"/>
        <v>33</v>
      </c>
      <c r="BO169" s="165">
        <f t="shared" si="281"/>
        <v>0</v>
      </c>
      <c r="BP169" s="166">
        <f t="shared" si="282"/>
        <v>4.1046666666666658</v>
      </c>
      <c r="BQ169" s="165">
        <f t="shared" si="283"/>
        <v>0</v>
      </c>
      <c r="BR169" s="166">
        <f t="shared" si="252"/>
        <v>135.45399999999998</v>
      </c>
      <c r="BS169" s="168">
        <f t="shared" si="284"/>
        <v>0</v>
      </c>
      <c r="BX169" s="321" t="s">
        <v>83</v>
      </c>
      <c r="BY169" s="216" t="s">
        <v>84</v>
      </c>
      <c r="BZ169" s="217">
        <f t="shared" ref="BZ169:BZ189" si="293">SUM(CA169:CL169)</f>
        <v>95630</v>
      </c>
      <c r="CA169" s="218">
        <v>8122</v>
      </c>
      <c r="CB169" s="218">
        <v>7336</v>
      </c>
      <c r="CC169" s="218">
        <v>8122</v>
      </c>
      <c r="CD169" s="218">
        <v>7860</v>
      </c>
      <c r="CE169" s="218">
        <v>8122</v>
      </c>
      <c r="CF169" s="218">
        <v>7860</v>
      </c>
      <c r="CG169" s="218">
        <v>8122</v>
      </c>
      <c r="CH169" s="218">
        <v>8122</v>
      </c>
      <c r="CI169" s="218">
        <v>7860</v>
      </c>
      <c r="CJ169" s="218">
        <v>8122</v>
      </c>
      <c r="CK169" s="218">
        <v>7860</v>
      </c>
      <c r="CL169" s="219">
        <v>8122</v>
      </c>
      <c r="CM169" s="220"/>
      <c r="CN169" s="220"/>
    </row>
    <row r="170" spans="3:92" ht="18" customHeight="1" x14ac:dyDescent="0.3">
      <c r="C170" s="315"/>
      <c r="D170" s="328" t="s">
        <v>59</v>
      </c>
      <c r="E170" s="329"/>
      <c r="F170" s="170">
        <f>SUM(F158,F162,F168,F169)</f>
        <v>4515</v>
      </c>
      <c r="G170" s="171">
        <f>IFERROR(F170/F170,0)</f>
        <v>1</v>
      </c>
      <c r="H170" s="172">
        <f t="shared" si="253"/>
        <v>246.22502768549279</v>
      </c>
      <c r="I170" s="173">
        <f>IFERROR(H170/H155,0)</f>
        <v>1.0669066136844843</v>
      </c>
      <c r="J170" s="172">
        <f>SUM(J158,J162,J168,J169)</f>
        <v>1111706</v>
      </c>
      <c r="K170" s="174">
        <f>IFERROR(J170/J170,0)</f>
        <v>1</v>
      </c>
      <c r="L170" s="175">
        <f>SUM(L158,L162,L168,L169)</f>
        <v>5555</v>
      </c>
      <c r="M170" s="171">
        <f>IFERROR(L170/L170,0)</f>
        <v>1</v>
      </c>
      <c r="N170" s="172">
        <f t="shared" si="254"/>
        <v>241.30293699369935</v>
      </c>
      <c r="O170" s="173">
        <f>IFERROR(N170/N155,0)</f>
        <v>0.76103712844733162</v>
      </c>
      <c r="P170" s="172">
        <f>SUM(P158,P162,P168,P169)</f>
        <v>1340437.8149999999</v>
      </c>
      <c r="Q170" s="176">
        <f>IFERROR(P170/P170,0)</f>
        <v>1</v>
      </c>
      <c r="R170" s="175">
        <f>SUM(R158,R162,R168,R169)</f>
        <v>0</v>
      </c>
      <c r="S170" s="171">
        <f>IFERROR(R170/R170,0)</f>
        <v>0</v>
      </c>
      <c r="T170" s="172" t="str">
        <f t="shared" si="255"/>
        <v>0</v>
      </c>
      <c r="U170" s="173">
        <f>IFERROR(T170/T155,0)</f>
        <v>0</v>
      </c>
      <c r="V170" s="172">
        <f>SUM(V158,V162,V168,V169)</f>
        <v>0</v>
      </c>
      <c r="W170" s="176">
        <f>IFERROR(V170/V170,0)</f>
        <v>0</v>
      </c>
      <c r="X170" s="177">
        <f>SUM(X158,X162,X168,X169)</f>
        <v>0</v>
      </c>
      <c r="Y170" s="171">
        <f>IFERROR(X170/X170,0)</f>
        <v>0</v>
      </c>
      <c r="Z170" s="172" t="str">
        <f t="shared" si="256"/>
        <v>0</v>
      </c>
      <c r="AA170" s="173">
        <f>IFERROR(Z170/Z155,0)</f>
        <v>0</v>
      </c>
      <c r="AB170" s="172">
        <f>SUM(AB158,AB162,AB168,AB169)</f>
        <v>0</v>
      </c>
      <c r="AC170" s="174">
        <f>IFERROR(AB170/AB170,0)</f>
        <v>0</v>
      </c>
      <c r="AD170" s="175">
        <f>SUM(AD158,AD162,AD168,AD169)</f>
        <v>0</v>
      </c>
      <c r="AE170" s="171">
        <f>IFERROR(AD170/AD170,0)</f>
        <v>0</v>
      </c>
      <c r="AF170" s="172" t="str">
        <f t="shared" si="257"/>
        <v>0</v>
      </c>
      <c r="AG170" s="173">
        <f>IFERROR(AF170/AF155,0)</f>
        <v>0</v>
      </c>
      <c r="AH170" s="172">
        <f>SUM(AH158,AH162,AH168,AH169)</f>
        <v>0</v>
      </c>
      <c r="AI170" s="176">
        <f>IFERROR(AH170/AH170,0)</f>
        <v>0</v>
      </c>
      <c r="AJ170" s="175">
        <f>SUM(AJ158,AJ162,AJ168,AJ169)</f>
        <v>0</v>
      </c>
      <c r="AK170" s="171">
        <f>IFERROR(AJ170/AJ170,0)</f>
        <v>0</v>
      </c>
      <c r="AL170" s="172" t="str">
        <f t="shared" si="258"/>
        <v>0</v>
      </c>
      <c r="AM170" s="173">
        <f>IFERROR(AL170/AL155,0)</f>
        <v>0</v>
      </c>
      <c r="AN170" s="172">
        <f>SUM(AN158,AN162,AN168,AN169)</f>
        <v>0</v>
      </c>
      <c r="AO170" s="174">
        <f>IFERROR(AN170/AN170,0)</f>
        <v>0</v>
      </c>
      <c r="AP170" s="175">
        <f>SUM(AP158,AP162,AP168,AP169)</f>
        <v>0</v>
      </c>
      <c r="AQ170" s="171">
        <f>IFERROR(AP170/AP170,0)</f>
        <v>0</v>
      </c>
      <c r="AR170" s="172" t="str">
        <f t="shared" si="260"/>
        <v>0</v>
      </c>
      <c r="AS170" s="173">
        <f>IFERROR(AR170/AR155,0)</f>
        <v>0</v>
      </c>
      <c r="AT170" s="172">
        <f>SUM(AT158,AT162,AT168,AT169)</f>
        <v>0</v>
      </c>
      <c r="AU170" s="178">
        <f>IFERROR(AT170/AT170,0)</f>
        <v>0</v>
      </c>
      <c r="AV170" s="179">
        <f t="shared" si="262"/>
        <v>1040</v>
      </c>
      <c r="AW170" s="180">
        <f t="shared" si="263"/>
        <v>0.23034330011074197</v>
      </c>
      <c r="AX170" s="181">
        <f t="shared" si="264"/>
        <v>-4.9220906917934428</v>
      </c>
      <c r="AY170" s="180">
        <f t="shared" si="265"/>
        <v>-1.9990212766187638E-2</v>
      </c>
      <c r="AZ170" s="181">
        <f t="shared" si="266"/>
        <v>228731.81499999994</v>
      </c>
      <c r="BA170" s="182">
        <f t="shared" si="267"/>
        <v>0.2057484757660748</v>
      </c>
      <c r="BB170" s="179">
        <f t="shared" si="268"/>
        <v>5555</v>
      </c>
      <c r="BC170" s="180">
        <f t="shared" si="269"/>
        <v>0</v>
      </c>
      <c r="BD170" s="181">
        <f t="shared" si="270"/>
        <v>241.30293699369935</v>
      </c>
      <c r="BE170" s="180">
        <f t="shared" si="271"/>
        <v>0</v>
      </c>
      <c r="BF170" s="181">
        <f t="shared" si="272"/>
        <v>1340437.8149999999</v>
      </c>
      <c r="BG170" s="182">
        <f t="shared" si="273"/>
        <v>0</v>
      </c>
      <c r="BH170" s="179">
        <f t="shared" si="274"/>
        <v>5555</v>
      </c>
      <c r="BI170" s="180">
        <f t="shared" si="275"/>
        <v>0</v>
      </c>
      <c r="BJ170" s="181">
        <f t="shared" si="276"/>
        <v>241.30293699369935</v>
      </c>
      <c r="BK170" s="180">
        <f t="shared" si="277"/>
        <v>0</v>
      </c>
      <c r="BL170" s="181">
        <f t="shared" si="278"/>
        <v>1340437.8149999999</v>
      </c>
      <c r="BM170" s="183">
        <f t="shared" si="279"/>
        <v>0</v>
      </c>
      <c r="BN170" s="184">
        <f t="shared" si="280"/>
        <v>5555</v>
      </c>
      <c r="BO170" s="180">
        <f t="shared" si="281"/>
        <v>0</v>
      </c>
      <c r="BP170" s="181">
        <f t="shared" si="282"/>
        <v>241.30293699369935</v>
      </c>
      <c r="BQ170" s="180">
        <f t="shared" si="283"/>
        <v>0</v>
      </c>
      <c r="BR170" s="181">
        <f t="shared" si="252"/>
        <v>1340437.8149999999</v>
      </c>
      <c r="BS170" s="183">
        <f t="shared" si="284"/>
        <v>0</v>
      </c>
      <c r="BX170" s="321"/>
      <c r="BY170" s="216" t="s">
        <v>85</v>
      </c>
      <c r="BZ170" s="217">
        <f t="shared" si="293"/>
        <v>95630</v>
      </c>
      <c r="CA170" s="218">
        <v>8122</v>
      </c>
      <c r="CB170" s="218">
        <v>7336</v>
      </c>
      <c r="CC170" s="218">
        <v>8122</v>
      </c>
      <c r="CD170" s="218">
        <v>7860</v>
      </c>
      <c r="CE170" s="218">
        <v>8122</v>
      </c>
      <c r="CF170" s="218">
        <v>7860</v>
      </c>
      <c r="CG170" s="218">
        <v>8122</v>
      </c>
      <c r="CH170" s="218">
        <v>8122</v>
      </c>
      <c r="CI170" s="218">
        <v>7860</v>
      </c>
      <c r="CJ170" s="218">
        <v>8122</v>
      </c>
      <c r="CK170" s="218">
        <v>7860</v>
      </c>
      <c r="CL170" s="219">
        <v>8122</v>
      </c>
      <c r="CM170" s="220"/>
      <c r="CN170" s="220"/>
    </row>
    <row r="171" spans="3:92" ht="18" customHeight="1" thickBot="1" x14ac:dyDescent="0.35">
      <c r="C171" s="316"/>
      <c r="D171" s="330" t="s">
        <v>60</v>
      </c>
      <c r="E171" s="331"/>
      <c r="F171" s="185">
        <f>F170/F150</f>
        <v>0.55589756217680375</v>
      </c>
      <c r="G171" s="186"/>
      <c r="H171" s="187"/>
      <c r="I171" s="188"/>
      <c r="J171" s="187"/>
      <c r="K171" s="189"/>
      <c r="L171" s="190">
        <f>L170/L150</f>
        <v>0.68394484117212506</v>
      </c>
      <c r="M171" s="186"/>
      <c r="N171" s="187"/>
      <c r="O171" s="188"/>
      <c r="P171" s="187"/>
      <c r="Q171" s="191"/>
      <c r="R171" s="190" t="e">
        <f>R170/R150</f>
        <v>#DIV/0!</v>
      </c>
      <c r="S171" s="186"/>
      <c r="T171" s="187"/>
      <c r="U171" s="188"/>
      <c r="V171" s="187"/>
      <c r="W171" s="191"/>
      <c r="X171" s="192" t="e">
        <f>X170/X150</f>
        <v>#DIV/0!</v>
      </c>
      <c r="Y171" s="186"/>
      <c r="Z171" s="187"/>
      <c r="AA171" s="188"/>
      <c r="AB171" s="187"/>
      <c r="AC171" s="189"/>
      <c r="AD171" s="190" t="e">
        <f>AD170/AD150</f>
        <v>#DIV/0!</v>
      </c>
      <c r="AE171" s="186"/>
      <c r="AF171" s="187"/>
      <c r="AG171" s="188"/>
      <c r="AH171" s="187"/>
      <c r="AI171" s="191"/>
      <c r="AJ171" s="190" t="e">
        <f>AJ170/AJ150</f>
        <v>#DIV/0!</v>
      </c>
      <c r="AK171" s="186"/>
      <c r="AL171" s="187"/>
      <c r="AM171" s="188"/>
      <c r="AN171" s="187"/>
      <c r="AO171" s="189"/>
      <c r="AP171" s="190" t="e">
        <f>AP170/AP150</f>
        <v>#DIV/0!</v>
      </c>
      <c r="AQ171" s="186"/>
      <c r="AR171" s="187"/>
      <c r="AS171" s="188"/>
      <c r="AT171" s="187"/>
      <c r="AU171" s="193"/>
      <c r="AV171" s="194">
        <f t="shared" si="262"/>
        <v>0.12804727899532131</v>
      </c>
      <c r="AW171" s="195"/>
      <c r="AX171" s="196"/>
      <c r="AY171" s="197"/>
      <c r="AZ171" s="196"/>
      <c r="BA171" s="197"/>
      <c r="BB171" s="194">
        <f t="shared" si="268"/>
        <v>0</v>
      </c>
      <c r="BC171" s="195"/>
      <c r="BD171" s="196"/>
      <c r="BE171" s="197"/>
      <c r="BF171" s="196"/>
      <c r="BG171" s="197"/>
      <c r="BH171" s="194">
        <f t="shared" si="274"/>
        <v>0</v>
      </c>
      <c r="BI171" s="195"/>
      <c r="BJ171" s="196"/>
      <c r="BK171" s="197"/>
      <c r="BL171" s="196"/>
      <c r="BM171" s="198"/>
      <c r="BN171" s="199">
        <f>IFERROR(L171-AP171,0)</f>
        <v>0</v>
      </c>
      <c r="BO171" s="195"/>
      <c r="BP171" s="196"/>
      <c r="BQ171" s="197"/>
      <c r="BR171" s="196"/>
      <c r="BS171" s="198"/>
      <c r="BX171" s="221" t="s">
        <v>86</v>
      </c>
      <c r="BY171" s="216" t="s">
        <v>85</v>
      </c>
      <c r="BZ171" s="217">
        <f t="shared" si="293"/>
        <v>2096</v>
      </c>
      <c r="CA171" s="218"/>
      <c r="CB171" s="218"/>
      <c r="CC171" s="218"/>
      <c r="CD171" s="218"/>
      <c r="CE171" s="218"/>
      <c r="CF171" s="218"/>
      <c r="CG171" s="218"/>
      <c r="CH171" s="218"/>
      <c r="CI171" s="218"/>
      <c r="CJ171" s="218"/>
      <c r="CK171" s="218"/>
      <c r="CL171" s="219">
        <v>2096</v>
      </c>
      <c r="CM171" s="220"/>
      <c r="CN171" s="220"/>
    </row>
    <row r="172" spans="3:92" ht="18" customHeight="1" x14ac:dyDescent="0.3">
      <c r="L172" s="8"/>
      <c r="P172" s="8"/>
      <c r="AM172" s="4"/>
      <c r="AS172" s="4"/>
      <c r="BI172" s="3"/>
      <c r="BK172" s="3"/>
      <c r="BM172" s="3"/>
      <c r="BO172" s="3"/>
      <c r="BQ172" s="3"/>
      <c r="BS172" s="3"/>
      <c r="BX172" s="221" t="s">
        <v>87</v>
      </c>
      <c r="BY172" s="216" t="s">
        <v>85</v>
      </c>
      <c r="BZ172" s="217">
        <f t="shared" si="293"/>
        <v>0</v>
      </c>
      <c r="CA172" s="218"/>
      <c r="CB172" s="218"/>
      <c r="CC172" s="218"/>
      <c r="CD172" s="218"/>
      <c r="CE172" s="218"/>
      <c r="CF172" s="218"/>
      <c r="CG172" s="218"/>
      <c r="CH172" s="218"/>
      <c r="CI172" s="218"/>
      <c r="CJ172" s="218"/>
      <c r="CK172" s="218"/>
      <c r="CL172" s="219"/>
      <c r="CM172" s="220"/>
      <c r="CN172" s="220"/>
    </row>
    <row r="173" spans="3:92" ht="18" customHeight="1" x14ac:dyDescent="0.3">
      <c r="AH173" s="8"/>
      <c r="AM173" s="4"/>
      <c r="AN173" s="8"/>
      <c r="AS173" s="4"/>
      <c r="AT173" s="8"/>
      <c r="BI173" s="3"/>
      <c r="BK173" s="3"/>
      <c r="BM173" s="3"/>
      <c r="BO173" s="3"/>
      <c r="BQ173" s="3"/>
      <c r="BS173" s="3"/>
      <c r="BX173" s="221" t="s">
        <v>88</v>
      </c>
      <c r="BY173" s="216" t="s">
        <v>85</v>
      </c>
      <c r="BZ173" s="217">
        <f t="shared" si="293"/>
        <v>0</v>
      </c>
      <c r="CA173" s="218"/>
      <c r="CB173" s="218"/>
      <c r="CC173" s="218"/>
      <c r="CD173" s="218"/>
      <c r="CE173" s="218"/>
      <c r="CF173" s="218"/>
      <c r="CG173" s="218"/>
      <c r="CH173" s="218"/>
      <c r="CI173" s="218"/>
      <c r="CJ173" s="218"/>
      <c r="CK173" s="218"/>
      <c r="CL173" s="219"/>
      <c r="CM173" s="220"/>
      <c r="CN173" s="220"/>
    </row>
    <row r="174" spans="3:92" s="8" customFormat="1" ht="18" customHeight="1" thickBot="1" x14ac:dyDescent="0.35">
      <c r="C174" s="7"/>
      <c r="D174" s="7"/>
      <c r="E174" s="7"/>
      <c r="F174" s="7">
        <f>CH169</f>
        <v>8122</v>
      </c>
      <c r="G174" s="3"/>
      <c r="I174" s="4"/>
      <c r="J174" s="9"/>
      <c r="K174" s="9"/>
      <c r="L174" s="7">
        <f>CH170</f>
        <v>8122</v>
      </c>
      <c r="M174" s="3"/>
      <c r="O174" s="4"/>
      <c r="P174" s="9"/>
      <c r="Q174" s="9"/>
      <c r="R174" s="10">
        <f>CH171</f>
        <v>0</v>
      </c>
      <c r="S174" s="11"/>
      <c r="T174" s="10"/>
      <c r="U174" s="12"/>
      <c r="V174" s="9"/>
      <c r="W174" s="9"/>
      <c r="X174" s="10">
        <f>CH172</f>
        <v>0</v>
      </c>
      <c r="Y174" s="11"/>
      <c r="Z174" s="10"/>
      <c r="AA174" s="12"/>
      <c r="AB174" s="9"/>
      <c r="AC174" s="9"/>
      <c r="AD174" s="10">
        <f>CH173</f>
        <v>0</v>
      </c>
      <c r="AE174" s="11"/>
      <c r="AF174" s="10"/>
      <c r="AG174" s="12"/>
      <c r="AH174" s="9"/>
      <c r="AI174" s="9"/>
      <c r="AJ174" s="10">
        <f>CH174</f>
        <v>0</v>
      </c>
      <c r="AK174" s="3"/>
      <c r="AM174" s="4"/>
      <c r="AO174" s="3"/>
      <c r="AP174" s="10">
        <f>CH175</f>
        <v>0</v>
      </c>
      <c r="AQ174" s="3"/>
      <c r="AS174" s="4"/>
      <c r="AU174" s="3"/>
      <c r="AW174" s="3"/>
      <c r="AY174" s="3"/>
      <c r="BA174" s="3"/>
      <c r="BC174" s="3"/>
      <c r="BE174" s="3"/>
      <c r="BG174" s="3"/>
      <c r="BI174" s="3"/>
      <c r="BK174" s="3"/>
      <c r="BM174" s="11" t="s">
        <v>1</v>
      </c>
      <c r="BO174" s="3"/>
      <c r="BQ174" s="3"/>
      <c r="BS174" s="11" t="s">
        <v>1</v>
      </c>
      <c r="BX174" s="221" t="s">
        <v>89</v>
      </c>
      <c r="BY174" s="216" t="s">
        <v>85</v>
      </c>
      <c r="BZ174" s="217">
        <f t="shared" si="293"/>
        <v>0</v>
      </c>
      <c r="CA174" s="218"/>
      <c r="CB174" s="218"/>
      <c r="CC174" s="218"/>
      <c r="CD174" s="218"/>
      <c r="CE174" s="218"/>
      <c r="CF174" s="218"/>
      <c r="CG174" s="218"/>
      <c r="CH174" s="218"/>
      <c r="CI174" s="218"/>
      <c r="CJ174" s="218"/>
      <c r="CK174" s="218"/>
      <c r="CL174" s="219"/>
      <c r="CM174" s="220"/>
      <c r="CN174" s="220"/>
    </row>
    <row r="175" spans="3:92" s="15" customFormat="1" ht="18" customHeight="1" x14ac:dyDescent="0.3">
      <c r="C175" s="347" t="s">
        <v>2</v>
      </c>
      <c r="D175" s="345"/>
      <c r="E175" s="352"/>
      <c r="F175" s="358" t="str">
        <f>$F$7</f>
        <v>2025 Budget</v>
      </c>
      <c r="G175" s="345"/>
      <c r="H175" s="345"/>
      <c r="I175" s="345"/>
      <c r="J175" s="345"/>
      <c r="K175" s="346"/>
      <c r="L175" s="359" t="str">
        <f>$L$7</f>
        <v>2025 Actual</v>
      </c>
      <c r="M175" s="345"/>
      <c r="N175" s="345"/>
      <c r="O175" s="345"/>
      <c r="P175" s="345"/>
      <c r="Q175" s="348"/>
      <c r="R175" s="347" t="str">
        <f>$R$7</f>
        <v>2024 Actual</v>
      </c>
      <c r="S175" s="345"/>
      <c r="T175" s="345"/>
      <c r="U175" s="345"/>
      <c r="V175" s="345"/>
      <c r="W175" s="348"/>
      <c r="X175" s="344" t="str">
        <f>$X$7</f>
        <v>2023 Actual</v>
      </c>
      <c r="Y175" s="345"/>
      <c r="Z175" s="345"/>
      <c r="AA175" s="345"/>
      <c r="AB175" s="345"/>
      <c r="AC175" s="346"/>
      <c r="AD175" s="347" t="str">
        <f>$AD$7</f>
        <v>2022 Actual</v>
      </c>
      <c r="AE175" s="345"/>
      <c r="AF175" s="345"/>
      <c r="AG175" s="345"/>
      <c r="AH175" s="345"/>
      <c r="AI175" s="348"/>
      <c r="AJ175" s="347" t="str">
        <f>$AJ$7</f>
        <v>2021 Actual</v>
      </c>
      <c r="AK175" s="345"/>
      <c r="AL175" s="345"/>
      <c r="AM175" s="345"/>
      <c r="AN175" s="345"/>
      <c r="AO175" s="346"/>
      <c r="AP175" s="347" t="str">
        <f>$AP$7</f>
        <v>2020 Actual</v>
      </c>
      <c r="AQ175" s="345"/>
      <c r="AR175" s="345"/>
      <c r="AS175" s="345"/>
      <c r="AT175" s="345"/>
      <c r="AU175" s="349"/>
      <c r="AV175" s="350" t="str">
        <f>$AV$7</f>
        <v>2025 Actual vs. 2025 Budget</v>
      </c>
      <c r="AW175" s="340"/>
      <c r="AX175" s="340"/>
      <c r="AY175" s="340"/>
      <c r="AZ175" s="340"/>
      <c r="BA175" s="351"/>
      <c r="BB175" s="350" t="str">
        <f>$BB$7</f>
        <v>2025 Actual vs. 2024 Actual</v>
      </c>
      <c r="BC175" s="340"/>
      <c r="BD175" s="340"/>
      <c r="BE175" s="340"/>
      <c r="BF175" s="340"/>
      <c r="BG175" s="351"/>
      <c r="BH175" s="350" t="str">
        <f>$BH$7</f>
        <v>2025 Actual vs. 2023 Actual</v>
      </c>
      <c r="BI175" s="340"/>
      <c r="BJ175" s="340"/>
      <c r="BK175" s="340"/>
      <c r="BL175" s="340"/>
      <c r="BM175" s="341"/>
      <c r="BN175" s="339" t="str">
        <f>$BN$7</f>
        <v>2024 Actual vs. 2019 Actual</v>
      </c>
      <c r="BO175" s="340"/>
      <c r="BP175" s="340"/>
      <c r="BQ175" s="340"/>
      <c r="BR175" s="340"/>
      <c r="BS175" s="341"/>
      <c r="BX175" s="222" t="s">
        <v>90</v>
      </c>
      <c r="BY175" s="223" t="s">
        <v>85</v>
      </c>
      <c r="BZ175" s="224">
        <f t="shared" si="293"/>
        <v>0</v>
      </c>
      <c r="CA175" s="225"/>
      <c r="CB175" s="225"/>
      <c r="CC175" s="225"/>
      <c r="CD175" s="225"/>
      <c r="CE175" s="225"/>
      <c r="CF175" s="225"/>
      <c r="CG175" s="225"/>
      <c r="CH175" s="225"/>
      <c r="CI175" s="225"/>
      <c r="CJ175" s="225"/>
      <c r="CK175" s="225"/>
      <c r="CL175" s="226"/>
      <c r="CM175" s="14"/>
      <c r="CN175" s="14"/>
    </row>
    <row r="176" spans="3:92" s="15" customFormat="1" ht="18" customHeight="1" x14ac:dyDescent="0.3">
      <c r="C176" s="353"/>
      <c r="D176" s="333"/>
      <c r="E176" s="354"/>
      <c r="F176" s="342" t="s">
        <v>15</v>
      </c>
      <c r="G176" s="333"/>
      <c r="H176" s="334" t="s">
        <v>16</v>
      </c>
      <c r="I176" s="333"/>
      <c r="J176" s="334" t="s">
        <v>17</v>
      </c>
      <c r="K176" s="336"/>
      <c r="L176" s="335" t="s">
        <v>15</v>
      </c>
      <c r="M176" s="333"/>
      <c r="N176" s="334" t="s">
        <v>16</v>
      </c>
      <c r="O176" s="333"/>
      <c r="P176" s="334" t="s">
        <v>17</v>
      </c>
      <c r="Q176" s="343"/>
      <c r="R176" s="335" t="s">
        <v>15</v>
      </c>
      <c r="S176" s="333"/>
      <c r="T176" s="334" t="s">
        <v>16</v>
      </c>
      <c r="U176" s="333"/>
      <c r="V176" s="334" t="s">
        <v>18</v>
      </c>
      <c r="W176" s="343"/>
      <c r="X176" s="338" t="s">
        <v>15</v>
      </c>
      <c r="Y176" s="333"/>
      <c r="Z176" s="334" t="s">
        <v>16</v>
      </c>
      <c r="AA176" s="333"/>
      <c r="AB176" s="334" t="s">
        <v>18</v>
      </c>
      <c r="AC176" s="336"/>
      <c r="AD176" s="335" t="s">
        <v>15</v>
      </c>
      <c r="AE176" s="333"/>
      <c r="AF176" s="334" t="s">
        <v>16</v>
      </c>
      <c r="AG176" s="333"/>
      <c r="AH176" s="334" t="s">
        <v>19</v>
      </c>
      <c r="AI176" s="343"/>
      <c r="AJ176" s="335" t="s">
        <v>15</v>
      </c>
      <c r="AK176" s="333"/>
      <c r="AL176" s="334" t="s">
        <v>16</v>
      </c>
      <c r="AM176" s="333"/>
      <c r="AN176" s="334" t="s">
        <v>19</v>
      </c>
      <c r="AO176" s="336"/>
      <c r="AP176" s="335" t="s">
        <v>15</v>
      </c>
      <c r="AQ176" s="333"/>
      <c r="AR176" s="334" t="s">
        <v>16</v>
      </c>
      <c r="AS176" s="333"/>
      <c r="AT176" s="334" t="s">
        <v>19</v>
      </c>
      <c r="AU176" s="337"/>
      <c r="AV176" s="332" t="s">
        <v>15</v>
      </c>
      <c r="AW176" s="333"/>
      <c r="AX176" s="334" t="s">
        <v>16</v>
      </c>
      <c r="AY176" s="333"/>
      <c r="AZ176" s="334" t="s">
        <v>17</v>
      </c>
      <c r="BA176" s="336"/>
      <c r="BB176" s="332" t="s">
        <v>15</v>
      </c>
      <c r="BC176" s="333"/>
      <c r="BD176" s="334" t="s">
        <v>16</v>
      </c>
      <c r="BE176" s="333"/>
      <c r="BF176" s="334" t="s">
        <v>17</v>
      </c>
      <c r="BG176" s="336"/>
      <c r="BH176" s="332" t="s">
        <v>15</v>
      </c>
      <c r="BI176" s="333"/>
      <c r="BJ176" s="334" t="s">
        <v>16</v>
      </c>
      <c r="BK176" s="333"/>
      <c r="BL176" s="334" t="s">
        <v>17</v>
      </c>
      <c r="BM176" s="337"/>
      <c r="BN176" s="338" t="s">
        <v>15</v>
      </c>
      <c r="BO176" s="333"/>
      <c r="BP176" s="334" t="s">
        <v>16</v>
      </c>
      <c r="BQ176" s="333"/>
      <c r="BR176" s="334" t="s">
        <v>17</v>
      </c>
      <c r="BS176" s="337"/>
      <c r="BX176" s="6"/>
      <c r="BY176" s="6" t="s">
        <v>21</v>
      </c>
      <c r="BZ176" s="227">
        <f t="shared" si="293"/>
        <v>12900.310999999998</v>
      </c>
      <c r="CA176" s="228">
        <f>(J26)/1000</f>
        <v>1189.5550000000001</v>
      </c>
      <c r="CB176" s="229">
        <f>(J50)/1000</f>
        <v>959.68899999999996</v>
      </c>
      <c r="CC176" s="229">
        <f>(J74)/1000</f>
        <v>849.39200000000005</v>
      </c>
      <c r="CD176" s="229">
        <f>(J98/1000)</f>
        <v>839.81399999999996</v>
      </c>
      <c r="CE176" s="229">
        <f>(J122)/1000</f>
        <v>1239.184</v>
      </c>
      <c r="CF176" s="229">
        <f>(J146)/1000</f>
        <v>921.89300000000003</v>
      </c>
      <c r="CG176" s="229">
        <f>(J170)/1000</f>
        <v>1111.7059999999999</v>
      </c>
      <c r="CH176" s="228">
        <f>(J194)/1000</f>
        <v>1276.962</v>
      </c>
      <c r="CI176" s="228">
        <f>(J218)/1000</f>
        <v>952.4</v>
      </c>
      <c r="CJ176" s="229">
        <f>(J242)/1000</f>
        <v>1315.5940000000001</v>
      </c>
      <c r="CK176" s="229">
        <f>(J266)/1000</f>
        <v>1067.193</v>
      </c>
      <c r="CL176" s="229">
        <f>(J290)/1000</f>
        <v>1176.9290000000001</v>
      </c>
      <c r="CM176" s="228"/>
      <c r="CN176" s="228"/>
    </row>
    <row r="177" spans="3:92" s="15" customFormat="1" ht="18" customHeight="1" thickBot="1" x14ac:dyDescent="0.35">
      <c r="C177" s="355"/>
      <c r="D177" s="356"/>
      <c r="E177" s="357"/>
      <c r="F177" s="19"/>
      <c r="G177" s="20" t="s">
        <v>28</v>
      </c>
      <c r="H177" s="21"/>
      <c r="I177" s="22" t="s">
        <v>29</v>
      </c>
      <c r="J177" s="21"/>
      <c r="K177" s="23" t="s">
        <v>28</v>
      </c>
      <c r="L177" s="24"/>
      <c r="M177" s="20" t="s">
        <v>28</v>
      </c>
      <c r="N177" s="21"/>
      <c r="O177" s="22" t="s">
        <v>29</v>
      </c>
      <c r="P177" s="21"/>
      <c r="Q177" s="25" t="s">
        <v>28</v>
      </c>
      <c r="R177" s="24"/>
      <c r="S177" s="20" t="s">
        <v>28</v>
      </c>
      <c r="T177" s="21"/>
      <c r="U177" s="22" t="s">
        <v>29</v>
      </c>
      <c r="V177" s="21"/>
      <c r="W177" s="25" t="s">
        <v>28</v>
      </c>
      <c r="X177" s="26"/>
      <c r="Y177" s="20" t="s">
        <v>28</v>
      </c>
      <c r="Z177" s="21"/>
      <c r="AA177" s="22" t="s">
        <v>29</v>
      </c>
      <c r="AB177" s="21"/>
      <c r="AC177" s="23" t="s">
        <v>28</v>
      </c>
      <c r="AD177" s="24"/>
      <c r="AE177" s="20" t="s">
        <v>28</v>
      </c>
      <c r="AF177" s="21"/>
      <c r="AG177" s="22" t="s">
        <v>29</v>
      </c>
      <c r="AH177" s="21"/>
      <c r="AI177" s="25" t="s">
        <v>28</v>
      </c>
      <c r="AJ177" s="24"/>
      <c r="AK177" s="20" t="s">
        <v>28</v>
      </c>
      <c r="AL177" s="21"/>
      <c r="AM177" s="22" t="s">
        <v>29</v>
      </c>
      <c r="AN177" s="21"/>
      <c r="AO177" s="23" t="s">
        <v>28</v>
      </c>
      <c r="AP177" s="24"/>
      <c r="AQ177" s="20" t="s">
        <v>28</v>
      </c>
      <c r="AR177" s="21"/>
      <c r="AS177" s="22" t="s">
        <v>29</v>
      </c>
      <c r="AT177" s="21"/>
      <c r="AU177" s="27" t="s">
        <v>28</v>
      </c>
      <c r="AV177" s="28"/>
      <c r="AW177" s="20" t="s">
        <v>30</v>
      </c>
      <c r="AX177" s="21"/>
      <c r="AY177" s="20" t="s">
        <v>30</v>
      </c>
      <c r="AZ177" s="21"/>
      <c r="BA177" s="23" t="s">
        <v>30</v>
      </c>
      <c r="BB177" s="28"/>
      <c r="BC177" s="20" t="s">
        <v>30</v>
      </c>
      <c r="BD177" s="21"/>
      <c r="BE177" s="20" t="s">
        <v>30</v>
      </c>
      <c r="BF177" s="21"/>
      <c r="BG177" s="23" t="s">
        <v>30</v>
      </c>
      <c r="BH177" s="28"/>
      <c r="BI177" s="20" t="s">
        <v>30</v>
      </c>
      <c r="BJ177" s="21"/>
      <c r="BK177" s="20" t="s">
        <v>30</v>
      </c>
      <c r="BL177" s="21"/>
      <c r="BM177" s="27" t="s">
        <v>30</v>
      </c>
      <c r="BN177" s="26"/>
      <c r="BO177" s="20" t="s">
        <v>30</v>
      </c>
      <c r="BP177" s="21"/>
      <c r="BQ177" s="20" t="s">
        <v>30</v>
      </c>
      <c r="BR177" s="21"/>
      <c r="BS177" s="27" t="s">
        <v>30</v>
      </c>
      <c r="BX177" s="6" t="s">
        <v>91</v>
      </c>
      <c r="BY177" s="6" t="s">
        <v>22</v>
      </c>
      <c r="BZ177" s="230">
        <f t="shared" si="293"/>
        <v>9682.9117930000011</v>
      </c>
      <c r="CA177" s="220">
        <f>(P26)/1000</f>
        <v>635.96588799999995</v>
      </c>
      <c r="CB177" s="231">
        <f>(P50)/1000</f>
        <v>804.08852300000001</v>
      </c>
      <c r="CC177" s="231">
        <f>(P74)/1000</f>
        <v>556.05413399999998</v>
      </c>
      <c r="CD177" s="231">
        <f>(P98/1000)</f>
        <v>490.73142100000001</v>
      </c>
      <c r="CE177" s="231">
        <f>(P122)/1000</f>
        <v>797.47569599999974</v>
      </c>
      <c r="CF177" s="231">
        <f>(P146)/1000</f>
        <v>774.37156599999992</v>
      </c>
      <c r="CG177" s="231">
        <f>(P170)/1000</f>
        <v>1340.437815</v>
      </c>
      <c r="CH177" s="220">
        <f>(P194)/1000</f>
        <v>1708.731489</v>
      </c>
      <c r="CI177" s="232">
        <f>(P218)/1000</f>
        <v>842.06912500000021</v>
      </c>
      <c r="CJ177" s="233">
        <f>(P242)/1000</f>
        <v>948.13219100000003</v>
      </c>
      <c r="CK177" s="234">
        <f>(P266)/1000</f>
        <v>784.85394500000007</v>
      </c>
      <c r="CL177" s="234">
        <f>(P290)/1000</f>
        <v>0</v>
      </c>
      <c r="CM177" s="220"/>
      <c r="CN177" s="220"/>
    </row>
    <row r="178" spans="3:92" ht="18" customHeight="1" thickTop="1" x14ac:dyDescent="0.3">
      <c r="C178" s="360" t="s">
        <v>66</v>
      </c>
      <c r="D178" s="317" t="s">
        <v>33</v>
      </c>
      <c r="E178" s="34" t="s">
        <v>34</v>
      </c>
      <c r="F178" s="35">
        <f>CA101</f>
        <v>0</v>
      </c>
      <c r="G178" s="36">
        <f>IFERROR(F178/F194,0)</f>
        <v>0</v>
      </c>
      <c r="H178" s="37" t="str">
        <f>IFERROR(J178/F178,"0")</f>
        <v>0</v>
      </c>
      <c r="I178" s="38">
        <f>IFERROR(H178/H179,0)</f>
        <v>0</v>
      </c>
      <c r="J178" s="37">
        <f>CB101</f>
        <v>0</v>
      </c>
      <c r="K178" s="39">
        <f>IFERROR(J178/J194,0)</f>
        <v>0</v>
      </c>
      <c r="L178" s="40">
        <f t="shared" ref="L178:L181" si="294">CC101</f>
        <v>43</v>
      </c>
      <c r="M178" s="36">
        <f>IFERROR(L178/L194,0)</f>
        <v>6.8493150684931503E-3</v>
      </c>
      <c r="N178" s="37">
        <f>IFERROR(P178/L178,"0")</f>
        <v>17.399558139534882</v>
      </c>
      <c r="O178" s="38">
        <f>IFERROR(N178/N179,0)</f>
        <v>5.2940561641092142E-2</v>
      </c>
      <c r="P178" s="37">
        <f t="shared" ref="P178:P181" si="295">CD101</f>
        <v>748.18099999999993</v>
      </c>
      <c r="Q178" s="41">
        <f>IFERROR(P178/P194,0)</f>
        <v>4.3785755972569889E-4</v>
      </c>
      <c r="R178" s="40">
        <f>CE101</f>
        <v>0</v>
      </c>
      <c r="S178" s="36">
        <f>IFERROR(R178/R194,0)</f>
        <v>0</v>
      </c>
      <c r="T178" s="37" t="str">
        <f>IFERROR(V178/R178,"0")</f>
        <v>0</v>
      </c>
      <c r="U178" s="38">
        <f>IFERROR(T178/T179,0)</f>
        <v>0</v>
      </c>
      <c r="V178" s="37">
        <f>CF101</f>
        <v>0</v>
      </c>
      <c r="W178" s="41">
        <f>IFERROR(V178/V194,0)</f>
        <v>0</v>
      </c>
      <c r="X178" s="42">
        <f>CG101</f>
        <v>0</v>
      </c>
      <c r="Y178" s="36">
        <f>IFERROR(X178/X194,0)</f>
        <v>0</v>
      </c>
      <c r="Z178" s="37" t="str">
        <f>IFERROR(AB178/X178,"0")</f>
        <v>0</v>
      </c>
      <c r="AA178" s="38">
        <f>IFERROR(Z178/Z179,0)</f>
        <v>0</v>
      </c>
      <c r="AB178" s="37">
        <f>CH101</f>
        <v>0</v>
      </c>
      <c r="AC178" s="39">
        <f>IFERROR(AB178/AB194,0)</f>
        <v>0</v>
      </c>
      <c r="AD178" s="40">
        <f>CI101</f>
        <v>0</v>
      </c>
      <c r="AE178" s="36">
        <f>IFERROR(AD178/AD194,0)</f>
        <v>0</v>
      </c>
      <c r="AF178" s="37" t="str">
        <f>IFERROR(AH178/AD178,"0")</f>
        <v>0</v>
      </c>
      <c r="AG178" s="38">
        <f>IFERROR(AF178/AF179,0)</f>
        <v>0</v>
      </c>
      <c r="AH178" s="37">
        <f>CJ101</f>
        <v>0</v>
      </c>
      <c r="AI178" s="41">
        <f>IFERROR(AH178/AH194,0)</f>
        <v>0</v>
      </c>
      <c r="AJ178" s="40">
        <f>CK101</f>
        <v>0</v>
      </c>
      <c r="AK178" s="36">
        <f>IFERROR(AJ178/AJ194,0)</f>
        <v>0</v>
      </c>
      <c r="AL178" s="37" t="str">
        <f>IFERROR(AN178/AJ178,"0")</f>
        <v>0</v>
      </c>
      <c r="AM178" s="38">
        <f>IFERROR(AL178/AL179,0)</f>
        <v>0</v>
      </c>
      <c r="AN178" s="37">
        <f>CL101</f>
        <v>0</v>
      </c>
      <c r="AO178" s="39">
        <f>IFERROR(AN178/AN194,0)</f>
        <v>0</v>
      </c>
      <c r="AP178" s="40">
        <f>CM101</f>
        <v>0</v>
      </c>
      <c r="AQ178" s="36">
        <f>IFERROR(AP178/AP194,0)</f>
        <v>0</v>
      </c>
      <c r="AR178" s="37" t="str">
        <f>IFERROR(AT178/AP178,"0")</f>
        <v>0</v>
      </c>
      <c r="AS178" s="38">
        <f>IFERROR(AR178/AR179,0)</f>
        <v>0</v>
      </c>
      <c r="AT178" s="37">
        <f>CN101</f>
        <v>0</v>
      </c>
      <c r="AU178" s="43">
        <f>IFERROR(AT178/AT194,0)</f>
        <v>0</v>
      </c>
      <c r="AV178" s="44">
        <f>IFERROR(L178-F178,0)</f>
        <v>43</v>
      </c>
      <c r="AW178" s="45">
        <f>IFERROR(AV178/F178,0)</f>
        <v>0</v>
      </c>
      <c r="AX178" s="46">
        <f>IFERROR(N178-H178,0)</f>
        <v>17.399558139534882</v>
      </c>
      <c r="AY178" s="45">
        <f>IFERROR(AX178/H178,0)</f>
        <v>0</v>
      </c>
      <c r="AZ178" s="46">
        <f>IFERROR(P178-J178,0)</f>
        <v>748.18099999999993</v>
      </c>
      <c r="BA178" s="47">
        <f>IFERROR(AZ178/J178,0)</f>
        <v>0</v>
      </c>
      <c r="BB178" s="44">
        <f>IFERROR(L178-R178,0)</f>
        <v>43</v>
      </c>
      <c r="BC178" s="45">
        <f>IFERROR(BB178/R178,0)</f>
        <v>0</v>
      </c>
      <c r="BD178" s="46">
        <f>IFERROR(N178-T178,0)</f>
        <v>17.399558139534882</v>
      </c>
      <c r="BE178" s="45">
        <f>IFERROR(BD178/T178,0)</f>
        <v>0</v>
      </c>
      <c r="BF178" s="46">
        <f>IFERROR(P178-V178,0)</f>
        <v>748.18099999999993</v>
      </c>
      <c r="BG178" s="47">
        <f>IFERROR(BF178/V178,0)</f>
        <v>0</v>
      </c>
      <c r="BH178" s="44">
        <f>IFERROR(L178-X178,0)</f>
        <v>43</v>
      </c>
      <c r="BI178" s="45">
        <f>IFERROR(BH178/X178,0)</f>
        <v>0</v>
      </c>
      <c r="BJ178" s="46">
        <f>IFERROR(N178-Z178,0)</f>
        <v>17.399558139534882</v>
      </c>
      <c r="BK178" s="45">
        <f>IFERROR(BJ178/Z178,0)</f>
        <v>0</v>
      </c>
      <c r="BL178" s="46">
        <f>IFERROR(P178-AB178,0)</f>
        <v>748.18099999999993</v>
      </c>
      <c r="BM178" s="48">
        <f>IFERROR(BL178/AB178,0)</f>
        <v>0</v>
      </c>
      <c r="BN178" s="49">
        <f>IFERROR(L178-AP178,0)</f>
        <v>43</v>
      </c>
      <c r="BO178" s="45">
        <f>IFERROR(BN178/AP178,0)</f>
        <v>0</v>
      </c>
      <c r="BP178" s="46">
        <f>IFERROR(N178-AR178,0)</f>
        <v>17.399558139534882</v>
      </c>
      <c r="BQ178" s="45">
        <f>IFERROR(BP178/AR178,0)</f>
        <v>0</v>
      </c>
      <c r="BR178" s="46">
        <f t="shared" ref="BR178:BR194" si="296">IFERROR(P178-AT178,0)</f>
        <v>748.18099999999993</v>
      </c>
      <c r="BS178" s="48">
        <f>IFERROR(BR178/AT178,0)</f>
        <v>0</v>
      </c>
      <c r="BX178" s="6"/>
      <c r="BY178" s="6" t="s">
        <v>23</v>
      </c>
      <c r="BZ178" s="227">
        <f t="shared" si="293"/>
        <v>160.47921600000001</v>
      </c>
      <c r="CA178" s="228">
        <f>($V26)/1000</f>
        <v>0</v>
      </c>
      <c r="CB178" s="228">
        <f>($V50)/1000</f>
        <v>0</v>
      </c>
      <c r="CC178" s="228">
        <f>($V74)/1000</f>
        <v>0</v>
      </c>
      <c r="CD178" s="228">
        <f>($V98)/1000</f>
        <v>0</v>
      </c>
      <c r="CE178" s="228">
        <f>($V122)/1000</f>
        <v>0</v>
      </c>
      <c r="CF178" s="228">
        <f>($V146)/1000</f>
        <v>0</v>
      </c>
      <c r="CG178" s="228">
        <f>($V170)/1000</f>
        <v>0</v>
      </c>
      <c r="CH178" s="228">
        <f>($V194)/1000</f>
        <v>0</v>
      </c>
      <c r="CI178" s="228">
        <f>($V218)/1000</f>
        <v>0</v>
      </c>
      <c r="CJ178" s="228">
        <f>($V242)/1000</f>
        <v>0</v>
      </c>
      <c r="CK178" s="228">
        <f>($V266)/1000</f>
        <v>0</v>
      </c>
      <c r="CL178" s="228">
        <f>($V290)/1000</f>
        <v>160.47921600000001</v>
      </c>
      <c r="CM178" s="228"/>
      <c r="CN178" s="228"/>
    </row>
    <row r="179" spans="3:92" ht="18" customHeight="1" x14ac:dyDescent="0.3">
      <c r="C179" s="315"/>
      <c r="D179" s="318"/>
      <c r="E179" s="60" t="s">
        <v>36</v>
      </c>
      <c r="F179" s="61">
        <f>CA102</f>
        <v>2522</v>
      </c>
      <c r="G179" s="62">
        <f>IFERROR(F179/F194,0)</f>
        <v>0.47325952336273219</v>
      </c>
      <c r="H179" s="63">
        <f t="shared" ref="H179:H194" si="297">IFERROR(J179/F179,"0")</f>
        <v>239.34853291038857</v>
      </c>
      <c r="I179" s="64">
        <f>IFERROR(H179/H179,0)</f>
        <v>1</v>
      </c>
      <c r="J179" s="63">
        <f>CB102</f>
        <v>603637</v>
      </c>
      <c r="K179" s="65">
        <f>IFERROR(J179/J194,0)</f>
        <v>0.47271336186981289</v>
      </c>
      <c r="L179" s="66">
        <f t="shared" si="294"/>
        <v>1675</v>
      </c>
      <c r="M179" s="62">
        <f>IFERROR(L179/L194,0)</f>
        <v>0.26680471487734947</v>
      </c>
      <c r="N179" s="63">
        <f t="shared" ref="N179:N194" si="298">IFERROR(P179/L179,"0")</f>
        <v>328.66213731343288</v>
      </c>
      <c r="O179" s="64">
        <f>IFERROR(N179/N179,0)</f>
        <v>1</v>
      </c>
      <c r="P179" s="63">
        <f t="shared" si="295"/>
        <v>550509.08000000007</v>
      </c>
      <c r="Q179" s="67">
        <f>IFERROR(P179/P194,0)</f>
        <v>0.32217412948957486</v>
      </c>
      <c r="R179" s="66">
        <f>CE102</f>
        <v>0</v>
      </c>
      <c r="S179" s="62">
        <f>IFERROR(R179/R194,0)</f>
        <v>0</v>
      </c>
      <c r="T179" s="63" t="str">
        <f t="shared" ref="T179:T194" si="299">IFERROR(V179/R179,"0")</f>
        <v>0</v>
      </c>
      <c r="U179" s="64">
        <f>IFERROR(T179/T179,0)</f>
        <v>0</v>
      </c>
      <c r="V179" s="63">
        <f>CF102</f>
        <v>0</v>
      </c>
      <c r="W179" s="67">
        <f>IFERROR(V179/V194,0)</f>
        <v>0</v>
      </c>
      <c r="X179" s="68">
        <f>CG102</f>
        <v>0</v>
      </c>
      <c r="Y179" s="62">
        <f>IFERROR(X179/X194,0)</f>
        <v>0</v>
      </c>
      <c r="Z179" s="63" t="str">
        <f t="shared" ref="Z179:Z194" si="300">IFERROR(AB179/X179,"0")</f>
        <v>0</v>
      </c>
      <c r="AA179" s="64">
        <f>IFERROR(Z179/Z179,0)</f>
        <v>0</v>
      </c>
      <c r="AB179" s="63">
        <f>CH102</f>
        <v>0</v>
      </c>
      <c r="AC179" s="65">
        <f>IFERROR(AB179/AB194,0)</f>
        <v>0</v>
      </c>
      <c r="AD179" s="66">
        <f>CI102</f>
        <v>0</v>
      </c>
      <c r="AE179" s="62">
        <f>IFERROR(AD179/AD194,0)</f>
        <v>0</v>
      </c>
      <c r="AF179" s="63" t="str">
        <f t="shared" ref="AF179:AF194" si="301">IFERROR(AH179/AD179,"0")</f>
        <v>0</v>
      </c>
      <c r="AG179" s="64">
        <f>IFERROR(AF179/AF179,0)</f>
        <v>0</v>
      </c>
      <c r="AH179" s="63">
        <f>CJ102</f>
        <v>0</v>
      </c>
      <c r="AI179" s="67">
        <f>IFERROR(AH179/AH194,0)</f>
        <v>0</v>
      </c>
      <c r="AJ179" s="66">
        <f>CK102</f>
        <v>0</v>
      </c>
      <c r="AK179" s="62">
        <f>IFERROR(AJ179/AJ194,0)</f>
        <v>0</v>
      </c>
      <c r="AL179" s="63" t="str">
        <f t="shared" ref="AL179:AL194" si="302">IFERROR(AN179/AJ179,"0")</f>
        <v>0</v>
      </c>
      <c r="AM179" s="64">
        <f>IFERROR(AL179/AL179,0)</f>
        <v>0</v>
      </c>
      <c r="AN179" s="63">
        <f>CL102</f>
        <v>0</v>
      </c>
      <c r="AO179" s="65">
        <f>IFERROR(AN179/AN194,0)</f>
        <v>0</v>
      </c>
      <c r="AP179" s="66">
        <f t="shared" ref="AP179:AP181" si="303">CM102</f>
        <v>0</v>
      </c>
      <c r="AQ179" s="62">
        <f>IFERROR(AP179/AP194,0)</f>
        <v>0</v>
      </c>
      <c r="AR179" s="63" t="str">
        <f t="shared" ref="AR179:AR194" si="304">IFERROR(AT179/AP179,"0")</f>
        <v>0</v>
      </c>
      <c r="AS179" s="64">
        <f>IFERROR(AR179/AR179,0)</f>
        <v>0</v>
      </c>
      <c r="AT179" s="63">
        <f t="shared" ref="AT179:AT181" si="305">CN102</f>
        <v>0</v>
      </c>
      <c r="AU179" s="69">
        <f>IFERROR(AT179/AT194,0)</f>
        <v>0</v>
      </c>
      <c r="AV179" s="70">
        <f t="shared" ref="AV179:AV195" si="306">IFERROR(L179-F179,0)</f>
        <v>-847</v>
      </c>
      <c r="AW179" s="71">
        <f t="shared" ref="AW179:AW194" si="307">IFERROR(AV179/F179,0)</f>
        <v>-0.33584456780333066</v>
      </c>
      <c r="AX179" s="72">
        <f t="shared" ref="AX179:AX194" si="308">IFERROR(N179-H179,0)</f>
        <v>89.313604403044309</v>
      </c>
      <c r="AY179" s="71">
        <f t="shared" ref="AY179:AY194" si="309">IFERROR(AX179/H179,0)</f>
        <v>0.37315292187933768</v>
      </c>
      <c r="AZ179" s="72">
        <f t="shared" ref="AZ179:AZ194" si="310">IFERROR(P179-J179,0)</f>
        <v>-53127.919999999925</v>
      </c>
      <c r="BA179" s="73">
        <f t="shared" ref="BA179:BA194" si="311">IFERROR(AZ179/J179,0)</f>
        <v>-8.8013027697109225E-2</v>
      </c>
      <c r="BB179" s="70">
        <f t="shared" ref="BB179:BB195" si="312">IFERROR(L179-R179,0)</f>
        <v>1675</v>
      </c>
      <c r="BC179" s="71">
        <f t="shared" ref="BC179:BC194" si="313">IFERROR(BB179/R179,0)</f>
        <v>0</v>
      </c>
      <c r="BD179" s="72">
        <f t="shared" ref="BD179:BD194" si="314">IFERROR(N179-T179,0)</f>
        <v>328.66213731343288</v>
      </c>
      <c r="BE179" s="71">
        <f t="shared" ref="BE179:BE194" si="315">IFERROR(BD179/T179,0)</f>
        <v>0</v>
      </c>
      <c r="BF179" s="72">
        <f t="shared" ref="BF179:BF194" si="316">IFERROR(P179-V179,0)</f>
        <v>550509.08000000007</v>
      </c>
      <c r="BG179" s="73">
        <f t="shared" ref="BG179:BG194" si="317">IFERROR(BF179/V179,0)</f>
        <v>0</v>
      </c>
      <c r="BH179" s="70">
        <f t="shared" ref="BH179:BH195" si="318">IFERROR(L179-X179,0)</f>
        <v>1675</v>
      </c>
      <c r="BI179" s="71">
        <f t="shared" ref="BI179:BI194" si="319">IFERROR(BH179/X179,0)</f>
        <v>0</v>
      </c>
      <c r="BJ179" s="72">
        <f t="shared" ref="BJ179:BJ194" si="320">IFERROR(N179-Z179,0)</f>
        <v>328.66213731343288</v>
      </c>
      <c r="BK179" s="71">
        <f t="shared" ref="BK179:BK194" si="321">IFERROR(BJ179/Z179,0)</f>
        <v>0</v>
      </c>
      <c r="BL179" s="72">
        <f t="shared" ref="BL179:BL194" si="322">IFERROR(P179-AB179,0)</f>
        <v>550509.08000000007</v>
      </c>
      <c r="BM179" s="74">
        <f t="shared" ref="BM179:BM194" si="323">IFERROR(BL179/AB179,0)</f>
        <v>0</v>
      </c>
      <c r="BN179" s="75">
        <f t="shared" ref="BN179:BN194" si="324">IFERROR(L179-AP179,0)</f>
        <v>1675</v>
      </c>
      <c r="BO179" s="71">
        <f t="shared" ref="BO179:BO194" si="325">IFERROR(BN179/AP179,0)</f>
        <v>0</v>
      </c>
      <c r="BP179" s="72">
        <f t="shared" ref="BP179:BP194" si="326">IFERROR(N179-AR179,0)</f>
        <v>328.66213731343288</v>
      </c>
      <c r="BQ179" s="71">
        <f t="shared" ref="BQ179:BQ194" si="327">IFERROR(BP179/AR179,0)</f>
        <v>0</v>
      </c>
      <c r="BR179" s="72">
        <f t="shared" si="296"/>
        <v>550509.08000000007</v>
      </c>
      <c r="BS179" s="74">
        <f t="shared" ref="BS179:BS194" si="328">IFERROR(BR179/AT179,0)</f>
        <v>0</v>
      </c>
      <c r="BX179" s="6"/>
      <c r="BY179" s="6" t="s">
        <v>24</v>
      </c>
      <c r="BZ179" s="227">
        <f t="shared" si="293"/>
        <v>0</v>
      </c>
      <c r="CA179" s="228">
        <f>($AB26)/1000</f>
        <v>0</v>
      </c>
      <c r="CB179" s="228">
        <f>($AB50)/1000</f>
        <v>0</v>
      </c>
      <c r="CC179" s="228">
        <f>($AB74)/1000</f>
        <v>0</v>
      </c>
      <c r="CD179" s="228">
        <f>($AB98)/1000</f>
        <v>0</v>
      </c>
      <c r="CE179" s="228">
        <f>($AB122)/1000</f>
        <v>0</v>
      </c>
      <c r="CF179" s="228">
        <f>($AB146)/1000</f>
        <v>0</v>
      </c>
      <c r="CG179" s="228">
        <f>($AB170)/1000</f>
        <v>0</v>
      </c>
      <c r="CH179" s="228">
        <f>($AB194)/1000</f>
        <v>0</v>
      </c>
      <c r="CI179" s="228">
        <f>($AB218)/1000</f>
        <v>0</v>
      </c>
      <c r="CJ179" s="228">
        <f>($AB242)/1000</f>
        <v>0</v>
      </c>
      <c r="CK179" s="228">
        <f>($AB266)/1000</f>
        <v>0</v>
      </c>
      <c r="CL179" s="228">
        <f>($AB290)/1000</f>
        <v>0</v>
      </c>
      <c r="CM179" s="228"/>
      <c r="CN179" s="228"/>
    </row>
    <row r="180" spans="3:92" ht="18" customHeight="1" x14ac:dyDescent="0.3">
      <c r="C180" s="315"/>
      <c r="D180" s="318"/>
      <c r="E180" s="60" t="s">
        <v>37</v>
      </c>
      <c r="F180" s="61">
        <f>CA103</f>
        <v>83</v>
      </c>
      <c r="G180" s="62">
        <f>IFERROR(F180/F194,0)</f>
        <v>1.5575154813285795E-2</v>
      </c>
      <c r="H180" s="63">
        <f t="shared" si="297"/>
        <v>113.86746987951807</v>
      </c>
      <c r="I180" s="64">
        <f>IFERROR(H180/H179,0)</f>
        <v>0.4757391595216075</v>
      </c>
      <c r="J180" s="63">
        <f>CB103</f>
        <v>9451</v>
      </c>
      <c r="K180" s="65">
        <f>IFERROR(J180/J194,0)</f>
        <v>7.4011599405463908E-3</v>
      </c>
      <c r="L180" s="66">
        <f t="shared" si="294"/>
        <v>35</v>
      </c>
      <c r="M180" s="62">
        <f>IFERROR(L180/L194,0)</f>
        <v>5.5750238929595415E-3</v>
      </c>
      <c r="N180" s="63">
        <f t="shared" si="298"/>
        <v>278.80514285714287</v>
      </c>
      <c r="O180" s="64">
        <f>IFERROR(N180/N179,0)</f>
        <v>0.84830320016831373</v>
      </c>
      <c r="P180" s="63">
        <f t="shared" si="295"/>
        <v>9758.18</v>
      </c>
      <c r="Q180" s="67">
        <f>IFERROR(P180/P194,0)</f>
        <v>5.7107743743347143E-3</v>
      </c>
      <c r="R180" s="66">
        <f>CE103</f>
        <v>0</v>
      </c>
      <c r="S180" s="62">
        <f>IFERROR(R180/R194,0)</f>
        <v>0</v>
      </c>
      <c r="T180" s="63" t="str">
        <f t="shared" si="299"/>
        <v>0</v>
      </c>
      <c r="U180" s="64">
        <f>IFERROR(T180/T179,0)</f>
        <v>0</v>
      </c>
      <c r="V180" s="63">
        <f>CF103</f>
        <v>0</v>
      </c>
      <c r="W180" s="67">
        <f>IFERROR(V180/V194,0)</f>
        <v>0</v>
      </c>
      <c r="X180" s="68">
        <f>CG103</f>
        <v>0</v>
      </c>
      <c r="Y180" s="62">
        <f>IFERROR(X180/X194,0)</f>
        <v>0</v>
      </c>
      <c r="Z180" s="63" t="str">
        <f t="shared" si="300"/>
        <v>0</v>
      </c>
      <c r="AA180" s="64">
        <f>IFERROR(Z180/Z179,0)</f>
        <v>0</v>
      </c>
      <c r="AB180" s="63">
        <f>CH103</f>
        <v>0</v>
      </c>
      <c r="AC180" s="65">
        <f>IFERROR(AB180/AB194,0)</f>
        <v>0</v>
      </c>
      <c r="AD180" s="66">
        <f>CI103</f>
        <v>0</v>
      </c>
      <c r="AE180" s="62">
        <f>IFERROR(AD180/AD194,0)</f>
        <v>0</v>
      </c>
      <c r="AF180" s="63" t="str">
        <f t="shared" si="301"/>
        <v>0</v>
      </c>
      <c r="AG180" s="64">
        <f>IFERROR(AF180/AF179,0)</f>
        <v>0</v>
      </c>
      <c r="AH180" s="63">
        <f>CJ103</f>
        <v>0</v>
      </c>
      <c r="AI180" s="67">
        <f>IFERROR(AH180/AH194,0)</f>
        <v>0</v>
      </c>
      <c r="AJ180" s="66">
        <f>CK103</f>
        <v>0</v>
      </c>
      <c r="AK180" s="62">
        <f>IFERROR(AJ180/AJ194,0)</f>
        <v>0</v>
      </c>
      <c r="AL180" s="63" t="str">
        <f t="shared" si="302"/>
        <v>0</v>
      </c>
      <c r="AM180" s="64">
        <f>IFERROR(AL180/AL179,0)</f>
        <v>0</v>
      </c>
      <c r="AN180" s="63">
        <f>CL103</f>
        <v>0</v>
      </c>
      <c r="AO180" s="65">
        <f>IFERROR(AN180/AN194,0)</f>
        <v>0</v>
      </c>
      <c r="AP180" s="66">
        <f t="shared" si="303"/>
        <v>0</v>
      </c>
      <c r="AQ180" s="62">
        <f>IFERROR(AP180/AP194,0)</f>
        <v>0</v>
      </c>
      <c r="AR180" s="63" t="str">
        <f t="shared" si="304"/>
        <v>0</v>
      </c>
      <c r="AS180" s="64">
        <f>IFERROR(AR180/AR179,0)</f>
        <v>0</v>
      </c>
      <c r="AT180" s="63">
        <f t="shared" si="305"/>
        <v>0</v>
      </c>
      <c r="AU180" s="69">
        <f>IFERROR(AT180/AT194,0)</f>
        <v>0</v>
      </c>
      <c r="AV180" s="70">
        <f t="shared" si="306"/>
        <v>-48</v>
      </c>
      <c r="AW180" s="71">
        <f t="shared" si="307"/>
        <v>-0.57831325301204817</v>
      </c>
      <c r="AX180" s="72">
        <f t="shared" si="308"/>
        <v>164.9376729776248</v>
      </c>
      <c r="AY180" s="71">
        <f t="shared" si="309"/>
        <v>1.4485056456610792</v>
      </c>
      <c r="AZ180" s="72">
        <f t="shared" si="310"/>
        <v>307.18000000000029</v>
      </c>
      <c r="BA180" s="73">
        <f t="shared" si="311"/>
        <v>3.2502380700455011E-2</v>
      </c>
      <c r="BB180" s="70">
        <f t="shared" si="312"/>
        <v>35</v>
      </c>
      <c r="BC180" s="71">
        <f t="shared" si="313"/>
        <v>0</v>
      </c>
      <c r="BD180" s="72">
        <f t="shared" si="314"/>
        <v>278.80514285714287</v>
      </c>
      <c r="BE180" s="71">
        <f t="shared" si="315"/>
        <v>0</v>
      </c>
      <c r="BF180" s="72">
        <f t="shared" si="316"/>
        <v>9758.18</v>
      </c>
      <c r="BG180" s="73">
        <f t="shared" si="317"/>
        <v>0</v>
      </c>
      <c r="BH180" s="70">
        <f t="shared" si="318"/>
        <v>35</v>
      </c>
      <c r="BI180" s="71">
        <f t="shared" si="319"/>
        <v>0</v>
      </c>
      <c r="BJ180" s="72">
        <f t="shared" si="320"/>
        <v>278.80514285714287</v>
      </c>
      <c r="BK180" s="71">
        <f t="shared" si="321"/>
        <v>0</v>
      </c>
      <c r="BL180" s="72">
        <f t="shared" si="322"/>
        <v>9758.18</v>
      </c>
      <c r="BM180" s="74">
        <f t="shared" si="323"/>
        <v>0</v>
      </c>
      <c r="BN180" s="75">
        <f t="shared" si="324"/>
        <v>35</v>
      </c>
      <c r="BO180" s="71">
        <f t="shared" si="325"/>
        <v>0</v>
      </c>
      <c r="BP180" s="72">
        <f t="shared" si="326"/>
        <v>278.80514285714287</v>
      </c>
      <c r="BQ180" s="71">
        <f t="shared" si="327"/>
        <v>0</v>
      </c>
      <c r="BR180" s="72">
        <f t="shared" si="296"/>
        <v>9758.18</v>
      </c>
      <c r="BS180" s="74">
        <f t="shared" si="328"/>
        <v>0</v>
      </c>
      <c r="BX180" s="6"/>
      <c r="BY180" s="6" t="s">
        <v>25</v>
      </c>
      <c r="BZ180" s="227">
        <f t="shared" si="293"/>
        <v>0</v>
      </c>
      <c r="CA180" s="228">
        <f>($AH26)/1000</f>
        <v>0</v>
      </c>
      <c r="CB180" s="228">
        <f>($AH50)/1000</f>
        <v>0</v>
      </c>
      <c r="CC180" s="228">
        <f>($AH74)/1000</f>
        <v>0</v>
      </c>
      <c r="CD180" s="228">
        <f>($AH98)/1000</f>
        <v>0</v>
      </c>
      <c r="CE180" s="228">
        <f>($AH122)/1000</f>
        <v>0</v>
      </c>
      <c r="CF180" s="228">
        <f>($AH146)/1000</f>
        <v>0</v>
      </c>
      <c r="CG180" s="228">
        <f>($AH170)/1000</f>
        <v>0</v>
      </c>
      <c r="CH180" s="228">
        <f>($AH194)/1000</f>
        <v>0</v>
      </c>
      <c r="CI180" s="228">
        <f>($AH218)/1000</f>
        <v>0</v>
      </c>
      <c r="CJ180" s="228">
        <f>($AH242)/1000</f>
        <v>0</v>
      </c>
      <c r="CK180" s="228">
        <f>($AH266)/1000</f>
        <v>0</v>
      </c>
      <c r="CL180" s="228">
        <f>($AH290)/1000</f>
        <v>0</v>
      </c>
      <c r="CM180" s="228"/>
      <c r="CN180" s="228"/>
    </row>
    <row r="181" spans="3:92" ht="18" customHeight="1" x14ac:dyDescent="0.3">
      <c r="C181" s="315"/>
      <c r="D181" s="318"/>
      <c r="E181" s="60" t="s">
        <v>39</v>
      </c>
      <c r="F181" s="61">
        <f>CA104</f>
        <v>53</v>
      </c>
      <c r="G181" s="62">
        <f>IFERROR(F181/F194,0)</f>
        <v>9.9455807843873145E-3</v>
      </c>
      <c r="H181" s="63">
        <f t="shared" si="297"/>
        <v>244.20754716981133</v>
      </c>
      <c r="I181" s="64">
        <f>IFERROR(H181/H179,0)</f>
        <v>1.0203009987165534</v>
      </c>
      <c r="J181" s="63">
        <f>CB104</f>
        <v>12943</v>
      </c>
      <c r="K181" s="65">
        <f>IFERROR(J181/J194,0)</f>
        <v>1.013577537937699E-2</v>
      </c>
      <c r="L181" s="66">
        <f t="shared" si="294"/>
        <v>0</v>
      </c>
      <c r="M181" s="62">
        <f>IFERROR(L181/L194,0)</f>
        <v>0</v>
      </c>
      <c r="N181" s="63" t="str">
        <f t="shared" si="298"/>
        <v>0</v>
      </c>
      <c r="O181" s="64">
        <f>IFERROR(N181/N179,0)</f>
        <v>0</v>
      </c>
      <c r="P181" s="63">
        <f t="shared" si="295"/>
        <v>0</v>
      </c>
      <c r="Q181" s="67">
        <f>IFERROR(P181/P194,0)</f>
        <v>0</v>
      </c>
      <c r="R181" s="66">
        <f>CE104</f>
        <v>0</v>
      </c>
      <c r="S181" s="62">
        <f>IFERROR(R181/R194,0)</f>
        <v>0</v>
      </c>
      <c r="T181" s="63" t="str">
        <f t="shared" si="299"/>
        <v>0</v>
      </c>
      <c r="U181" s="64">
        <f>IFERROR(T181/T179,0)</f>
        <v>0</v>
      </c>
      <c r="V181" s="63">
        <f>CF104</f>
        <v>0</v>
      </c>
      <c r="W181" s="67">
        <f>IFERROR(V181/V194,0)</f>
        <v>0</v>
      </c>
      <c r="X181" s="68">
        <f>CG104</f>
        <v>0</v>
      </c>
      <c r="Y181" s="62">
        <f>IFERROR(X181/X194,0)</f>
        <v>0</v>
      </c>
      <c r="Z181" s="63" t="str">
        <f t="shared" si="300"/>
        <v>0</v>
      </c>
      <c r="AA181" s="64">
        <f>IFERROR(Z181/Z179,0)</f>
        <v>0</v>
      </c>
      <c r="AB181" s="63">
        <f>CH104</f>
        <v>0</v>
      </c>
      <c r="AC181" s="65">
        <f>IFERROR(AB181/AB194,0)</f>
        <v>0</v>
      </c>
      <c r="AD181" s="66">
        <f>CI104</f>
        <v>0</v>
      </c>
      <c r="AE181" s="62">
        <f>IFERROR(AD181/AD194,0)</f>
        <v>0</v>
      </c>
      <c r="AF181" s="63" t="str">
        <f t="shared" si="301"/>
        <v>0</v>
      </c>
      <c r="AG181" s="64">
        <f>IFERROR(AF181/AF179,0)</f>
        <v>0</v>
      </c>
      <c r="AH181" s="63">
        <f>CJ104</f>
        <v>0</v>
      </c>
      <c r="AI181" s="67">
        <f>IFERROR(AH181/AH194,0)</f>
        <v>0</v>
      </c>
      <c r="AJ181" s="66">
        <f>CK104</f>
        <v>0</v>
      </c>
      <c r="AK181" s="62">
        <f>IFERROR(AJ181/AJ194,0)</f>
        <v>0</v>
      </c>
      <c r="AL181" s="63" t="str">
        <f t="shared" si="302"/>
        <v>0</v>
      </c>
      <c r="AM181" s="64">
        <f>IFERROR(AL181/AL179,0)</f>
        <v>0</v>
      </c>
      <c r="AN181" s="63">
        <f>CL104</f>
        <v>0</v>
      </c>
      <c r="AO181" s="65">
        <f>IFERROR(AN181/AN194,0)</f>
        <v>0</v>
      </c>
      <c r="AP181" s="66">
        <f t="shared" si="303"/>
        <v>0</v>
      </c>
      <c r="AQ181" s="62">
        <f>IFERROR(AP181/AP194,0)</f>
        <v>0</v>
      </c>
      <c r="AR181" s="63" t="str">
        <f t="shared" si="304"/>
        <v>0</v>
      </c>
      <c r="AS181" s="64">
        <f>IFERROR(AR181/AR179,0)</f>
        <v>0</v>
      </c>
      <c r="AT181" s="63">
        <f t="shared" si="305"/>
        <v>0</v>
      </c>
      <c r="AU181" s="69">
        <f>IFERROR(AT181/AT194,0)</f>
        <v>0</v>
      </c>
      <c r="AV181" s="70">
        <f t="shared" si="306"/>
        <v>-53</v>
      </c>
      <c r="AW181" s="71">
        <f t="shared" si="307"/>
        <v>-1</v>
      </c>
      <c r="AX181" s="72">
        <f t="shared" si="308"/>
        <v>-244.20754716981133</v>
      </c>
      <c r="AY181" s="71">
        <f t="shared" si="309"/>
        <v>-1</v>
      </c>
      <c r="AZ181" s="72">
        <f t="shared" si="310"/>
        <v>-12943</v>
      </c>
      <c r="BA181" s="73">
        <f t="shared" si="311"/>
        <v>-1</v>
      </c>
      <c r="BB181" s="70">
        <f t="shared" si="312"/>
        <v>0</v>
      </c>
      <c r="BC181" s="71">
        <f t="shared" si="313"/>
        <v>0</v>
      </c>
      <c r="BD181" s="72">
        <f t="shared" si="314"/>
        <v>0</v>
      </c>
      <c r="BE181" s="71">
        <f t="shared" si="315"/>
        <v>0</v>
      </c>
      <c r="BF181" s="72">
        <f t="shared" si="316"/>
        <v>0</v>
      </c>
      <c r="BG181" s="73">
        <f t="shared" si="317"/>
        <v>0</v>
      </c>
      <c r="BH181" s="70">
        <f t="shared" si="318"/>
        <v>0</v>
      </c>
      <c r="BI181" s="71">
        <f t="shared" si="319"/>
        <v>0</v>
      </c>
      <c r="BJ181" s="72">
        <f t="shared" si="320"/>
        <v>0</v>
      </c>
      <c r="BK181" s="71">
        <f t="shared" si="321"/>
        <v>0</v>
      </c>
      <c r="BL181" s="72">
        <f t="shared" si="322"/>
        <v>0</v>
      </c>
      <c r="BM181" s="74">
        <f t="shared" si="323"/>
        <v>0</v>
      </c>
      <c r="BN181" s="75">
        <f t="shared" si="324"/>
        <v>0</v>
      </c>
      <c r="BO181" s="71">
        <f t="shared" si="325"/>
        <v>0</v>
      </c>
      <c r="BP181" s="72">
        <f t="shared" si="326"/>
        <v>0</v>
      </c>
      <c r="BQ181" s="71">
        <f t="shared" si="327"/>
        <v>0</v>
      </c>
      <c r="BR181" s="72">
        <f t="shared" si="296"/>
        <v>0</v>
      </c>
      <c r="BS181" s="74">
        <f t="shared" si="328"/>
        <v>0</v>
      </c>
      <c r="BX181" s="6"/>
      <c r="BY181" s="6" t="s">
        <v>26</v>
      </c>
      <c r="BZ181" s="227">
        <f t="shared" si="293"/>
        <v>0</v>
      </c>
      <c r="CA181" s="228">
        <f>($AN26)/1000</f>
        <v>0</v>
      </c>
      <c r="CB181" s="228">
        <f>($AN50)/1000</f>
        <v>0</v>
      </c>
      <c r="CC181" s="228">
        <f>($AN74)/1000</f>
        <v>0</v>
      </c>
      <c r="CD181" s="228">
        <f>($AN98)/1000</f>
        <v>0</v>
      </c>
      <c r="CE181" s="228">
        <f>($AN122)/1000</f>
        <v>0</v>
      </c>
      <c r="CF181" s="228">
        <f>($AN146)/1000</f>
        <v>0</v>
      </c>
      <c r="CG181" s="228">
        <f>($AN170)/1000</f>
        <v>0</v>
      </c>
      <c r="CH181" s="228">
        <f>($AN194)/1000</f>
        <v>0</v>
      </c>
      <c r="CI181" s="228">
        <f>($AN218)/1000</f>
        <v>0</v>
      </c>
      <c r="CJ181" s="228">
        <f>($AN242)/1000</f>
        <v>0</v>
      </c>
      <c r="CK181" s="228">
        <f>($AN266)/1000</f>
        <v>0</v>
      </c>
      <c r="CL181" s="228">
        <f>($AN290)/1000</f>
        <v>0</v>
      </c>
      <c r="CM181" s="228"/>
      <c r="CN181" s="228"/>
    </row>
    <row r="182" spans="3:92" ht="18" customHeight="1" x14ac:dyDescent="0.3">
      <c r="C182" s="315"/>
      <c r="D182" s="319"/>
      <c r="E182" s="86" t="s">
        <v>41</v>
      </c>
      <c r="F182" s="87">
        <f>SUM(F178:F181)</f>
        <v>2658</v>
      </c>
      <c r="G182" s="88">
        <f>IFERROR(F182/F194,0)</f>
        <v>0.49878025896040534</v>
      </c>
      <c r="H182" s="89">
        <f t="shared" si="297"/>
        <v>235.52708803611739</v>
      </c>
      <c r="I182" s="90">
        <f>IFERROR(H182/H179,0)</f>
        <v>0.98403397410544435</v>
      </c>
      <c r="J182" s="89">
        <f>SUM(J178:J181)</f>
        <v>626031</v>
      </c>
      <c r="K182" s="91">
        <f>IFERROR(J182/J194,0)</f>
        <v>0.49025029718973628</v>
      </c>
      <c r="L182" s="92">
        <f>SUM(L178:L181)</f>
        <v>1753</v>
      </c>
      <c r="M182" s="88">
        <f>IFERROR(L182/L194,0)</f>
        <v>0.27922905383880214</v>
      </c>
      <c r="N182" s="89">
        <f t="shared" si="298"/>
        <v>320.03162635482039</v>
      </c>
      <c r="O182" s="90">
        <f>IFERROR(N182/N179,0)</f>
        <v>0.97374047698600008</v>
      </c>
      <c r="P182" s="89">
        <f>SUM(P178:P181)</f>
        <v>561015.44100000011</v>
      </c>
      <c r="Q182" s="93">
        <f>IFERROR(P182/P194,0)</f>
        <v>0.32832276142363531</v>
      </c>
      <c r="R182" s="92">
        <f>SUM(R178:R181)</f>
        <v>0</v>
      </c>
      <c r="S182" s="88">
        <f>IFERROR(R182/R194,0)</f>
        <v>0</v>
      </c>
      <c r="T182" s="89" t="str">
        <f t="shared" si="299"/>
        <v>0</v>
      </c>
      <c r="U182" s="90">
        <f>IFERROR(T182/T179,0)</f>
        <v>0</v>
      </c>
      <c r="V182" s="89">
        <f>SUM(V178:V181)</f>
        <v>0</v>
      </c>
      <c r="W182" s="93">
        <f>IFERROR(V182/V194,0)</f>
        <v>0</v>
      </c>
      <c r="X182" s="94">
        <f>SUM(X178:X181)</f>
        <v>0</v>
      </c>
      <c r="Y182" s="88">
        <f>IFERROR(X182/X194,0)</f>
        <v>0</v>
      </c>
      <c r="Z182" s="89" t="str">
        <f t="shared" si="300"/>
        <v>0</v>
      </c>
      <c r="AA182" s="90">
        <f>IFERROR(Z182/Z179,0)</f>
        <v>0</v>
      </c>
      <c r="AB182" s="89">
        <f>SUM(AB178:AB181)</f>
        <v>0</v>
      </c>
      <c r="AC182" s="91">
        <f>IFERROR(AB182/AB194,0)</f>
        <v>0</v>
      </c>
      <c r="AD182" s="92">
        <f>SUM(AD178:AD181)</f>
        <v>0</v>
      </c>
      <c r="AE182" s="88">
        <f>IFERROR(AD182/AD194,0)</f>
        <v>0</v>
      </c>
      <c r="AF182" s="89" t="str">
        <f t="shared" si="301"/>
        <v>0</v>
      </c>
      <c r="AG182" s="90">
        <f>IFERROR(AF182/AF179,0)</f>
        <v>0</v>
      </c>
      <c r="AH182" s="89">
        <f>SUM(AH178:AH181)</f>
        <v>0</v>
      </c>
      <c r="AI182" s="93">
        <f>IFERROR(AH182/AH194,0)</f>
        <v>0</v>
      </c>
      <c r="AJ182" s="92">
        <f>SUM(AJ178:AJ181)</f>
        <v>0</v>
      </c>
      <c r="AK182" s="88">
        <f>IFERROR(AJ182/AJ194,0)</f>
        <v>0</v>
      </c>
      <c r="AL182" s="89" t="str">
        <f t="shared" si="302"/>
        <v>0</v>
      </c>
      <c r="AM182" s="90">
        <f>IFERROR(AL182/AL179,0)</f>
        <v>0</v>
      </c>
      <c r="AN182" s="89">
        <f>SUM(AN178:AN181)</f>
        <v>0</v>
      </c>
      <c r="AO182" s="91">
        <f>IFERROR(AN182/AN194,0)</f>
        <v>0</v>
      </c>
      <c r="AP182" s="92">
        <f>SUM(AP178:AP181)</f>
        <v>0</v>
      </c>
      <c r="AQ182" s="88">
        <f>IFERROR(AP182/AP194,0)</f>
        <v>0</v>
      </c>
      <c r="AR182" s="89" t="str">
        <f t="shared" si="304"/>
        <v>0</v>
      </c>
      <c r="AS182" s="90">
        <f>IFERROR(AR182/AR179,0)</f>
        <v>0</v>
      </c>
      <c r="AT182" s="89">
        <f>SUM(AT178:AT181)</f>
        <v>0</v>
      </c>
      <c r="AU182" s="95">
        <f>IFERROR(AT182/AT194,0)</f>
        <v>0</v>
      </c>
      <c r="AV182" s="96">
        <f t="shared" si="306"/>
        <v>-905</v>
      </c>
      <c r="AW182" s="97">
        <f t="shared" si="307"/>
        <v>-0.34048156508653121</v>
      </c>
      <c r="AX182" s="98">
        <f t="shared" si="308"/>
        <v>84.504538318702998</v>
      </c>
      <c r="AY182" s="97">
        <f t="shared" si="309"/>
        <v>0.35878904215783652</v>
      </c>
      <c r="AZ182" s="98">
        <f t="shared" si="310"/>
        <v>-65015.558999999892</v>
      </c>
      <c r="BA182" s="99">
        <f t="shared" si="311"/>
        <v>-0.10385357753849234</v>
      </c>
      <c r="BB182" s="96">
        <f t="shared" si="312"/>
        <v>1753</v>
      </c>
      <c r="BC182" s="97">
        <f t="shared" si="313"/>
        <v>0</v>
      </c>
      <c r="BD182" s="98">
        <f t="shared" si="314"/>
        <v>320.03162635482039</v>
      </c>
      <c r="BE182" s="97">
        <f t="shared" si="315"/>
        <v>0</v>
      </c>
      <c r="BF182" s="98">
        <f t="shared" si="316"/>
        <v>561015.44100000011</v>
      </c>
      <c r="BG182" s="99">
        <f t="shared" si="317"/>
        <v>0</v>
      </c>
      <c r="BH182" s="96">
        <f t="shared" si="318"/>
        <v>1753</v>
      </c>
      <c r="BI182" s="97">
        <f t="shared" si="319"/>
        <v>0</v>
      </c>
      <c r="BJ182" s="98">
        <f t="shared" si="320"/>
        <v>320.03162635482039</v>
      </c>
      <c r="BK182" s="97">
        <f t="shared" si="321"/>
        <v>0</v>
      </c>
      <c r="BL182" s="98">
        <f t="shared" si="322"/>
        <v>561015.44100000011</v>
      </c>
      <c r="BM182" s="100">
        <f t="shared" si="323"/>
        <v>0</v>
      </c>
      <c r="BN182" s="101">
        <f t="shared" si="324"/>
        <v>1753</v>
      </c>
      <c r="BO182" s="97">
        <f t="shared" si="325"/>
        <v>0</v>
      </c>
      <c r="BP182" s="98">
        <f t="shared" si="326"/>
        <v>320.03162635482039</v>
      </c>
      <c r="BQ182" s="97">
        <f t="shared" si="327"/>
        <v>0</v>
      </c>
      <c r="BR182" s="98">
        <f t="shared" si="296"/>
        <v>561015.44100000011</v>
      </c>
      <c r="BS182" s="100">
        <f t="shared" si="328"/>
        <v>0</v>
      </c>
      <c r="BX182" s="6"/>
      <c r="BY182" s="6" t="s">
        <v>27</v>
      </c>
      <c r="BZ182" s="227">
        <f t="shared" si="293"/>
        <v>0</v>
      </c>
      <c r="CA182" s="228">
        <f>($AT26)/1000</f>
        <v>0</v>
      </c>
      <c r="CB182" s="228">
        <f>($AT50)/1000</f>
        <v>0</v>
      </c>
      <c r="CC182" s="228">
        <f>($AT74)/1000</f>
        <v>0</v>
      </c>
      <c r="CD182" s="228">
        <f>($AT98)/1000</f>
        <v>0</v>
      </c>
      <c r="CE182" s="228">
        <f>($AT122)/1000</f>
        <v>0</v>
      </c>
      <c r="CF182" s="228">
        <f>($AT146)/1000</f>
        <v>0</v>
      </c>
      <c r="CG182" s="228">
        <f>($AT170)/1000</f>
        <v>0</v>
      </c>
      <c r="CH182" s="228">
        <f>($AT194)/1000</f>
        <v>0</v>
      </c>
      <c r="CI182" s="228">
        <f>($AT218)/1000</f>
        <v>0</v>
      </c>
      <c r="CJ182" s="228">
        <f>($AT242)/1000</f>
        <v>0</v>
      </c>
      <c r="CK182" s="228">
        <f>($AT266)/1000</f>
        <v>0</v>
      </c>
      <c r="CL182" s="228">
        <f>($AT290)/1000</f>
        <v>0</v>
      </c>
      <c r="CM182" s="228"/>
      <c r="CN182" s="228"/>
    </row>
    <row r="183" spans="3:92" ht="18" customHeight="1" x14ac:dyDescent="0.3">
      <c r="C183" s="315"/>
      <c r="D183" s="320" t="s">
        <v>44</v>
      </c>
      <c r="E183" s="102" t="s">
        <v>45</v>
      </c>
      <c r="F183" s="103">
        <f>CA105</f>
        <v>266</v>
      </c>
      <c r="G183" s="104">
        <f>IFERROR(F183/F194,0)</f>
        <v>4.9915556389566525E-2</v>
      </c>
      <c r="H183" s="105">
        <f t="shared" si="297"/>
        <v>218.90977443609023</v>
      </c>
      <c r="I183" s="106">
        <f>IFERROR(H183/H179,0)</f>
        <v>0.91460671086732526</v>
      </c>
      <c r="J183" s="105">
        <f>CB105</f>
        <v>58230</v>
      </c>
      <c r="K183" s="107">
        <f>IFERROR(J183/J194,0)</f>
        <v>4.5600417240293761E-2</v>
      </c>
      <c r="L183" s="108">
        <f t="shared" ref="L183:L185" si="329">CC105</f>
        <v>227</v>
      </c>
      <c r="M183" s="104">
        <f>IFERROR(L183/L194,0)</f>
        <v>3.615801210576617E-2</v>
      </c>
      <c r="N183" s="105">
        <f t="shared" si="298"/>
        <v>135.41469603524226</v>
      </c>
      <c r="O183" s="106">
        <f>IFERROR(N183/N179,0)</f>
        <v>0.41201793775868467</v>
      </c>
      <c r="P183" s="105">
        <f t="shared" ref="P183:P185" si="330">CD105</f>
        <v>30739.135999999995</v>
      </c>
      <c r="Q183" s="109">
        <f>IFERROR(P183/P194,0)</f>
        <v>1.7989447843551734E-2</v>
      </c>
      <c r="R183" s="108">
        <f>CE105</f>
        <v>0</v>
      </c>
      <c r="S183" s="104">
        <f>IFERROR(R183/R194,0)</f>
        <v>0</v>
      </c>
      <c r="T183" s="105" t="str">
        <f t="shared" si="299"/>
        <v>0</v>
      </c>
      <c r="U183" s="106">
        <f>IFERROR(T183/T179,0)</f>
        <v>0</v>
      </c>
      <c r="V183" s="105">
        <f>CF105</f>
        <v>0</v>
      </c>
      <c r="W183" s="109">
        <f>IFERROR(V183/V194,0)</f>
        <v>0</v>
      </c>
      <c r="X183" s="110">
        <f>CG105</f>
        <v>0</v>
      </c>
      <c r="Y183" s="104">
        <f>IFERROR(X183/X194,0)</f>
        <v>0</v>
      </c>
      <c r="Z183" s="105" t="str">
        <f t="shared" si="300"/>
        <v>0</v>
      </c>
      <c r="AA183" s="106">
        <f>IFERROR(Z183/Z179,0)</f>
        <v>0</v>
      </c>
      <c r="AB183" s="105">
        <f>CH105</f>
        <v>0</v>
      </c>
      <c r="AC183" s="107">
        <f>IFERROR(AB183/AB194,0)</f>
        <v>0</v>
      </c>
      <c r="AD183" s="108">
        <f>CI105</f>
        <v>0</v>
      </c>
      <c r="AE183" s="104">
        <f>IFERROR(AD183/AD194,0)</f>
        <v>0</v>
      </c>
      <c r="AF183" s="105" t="str">
        <f t="shared" si="301"/>
        <v>0</v>
      </c>
      <c r="AG183" s="106">
        <f>IFERROR(AF183/AF179,0)</f>
        <v>0</v>
      </c>
      <c r="AH183" s="105">
        <f>CJ105</f>
        <v>0</v>
      </c>
      <c r="AI183" s="109">
        <f>IFERROR(AH183/AH194,0)</f>
        <v>0</v>
      </c>
      <c r="AJ183" s="108">
        <f>CK105</f>
        <v>0</v>
      </c>
      <c r="AK183" s="104">
        <f>IFERROR(AJ183/AJ194,0)</f>
        <v>0</v>
      </c>
      <c r="AL183" s="105" t="str">
        <f t="shared" si="302"/>
        <v>0</v>
      </c>
      <c r="AM183" s="106">
        <f>IFERROR(AL183/AL179,0)</f>
        <v>0</v>
      </c>
      <c r="AN183" s="105">
        <f>CL105</f>
        <v>0</v>
      </c>
      <c r="AO183" s="107">
        <f>IFERROR(AN183/AN194,0)</f>
        <v>0</v>
      </c>
      <c r="AP183" s="108">
        <f>CM105</f>
        <v>0</v>
      </c>
      <c r="AQ183" s="104">
        <f>IFERROR(AP183/AP194,0)</f>
        <v>0</v>
      </c>
      <c r="AR183" s="105" t="str">
        <f t="shared" si="304"/>
        <v>0</v>
      </c>
      <c r="AS183" s="106">
        <f>IFERROR(AR183/AR179,0)</f>
        <v>0</v>
      </c>
      <c r="AT183" s="105">
        <f>CN105</f>
        <v>0</v>
      </c>
      <c r="AU183" s="111">
        <f>IFERROR(AT183/AT194,0)</f>
        <v>0</v>
      </c>
      <c r="AV183" s="112">
        <f t="shared" si="306"/>
        <v>-39</v>
      </c>
      <c r="AW183" s="113">
        <f t="shared" si="307"/>
        <v>-0.14661654135338345</v>
      </c>
      <c r="AX183" s="114">
        <f t="shared" si="308"/>
        <v>-83.495078400847973</v>
      </c>
      <c r="AY183" s="113">
        <f t="shared" si="309"/>
        <v>-0.38141320375451759</v>
      </c>
      <c r="AZ183" s="114">
        <f t="shared" si="310"/>
        <v>-27490.864000000005</v>
      </c>
      <c r="BA183" s="115">
        <f t="shared" si="311"/>
        <v>-0.47210826034690029</v>
      </c>
      <c r="BB183" s="112">
        <f t="shared" si="312"/>
        <v>227</v>
      </c>
      <c r="BC183" s="113">
        <f t="shared" si="313"/>
        <v>0</v>
      </c>
      <c r="BD183" s="114">
        <f t="shared" si="314"/>
        <v>135.41469603524226</v>
      </c>
      <c r="BE183" s="113">
        <f t="shared" si="315"/>
        <v>0</v>
      </c>
      <c r="BF183" s="114">
        <f t="shared" si="316"/>
        <v>30739.135999999995</v>
      </c>
      <c r="BG183" s="115">
        <f t="shared" si="317"/>
        <v>0</v>
      </c>
      <c r="BH183" s="112">
        <f t="shared" si="318"/>
        <v>227</v>
      </c>
      <c r="BI183" s="113">
        <f t="shared" si="319"/>
        <v>0</v>
      </c>
      <c r="BJ183" s="114">
        <f t="shared" si="320"/>
        <v>135.41469603524226</v>
      </c>
      <c r="BK183" s="113">
        <f t="shared" si="321"/>
        <v>0</v>
      </c>
      <c r="BL183" s="114">
        <f t="shared" si="322"/>
        <v>30739.135999999995</v>
      </c>
      <c r="BM183" s="116">
        <f t="shared" si="323"/>
        <v>0</v>
      </c>
      <c r="BN183" s="117">
        <f t="shared" si="324"/>
        <v>227</v>
      </c>
      <c r="BO183" s="113">
        <f t="shared" si="325"/>
        <v>0</v>
      </c>
      <c r="BP183" s="114">
        <f t="shared" si="326"/>
        <v>135.41469603524226</v>
      </c>
      <c r="BQ183" s="113">
        <f t="shared" si="327"/>
        <v>0</v>
      </c>
      <c r="BR183" s="114">
        <f t="shared" si="296"/>
        <v>30739.135999999995</v>
      </c>
      <c r="BS183" s="116">
        <f t="shared" si="328"/>
        <v>0</v>
      </c>
      <c r="BX183" s="6"/>
      <c r="BY183" s="6" t="s">
        <v>21</v>
      </c>
      <c r="BZ183" s="227">
        <f t="shared" si="293"/>
        <v>51903.1974175</v>
      </c>
      <c r="CA183" s="228">
        <f>F26</f>
        <v>4743.3362559999996</v>
      </c>
      <c r="CB183" s="229">
        <f>F50</f>
        <v>4121</v>
      </c>
      <c r="CC183" s="229">
        <f>F74</f>
        <v>2802</v>
      </c>
      <c r="CD183" s="229">
        <f>F98</f>
        <v>3438</v>
      </c>
      <c r="CE183" s="229">
        <f>F122</f>
        <v>4896.8611615</v>
      </c>
      <c r="CF183" s="229">
        <f>F146</f>
        <v>3728</v>
      </c>
      <c r="CG183" s="229">
        <f>F170</f>
        <v>4515</v>
      </c>
      <c r="CH183" s="228">
        <f>F194</f>
        <v>5329</v>
      </c>
      <c r="CI183" s="228">
        <f>F218</f>
        <v>4026</v>
      </c>
      <c r="CJ183" s="229">
        <f>F242</f>
        <v>4880</v>
      </c>
      <c r="CK183" s="229">
        <f>F266</f>
        <v>4505</v>
      </c>
      <c r="CL183" s="229">
        <f>F290</f>
        <v>4919</v>
      </c>
      <c r="CM183" s="228"/>
      <c r="CN183" s="228"/>
    </row>
    <row r="184" spans="3:92" ht="18" customHeight="1" x14ac:dyDescent="0.3">
      <c r="C184" s="315"/>
      <c r="D184" s="321"/>
      <c r="E184" s="60" t="s">
        <v>47</v>
      </c>
      <c r="F184" s="61">
        <f>CA106</f>
        <v>0</v>
      </c>
      <c r="G184" s="62">
        <f>IFERROR(F184/F194,0)</f>
        <v>0</v>
      </c>
      <c r="H184" s="63" t="str">
        <f t="shared" si="297"/>
        <v>0</v>
      </c>
      <c r="I184" s="64">
        <f>IFERROR(H184/H179,0)</f>
        <v>0</v>
      </c>
      <c r="J184" s="63">
        <f>CB106</f>
        <v>0</v>
      </c>
      <c r="K184" s="65">
        <f>IFERROR(J184/J194,0)</f>
        <v>0</v>
      </c>
      <c r="L184" s="66">
        <f t="shared" si="329"/>
        <v>0</v>
      </c>
      <c r="M184" s="62">
        <f>IFERROR(L184/L194,0)</f>
        <v>0</v>
      </c>
      <c r="N184" s="63" t="str">
        <f t="shared" si="298"/>
        <v>0</v>
      </c>
      <c r="O184" s="64">
        <f>IFERROR(N184/N179,0)</f>
        <v>0</v>
      </c>
      <c r="P184" s="63">
        <f t="shared" si="330"/>
        <v>0</v>
      </c>
      <c r="Q184" s="67">
        <f>IFERROR(P184/P194,0)</f>
        <v>0</v>
      </c>
      <c r="R184" s="66">
        <f>CE106</f>
        <v>0</v>
      </c>
      <c r="S184" s="62">
        <f>IFERROR(R184/R194,0)</f>
        <v>0</v>
      </c>
      <c r="T184" s="63" t="str">
        <f t="shared" si="299"/>
        <v>0</v>
      </c>
      <c r="U184" s="64">
        <f>IFERROR(T184/T179,0)</f>
        <v>0</v>
      </c>
      <c r="V184" s="63">
        <f>CF106</f>
        <v>0</v>
      </c>
      <c r="W184" s="67">
        <f>IFERROR(V184/V194,0)</f>
        <v>0</v>
      </c>
      <c r="X184" s="68">
        <f>CG106</f>
        <v>0</v>
      </c>
      <c r="Y184" s="62">
        <f>IFERROR(X184/X194,0)</f>
        <v>0</v>
      </c>
      <c r="Z184" s="63" t="str">
        <f t="shared" si="300"/>
        <v>0</v>
      </c>
      <c r="AA184" s="64">
        <f>IFERROR(Z184/Z179,0)</f>
        <v>0</v>
      </c>
      <c r="AB184" s="63">
        <f>CH106</f>
        <v>0</v>
      </c>
      <c r="AC184" s="65">
        <f>IFERROR(AB184/AB194,0)</f>
        <v>0</v>
      </c>
      <c r="AD184" s="66">
        <f>CI106</f>
        <v>0</v>
      </c>
      <c r="AE184" s="62">
        <f>IFERROR(AD184/AD194,0)</f>
        <v>0</v>
      </c>
      <c r="AF184" s="63" t="str">
        <f t="shared" si="301"/>
        <v>0</v>
      </c>
      <c r="AG184" s="64">
        <f>IFERROR(AF184/AF179,0)</f>
        <v>0</v>
      </c>
      <c r="AH184" s="63">
        <f>CJ106</f>
        <v>0</v>
      </c>
      <c r="AI184" s="67">
        <f>IFERROR(AH184/AH194,0)</f>
        <v>0</v>
      </c>
      <c r="AJ184" s="66">
        <f>CK106</f>
        <v>0</v>
      </c>
      <c r="AK184" s="62">
        <f>IFERROR(AJ184/AJ194,0)</f>
        <v>0</v>
      </c>
      <c r="AL184" s="63" t="str">
        <f t="shared" si="302"/>
        <v>0</v>
      </c>
      <c r="AM184" s="64">
        <f>IFERROR(AL184/AL179,0)</f>
        <v>0</v>
      </c>
      <c r="AN184" s="63">
        <f>CL106</f>
        <v>0</v>
      </c>
      <c r="AO184" s="65">
        <f>IFERROR(AN184/AN194,0)</f>
        <v>0</v>
      </c>
      <c r="AP184" s="66">
        <f t="shared" ref="AP184:AP185" si="331">CM106</f>
        <v>0</v>
      </c>
      <c r="AQ184" s="62">
        <f>IFERROR(AP184/AP194,0)</f>
        <v>0</v>
      </c>
      <c r="AR184" s="63" t="str">
        <f t="shared" si="304"/>
        <v>0</v>
      </c>
      <c r="AS184" s="64">
        <f>IFERROR(AR184/AR179,0)</f>
        <v>0</v>
      </c>
      <c r="AT184" s="63">
        <f t="shared" ref="AT184:AT185" si="332">CN106</f>
        <v>0</v>
      </c>
      <c r="AU184" s="69">
        <f>IFERROR(AT184/AT194,0)</f>
        <v>0</v>
      </c>
      <c r="AV184" s="70">
        <f t="shared" si="306"/>
        <v>0</v>
      </c>
      <c r="AW184" s="71">
        <f t="shared" si="307"/>
        <v>0</v>
      </c>
      <c r="AX184" s="72">
        <f t="shared" si="308"/>
        <v>0</v>
      </c>
      <c r="AY184" s="71">
        <f t="shared" si="309"/>
        <v>0</v>
      </c>
      <c r="AZ184" s="72">
        <f t="shared" si="310"/>
        <v>0</v>
      </c>
      <c r="BA184" s="73">
        <f t="shared" si="311"/>
        <v>0</v>
      </c>
      <c r="BB184" s="70">
        <f t="shared" si="312"/>
        <v>0</v>
      </c>
      <c r="BC184" s="71">
        <f t="shared" si="313"/>
        <v>0</v>
      </c>
      <c r="BD184" s="72">
        <f t="shared" si="314"/>
        <v>0</v>
      </c>
      <c r="BE184" s="71">
        <f t="shared" si="315"/>
        <v>0</v>
      </c>
      <c r="BF184" s="72">
        <f t="shared" si="316"/>
        <v>0</v>
      </c>
      <c r="BG184" s="73">
        <f t="shared" si="317"/>
        <v>0</v>
      </c>
      <c r="BH184" s="70">
        <f t="shared" si="318"/>
        <v>0</v>
      </c>
      <c r="BI184" s="71">
        <f t="shared" si="319"/>
        <v>0</v>
      </c>
      <c r="BJ184" s="72">
        <f t="shared" si="320"/>
        <v>0</v>
      </c>
      <c r="BK184" s="71">
        <f t="shared" si="321"/>
        <v>0</v>
      </c>
      <c r="BL184" s="72">
        <f t="shared" si="322"/>
        <v>0</v>
      </c>
      <c r="BM184" s="74">
        <f t="shared" si="323"/>
        <v>0</v>
      </c>
      <c r="BN184" s="75">
        <f t="shared" si="324"/>
        <v>0</v>
      </c>
      <c r="BO184" s="71">
        <f t="shared" si="325"/>
        <v>0</v>
      </c>
      <c r="BP184" s="72">
        <f t="shared" si="326"/>
        <v>0</v>
      </c>
      <c r="BQ184" s="71">
        <f t="shared" si="327"/>
        <v>0</v>
      </c>
      <c r="BR184" s="72">
        <f t="shared" si="296"/>
        <v>0</v>
      </c>
      <c r="BS184" s="74">
        <f t="shared" si="328"/>
        <v>0</v>
      </c>
      <c r="BX184" s="6" t="s">
        <v>92</v>
      </c>
      <c r="BY184" s="6" t="s">
        <v>22</v>
      </c>
      <c r="BZ184" s="230">
        <f t="shared" si="293"/>
        <v>46225</v>
      </c>
      <c r="CA184" s="220">
        <f>L26</f>
        <v>2878</v>
      </c>
      <c r="CB184" s="220">
        <f>L50</f>
        <v>4482</v>
      </c>
      <c r="CC184" s="220">
        <f>L74</f>
        <v>2956</v>
      </c>
      <c r="CD184" s="220">
        <f>L98</f>
        <v>2439</v>
      </c>
      <c r="CE184" s="220">
        <f>L122</f>
        <v>3724</v>
      </c>
      <c r="CF184" s="220">
        <f>L146</f>
        <v>4104</v>
      </c>
      <c r="CG184" s="220">
        <f>$L170</f>
        <v>5555</v>
      </c>
      <c r="CH184" s="220">
        <f>$L194</f>
        <v>6278</v>
      </c>
      <c r="CI184" s="235">
        <f>$L218</f>
        <v>4669</v>
      </c>
      <c r="CJ184" s="220">
        <f>$L242</f>
        <v>4750</v>
      </c>
      <c r="CK184" s="220">
        <f>$L266</f>
        <v>4390</v>
      </c>
      <c r="CL184" s="220">
        <f>$L290</f>
        <v>0</v>
      </c>
      <c r="CM184" s="220"/>
      <c r="CN184" s="220"/>
    </row>
    <row r="185" spans="3:92" ht="18" customHeight="1" x14ac:dyDescent="0.3">
      <c r="C185" s="315"/>
      <c r="D185" s="321"/>
      <c r="E185" s="60" t="s">
        <v>49</v>
      </c>
      <c r="F185" s="61">
        <f>CA107</f>
        <v>0</v>
      </c>
      <c r="G185" s="62">
        <f>IFERROR(F185/F194,0)</f>
        <v>0</v>
      </c>
      <c r="H185" s="63" t="str">
        <f t="shared" si="297"/>
        <v>0</v>
      </c>
      <c r="I185" s="64">
        <f>IFERROR(H185/H179,0)</f>
        <v>0</v>
      </c>
      <c r="J185" s="63">
        <f>CB107</f>
        <v>0</v>
      </c>
      <c r="K185" s="65">
        <f>IFERROR(J185/J194,0)</f>
        <v>0</v>
      </c>
      <c r="L185" s="66">
        <f t="shared" si="329"/>
        <v>2</v>
      </c>
      <c r="M185" s="62">
        <f>IFERROR(L185/L194,0)</f>
        <v>3.1857279388340236E-4</v>
      </c>
      <c r="N185" s="63">
        <f t="shared" si="298"/>
        <v>306.81799999999998</v>
      </c>
      <c r="O185" s="64">
        <f>IFERROR(N185/N179,0)</f>
        <v>0.93353619162830137</v>
      </c>
      <c r="P185" s="63">
        <f t="shared" si="330"/>
        <v>613.63599999999997</v>
      </c>
      <c r="Q185" s="67">
        <f>IFERROR(P185/P194,0)</f>
        <v>3.5911786254908771E-4</v>
      </c>
      <c r="R185" s="66">
        <f>CE107</f>
        <v>0</v>
      </c>
      <c r="S185" s="62">
        <f>IFERROR(R185/R194,0)</f>
        <v>0</v>
      </c>
      <c r="T185" s="63" t="str">
        <f t="shared" si="299"/>
        <v>0</v>
      </c>
      <c r="U185" s="64">
        <f>IFERROR(T185/T179,0)</f>
        <v>0</v>
      </c>
      <c r="V185" s="63">
        <f>CF107</f>
        <v>0</v>
      </c>
      <c r="W185" s="67">
        <f>IFERROR(V185/V194,0)</f>
        <v>0</v>
      </c>
      <c r="X185" s="68">
        <f>CG107</f>
        <v>0</v>
      </c>
      <c r="Y185" s="62">
        <f>IFERROR(X185/X194,0)</f>
        <v>0</v>
      </c>
      <c r="Z185" s="63" t="str">
        <f t="shared" si="300"/>
        <v>0</v>
      </c>
      <c r="AA185" s="64">
        <f>IFERROR(Z185/Z179,0)</f>
        <v>0</v>
      </c>
      <c r="AB185" s="63">
        <f>CH107</f>
        <v>0</v>
      </c>
      <c r="AC185" s="65">
        <f>IFERROR(AB185/AB194,0)</f>
        <v>0</v>
      </c>
      <c r="AD185" s="66">
        <f>CI107</f>
        <v>0</v>
      </c>
      <c r="AE185" s="62">
        <f>IFERROR(AD185/AD194,0)</f>
        <v>0</v>
      </c>
      <c r="AF185" s="63" t="str">
        <f t="shared" si="301"/>
        <v>0</v>
      </c>
      <c r="AG185" s="64">
        <f>IFERROR(AF185/AF179,0)</f>
        <v>0</v>
      </c>
      <c r="AH185" s="63">
        <f>CJ107</f>
        <v>0</v>
      </c>
      <c r="AI185" s="67">
        <f>IFERROR(AH185/AH194,0)</f>
        <v>0</v>
      </c>
      <c r="AJ185" s="66">
        <f>CK107</f>
        <v>0</v>
      </c>
      <c r="AK185" s="62">
        <f>IFERROR(AJ185/AJ194,0)</f>
        <v>0</v>
      </c>
      <c r="AL185" s="63" t="str">
        <f t="shared" si="302"/>
        <v>0</v>
      </c>
      <c r="AM185" s="64">
        <f>IFERROR(AL185/AL179,0)</f>
        <v>0</v>
      </c>
      <c r="AN185" s="63">
        <f>CL107</f>
        <v>0</v>
      </c>
      <c r="AO185" s="65">
        <f>IFERROR(AN185/AN194,0)</f>
        <v>0</v>
      </c>
      <c r="AP185" s="66">
        <f t="shared" si="331"/>
        <v>0</v>
      </c>
      <c r="AQ185" s="62">
        <f>IFERROR(AP185/AP194,0)</f>
        <v>0</v>
      </c>
      <c r="AR185" s="63" t="str">
        <f t="shared" si="304"/>
        <v>0</v>
      </c>
      <c r="AS185" s="64">
        <f>IFERROR(AR185/AR179,0)</f>
        <v>0</v>
      </c>
      <c r="AT185" s="63">
        <f t="shared" si="332"/>
        <v>0</v>
      </c>
      <c r="AU185" s="69">
        <f>IFERROR(AT185/AT194,0)</f>
        <v>0</v>
      </c>
      <c r="AV185" s="70">
        <f t="shared" si="306"/>
        <v>2</v>
      </c>
      <c r="AW185" s="71">
        <f t="shared" si="307"/>
        <v>0</v>
      </c>
      <c r="AX185" s="72">
        <f t="shared" si="308"/>
        <v>306.81799999999998</v>
      </c>
      <c r="AY185" s="71">
        <f t="shared" si="309"/>
        <v>0</v>
      </c>
      <c r="AZ185" s="72">
        <f t="shared" si="310"/>
        <v>613.63599999999997</v>
      </c>
      <c r="BA185" s="73">
        <f t="shared" si="311"/>
        <v>0</v>
      </c>
      <c r="BB185" s="70">
        <f t="shared" si="312"/>
        <v>2</v>
      </c>
      <c r="BC185" s="71">
        <f t="shared" si="313"/>
        <v>0</v>
      </c>
      <c r="BD185" s="72">
        <f t="shared" si="314"/>
        <v>306.81799999999998</v>
      </c>
      <c r="BE185" s="71">
        <f t="shared" si="315"/>
        <v>0</v>
      </c>
      <c r="BF185" s="72">
        <f t="shared" si="316"/>
        <v>613.63599999999997</v>
      </c>
      <c r="BG185" s="73">
        <f t="shared" si="317"/>
        <v>0</v>
      </c>
      <c r="BH185" s="70">
        <f t="shared" si="318"/>
        <v>2</v>
      </c>
      <c r="BI185" s="71">
        <f t="shared" si="319"/>
        <v>0</v>
      </c>
      <c r="BJ185" s="72">
        <f t="shared" si="320"/>
        <v>306.81799999999998</v>
      </c>
      <c r="BK185" s="71">
        <f t="shared" si="321"/>
        <v>0</v>
      </c>
      <c r="BL185" s="72">
        <f t="shared" si="322"/>
        <v>613.63599999999997</v>
      </c>
      <c r="BM185" s="74">
        <f t="shared" si="323"/>
        <v>0</v>
      </c>
      <c r="BN185" s="75">
        <f t="shared" si="324"/>
        <v>2</v>
      </c>
      <c r="BO185" s="71">
        <f t="shared" si="325"/>
        <v>0</v>
      </c>
      <c r="BP185" s="72">
        <f t="shared" si="326"/>
        <v>306.81799999999998</v>
      </c>
      <c r="BQ185" s="71">
        <f t="shared" si="327"/>
        <v>0</v>
      </c>
      <c r="BR185" s="72">
        <f t="shared" si="296"/>
        <v>613.63599999999997</v>
      </c>
      <c r="BS185" s="74">
        <f t="shared" si="328"/>
        <v>0</v>
      </c>
      <c r="BX185" s="6"/>
      <c r="BY185" s="6" t="s">
        <v>23</v>
      </c>
      <c r="BZ185" s="227">
        <f t="shared" si="293"/>
        <v>674</v>
      </c>
      <c r="CA185" s="228">
        <f>$R26</f>
        <v>0</v>
      </c>
      <c r="CB185" s="228">
        <f>$R50</f>
        <v>0</v>
      </c>
      <c r="CC185" s="228">
        <f>$R74</f>
        <v>0</v>
      </c>
      <c r="CD185" s="228">
        <f>$R98</f>
        <v>0</v>
      </c>
      <c r="CE185" s="228">
        <f>$R122</f>
        <v>0</v>
      </c>
      <c r="CF185" s="228">
        <f>$R146</f>
        <v>0</v>
      </c>
      <c r="CG185" s="228">
        <f>$R170</f>
        <v>0</v>
      </c>
      <c r="CH185" s="228">
        <f>$R194</f>
        <v>0</v>
      </c>
      <c r="CI185" s="228">
        <f>$R218</f>
        <v>0</v>
      </c>
      <c r="CJ185" s="228">
        <f>$R242</f>
        <v>0</v>
      </c>
      <c r="CK185" s="228">
        <f>$R266</f>
        <v>0</v>
      </c>
      <c r="CL185" s="228">
        <f>$R290</f>
        <v>674</v>
      </c>
      <c r="CM185" s="228"/>
      <c r="CN185" s="228"/>
    </row>
    <row r="186" spans="3:92" ht="18" customHeight="1" x14ac:dyDescent="0.3">
      <c r="C186" s="315"/>
      <c r="D186" s="322"/>
      <c r="E186" s="118" t="s">
        <v>41</v>
      </c>
      <c r="F186" s="119">
        <f>SUM(F183:F185)</f>
        <v>266</v>
      </c>
      <c r="G186" s="120">
        <f>IFERROR(F186/F194,0)</f>
        <v>4.9915556389566525E-2</v>
      </c>
      <c r="H186" s="121">
        <f t="shared" si="297"/>
        <v>218.90977443609023</v>
      </c>
      <c r="I186" s="122">
        <f>IFERROR(H186/H179,0)</f>
        <v>0.91460671086732526</v>
      </c>
      <c r="J186" s="121">
        <f>SUM(J183:J185)</f>
        <v>58230</v>
      </c>
      <c r="K186" s="123">
        <f>IFERROR(J186/J194,0)</f>
        <v>4.5600417240293761E-2</v>
      </c>
      <c r="L186" s="124">
        <f>SUM(L183:L185)</f>
        <v>229</v>
      </c>
      <c r="M186" s="120">
        <f>IFERROR(L186/L194,0)</f>
        <v>3.647658489964957E-2</v>
      </c>
      <c r="N186" s="121">
        <f t="shared" si="298"/>
        <v>136.91166812227073</v>
      </c>
      <c r="O186" s="122">
        <f>IFERROR(N186/N179,0)</f>
        <v>0.41657268233396522</v>
      </c>
      <c r="P186" s="121">
        <f>SUM(P183:P185)</f>
        <v>31352.771999999994</v>
      </c>
      <c r="Q186" s="125">
        <f>IFERROR(P186/P194,0)</f>
        <v>1.8348565706100821E-2</v>
      </c>
      <c r="R186" s="124">
        <f>SUM(R183:R185)</f>
        <v>0</v>
      </c>
      <c r="S186" s="120">
        <f>IFERROR(R186/R194,0)</f>
        <v>0</v>
      </c>
      <c r="T186" s="121" t="str">
        <f t="shared" si="299"/>
        <v>0</v>
      </c>
      <c r="U186" s="122">
        <f>IFERROR(T186/T179,0)</f>
        <v>0</v>
      </c>
      <c r="V186" s="121">
        <f>SUM(V183:V185)</f>
        <v>0</v>
      </c>
      <c r="W186" s="125">
        <f>IFERROR(V186/V194,0)</f>
        <v>0</v>
      </c>
      <c r="X186" s="126">
        <f>SUM(X183:X185)</f>
        <v>0</v>
      </c>
      <c r="Y186" s="120">
        <f>IFERROR(X186/X194,0)</f>
        <v>0</v>
      </c>
      <c r="Z186" s="121" t="str">
        <f t="shared" si="300"/>
        <v>0</v>
      </c>
      <c r="AA186" s="122">
        <f>IFERROR(Z186/Z179,0)</f>
        <v>0</v>
      </c>
      <c r="AB186" s="121">
        <f>SUM(AB183:AB185)</f>
        <v>0</v>
      </c>
      <c r="AC186" s="123">
        <f>IFERROR(AB186/AB194,0)</f>
        <v>0</v>
      </c>
      <c r="AD186" s="124">
        <f>SUM(AD183:AD185)</f>
        <v>0</v>
      </c>
      <c r="AE186" s="120">
        <f>IFERROR(AD186/AD194,0)</f>
        <v>0</v>
      </c>
      <c r="AF186" s="121" t="str">
        <f t="shared" si="301"/>
        <v>0</v>
      </c>
      <c r="AG186" s="122">
        <f>IFERROR(AF186/AF179,0)</f>
        <v>0</v>
      </c>
      <c r="AH186" s="121">
        <f>SUM(AH183:AH185)</f>
        <v>0</v>
      </c>
      <c r="AI186" s="125">
        <f>IFERROR(AH186/AH194,0)</f>
        <v>0</v>
      </c>
      <c r="AJ186" s="124">
        <f>SUM(AJ183:AJ185)</f>
        <v>0</v>
      </c>
      <c r="AK186" s="120">
        <f>IFERROR(AJ186/AJ194,0)</f>
        <v>0</v>
      </c>
      <c r="AL186" s="121" t="str">
        <f t="shared" si="302"/>
        <v>0</v>
      </c>
      <c r="AM186" s="122">
        <f>IFERROR(AL186/AL179,0)</f>
        <v>0</v>
      </c>
      <c r="AN186" s="121">
        <f>SUM(AN183:AN185)</f>
        <v>0</v>
      </c>
      <c r="AO186" s="123">
        <f>IFERROR(AN186/AN194,0)</f>
        <v>0</v>
      </c>
      <c r="AP186" s="124">
        <f>SUM(AP183:AP185)</f>
        <v>0</v>
      </c>
      <c r="AQ186" s="120">
        <f>IFERROR(AP186/AP194,0)</f>
        <v>0</v>
      </c>
      <c r="AR186" s="121" t="str">
        <f t="shared" si="304"/>
        <v>0</v>
      </c>
      <c r="AS186" s="122">
        <f>IFERROR(AR186/AR179,0)</f>
        <v>0</v>
      </c>
      <c r="AT186" s="121">
        <f>SUM(AT183:AT185)</f>
        <v>0</v>
      </c>
      <c r="AU186" s="127">
        <f>IFERROR(AT186/AT194,0)</f>
        <v>0</v>
      </c>
      <c r="AV186" s="128">
        <f t="shared" si="306"/>
        <v>-37</v>
      </c>
      <c r="AW186" s="129">
        <f t="shared" si="307"/>
        <v>-0.13909774436090225</v>
      </c>
      <c r="AX186" s="130">
        <f t="shared" si="308"/>
        <v>-81.998106313819505</v>
      </c>
      <c r="AY186" s="129">
        <f t="shared" si="309"/>
        <v>-0.37457489746652906</v>
      </c>
      <c r="AZ186" s="130">
        <f t="shared" si="310"/>
        <v>-26877.228000000006</v>
      </c>
      <c r="BA186" s="131">
        <f t="shared" si="311"/>
        <v>-0.46157011849562091</v>
      </c>
      <c r="BB186" s="128">
        <f t="shared" si="312"/>
        <v>229</v>
      </c>
      <c r="BC186" s="129">
        <f t="shared" si="313"/>
        <v>0</v>
      </c>
      <c r="BD186" s="130">
        <f t="shared" si="314"/>
        <v>136.91166812227073</v>
      </c>
      <c r="BE186" s="129">
        <f t="shared" si="315"/>
        <v>0</v>
      </c>
      <c r="BF186" s="130">
        <f t="shared" si="316"/>
        <v>31352.771999999994</v>
      </c>
      <c r="BG186" s="131">
        <f t="shared" si="317"/>
        <v>0</v>
      </c>
      <c r="BH186" s="128">
        <f t="shared" si="318"/>
        <v>229</v>
      </c>
      <c r="BI186" s="129">
        <f t="shared" si="319"/>
        <v>0</v>
      </c>
      <c r="BJ186" s="130">
        <f t="shared" si="320"/>
        <v>136.91166812227073</v>
      </c>
      <c r="BK186" s="129">
        <f t="shared" si="321"/>
        <v>0</v>
      </c>
      <c r="BL186" s="130">
        <f t="shared" si="322"/>
        <v>31352.771999999994</v>
      </c>
      <c r="BM186" s="132">
        <f t="shared" si="323"/>
        <v>0</v>
      </c>
      <c r="BN186" s="133">
        <f t="shared" si="324"/>
        <v>229</v>
      </c>
      <c r="BO186" s="129">
        <f t="shared" si="325"/>
        <v>0</v>
      </c>
      <c r="BP186" s="130">
        <f t="shared" si="326"/>
        <v>136.91166812227073</v>
      </c>
      <c r="BQ186" s="129">
        <f t="shared" si="327"/>
        <v>0</v>
      </c>
      <c r="BR186" s="130">
        <f t="shared" si="296"/>
        <v>31352.771999999994</v>
      </c>
      <c r="BS186" s="132">
        <f t="shared" si="328"/>
        <v>0</v>
      </c>
      <c r="BX186" s="6"/>
      <c r="BY186" s="6" t="s">
        <v>24</v>
      </c>
      <c r="BZ186" s="227">
        <f t="shared" si="293"/>
        <v>0</v>
      </c>
      <c r="CA186" s="228">
        <f>$X26</f>
        <v>0</v>
      </c>
      <c r="CB186" s="228">
        <f>$X50</f>
        <v>0</v>
      </c>
      <c r="CC186" s="228">
        <f>$X74</f>
        <v>0</v>
      </c>
      <c r="CD186" s="228">
        <f>$X98</f>
        <v>0</v>
      </c>
      <c r="CE186" s="228">
        <f>$X122</f>
        <v>0</v>
      </c>
      <c r="CF186" s="228">
        <f>$X146</f>
        <v>0</v>
      </c>
      <c r="CG186" s="228">
        <f>$X170</f>
        <v>0</v>
      </c>
      <c r="CH186" s="228">
        <f>$X194</f>
        <v>0</v>
      </c>
      <c r="CI186" s="228">
        <f>$X218</f>
        <v>0</v>
      </c>
      <c r="CJ186" s="228">
        <f>$X242</f>
        <v>0</v>
      </c>
      <c r="CK186" s="228">
        <f>$X266</f>
        <v>0</v>
      </c>
      <c r="CL186" s="228">
        <f>$X290</f>
        <v>0</v>
      </c>
      <c r="CM186" s="228"/>
      <c r="CN186" s="228"/>
    </row>
    <row r="187" spans="3:92" ht="18" customHeight="1" x14ac:dyDescent="0.3">
      <c r="C187" s="315"/>
      <c r="D187" s="323" t="s">
        <v>52</v>
      </c>
      <c r="E187" s="134" t="s">
        <v>53</v>
      </c>
      <c r="F187" s="35">
        <f>CA108</f>
        <v>376</v>
      </c>
      <c r="G187" s="36">
        <f>IFERROR(F187/F194,0)</f>
        <v>7.0557327828860955E-2</v>
      </c>
      <c r="H187" s="37">
        <f t="shared" si="297"/>
        <v>242.83776595744681</v>
      </c>
      <c r="I187" s="38">
        <f>IFERROR(H187/H179,0)</f>
        <v>1.0145780423411435</v>
      </c>
      <c r="J187" s="37">
        <f>CB108</f>
        <v>91307</v>
      </c>
      <c r="K187" s="39">
        <f>IFERROR(J187/J194,0)</f>
        <v>7.1503302369216939E-2</v>
      </c>
      <c r="L187" s="40">
        <f t="shared" ref="L187:L191" si="333">CC108</f>
        <v>589</v>
      </c>
      <c r="M187" s="36">
        <f>IFERROR(L187/L194,0)</f>
        <v>9.3819687798661996E-2</v>
      </c>
      <c r="N187" s="37">
        <f t="shared" si="298"/>
        <v>330.05516468590815</v>
      </c>
      <c r="O187" s="38">
        <f>IFERROR(N187/N179,0)</f>
        <v>1.0042384784078331</v>
      </c>
      <c r="P187" s="37">
        <f t="shared" ref="P187:P191" si="334">CD108</f>
        <v>194402.49199999991</v>
      </c>
      <c r="Q187" s="41">
        <f>IFERROR(P187/P194,0)</f>
        <v>0.11377006466578898</v>
      </c>
      <c r="R187" s="40">
        <f>CE108</f>
        <v>0</v>
      </c>
      <c r="S187" s="36">
        <f>IFERROR(R187/R194,0)</f>
        <v>0</v>
      </c>
      <c r="T187" s="37" t="str">
        <f t="shared" si="299"/>
        <v>0</v>
      </c>
      <c r="U187" s="38">
        <f>IFERROR(T187/T179,0)</f>
        <v>0</v>
      </c>
      <c r="V187" s="37">
        <f>CF108</f>
        <v>0</v>
      </c>
      <c r="W187" s="41">
        <f>IFERROR(V187/V194,0)</f>
        <v>0</v>
      </c>
      <c r="X187" s="42">
        <f>CG108</f>
        <v>0</v>
      </c>
      <c r="Y187" s="36">
        <f>IFERROR(X187/X194,0)</f>
        <v>0</v>
      </c>
      <c r="Z187" s="37" t="str">
        <f t="shared" si="300"/>
        <v>0</v>
      </c>
      <c r="AA187" s="38">
        <f>IFERROR(Z187/Z179,0)</f>
        <v>0</v>
      </c>
      <c r="AB187" s="37">
        <f>CH108</f>
        <v>0</v>
      </c>
      <c r="AC187" s="39">
        <f>IFERROR(AB187/AB194,0)</f>
        <v>0</v>
      </c>
      <c r="AD187" s="40">
        <f>CI108</f>
        <v>0</v>
      </c>
      <c r="AE187" s="36">
        <f>IFERROR(AD187/AD194,0)</f>
        <v>0</v>
      </c>
      <c r="AF187" s="37" t="str">
        <f t="shared" si="301"/>
        <v>0</v>
      </c>
      <c r="AG187" s="38">
        <f>IFERROR(AF187/AF179,0)</f>
        <v>0</v>
      </c>
      <c r="AH187" s="37">
        <f>CJ108</f>
        <v>0</v>
      </c>
      <c r="AI187" s="41">
        <f>IFERROR(AH187/AH194,0)</f>
        <v>0</v>
      </c>
      <c r="AJ187" s="40">
        <f>CK108</f>
        <v>0</v>
      </c>
      <c r="AK187" s="36">
        <f>IFERROR(AJ187/AJ194,0)</f>
        <v>0</v>
      </c>
      <c r="AL187" s="37" t="str">
        <f t="shared" si="302"/>
        <v>0</v>
      </c>
      <c r="AM187" s="38">
        <f>IFERROR(AL187/AL179,0)</f>
        <v>0</v>
      </c>
      <c r="AN187" s="37">
        <f>CL108</f>
        <v>0</v>
      </c>
      <c r="AO187" s="39">
        <f>IFERROR(AN187/AN194,0)</f>
        <v>0</v>
      </c>
      <c r="AP187" s="40">
        <f>CM108</f>
        <v>0</v>
      </c>
      <c r="AQ187" s="36">
        <f>IFERROR(AP187/AP194,0)</f>
        <v>0</v>
      </c>
      <c r="AR187" s="37" t="str">
        <f t="shared" si="304"/>
        <v>0</v>
      </c>
      <c r="AS187" s="38">
        <f>IFERROR(AR187/AR179,0)</f>
        <v>0</v>
      </c>
      <c r="AT187" s="37">
        <f>CN108</f>
        <v>0</v>
      </c>
      <c r="AU187" s="43">
        <f>IFERROR(AT187/AT194,0)</f>
        <v>0</v>
      </c>
      <c r="AV187" s="44">
        <f t="shared" si="306"/>
        <v>213</v>
      </c>
      <c r="AW187" s="45">
        <f t="shared" si="307"/>
        <v>0.56648936170212771</v>
      </c>
      <c r="AX187" s="46">
        <f t="shared" si="308"/>
        <v>87.217398728461347</v>
      </c>
      <c r="AY187" s="45">
        <f t="shared" si="309"/>
        <v>0.35915912166538672</v>
      </c>
      <c r="AZ187" s="46">
        <f t="shared" si="310"/>
        <v>103095.49199999991</v>
      </c>
      <c r="BA187" s="47">
        <f t="shared" si="311"/>
        <v>1.1291083049492363</v>
      </c>
      <c r="BB187" s="44">
        <f t="shared" si="312"/>
        <v>589</v>
      </c>
      <c r="BC187" s="45">
        <f t="shared" si="313"/>
        <v>0</v>
      </c>
      <c r="BD187" s="46">
        <f t="shared" si="314"/>
        <v>330.05516468590815</v>
      </c>
      <c r="BE187" s="45">
        <f t="shared" si="315"/>
        <v>0</v>
      </c>
      <c r="BF187" s="46">
        <f t="shared" si="316"/>
        <v>194402.49199999991</v>
      </c>
      <c r="BG187" s="47">
        <f t="shared" si="317"/>
        <v>0</v>
      </c>
      <c r="BH187" s="44">
        <f t="shared" si="318"/>
        <v>589</v>
      </c>
      <c r="BI187" s="45">
        <f t="shared" si="319"/>
        <v>0</v>
      </c>
      <c r="BJ187" s="46">
        <f t="shared" si="320"/>
        <v>330.05516468590815</v>
      </c>
      <c r="BK187" s="45">
        <f t="shared" si="321"/>
        <v>0</v>
      </c>
      <c r="BL187" s="46">
        <f t="shared" si="322"/>
        <v>194402.49199999991</v>
      </c>
      <c r="BM187" s="48">
        <f t="shared" si="323"/>
        <v>0</v>
      </c>
      <c r="BN187" s="49">
        <f t="shared" si="324"/>
        <v>589</v>
      </c>
      <c r="BO187" s="45">
        <f t="shared" si="325"/>
        <v>0</v>
      </c>
      <c r="BP187" s="46">
        <f t="shared" si="326"/>
        <v>330.05516468590815</v>
      </c>
      <c r="BQ187" s="45">
        <f t="shared" si="327"/>
        <v>0</v>
      </c>
      <c r="BR187" s="46">
        <f t="shared" si="296"/>
        <v>194402.49199999991</v>
      </c>
      <c r="BS187" s="48">
        <f t="shared" si="328"/>
        <v>0</v>
      </c>
      <c r="BX187" s="6"/>
      <c r="BY187" s="6" t="s">
        <v>25</v>
      </c>
      <c r="BZ187" s="227">
        <f t="shared" si="293"/>
        <v>0</v>
      </c>
      <c r="CA187" s="228">
        <f>$AD26</f>
        <v>0</v>
      </c>
      <c r="CB187" s="228">
        <f>$AD50</f>
        <v>0</v>
      </c>
      <c r="CC187" s="228">
        <f>$AD74</f>
        <v>0</v>
      </c>
      <c r="CD187" s="228">
        <f>$AD98</f>
        <v>0</v>
      </c>
      <c r="CE187" s="228">
        <f>$AD122</f>
        <v>0</v>
      </c>
      <c r="CF187" s="228">
        <f>$AD146</f>
        <v>0</v>
      </c>
      <c r="CG187" s="228">
        <f>$AD170</f>
        <v>0</v>
      </c>
      <c r="CH187" s="228">
        <f>$AD194</f>
        <v>0</v>
      </c>
      <c r="CI187" s="228">
        <f>$AD218</f>
        <v>0</v>
      </c>
      <c r="CJ187" s="228">
        <f>$AD242</f>
        <v>0</v>
      </c>
      <c r="CK187" s="228">
        <f>$AD266</f>
        <v>0</v>
      </c>
      <c r="CL187" s="228">
        <f>$AD290</f>
        <v>0</v>
      </c>
      <c r="CM187" s="228"/>
      <c r="CN187" s="228"/>
    </row>
    <row r="188" spans="3:92" ht="18" customHeight="1" x14ac:dyDescent="0.3">
      <c r="C188" s="315"/>
      <c r="D188" s="324"/>
      <c r="E188" s="60" t="s">
        <v>51</v>
      </c>
      <c r="F188" s="61">
        <f>CA109</f>
        <v>1172</v>
      </c>
      <c r="G188" s="62">
        <f>IFERROR(F188/F194,0)</f>
        <v>0.21992869206230062</v>
      </c>
      <c r="H188" s="63">
        <f t="shared" si="297"/>
        <v>253.12542662116041</v>
      </c>
      <c r="I188" s="64">
        <f>IFERROR(H188/H179,0)</f>
        <v>1.0575599672295877</v>
      </c>
      <c r="J188" s="63">
        <f>CB109</f>
        <v>296663</v>
      </c>
      <c r="K188" s="65">
        <f>IFERROR(J188/J194,0)</f>
        <v>0.23231936424106592</v>
      </c>
      <c r="L188" s="66">
        <f t="shared" si="333"/>
        <v>2686</v>
      </c>
      <c r="M188" s="62">
        <f>IFERROR(L188/L194,0)</f>
        <v>0.42784326218540936</v>
      </c>
      <c r="N188" s="63">
        <f t="shared" si="298"/>
        <v>248.38467051377509</v>
      </c>
      <c r="O188" s="64">
        <f>IFERROR(N188/N179,0)</f>
        <v>0.75574470653703518</v>
      </c>
      <c r="P188" s="63">
        <f t="shared" si="334"/>
        <v>667161.22499999986</v>
      </c>
      <c r="Q188" s="67">
        <f>IFERROR(P188/P194,0)</f>
        <v>0.39044240086571019</v>
      </c>
      <c r="R188" s="66">
        <f>CE109</f>
        <v>0</v>
      </c>
      <c r="S188" s="62">
        <f>IFERROR(R188/R194,0)</f>
        <v>0</v>
      </c>
      <c r="T188" s="63" t="str">
        <f t="shared" si="299"/>
        <v>0</v>
      </c>
      <c r="U188" s="64">
        <f>IFERROR(T188/T179,0)</f>
        <v>0</v>
      </c>
      <c r="V188" s="63">
        <f>CF109</f>
        <v>0</v>
      </c>
      <c r="W188" s="67">
        <f>IFERROR(V188/V194,0)</f>
        <v>0</v>
      </c>
      <c r="X188" s="68">
        <f>CG109</f>
        <v>0</v>
      </c>
      <c r="Y188" s="62">
        <f>IFERROR(X188/X194,0)</f>
        <v>0</v>
      </c>
      <c r="Z188" s="63" t="str">
        <f t="shared" si="300"/>
        <v>0</v>
      </c>
      <c r="AA188" s="64">
        <f>IFERROR(Z188/Z179,0)</f>
        <v>0</v>
      </c>
      <c r="AB188" s="63">
        <f>CH109</f>
        <v>0</v>
      </c>
      <c r="AC188" s="65">
        <f>IFERROR(AB188/AB194,0)</f>
        <v>0</v>
      </c>
      <c r="AD188" s="66">
        <f>CI109</f>
        <v>0</v>
      </c>
      <c r="AE188" s="62">
        <f>IFERROR(AD188/AD194,0)</f>
        <v>0</v>
      </c>
      <c r="AF188" s="63" t="str">
        <f t="shared" si="301"/>
        <v>0</v>
      </c>
      <c r="AG188" s="64">
        <f>IFERROR(AF188/AF179,0)</f>
        <v>0</v>
      </c>
      <c r="AH188" s="63">
        <f>CJ109</f>
        <v>0</v>
      </c>
      <c r="AI188" s="67">
        <f>IFERROR(AH188/AH194,0)</f>
        <v>0</v>
      </c>
      <c r="AJ188" s="66">
        <f>CK109</f>
        <v>0</v>
      </c>
      <c r="AK188" s="62">
        <f>IFERROR(AJ188/AJ194,0)</f>
        <v>0</v>
      </c>
      <c r="AL188" s="63" t="str">
        <f t="shared" si="302"/>
        <v>0</v>
      </c>
      <c r="AM188" s="64">
        <f>IFERROR(AL188/AL179,0)</f>
        <v>0</v>
      </c>
      <c r="AN188" s="63">
        <f>CL109</f>
        <v>0</v>
      </c>
      <c r="AO188" s="65">
        <f>IFERROR(AN188/AN194,0)</f>
        <v>0</v>
      </c>
      <c r="AP188" s="66">
        <f t="shared" ref="AP188:AP191" si="335">CM109</f>
        <v>0</v>
      </c>
      <c r="AQ188" s="62">
        <f>IFERROR(AP188/AP194,0)</f>
        <v>0</v>
      </c>
      <c r="AR188" s="63" t="str">
        <f t="shared" si="304"/>
        <v>0</v>
      </c>
      <c r="AS188" s="64">
        <f>IFERROR(AR188/AR179,0)</f>
        <v>0</v>
      </c>
      <c r="AT188" s="63">
        <f t="shared" ref="AT188:AT191" si="336">CN109</f>
        <v>0</v>
      </c>
      <c r="AU188" s="69">
        <f>IFERROR(AT188/AT194,0)</f>
        <v>0</v>
      </c>
      <c r="AV188" s="70">
        <f t="shared" si="306"/>
        <v>1514</v>
      </c>
      <c r="AW188" s="71">
        <f t="shared" si="307"/>
        <v>1.2918088737201365</v>
      </c>
      <c r="AX188" s="72">
        <f t="shared" si="308"/>
        <v>-4.740756107385323</v>
      </c>
      <c r="AY188" s="71">
        <f t="shared" si="309"/>
        <v>-1.8728881450857028E-2</v>
      </c>
      <c r="AZ188" s="72">
        <f t="shared" si="310"/>
        <v>370498.22499999986</v>
      </c>
      <c r="BA188" s="73">
        <f t="shared" si="311"/>
        <v>1.2488858570162098</v>
      </c>
      <c r="BB188" s="70">
        <f t="shared" si="312"/>
        <v>2686</v>
      </c>
      <c r="BC188" s="71">
        <f t="shared" si="313"/>
        <v>0</v>
      </c>
      <c r="BD188" s="72">
        <f t="shared" si="314"/>
        <v>248.38467051377509</v>
      </c>
      <c r="BE188" s="71">
        <f t="shared" si="315"/>
        <v>0</v>
      </c>
      <c r="BF188" s="72">
        <f t="shared" si="316"/>
        <v>667161.22499999986</v>
      </c>
      <c r="BG188" s="73">
        <f t="shared" si="317"/>
        <v>0</v>
      </c>
      <c r="BH188" s="70">
        <f t="shared" si="318"/>
        <v>2686</v>
      </c>
      <c r="BI188" s="71">
        <f t="shared" si="319"/>
        <v>0</v>
      </c>
      <c r="BJ188" s="72">
        <f t="shared" si="320"/>
        <v>248.38467051377509</v>
      </c>
      <c r="BK188" s="71">
        <f t="shared" si="321"/>
        <v>0</v>
      </c>
      <c r="BL188" s="72">
        <f t="shared" si="322"/>
        <v>667161.22499999986</v>
      </c>
      <c r="BM188" s="74">
        <f t="shared" si="323"/>
        <v>0</v>
      </c>
      <c r="BN188" s="75">
        <f t="shared" si="324"/>
        <v>2686</v>
      </c>
      <c r="BO188" s="71">
        <f t="shared" si="325"/>
        <v>0</v>
      </c>
      <c r="BP188" s="72">
        <f t="shared" si="326"/>
        <v>248.38467051377509</v>
      </c>
      <c r="BQ188" s="71">
        <f t="shared" si="327"/>
        <v>0</v>
      </c>
      <c r="BR188" s="72">
        <f t="shared" si="296"/>
        <v>667161.22499999986</v>
      </c>
      <c r="BS188" s="74">
        <f t="shared" si="328"/>
        <v>0</v>
      </c>
      <c r="BX188" s="6"/>
      <c r="BY188" s="6" t="s">
        <v>26</v>
      </c>
      <c r="BZ188" s="227">
        <f t="shared" si="293"/>
        <v>0</v>
      </c>
      <c r="CA188" s="228">
        <f>$AJ26</f>
        <v>0</v>
      </c>
      <c r="CB188" s="228">
        <f>$AJ50</f>
        <v>0</v>
      </c>
      <c r="CC188" s="228">
        <f>$AJ74</f>
        <v>0</v>
      </c>
      <c r="CD188" s="228">
        <f>$AJ98</f>
        <v>0</v>
      </c>
      <c r="CE188" s="228">
        <f>$AJ122</f>
        <v>0</v>
      </c>
      <c r="CF188" s="228">
        <f>$AJ146</f>
        <v>0</v>
      </c>
      <c r="CG188" s="228">
        <f>$AJ170</f>
        <v>0</v>
      </c>
      <c r="CH188" s="228">
        <f>$AJ194</f>
        <v>0</v>
      </c>
      <c r="CI188" s="228">
        <f>$AJ218</f>
        <v>0</v>
      </c>
      <c r="CJ188" s="228">
        <f>$AJ242</f>
        <v>0</v>
      </c>
      <c r="CK188" s="228">
        <f>$AJ266</f>
        <v>0</v>
      </c>
      <c r="CL188" s="228">
        <f>$AJ290</f>
        <v>0</v>
      </c>
      <c r="CM188" s="228"/>
      <c r="CN188" s="228"/>
    </row>
    <row r="189" spans="3:92" ht="18" customHeight="1" x14ac:dyDescent="0.3">
      <c r="C189" s="315"/>
      <c r="D189" s="324"/>
      <c r="E189" s="60" t="s">
        <v>54</v>
      </c>
      <c r="F189" s="61">
        <f>CA110</f>
        <v>592</v>
      </c>
      <c r="G189" s="62">
        <f>IFERROR(F189/F194,0)</f>
        <v>0.11109026083693001</v>
      </c>
      <c r="H189" s="63">
        <f t="shared" si="297"/>
        <v>252.65878378378378</v>
      </c>
      <c r="I189" s="64">
        <f>IFERROR(H189/H179,0)</f>
        <v>1.0556103298881658</v>
      </c>
      <c r="J189" s="63">
        <f>CB110</f>
        <v>149574</v>
      </c>
      <c r="K189" s="65">
        <f>IFERROR(J189/J194,0)</f>
        <v>0.11713269462991067</v>
      </c>
      <c r="L189" s="66">
        <f t="shared" si="333"/>
        <v>921</v>
      </c>
      <c r="M189" s="62">
        <f>IFERROR(L189/L194,0)</f>
        <v>0.14670277158330677</v>
      </c>
      <c r="N189" s="63">
        <f t="shared" si="298"/>
        <v>253.48427795874056</v>
      </c>
      <c r="O189" s="64">
        <f>IFERROR(N189/N179,0)</f>
        <v>0.77126096735932204</v>
      </c>
      <c r="P189" s="63">
        <f t="shared" si="334"/>
        <v>233459.02000000005</v>
      </c>
      <c r="Q189" s="67">
        <f>IFERROR(P189/P194,0)</f>
        <v>0.13662709530601974</v>
      </c>
      <c r="R189" s="66">
        <f>CE110</f>
        <v>0</v>
      </c>
      <c r="S189" s="62">
        <f>IFERROR(R189/R194,0)</f>
        <v>0</v>
      </c>
      <c r="T189" s="63" t="str">
        <f t="shared" si="299"/>
        <v>0</v>
      </c>
      <c r="U189" s="64">
        <f>IFERROR(T189/T179,0)</f>
        <v>0</v>
      </c>
      <c r="V189" s="63">
        <f>CF110</f>
        <v>0</v>
      </c>
      <c r="W189" s="67">
        <f>IFERROR(V189/V194,0)</f>
        <v>0</v>
      </c>
      <c r="X189" s="68">
        <f>CG110</f>
        <v>0</v>
      </c>
      <c r="Y189" s="62">
        <f>IFERROR(X189/X194,0)</f>
        <v>0</v>
      </c>
      <c r="Z189" s="63" t="str">
        <f t="shared" si="300"/>
        <v>0</v>
      </c>
      <c r="AA189" s="64">
        <f>IFERROR(Z189/Z179,0)</f>
        <v>0</v>
      </c>
      <c r="AB189" s="63">
        <f>CH110</f>
        <v>0</v>
      </c>
      <c r="AC189" s="65">
        <f>IFERROR(AB189/AB194,0)</f>
        <v>0</v>
      </c>
      <c r="AD189" s="66">
        <f>CI110</f>
        <v>0</v>
      </c>
      <c r="AE189" s="62">
        <f>IFERROR(AD189/AD194,0)</f>
        <v>0</v>
      </c>
      <c r="AF189" s="63" t="str">
        <f t="shared" si="301"/>
        <v>0</v>
      </c>
      <c r="AG189" s="64">
        <f>IFERROR(AF189/AF179,0)</f>
        <v>0</v>
      </c>
      <c r="AH189" s="63">
        <f>CJ110</f>
        <v>0</v>
      </c>
      <c r="AI189" s="67">
        <f>IFERROR(AH189/AH194,0)</f>
        <v>0</v>
      </c>
      <c r="AJ189" s="66">
        <f>CK110</f>
        <v>0</v>
      </c>
      <c r="AK189" s="62">
        <f>IFERROR(AJ189/AJ194,0)</f>
        <v>0</v>
      </c>
      <c r="AL189" s="63" t="str">
        <f t="shared" si="302"/>
        <v>0</v>
      </c>
      <c r="AM189" s="64">
        <f>IFERROR(AL189/AL179,0)</f>
        <v>0</v>
      </c>
      <c r="AN189" s="63">
        <f>CL110</f>
        <v>0</v>
      </c>
      <c r="AO189" s="65">
        <f>IFERROR(AN189/AN194,0)</f>
        <v>0</v>
      </c>
      <c r="AP189" s="66">
        <f t="shared" si="335"/>
        <v>0</v>
      </c>
      <c r="AQ189" s="62">
        <f>IFERROR(AP189/AP194,0)</f>
        <v>0</v>
      </c>
      <c r="AR189" s="63" t="str">
        <f t="shared" si="304"/>
        <v>0</v>
      </c>
      <c r="AS189" s="64">
        <f>IFERROR(AR189/AR179,0)</f>
        <v>0</v>
      </c>
      <c r="AT189" s="63">
        <f t="shared" si="336"/>
        <v>0</v>
      </c>
      <c r="AU189" s="69">
        <f>IFERROR(AT189/AT194,0)</f>
        <v>0</v>
      </c>
      <c r="AV189" s="70">
        <f t="shared" si="306"/>
        <v>329</v>
      </c>
      <c r="AW189" s="71">
        <f t="shared" si="307"/>
        <v>0.5557432432432432</v>
      </c>
      <c r="AX189" s="72">
        <f t="shared" si="308"/>
        <v>0.82549417495678767</v>
      </c>
      <c r="AY189" s="71">
        <f t="shared" si="309"/>
        <v>3.2672292749703715E-3</v>
      </c>
      <c r="AZ189" s="72">
        <f t="shared" si="310"/>
        <v>83885.020000000048</v>
      </c>
      <c r="BA189" s="73">
        <f t="shared" si="311"/>
        <v>0.56082621311190484</v>
      </c>
      <c r="BB189" s="70">
        <f t="shared" si="312"/>
        <v>921</v>
      </c>
      <c r="BC189" s="71">
        <f t="shared" si="313"/>
        <v>0</v>
      </c>
      <c r="BD189" s="72">
        <f t="shared" si="314"/>
        <v>253.48427795874056</v>
      </c>
      <c r="BE189" s="71">
        <f t="shared" si="315"/>
        <v>0</v>
      </c>
      <c r="BF189" s="72">
        <f t="shared" si="316"/>
        <v>233459.02000000005</v>
      </c>
      <c r="BG189" s="73">
        <f t="shared" si="317"/>
        <v>0</v>
      </c>
      <c r="BH189" s="70">
        <f t="shared" si="318"/>
        <v>921</v>
      </c>
      <c r="BI189" s="71">
        <f t="shared" si="319"/>
        <v>0</v>
      </c>
      <c r="BJ189" s="72">
        <f t="shared" si="320"/>
        <v>253.48427795874056</v>
      </c>
      <c r="BK189" s="71">
        <f t="shared" si="321"/>
        <v>0</v>
      </c>
      <c r="BL189" s="72">
        <f t="shared" si="322"/>
        <v>233459.02000000005</v>
      </c>
      <c r="BM189" s="74">
        <f t="shared" si="323"/>
        <v>0</v>
      </c>
      <c r="BN189" s="75">
        <f t="shared" si="324"/>
        <v>921</v>
      </c>
      <c r="BO189" s="71">
        <f t="shared" si="325"/>
        <v>0</v>
      </c>
      <c r="BP189" s="72">
        <f t="shared" si="326"/>
        <v>253.48427795874056</v>
      </c>
      <c r="BQ189" s="71">
        <f t="shared" si="327"/>
        <v>0</v>
      </c>
      <c r="BR189" s="72">
        <f t="shared" si="296"/>
        <v>233459.02000000005</v>
      </c>
      <c r="BS189" s="74">
        <f t="shared" si="328"/>
        <v>0</v>
      </c>
      <c r="BX189" s="6"/>
      <c r="BY189" s="6" t="s">
        <v>27</v>
      </c>
      <c r="BZ189" s="227">
        <f t="shared" si="293"/>
        <v>0</v>
      </c>
      <c r="CA189" s="228">
        <f>$AP26</f>
        <v>0</v>
      </c>
      <c r="CB189" s="228">
        <f>$AP50</f>
        <v>0</v>
      </c>
      <c r="CC189" s="228">
        <f>$AP74</f>
        <v>0</v>
      </c>
      <c r="CD189" s="228">
        <f>$AP98</f>
        <v>0</v>
      </c>
      <c r="CE189" s="228">
        <f>$AP122</f>
        <v>0</v>
      </c>
      <c r="CF189" s="228">
        <f>$AP146</f>
        <v>0</v>
      </c>
      <c r="CG189" s="228">
        <f>$AP170</f>
        <v>0</v>
      </c>
      <c r="CH189" s="228">
        <f>$AP194</f>
        <v>0</v>
      </c>
      <c r="CI189" s="228">
        <f>$AP218</f>
        <v>0</v>
      </c>
      <c r="CJ189" s="228">
        <f>$AP242</f>
        <v>0</v>
      </c>
      <c r="CK189" s="228">
        <f>$AP266</f>
        <v>0</v>
      </c>
      <c r="CL189" s="228">
        <f>$AP290</f>
        <v>0</v>
      </c>
      <c r="CM189" s="6"/>
      <c r="CN189" s="6"/>
    </row>
    <row r="190" spans="3:92" ht="18" customHeight="1" x14ac:dyDescent="0.3">
      <c r="C190" s="315"/>
      <c r="D190" s="324"/>
      <c r="E190" s="60" t="s">
        <v>56</v>
      </c>
      <c r="F190" s="61">
        <f>CA111</f>
        <v>93</v>
      </c>
      <c r="G190" s="62">
        <f>IFERROR(F190/F194,0)</f>
        <v>1.7451679489585287E-2</v>
      </c>
      <c r="H190" s="63">
        <f t="shared" si="297"/>
        <v>249.50537634408602</v>
      </c>
      <c r="I190" s="64">
        <f>IFERROR(H190/H179,0)</f>
        <v>1.0424353695015132</v>
      </c>
      <c r="J190" s="63">
        <f>CB111</f>
        <v>23204</v>
      </c>
      <c r="K190" s="65">
        <f>IFERROR(J190/J194,0)</f>
        <v>1.8171253334085119E-2</v>
      </c>
      <c r="L190" s="66">
        <f t="shared" si="333"/>
        <v>0</v>
      </c>
      <c r="M190" s="62">
        <f>IFERROR(L190/L194,0)</f>
        <v>0</v>
      </c>
      <c r="N190" s="63" t="str">
        <f t="shared" si="298"/>
        <v>0</v>
      </c>
      <c r="O190" s="64">
        <f>IFERROR(N190/N179,0)</f>
        <v>0</v>
      </c>
      <c r="P190" s="63">
        <f t="shared" si="334"/>
        <v>0</v>
      </c>
      <c r="Q190" s="67">
        <f>IFERROR(P190/P194,0)</f>
        <v>0</v>
      </c>
      <c r="R190" s="66">
        <f>CE111</f>
        <v>0</v>
      </c>
      <c r="S190" s="62">
        <f>IFERROR(R190/R194,0)</f>
        <v>0</v>
      </c>
      <c r="T190" s="63" t="str">
        <f t="shared" si="299"/>
        <v>0</v>
      </c>
      <c r="U190" s="64">
        <f>IFERROR(T190/T179,0)</f>
        <v>0</v>
      </c>
      <c r="V190" s="63">
        <f>CF111</f>
        <v>0</v>
      </c>
      <c r="W190" s="67">
        <f>IFERROR(V190/V194,0)</f>
        <v>0</v>
      </c>
      <c r="X190" s="68">
        <f>CG111</f>
        <v>0</v>
      </c>
      <c r="Y190" s="62">
        <f>IFERROR(X190/X194,0)</f>
        <v>0</v>
      </c>
      <c r="Z190" s="63" t="str">
        <f t="shared" si="300"/>
        <v>0</v>
      </c>
      <c r="AA190" s="64">
        <f>IFERROR(Z190/Z179,0)</f>
        <v>0</v>
      </c>
      <c r="AB190" s="63">
        <f>CH111</f>
        <v>0</v>
      </c>
      <c r="AC190" s="65">
        <f>IFERROR(AB190/AB194,0)</f>
        <v>0</v>
      </c>
      <c r="AD190" s="66">
        <f>CI111</f>
        <v>0</v>
      </c>
      <c r="AE190" s="62">
        <f>IFERROR(AD190/AD194,0)</f>
        <v>0</v>
      </c>
      <c r="AF190" s="63" t="str">
        <f t="shared" si="301"/>
        <v>0</v>
      </c>
      <c r="AG190" s="64">
        <f>IFERROR(AF190/AF179,0)</f>
        <v>0</v>
      </c>
      <c r="AH190" s="63">
        <f>CJ111</f>
        <v>0</v>
      </c>
      <c r="AI190" s="67">
        <f>IFERROR(AH190/AH194,0)</f>
        <v>0</v>
      </c>
      <c r="AJ190" s="66">
        <f>CK111</f>
        <v>0</v>
      </c>
      <c r="AK190" s="62">
        <f>IFERROR(AJ190/AJ194,0)</f>
        <v>0</v>
      </c>
      <c r="AL190" s="63" t="str">
        <f t="shared" si="302"/>
        <v>0</v>
      </c>
      <c r="AM190" s="64">
        <f>IFERROR(AL190/AL179,0)</f>
        <v>0</v>
      </c>
      <c r="AN190" s="63">
        <f>CL111</f>
        <v>0</v>
      </c>
      <c r="AO190" s="65">
        <f>IFERROR(AN190/AN194,0)</f>
        <v>0</v>
      </c>
      <c r="AP190" s="66">
        <f t="shared" si="335"/>
        <v>0</v>
      </c>
      <c r="AQ190" s="62">
        <f>IFERROR(AP190/AP194,0)</f>
        <v>0</v>
      </c>
      <c r="AR190" s="63" t="str">
        <f t="shared" si="304"/>
        <v>0</v>
      </c>
      <c r="AS190" s="64">
        <f>IFERROR(AR190/AR179,0)</f>
        <v>0</v>
      </c>
      <c r="AT190" s="63">
        <f t="shared" si="336"/>
        <v>0</v>
      </c>
      <c r="AU190" s="69">
        <f>IFERROR(AT190/AT194,0)</f>
        <v>0</v>
      </c>
      <c r="AV190" s="70">
        <f t="shared" si="306"/>
        <v>-93</v>
      </c>
      <c r="AW190" s="71">
        <f t="shared" si="307"/>
        <v>-1</v>
      </c>
      <c r="AX190" s="72">
        <f t="shared" si="308"/>
        <v>-249.50537634408602</v>
      </c>
      <c r="AY190" s="71">
        <f t="shared" si="309"/>
        <v>-1</v>
      </c>
      <c r="AZ190" s="72">
        <f t="shared" si="310"/>
        <v>-23204</v>
      </c>
      <c r="BA190" s="73">
        <f t="shared" si="311"/>
        <v>-1</v>
      </c>
      <c r="BB190" s="70">
        <f t="shared" si="312"/>
        <v>0</v>
      </c>
      <c r="BC190" s="71">
        <f t="shared" si="313"/>
        <v>0</v>
      </c>
      <c r="BD190" s="72">
        <f t="shared" si="314"/>
        <v>0</v>
      </c>
      <c r="BE190" s="71">
        <f t="shared" si="315"/>
        <v>0</v>
      </c>
      <c r="BF190" s="72">
        <f t="shared" si="316"/>
        <v>0</v>
      </c>
      <c r="BG190" s="73">
        <f t="shared" si="317"/>
        <v>0</v>
      </c>
      <c r="BH190" s="70">
        <f t="shared" si="318"/>
        <v>0</v>
      </c>
      <c r="BI190" s="71">
        <f t="shared" si="319"/>
        <v>0</v>
      </c>
      <c r="BJ190" s="72">
        <f t="shared" si="320"/>
        <v>0</v>
      </c>
      <c r="BK190" s="71">
        <f t="shared" si="321"/>
        <v>0</v>
      </c>
      <c r="BL190" s="72">
        <f t="shared" si="322"/>
        <v>0</v>
      </c>
      <c r="BM190" s="74">
        <f t="shared" si="323"/>
        <v>0</v>
      </c>
      <c r="BN190" s="75">
        <f t="shared" si="324"/>
        <v>0</v>
      </c>
      <c r="BO190" s="71">
        <f t="shared" si="325"/>
        <v>0</v>
      </c>
      <c r="BP190" s="72">
        <f t="shared" si="326"/>
        <v>0</v>
      </c>
      <c r="BQ190" s="71">
        <f t="shared" si="327"/>
        <v>0</v>
      </c>
      <c r="BR190" s="72">
        <f t="shared" si="296"/>
        <v>0</v>
      </c>
      <c r="BS190" s="74">
        <f t="shared" si="328"/>
        <v>0</v>
      </c>
      <c r="BX190" s="6"/>
      <c r="BY190" s="6"/>
      <c r="BZ190" s="6"/>
      <c r="CA190" s="6"/>
      <c r="CD190" s="2"/>
      <c r="CE190" s="2"/>
      <c r="CH190" s="6"/>
      <c r="CI190" s="6"/>
      <c r="CM190" s="6"/>
      <c r="CN190" s="6"/>
    </row>
    <row r="191" spans="3:92" ht="18" customHeight="1" x14ac:dyDescent="0.3">
      <c r="C191" s="315"/>
      <c r="D191" s="324"/>
      <c r="E191" s="60" t="s">
        <v>39</v>
      </c>
      <c r="F191" s="61">
        <f>CA112</f>
        <v>120</v>
      </c>
      <c r="G191" s="62">
        <f>IFERROR(F191/F194,0)</f>
        <v>2.251829611559392E-2</v>
      </c>
      <c r="H191" s="63">
        <f t="shared" si="297"/>
        <v>266.27499999999998</v>
      </c>
      <c r="I191" s="64">
        <f>IFERROR(H191/H179,0)</f>
        <v>1.1124989853173346</v>
      </c>
      <c r="J191" s="63">
        <f>CB112</f>
        <v>31953</v>
      </c>
      <c r="K191" s="65">
        <f>IFERROR(J191/J194,0)</f>
        <v>2.5022670995691335E-2</v>
      </c>
      <c r="L191" s="66">
        <f t="shared" si="333"/>
        <v>80</v>
      </c>
      <c r="M191" s="62">
        <f>IFERROR(L191/L194,0)</f>
        <v>1.2742911755336095E-2</v>
      </c>
      <c r="N191" s="63">
        <f t="shared" si="298"/>
        <v>266.52946250000002</v>
      </c>
      <c r="O191" s="64">
        <f>IFERROR(N191/N179,0)</f>
        <v>0.81095274520721794</v>
      </c>
      <c r="P191" s="63">
        <f t="shared" si="334"/>
        <v>21322.357000000004</v>
      </c>
      <c r="Q191" s="67">
        <f>IFERROR(P191/P194,0)</f>
        <v>1.2478471390773325E-2</v>
      </c>
      <c r="R191" s="66">
        <f>CE112</f>
        <v>0</v>
      </c>
      <c r="S191" s="62">
        <f>IFERROR(R191/R194,0)</f>
        <v>0</v>
      </c>
      <c r="T191" s="63" t="str">
        <f t="shared" si="299"/>
        <v>0</v>
      </c>
      <c r="U191" s="64">
        <f>IFERROR(T191/T179,0)</f>
        <v>0</v>
      </c>
      <c r="V191" s="63">
        <f>CF112</f>
        <v>0</v>
      </c>
      <c r="W191" s="67">
        <f>IFERROR(V191/V194,0)</f>
        <v>0</v>
      </c>
      <c r="X191" s="68">
        <f>CG112</f>
        <v>0</v>
      </c>
      <c r="Y191" s="62">
        <f>IFERROR(X191/X194,0)</f>
        <v>0</v>
      </c>
      <c r="Z191" s="63" t="str">
        <f t="shared" si="300"/>
        <v>0</v>
      </c>
      <c r="AA191" s="64">
        <f>IFERROR(Z191/Z179,0)</f>
        <v>0</v>
      </c>
      <c r="AB191" s="63">
        <f>CH112</f>
        <v>0</v>
      </c>
      <c r="AC191" s="65">
        <f>IFERROR(AB191/AB194,0)</f>
        <v>0</v>
      </c>
      <c r="AD191" s="66">
        <f>CI112</f>
        <v>0</v>
      </c>
      <c r="AE191" s="62">
        <f>IFERROR(AD191/AD194,0)</f>
        <v>0</v>
      </c>
      <c r="AF191" s="63" t="str">
        <f t="shared" si="301"/>
        <v>0</v>
      </c>
      <c r="AG191" s="64">
        <f>IFERROR(AF191/AF179,0)</f>
        <v>0</v>
      </c>
      <c r="AH191" s="63">
        <f>CJ112</f>
        <v>0</v>
      </c>
      <c r="AI191" s="67">
        <f>IFERROR(AH191/AH194,0)</f>
        <v>0</v>
      </c>
      <c r="AJ191" s="66">
        <f>CK112</f>
        <v>0</v>
      </c>
      <c r="AK191" s="62">
        <f>IFERROR(AJ191/AJ194,0)</f>
        <v>0</v>
      </c>
      <c r="AL191" s="63" t="str">
        <f t="shared" si="302"/>
        <v>0</v>
      </c>
      <c r="AM191" s="64">
        <f>IFERROR(AL191/AL179,0)</f>
        <v>0</v>
      </c>
      <c r="AN191" s="63">
        <f>CL112</f>
        <v>0</v>
      </c>
      <c r="AO191" s="65">
        <f>IFERROR(AN191/AN194,0)</f>
        <v>0</v>
      </c>
      <c r="AP191" s="66">
        <f t="shared" si="335"/>
        <v>0</v>
      </c>
      <c r="AQ191" s="62">
        <f>IFERROR(AP191/AP194,0)</f>
        <v>0</v>
      </c>
      <c r="AR191" s="63" t="str">
        <f t="shared" si="304"/>
        <v>0</v>
      </c>
      <c r="AS191" s="64">
        <f>IFERROR(AR191/AR179,0)</f>
        <v>0</v>
      </c>
      <c r="AT191" s="63">
        <f t="shared" si="336"/>
        <v>0</v>
      </c>
      <c r="AU191" s="69">
        <f>IFERROR(AT191/AT194,0)</f>
        <v>0</v>
      </c>
      <c r="AV191" s="70">
        <f t="shared" si="306"/>
        <v>-40</v>
      </c>
      <c r="AW191" s="71">
        <f t="shared" si="307"/>
        <v>-0.33333333333333331</v>
      </c>
      <c r="AX191" s="72">
        <f t="shared" si="308"/>
        <v>0.25446250000004511</v>
      </c>
      <c r="AY191" s="71">
        <f t="shared" si="309"/>
        <v>9.5563796826606006E-4</v>
      </c>
      <c r="AZ191" s="72">
        <f t="shared" si="310"/>
        <v>-10630.642999999996</v>
      </c>
      <c r="BA191" s="73">
        <f t="shared" si="311"/>
        <v>-0.33269624135448927</v>
      </c>
      <c r="BB191" s="70">
        <f t="shared" si="312"/>
        <v>80</v>
      </c>
      <c r="BC191" s="71">
        <f t="shared" si="313"/>
        <v>0</v>
      </c>
      <c r="BD191" s="72">
        <f t="shared" si="314"/>
        <v>266.52946250000002</v>
      </c>
      <c r="BE191" s="71">
        <f t="shared" si="315"/>
        <v>0</v>
      </c>
      <c r="BF191" s="72">
        <f t="shared" si="316"/>
        <v>21322.357000000004</v>
      </c>
      <c r="BG191" s="73">
        <f t="shared" si="317"/>
        <v>0</v>
      </c>
      <c r="BH191" s="70">
        <f t="shared" si="318"/>
        <v>80</v>
      </c>
      <c r="BI191" s="71">
        <f t="shared" si="319"/>
        <v>0</v>
      </c>
      <c r="BJ191" s="72">
        <f t="shared" si="320"/>
        <v>266.52946250000002</v>
      </c>
      <c r="BK191" s="71">
        <f t="shared" si="321"/>
        <v>0</v>
      </c>
      <c r="BL191" s="72">
        <f t="shared" si="322"/>
        <v>21322.357000000004</v>
      </c>
      <c r="BM191" s="74">
        <f t="shared" si="323"/>
        <v>0</v>
      </c>
      <c r="BN191" s="75">
        <f t="shared" si="324"/>
        <v>80</v>
      </c>
      <c r="BO191" s="71">
        <f t="shared" si="325"/>
        <v>0</v>
      </c>
      <c r="BP191" s="72">
        <f t="shared" si="326"/>
        <v>266.52946250000002</v>
      </c>
      <c r="BQ191" s="71">
        <f t="shared" si="327"/>
        <v>0</v>
      </c>
      <c r="BR191" s="72">
        <f t="shared" si="296"/>
        <v>21322.357000000004</v>
      </c>
      <c r="BS191" s="74">
        <f t="shared" si="328"/>
        <v>0</v>
      </c>
      <c r="BX191" s="6"/>
      <c r="BY191" s="6"/>
      <c r="BZ191" s="6"/>
      <c r="CA191" s="6"/>
      <c r="CD191" s="2"/>
      <c r="CE191" s="2"/>
      <c r="CH191" s="6"/>
      <c r="CI191" s="6"/>
    </row>
    <row r="192" spans="3:92" ht="18" customHeight="1" x14ac:dyDescent="0.3">
      <c r="C192" s="315"/>
      <c r="D192" s="325"/>
      <c r="E192" s="86" t="s">
        <v>41</v>
      </c>
      <c r="F192" s="87">
        <f>SUM(F187:F191)</f>
        <v>2353</v>
      </c>
      <c r="G192" s="88">
        <f>IFERROR(F192/F194,0)</f>
        <v>0.44154625633327077</v>
      </c>
      <c r="H192" s="89">
        <f t="shared" si="297"/>
        <v>251.89162770930727</v>
      </c>
      <c r="I192" s="90">
        <f>IFERROR(H192/H179,0)</f>
        <v>1.0524051459451176</v>
      </c>
      <c r="J192" s="89">
        <f>SUM(J187:J191)</f>
        <v>592701</v>
      </c>
      <c r="K192" s="91">
        <f>IFERROR(J192/J194,0)</f>
        <v>0.46414928556996998</v>
      </c>
      <c r="L192" s="92">
        <f>SUM(L187:L191)</f>
        <v>4276</v>
      </c>
      <c r="M192" s="88">
        <f>IFERROR(L192/L194,0)</f>
        <v>0.68110863332271421</v>
      </c>
      <c r="N192" s="89">
        <f t="shared" si="298"/>
        <v>261.0722857811038</v>
      </c>
      <c r="O192" s="90">
        <f>IFERROR(N192/N179,0)</f>
        <v>0.79434853042450959</v>
      </c>
      <c r="P192" s="89">
        <f>SUM(P187:P191)</f>
        <v>1116345.0939999998</v>
      </c>
      <c r="Q192" s="93">
        <f>IFERROR(P192/P194,0)</f>
        <v>0.65331803222829221</v>
      </c>
      <c r="R192" s="92">
        <f>SUM(R187:R191)</f>
        <v>0</v>
      </c>
      <c r="S192" s="88">
        <f>IFERROR(R192/R194,0)</f>
        <v>0</v>
      </c>
      <c r="T192" s="89" t="str">
        <f t="shared" si="299"/>
        <v>0</v>
      </c>
      <c r="U192" s="90">
        <f>IFERROR(T192/T179,0)</f>
        <v>0</v>
      </c>
      <c r="V192" s="89">
        <f>SUM(V187:V191)</f>
        <v>0</v>
      </c>
      <c r="W192" s="93">
        <f>IFERROR(V192/V194,0)</f>
        <v>0</v>
      </c>
      <c r="X192" s="94">
        <f>SUM(X187:X191)</f>
        <v>0</v>
      </c>
      <c r="Y192" s="88">
        <f>IFERROR(X192/X194,0)</f>
        <v>0</v>
      </c>
      <c r="Z192" s="89" t="str">
        <f t="shared" si="300"/>
        <v>0</v>
      </c>
      <c r="AA192" s="90">
        <f>IFERROR(Z192/Z179,0)</f>
        <v>0</v>
      </c>
      <c r="AB192" s="89">
        <f>SUM(AB187:AB191)</f>
        <v>0</v>
      </c>
      <c r="AC192" s="91">
        <f>IFERROR(AB192/AB194,0)</f>
        <v>0</v>
      </c>
      <c r="AD192" s="92">
        <f>SUM(AD187:AD191)</f>
        <v>0</v>
      </c>
      <c r="AE192" s="88">
        <f>IFERROR(AD192/AD194,0)</f>
        <v>0</v>
      </c>
      <c r="AF192" s="89" t="str">
        <f t="shared" si="301"/>
        <v>0</v>
      </c>
      <c r="AG192" s="90">
        <f>IFERROR(AF192/AF179,0)</f>
        <v>0</v>
      </c>
      <c r="AH192" s="89">
        <f>SUM(AH187:AH191)</f>
        <v>0</v>
      </c>
      <c r="AI192" s="93">
        <f>IFERROR(AH192/AH194,0)</f>
        <v>0</v>
      </c>
      <c r="AJ192" s="92">
        <f>SUM(AJ187:AJ191)</f>
        <v>0</v>
      </c>
      <c r="AK192" s="88">
        <f>IFERROR(AJ192/AJ194,0)</f>
        <v>0</v>
      </c>
      <c r="AL192" s="89" t="str">
        <f t="shared" si="302"/>
        <v>0</v>
      </c>
      <c r="AM192" s="90">
        <f>IFERROR(AL192/AL179,0)</f>
        <v>0</v>
      </c>
      <c r="AN192" s="89">
        <f>SUM(AN187:AN191)</f>
        <v>0</v>
      </c>
      <c r="AO192" s="91">
        <f>IFERROR(AN192/AN194,0)</f>
        <v>0</v>
      </c>
      <c r="AP192" s="92">
        <f>SUM(AP187:AP191)</f>
        <v>0</v>
      </c>
      <c r="AQ192" s="88">
        <f>IFERROR(AP192/AP194,0)</f>
        <v>0</v>
      </c>
      <c r="AR192" s="89" t="str">
        <f t="shared" si="304"/>
        <v>0</v>
      </c>
      <c r="AS192" s="90">
        <f>IFERROR(AR192/AR179,0)</f>
        <v>0</v>
      </c>
      <c r="AT192" s="89">
        <f>SUM(AT187:AT191)</f>
        <v>0</v>
      </c>
      <c r="AU192" s="95">
        <f>IFERROR(AT192/AT194,0)</f>
        <v>0</v>
      </c>
      <c r="AV192" s="96">
        <f t="shared" si="306"/>
        <v>1923</v>
      </c>
      <c r="AW192" s="97">
        <f t="shared" si="307"/>
        <v>0.81725456863578405</v>
      </c>
      <c r="AX192" s="98">
        <f t="shared" si="308"/>
        <v>9.1806580717965289</v>
      </c>
      <c r="AY192" s="97">
        <f t="shared" si="309"/>
        <v>3.644685675059977E-2</v>
      </c>
      <c r="AZ192" s="98">
        <f t="shared" si="310"/>
        <v>523644.09399999981</v>
      </c>
      <c r="BA192" s="99">
        <f t="shared" si="311"/>
        <v>0.88348778557822549</v>
      </c>
      <c r="BB192" s="96">
        <f t="shared" si="312"/>
        <v>4276</v>
      </c>
      <c r="BC192" s="97">
        <f t="shared" si="313"/>
        <v>0</v>
      </c>
      <c r="BD192" s="98">
        <f t="shared" si="314"/>
        <v>261.0722857811038</v>
      </c>
      <c r="BE192" s="97">
        <f t="shared" si="315"/>
        <v>0</v>
      </c>
      <c r="BF192" s="98">
        <f t="shared" si="316"/>
        <v>1116345.0939999998</v>
      </c>
      <c r="BG192" s="99">
        <f t="shared" si="317"/>
        <v>0</v>
      </c>
      <c r="BH192" s="96">
        <f t="shared" si="318"/>
        <v>4276</v>
      </c>
      <c r="BI192" s="97">
        <f t="shared" si="319"/>
        <v>0</v>
      </c>
      <c r="BJ192" s="98">
        <f t="shared" si="320"/>
        <v>261.0722857811038</v>
      </c>
      <c r="BK192" s="97">
        <f t="shared" si="321"/>
        <v>0</v>
      </c>
      <c r="BL192" s="98">
        <f t="shared" si="322"/>
        <v>1116345.0939999998</v>
      </c>
      <c r="BM192" s="100">
        <f t="shared" si="323"/>
        <v>0</v>
      </c>
      <c r="BN192" s="101">
        <f t="shared" si="324"/>
        <v>4276</v>
      </c>
      <c r="BO192" s="97">
        <f t="shared" si="325"/>
        <v>0</v>
      </c>
      <c r="BP192" s="98">
        <f t="shared" si="326"/>
        <v>261.0722857811038</v>
      </c>
      <c r="BQ192" s="97">
        <f t="shared" si="327"/>
        <v>0</v>
      </c>
      <c r="BR192" s="98">
        <f t="shared" si="296"/>
        <v>1116345.0939999998</v>
      </c>
      <c r="BS192" s="100">
        <f t="shared" si="328"/>
        <v>0</v>
      </c>
      <c r="BX192" s="213"/>
      <c r="BY192" s="213"/>
      <c r="BZ192" s="213"/>
      <c r="CA192" s="14"/>
      <c r="CB192" s="8"/>
      <c r="CC192" s="8"/>
      <c r="CD192" s="8"/>
      <c r="CE192" s="8"/>
      <c r="CF192" s="8"/>
      <c r="CG192" s="8"/>
      <c r="CH192" s="14"/>
      <c r="CI192" s="6"/>
    </row>
    <row r="193" spans="3:92" ht="18" customHeight="1" x14ac:dyDescent="0.3">
      <c r="C193" s="315"/>
      <c r="D193" s="326" t="s">
        <v>57</v>
      </c>
      <c r="E193" s="327"/>
      <c r="F193" s="155">
        <f>CA113</f>
        <v>52</v>
      </c>
      <c r="G193" s="156">
        <f>IFERROR(F193/F194,0)</f>
        <v>9.7579283167573659E-3</v>
      </c>
      <c r="H193" s="157">
        <f t="shared" si="297"/>
        <v>0</v>
      </c>
      <c r="I193" s="158">
        <f>IFERROR(H193/H179,0)</f>
        <v>0</v>
      </c>
      <c r="J193" s="157">
        <f>CB113</f>
        <v>0</v>
      </c>
      <c r="K193" s="159">
        <f>IFERROR(J193/J194,0)</f>
        <v>0</v>
      </c>
      <c r="L193" s="160">
        <f>CC113</f>
        <v>20</v>
      </c>
      <c r="M193" s="156">
        <f>IFERROR(L193/L194,0)</f>
        <v>3.1857279388340237E-3</v>
      </c>
      <c r="N193" s="157">
        <f t="shared" si="298"/>
        <v>0.90909999999999991</v>
      </c>
      <c r="O193" s="158">
        <f>IFERROR(N193/N179,0)</f>
        <v>2.7660624598598803E-3</v>
      </c>
      <c r="P193" s="157">
        <f>CD113</f>
        <v>18.181999999999999</v>
      </c>
      <c r="Q193" s="161">
        <f>IFERROR(P193/P194,0)</f>
        <v>1.0640641971571929E-5</v>
      </c>
      <c r="R193" s="160">
        <f>CE113</f>
        <v>0</v>
      </c>
      <c r="S193" s="156">
        <f>IFERROR(R193/R194,0)</f>
        <v>0</v>
      </c>
      <c r="T193" s="157" t="str">
        <f t="shared" si="299"/>
        <v>0</v>
      </c>
      <c r="U193" s="158">
        <f>IFERROR(T193/T179,0)</f>
        <v>0</v>
      </c>
      <c r="V193" s="157">
        <f>CF113</f>
        <v>0</v>
      </c>
      <c r="W193" s="161">
        <f>IFERROR(V193/V194,0)</f>
        <v>0</v>
      </c>
      <c r="X193" s="162">
        <f>CG113</f>
        <v>0</v>
      </c>
      <c r="Y193" s="156">
        <f>IFERROR(X193/X194,0)</f>
        <v>0</v>
      </c>
      <c r="Z193" s="157" t="str">
        <f t="shared" si="300"/>
        <v>0</v>
      </c>
      <c r="AA193" s="158">
        <f>IFERROR(Z193/Z179,0)</f>
        <v>0</v>
      </c>
      <c r="AB193" s="157">
        <f>CH113</f>
        <v>0</v>
      </c>
      <c r="AC193" s="159">
        <f>IFERROR(AB193/AB194,0)</f>
        <v>0</v>
      </c>
      <c r="AD193" s="160">
        <f>CI113</f>
        <v>0</v>
      </c>
      <c r="AE193" s="156">
        <f>IFERROR(AD193/AD194,0)</f>
        <v>0</v>
      </c>
      <c r="AF193" s="157" t="str">
        <f t="shared" si="301"/>
        <v>0</v>
      </c>
      <c r="AG193" s="158">
        <f>IFERROR(AF193/AF179,0)</f>
        <v>0</v>
      </c>
      <c r="AH193" s="157">
        <f>CJ113</f>
        <v>0</v>
      </c>
      <c r="AI193" s="161">
        <f>IFERROR(AH193/AH194,0)</f>
        <v>0</v>
      </c>
      <c r="AJ193" s="160">
        <f>CK113</f>
        <v>0</v>
      </c>
      <c r="AK193" s="156">
        <f>IFERROR(AJ193/AJ194,0)</f>
        <v>0</v>
      </c>
      <c r="AL193" s="157" t="str">
        <f t="shared" si="302"/>
        <v>0</v>
      </c>
      <c r="AM193" s="158">
        <f>IFERROR(AL193/AL179,0)</f>
        <v>0</v>
      </c>
      <c r="AN193" s="157">
        <f>CL113</f>
        <v>0</v>
      </c>
      <c r="AO193" s="159">
        <f>IFERROR(AN193/AN194,0)</f>
        <v>0</v>
      </c>
      <c r="AP193" s="160">
        <f>CM113</f>
        <v>0</v>
      </c>
      <c r="AQ193" s="156">
        <f>IFERROR(AP193/AP194,0)</f>
        <v>0</v>
      </c>
      <c r="AR193" s="157" t="str">
        <f t="shared" si="304"/>
        <v>0</v>
      </c>
      <c r="AS193" s="158">
        <f>IFERROR(AR193/AR179,0)</f>
        <v>0</v>
      </c>
      <c r="AT193" s="157">
        <f>CN113</f>
        <v>0</v>
      </c>
      <c r="AU193" s="163">
        <f>IFERROR(AT193/AT194,0)</f>
        <v>0</v>
      </c>
      <c r="AV193" s="164">
        <f t="shared" si="306"/>
        <v>-32</v>
      </c>
      <c r="AW193" s="165">
        <f t="shared" si="307"/>
        <v>-0.61538461538461542</v>
      </c>
      <c r="AX193" s="166">
        <f t="shared" si="308"/>
        <v>0.90909999999999991</v>
      </c>
      <c r="AY193" s="165">
        <f t="shared" si="309"/>
        <v>0</v>
      </c>
      <c r="AZ193" s="166">
        <f t="shared" si="310"/>
        <v>18.181999999999999</v>
      </c>
      <c r="BA193" s="167">
        <f t="shared" si="311"/>
        <v>0</v>
      </c>
      <c r="BB193" s="164">
        <f t="shared" si="312"/>
        <v>20</v>
      </c>
      <c r="BC193" s="165">
        <f t="shared" si="313"/>
        <v>0</v>
      </c>
      <c r="BD193" s="166">
        <f t="shared" si="314"/>
        <v>0.90909999999999991</v>
      </c>
      <c r="BE193" s="165">
        <f t="shared" si="315"/>
        <v>0</v>
      </c>
      <c r="BF193" s="166">
        <f t="shared" si="316"/>
        <v>18.181999999999999</v>
      </c>
      <c r="BG193" s="167">
        <f t="shared" si="317"/>
        <v>0</v>
      </c>
      <c r="BH193" s="164">
        <f t="shared" si="318"/>
        <v>20</v>
      </c>
      <c r="BI193" s="165">
        <f t="shared" si="319"/>
        <v>0</v>
      </c>
      <c r="BJ193" s="166">
        <f t="shared" si="320"/>
        <v>0.90909999999999991</v>
      </c>
      <c r="BK193" s="165">
        <f t="shared" si="321"/>
        <v>0</v>
      </c>
      <c r="BL193" s="166">
        <f t="shared" si="322"/>
        <v>18.181999999999999</v>
      </c>
      <c r="BM193" s="168">
        <f t="shared" si="323"/>
        <v>0</v>
      </c>
      <c r="BN193" s="169">
        <f t="shared" si="324"/>
        <v>20</v>
      </c>
      <c r="BO193" s="165">
        <f t="shared" si="325"/>
        <v>0</v>
      </c>
      <c r="BP193" s="166">
        <f t="shared" si="326"/>
        <v>0.90909999999999991</v>
      </c>
      <c r="BQ193" s="165">
        <f t="shared" si="327"/>
        <v>0</v>
      </c>
      <c r="BR193" s="166">
        <f t="shared" si="296"/>
        <v>18.181999999999999</v>
      </c>
      <c r="BS193" s="168">
        <f t="shared" si="328"/>
        <v>0</v>
      </c>
      <c r="BX193" s="6"/>
      <c r="BY193" s="6"/>
      <c r="BZ193" s="6"/>
      <c r="CA193" s="6"/>
      <c r="CB193" s="6"/>
      <c r="CC193" s="6"/>
      <c r="CD193" s="2"/>
      <c r="CE193" s="2"/>
      <c r="CJ193" s="6"/>
      <c r="CK193" s="6"/>
      <c r="CM193" s="6"/>
    </row>
    <row r="194" spans="3:92" ht="18" customHeight="1" x14ac:dyDescent="0.3">
      <c r="C194" s="315"/>
      <c r="D194" s="328" t="s">
        <v>59</v>
      </c>
      <c r="E194" s="329"/>
      <c r="F194" s="170">
        <f>SUM(F182,F186,F192,F193)</f>
        <v>5329</v>
      </c>
      <c r="G194" s="171">
        <f>IFERROR(F194/F194,0)</f>
        <v>1</v>
      </c>
      <c r="H194" s="172">
        <f t="shared" si="297"/>
        <v>239.62507036967537</v>
      </c>
      <c r="I194" s="173">
        <f>IFERROR(H194/H179,0)</f>
        <v>1.0011553756186604</v>
      </c>
      <c r="J194" s="172">
        <f>SUM(J182,J186,J192,J193)</f>
        <v>1276962</v>
      </c>
      <c r="K194" s="174">
        <f>IFERROR(J194/J194,0)</f>
        <v>1</v>
      </c>
      <c r="L194" s="175">
        <f>SUM(L182,L186,L192,L193)</f>
        <v>6278</v>
      </c>
      <c r="M194" s="171">
        <f>IFERROR(L194/L194,0)</f>
        <v>1</v>
      </c>
      <c r="N194" s="172">
        <f t="shared" si="298"/>
        <v>272.1776822236381</v>
      </c>
      <c r="O194" s="173">
        <f>IFERROR(N194/N179,0)</f>
        <v>0.82813823474917758</v>
      </c>
      <c r="P194" s="172">
        <f>SUM(P182,P186,P192,P193)</f>
        <v>1708731.4890000001</v>
      </c>
      <c r="Q194" s="176">
        <f>IFERROR(P194/P194,0)</f>
        <v>1</v>
      </c>
      <c r="R194" s="175">
        <f>SUM(R182,R186,R192,R193)</f>
        <v>0</v>
      </c>
      <c r="S194" s="171">
        <f>IFERROR(R194/R194,0)</f>
        <v>0</v>
      </c>
      <c r="T194" s="172" t="str">
        <f t="shared" si="299"/>
        <v>0</v>
      </c>
      <c r="U194" s="173">
        <f>IFERROR(T194/T179,0)</f>
        <v>0</v>
      </c>
      <c r="V194" s="172">
        <f>SUM(V182,V186,V192,V193)</f>
        <v>0</v>
      </c>
      <c r="W194" s="176">
        <f>IFERROR(V194/V194,0)</f>
        <v>0</v>
      </c>
      <c r="X194" s="177">
        <f>SUM(X182,X186,X192,X193)</f>
        <v>0</v>
      </c>
      <c r="Y194" s="171">
        <f>IFERROR(X194/X194,0)</f>
        <v>0</v>
      </c>
      <c r="Z194" s="172" t="str">
        <f t="shared" si="300"/>
        <v>0</v>
      </c>
      <c r="AA194" s="173">
        <f>IFERROR(Z194/Z179,0)</f>
        <v>0</v>
      </c>
      <c r="AB194" s="172">
        <f>SUM(AB182,AB186,AB192,AB193)</f>
        <v>0</v>
      </c>
      <c r="AC194" s="174">
        <f>IFERROR(AB194/AB194,0)</f>
        <v>0</v>
      </c>
      <c r="AD194" s="175">
        <f>SUM(AD182,AD186,AD192,AD193)</f>
        <v>0</v>
      </c>
      <c r="AE194" s="171">
        <f>IFERROR(AD194/AD194,0)</f>
        <v>0</v>
      </c>
      <c r="AF194" s="172" t="str">
        <f t="shared" si="301"/>
        <v>0</v>
      </c>
      <c r="AG194" s="173">
        <f>IFERROR(AF194/AF179,0)</f>
        <v>0</v>
      </c>
      <c r="AH194" s="172">
        <f>SUM(AH182,AH186,AH192,AH193)</f>
        <v>0</v>
      </c>
      <c r="AI194" s="176">
        <f>IFERROR(AH194/AH194,0)</f>
        <v>0</v>
      </c>
      <c r="AJ194" s="175">
        <f>SUM(AJ182,AJ186,AJ192,AJ193)</f>
        <v>0</v>
      </c>
      <c r="AK194" s="171">
        <f>IFERROR(AJ194/AJ194,0)</f>
        <v>0</v>
      </c>
      <c r="AL194" s="172" t="str">
        <f t="shared" si="302"/>
        <v>0</v>
      </c>
      <c r="AM194" s="173">
        <f>IFERROR(AL194/AL179,0)</f>
        <v>0</v>
      </c>
      <c r="AN194" s="172">
        <f>SUM(AN182,AN186,AN192,AN193)</f>
        <v>0</v>
      </c>
      <c r="AO194" s="174">
        <f>IFERROR(AN194/AN194,0)</f>
        <v>0</v>
      </c>
      <c r="AP194" s="175">
        <f>SUM(AP182,AP186,AP192,AP193)</f>
        <v>0</v>
      </c>
      <c r="AQ194" s="171">
        <f>IFERROR(AP194/AP194,0)</f>
        <v>0</v>
      </c>
      <c r="AR194" s="172" t="str">
        <f t="shared" si="304"/>
        <v>0</v>
      </c>
      <c r="AS194" s="173">
        <f>IFERROR(AR194/AR179,0)</f>
        <v>0</v>
      </c>
      <c r="AT194" s="172">
        <f>SUM(AT182,AT186,AT192,AT193)</f>
        <v>0</v>
      </c>
      <c r="AU194" s="178">
        <f>IFERROR(AT194/AT194,0)</f>
        <v>0</v>
      </c>
      <c r="AV194" s="179">
        <f t="shared" si="306"/>
        <v>949</v>
      </c>
      <c r="AW194" s="180">
        <f t="shared" si="307"/>
        <v>0.17808219178082191</v>
      </c>
      <c r="AX194" s="181">
        <f t="shared" si="308"/>
        <v>32.55261185396273</v>
      </c>
      <c r="AY194" s="180">
        <f t="shared" si="309"/>
        <v>0.13584810555816648</v>
      </c>
      <c r="AZ194" s="181">
        <f t="shared" si="310"/>
        <v>431769.48900000006</v>
      </c>
      <c r="BA194" s="182">
        <f t="shared" si="311"/>
        <v>0.33812242572605922</v>
      </c>
      <c r="BB194" s="179">
        <f t="shared" si="312"/>
        <v>6278</v>
      </c>
      <c r="BC194" s="180">
        <f t="shared" si="313"/>
        <v>0</v>
      </c>
      <c r="BD194" s="181">
        <f t="shared" si="314"/>
        <v>272.1776822236381</v>
      </c>
      <c r="BE194" s="180">
        <f t="shared" si="315"/>
        <v>0</v>
      </c>
      <c r="BF194" s="181">
        <f t="shared" si="316"/>
        <v>1708731.4890000001</v>
      </c>
      <c r="BG194" s="182">
        <f t="shared" si="317"/>
        <v>0</v>
      </c>
      <c r="BH194" s="179">
        <f t="shared" si="318"/>
        <v>6278</v>
      </c>
      <c r="BI194" s="180">
        <f t="shared" si="319"/>
        <v>0</v>
      </c>
      <c r="BJ194" s="181">
        <f t="shared" si="320"/>
        <v>272.1776822236381</v>
      </c>
      <c r="BK194" s="180">
        <f t="shared" si="321"/>
        <v>0</v>
      </c>
      <c r="BL194" s="181">
        <f t="shared" si="322"/>
        <v>1708731.4890000001</v>
      </c>
      <c r="BM194" s="183">
        <f t="shared" si="323"/>
        <v>0</v>
      </c>
      <c r="BN194" s="184">
        <f t="shared" si="324"/>
        <v>6278</v>
      </c>
      <c r="BO194" s="180">
        <f t="shared" si="325"/>
        <v>0</v>
      </c>
      <c r="BP194" s="181">
        <f t="shared" si="326"/>
        <v>272.1776822236381</v>
      </c>
      <c r="BQ194" s="180">
        <f t="shared" si="327"/>
        <v>0</v>
      </c>
      <c r="BR194" s="181">
        <f t="shared" si="296"/>
        <v>1708731.4890000001</v>
      </c>
      <c r="BS194" s="183">
        <f t="shared" si="328"/>
        <v>0</v>
      </c>
      <c r="BX194" s="6"/>
      <c r="BY194" s="6"/>
      <c r="BZ194" s="6"/>
      <c r="CA194" s="6"/>
      <c r="CB194" s="6"/>
      <c r="CC194" s="6"/>
      <c r="CD194" s="2"/>
      <c r="CE194" s="2"/>
      <c r="CJ194" s="6"/>
      <c r="CK194" s="6"/>
      <c r="CM194" s="6"/>
    </row>
    <row r="195" spans="3:92" ht="18" customHeight="1" thickBot="1" x14ac:dyDescent="0.35">
      <c r="C195" s="316"/>
      <c r="D195" s="330" t="s">
        <v>60</v>
      </c>
      <c r="E195" s="331"/>
      <c r="F195" s="185">
        <f>F194/F174</f>
        <v>0.65611918246737255</v>
      </c>
      <c r="G195" s="186"/>
      <c r="H195" s="187"/>
      <c r="I195" s="188"/>
      <c r="J195" s="187"/>
      <c r="K195" s="189"/>
      <c r="L195" s="190">
        <f>L194/L174</f>
        <v>0.77296232455060332</v>
      </c>
      <c r="M195" s="186"/>
      <c r="N195" s="187"/>
      <c r="O195" s="188"/>
      <c r="P195" s="187"/>
      <c r="Q195" s="191"/>
      <c r="R195" s="190" t="e">
        <f>R194/R174</f>
        <v>#DIV/0!</v>
      </c>
      <c r="S195" s="186"/>
      <c r="T195" s="187"/>
      <c r="U195" s="188"/>
      <c r="V195" s="187"/>
      <c r="W195" s="191"/>
      <c r="X195" s="192" t="e">
        <f>X194/X174</f>
        <v>#DIV/0!</v>
      </c>
      <c r="Y195" s="186"/>
      <c r="Z195" s="187"/>
      <c r="AA195" s="188"/>
      <c r="AB195" s="187"/>
      <c r="AC195" s="189"/>
      <c r="AD195" s="190" t="e">
        <f>AD194/AD174</f>
        <v>#DIV/0!</v>
      </c>
      <c r="AE195" s="186"/>
      <c r="AF195" s="187"/>
      <c r="AG195" s="188"/>
      <c r="AH195" s="187"/>
      <c r="AI195" s="191"/>
      <c r="AJ195" s="190" t="e">
        <f>AJ194/AJ174</f>
        <v>#DIV/0!</v>
      </c>
      <c r="AK195" s="186"/>
      <c r="AL195" s="187"/>
      <c r="AM195" s="188"/>
      <c r="AN195" s="187"/>
      <c r="AO195" s="189"/>
      <c r="AP195" s="190" t="e">
        <f>AP194/AP174</f>
        <v>#DIV/0!</v>
      </c>
      <c r="AQ195" s="186"/>
      <c r="AR195" s="187"/>
      <c r="AS195" s="188"/>
      <c r="AT195" s="187"/>
      <c r="AU195" s="193"/>
      <c r="AV195" s="194">
        <f t="shared" si="306"/>
        <v>0.11684314208323077</v>
      </c>
      <c r="AW195" s="195"/>
      <c r="AX195" s="196"/>
      <c r="AY195" s="197"/>
      <c r="AZ195" s="196"/>
      <c r="BA195" s="197"/>
      <c r="BB195" s="194">
        <f t="shared" si="312"/>
        <v>0</v>
      </c>
      <c r="BC195" s="195"/>
      <c r="BD195" s="196"/>
      <c r="BE195" s="197"/>
      <c r="BF195" s="196"/>
      <c r="BG195" s="197"/>
      <c r="BH195" s="194">
        <f t="shared" si="318"/>
        <v>0</v>
      </c>
      <c r="BI195" s="195"/>
      <c r="BJ195" s="196"/>
      <c r="BK195" s="197"/>
      <c r="BL195" s="196"/>
      <c r="BM195" s="198"/>
      <c r="BN195" s="199">
        <f>IFERROR(L195-AP195,0)</f>
        <v>0</v>
      </c>
      <c r="BO195" s="195"/>
      <c r="BP195" s="196"/>
      <c r="BQ195" s="197"/>
      <c r="BR195" s="196"/>
      <c r="BS195" s="198"/>
      <c r="BX195" s="6"/>
      <c r="BY195" s="6"/>
      <c r="BZ195" s="6"/>
      <c r="CA195" s="6"/>
      <c r="CB195" s="6"/>
      <c r="CC195" s="6"/>
      <c r="CD195" s="2"/>
      <c r="CE195" s="2"/>
      <c r="CJ195" s="6"/>
      <c r="CK195" s="6"/>
      <c r="CM195" s="6"/>
    </row>
    <row r="196" spans="3:92" ht="18" customHeight="1" x14ac:dyDescent="0.3">
      <c r="L196" s="8"/>
      <c r="P196" s="8"/>
      <c r="AM196" s="4"/>
      <c r="AS196" s="4"/>
      <c r="BI196" s="3"/>
      <c r="BK196" s="3"/>
      <c r="BM196" s="3"/>
      <c r="BO196" s="3"/>
      <c r="BQ196" s="3"/>
      <c r="BS196" s="3"/>
      <c r="BX196" s="6"/>
      <c r="BY196" s="6"/>
      <c r="BZ196" s="6"/>
      <c r="CA196" s="6"/>
      <c r="CB196" s="6"/>
      <c r="CC196" s="6"/>
      <c r="CD196" s="2"/>
      <c r="CE196" s="2"/>
      <c r="CJ196" s="6"/>
      <c r="CK196" s="6"/>
      <c r="CM196" s="6"/>
    </row>
    <row r="197" spans="3:92" ht="18" customHeight="1" x14ac:dyDescent="0.3">
      <c r="AH197" s="8"/>
      <c r="AM197" s="4"/>
      <c r="AN197" s="8"/>
      <c r="AS197" s="4"/>
      <c r="AT197" s="8"/>
      <c r="BI197" s="3"/>
      <c r="BK197" s="3"/>
      <c r="BM197" s="3"/>
      <c r="BO197" s="3"/>
      <c r="BQ197" s="3"/>
      <c r="BS197" s="3"/>
      <c r="BX197" s="6"/>
      <c r="BY197" s="6"/>
      <c r="BZ197" s="6"/>
      <c r="CA197" s="6"/>
      <c r="CB197" s="6"/>
      <c r="CC197" s="6"/>
      <c r="CD197" s="2"/>
      <c r="CE197" s="2"/>
      <c r="CJ197" s="6"/>
      <c r="CK197" s="6"/>
      <c r="CM197" s="6"/>
    </row>
    <row r="198" spans="3:92" s="8" customFormat="1" ht="18" customHeight="1" thickBot="1" x14ac:dyDescent="0.35">
      <c r="C198" s="7"/>
      <c r="D198" s="7"/>
      <c r="E198" s="7"/>
      <c r="F198" s="7">
        <f>CI169</f>
        <v>7860</v>
      </c>
      <c r="G198" s="3"/>
      <c r="I198" s="4"/>
      <c r="J198" s="9"/>
      <c r="K198" s="9"/>
      <c r="L198" s="7">
        <f>CI170</f>
        <v>7860</v>
      </c>
      <c r="M198" s="3"/>
      <c r="O198" s="4"/>
      <c r="P198" s="9"/>
      <c r="Q198" s="9"/>
      <c r="R198" s="10">
        <f>CI171</f>
        <v>0</v>
      </c>
      <c r="S198" s="11"/>
      <c r="T198" s="10"/>
      <c r="U198" s="12"/>
      <c r="V198" s="9"/>
      <c r="W198" s="9"/>
      <c r="X198" s="10">
        <f>CI172</f>
        <v>0</v>
      </c>
      <c r="Y198" s="11"/>
      <c r="Z198" s="10"/>
      <c r="AA198" s="12"/>
      <c r="AB198" s="9"/>
      <c r="AC198" s="9"/>
      <c r="AD198" s="10">
        <f>CI173</f>
        <v>0</v>
      </c>
      <c r="AE198" s="11"/>
      <c r="AF198" s="10"/>
      <c r="AG198" s="12"/>
      <c r="AH198" s="9"/>
      <c r="AI198" s="9"/>
      <c r="AJ198" s="10">
        <f>CI174</f>
        <v>0</v>
      </c>
      <c r="AK198" s="3"/>
      <c r="AM198" s="4"/>
      <c r="AO198" s="3"/>
      <c r="AP198" s="10">
        <f>CI175</f>
        <v>0</v>
      </c>
      <c r="AQ198" s="3"/>
      <c r="AS198" s="4"/>
      <c r="AU198" s="3"/>
      <c r="AW198" s="3"/>
      <c r="AY198" s="3"/>
      <c r="BA198" s="3"/>
      <c r="BC198" s="3"/>
      <c r="BE198" s="3"/>
      <c r="BG198" s="3"/>
      <c r="BI198" s="3"/>
      <c r="BK198" s="3"/>
      <c r="BM198" s="11" t="s">
        <v>1</v>
      </c>
      <c r="BO198" s="3"/>
      <c r="BQ198" s="3"/>
      <c r="BS198" s="11" t="s">
        <v>1</v>
      </c>
      <c r="BX198" s="6"/>
      <c r="BY198" s="6"/>
      <c r="BZ198" s="6"/>
      <c r="CA198" s="6"/>
      <c r="CB198" s="6"/>
      <c r="CC198" s="6"/>
      <c r="CD198" s="2"/>
      <c r="CE198" s="2"/>
      <c r="CF198" s="2"/>
      <c r="CG198" s="2"/>
      <c r="CH198" s="2"/>
      <c r="CI198" s="2"/>
      <c r="CJ198" s="6"/>
      <c r="CK198" s="6"/>
      <c r="CL198" s="2"/>
      <c r="CM198" s="6"/>
      <c r="CN198" s="2"/>
    </row>
    <row r="199" spans="3:92" s="15" customFormat="1" ht="18" customHeight="1" x14ac:dyDescent="0.3">
      <c r="C199" s="347" t="s">
        <v>2</v>
      </c>
      <c r="D199" s="345"/>
      <c r="E199" s="352"/>
      <c r="F199" s="358" t="str">
        <f>$F$7</f>
        <v>2025 Budget</v>
      </c>
      <c r="G199" s="345"/>
      <c r="H199" s="345"/>
      <c r="I199" s="345"/>
      <c r="J199" s="345"/>
      <c r="K199" s="346"/>
      <c r="L199" s="359" t="str">
        <f>$L$7</f>
        <v>2025 Actual</v>
      </c>
      <c r="M199" s="345"/>
      <c r="N199" s="345"/>
      <c r="O199" s="345"/>
      <c r="P199" s="345"/>
      <c r="Q199" s="348"/>
      <c r="R199" s="347" t="str">
        <f>$R$7</f>
        <v>2024 Actual</v>
      </c>
      <c r="S199" s="345"/>
      <c r="T199" s="345"/>
      <c r="U199" s="345"/>
      <c r="V199" s="345"/>
      <c r="W199" s="348"/>
      <c r="X199" s="344" t="str">
        <f>$X$7</f>
        <v>2023 Actual</v>
      </c>
      <c r="Y199" s="345"/>
      <c r="Z199" s="345"/>
      <c r="AA199" s="345"/>
      <c r="AB199" s="345"/>
      <c r="AC199" s="346"/>
      <c r="AD199" s="347" t="str">
        <f>$AD$7</f>
        <v>2022 Actual</v>
      </c>
      <c r="AE199" s="345"/>
      <c r="AF199" s="345"/>
      <c r="AG199" s="345"/>
      <c r="AH199" s="345"/>
      <c r="AI199" s="348"/>
      <c r="AJ199" s="347" t="str">
        <f>$AJ$7</f>
        <v>2021 Actual</v>
      </c>
      <c r="AK199" s="345"/>
      <c r="AL199" s="345"/>
      <c r="AM199" s="345"/>
      <c r="AN199" s="345"/>
      <c r="AO199" s="346"/>
      <c r="AP199" s="347" t="str">
        <f>$AP$7</f>
        <v>2020 Actual</v>
      </c>
      <c r="AQ199" s="345"/>
      <c r="AR199" s="345"/>
      <c r="AS199" s="345"/>
      <c r="AT199" s="345"/>
      <c r="AU199" s="349"/>
      <c r="AV199" s="350" t="str">
        <f>$AV$7</f>
        <v>2025 Actual vs. 2025 Budget</v>
      </c>
      <c r="AW199" s="340"/>
      <c r="AX199" s="340"/>
      <c r="AY199" s="340"/>
      <c r="AZ199" s="340"/>
      <c r="BA199" s="351"/>
      <c r="BB199" s="350" t="str">
        <f>$BB$7</f>
        <v>2025 Actual vs. 2024 Actual</v>
      </c>
      <c r="BC199" s="340"/>
      <c r="BD199" s="340"/>
      <c r="BE199" s="340"/>
      <c r="BF199" s="340"/>
      <c r="BG199" s="351"/>
      <c r="BH199" s="350" t="str">
        <f>$BH$7</f>
        <v>2025 Actual vs. 2023 Actual</v>
      </c>
      <c r="BI199" s="340"/>
      <c r="BJ199" s="340"/>
      <c r="BK199" s="340"/>
      <c r="BL199" s="340"/>
      <c r="BM199" s="341"/>
      <c r="BN199" s="339" t="str">
        <f>$BN$7</f>
        <v>2024 Actual vs. 2019 Actual</v>
      </c>
      <c r="BO199" s="340"/>
      <c r="BP199" s="340"/>
      <c r="BQ199" s="340"/>
      <c r="BR199" s="340"/>
      <c r="BS199" s="341"/>
      <c r="BX199" s="6"/>
      <c r="BY199" s="6"/>
      <c r="BZ199" s="6"/>
      <c r="CA199" s="6"/>
      <c r="CB199" s="6"/>
      <c r="CC199" s="6"/>
      <c r="CD199" s="2"/>
      <c r="CE199" s="2"/>
      <c r="CF199" s="2"/>
      <c r="CG199" s="2"/>
      <c r="CH199" s="2"/>
      <c r="CI199" s="2"/>
      <c r="CJ199" s="6"/>
      <c r="CK199" s="14"/>
      <c r="CL199" s="8"/>
      <c r="CM199" s="14"/>
      <c r="CN199" s="8"/>
    </row>
    <row r="200" spans="3:92" s="15" customFormat="1" ht="18" customHeight="1" x14ac:dyDescent="0.3">
      <c r="C200" s="353"/>
      <c r="D200" s="333"/>
      <c r="E200" s="354"/>
      <c r="F200" s="342" t="s">
        <v>15</v>
      </c>
      <c r="G200" s="333"/>
      <c r="H200" s="334" t="s">
        <v>16</v>
      </c>
      <c r="I200" s="333"/>
      <c r="J200" s="334" t="s">
        <v>17</v>
      </c>
      <c r="K200" s="336"/>
      <c r="L200" s="335" t="s">
        <v>15</v>
      </c>
      <c r="M200" s="333"/>
      <c r="N200" s="334" t="s">
        <v>16</v>
      </c>
      <c r="O200" s="333"/>
      <c r="P200" s="334" t="s">
        <v>17</v>
      </c>
      <c r="Q200" s="343"/>
      <c r="R200" s="335" t="s">
        <v>15</v>
      </c>
      <c r="S200" s="333"/>
      <c r="T200" s="334" t="s">
        <v>16</v>
      </c>
      <c r="U200" s="333"/>
      <c r="V200" s="334" t="s">
        <v>18</v>
      </c>
      <c r="W200" s="343"/>
      <c r="X200" s="338" t="s">
        <v>15</v>
      </c>
      <c r="Y200" s="333"/>
      <c r="Z200" s="334" t="s">
        <v>16</v>
      </c>
      <c r="AA200" s="333"/>
      <c r="AB200" s="334" t="s">
        <v>18</v>
      </c>
      <c r="AC200" s="336"/>
      <c r="AD200" s="335" t="s">
        <v>15</v>
      </c>
      <c r="AE200" s="333"/>
      <c r="AF200" s="334" t="s">
        <v>16</v>
      </c>
      <c r="AG200" s="333"/>
      <c r="AH200" s="334" t="s">
        <v>19</v>
      </c>
      <c r="AI200" s="343"/>
      <c r="AJ200" s="335" t="s">
        <v>15</v>
      </c>
      <c r="AK200" s="333"/>
      <c r="AL200" s="334" t="s">
        <v>16</v>
      </c>
      <c r="AM200" s="333"/>
      <c r="AN200" s="334" t="s">
        <v>19</v>
      </c>
      <c r="AO200" s="336"/>
      <c r="AP200" s="335" t="s">
        <v>15</v>
      </c>
      <c r="AQ200" s="333"/>
      <c r="AR200" s="334" t="s">
        <v>16</v>
      </c>
      <c r="AS200" s="333"/>
      <c r="AT200" s="334" t="s">
        <v>19</v>
      </c>
      <c r="AU200" s="337"/>
      <c r="AV200" s="332" t="s">
        <v>15</v>
      </c>
      <c r="AW200" s="333"/>
      <c r="AX200" s="334" t="s">
        <v>16</v>
      </c>
      <c r="AY200" s="333"/>
      <c r="AZ200" s="334" t="s">
        <v>17</v>
      </c>
      <c r="BA200" s="336"/>
      <c r="BB200" s="332" t="s">
        <v>15</v>
      </c>
      <c r="BC200" s="333"/>
      <c r="BD200" s="334" t="s">
        <v>16</v>
      </c>
      <c r="BE200" s="333"/>
      <c r="BF200" s="334" t="s">
        <v>17</v>
      </c>
      <c r="BG200" s="336"/>
      <c r="BH200" s="332" t="s">
        <v>15</v>
      </c>
      <c r="BI200" s="333"/>
      <c r="BJ200" s="334" t="s">
        <v>16</v>
      </c>
      <c r="BK200" s="333"/>
      <c r="BL200" s="334" t="s">
        <v>17</v>
      </c>
      <c r="BM200" s="337"/>
      <c r="BN200" s="338" t="s">
        <v>15</v>
      </c>
      <c r="BO200" s="333"/>
      <c r="BP200" s="334" t="s">
        <v>16</v>
      </c>
      <c r="BQ200" s="333"/>
      <c r="BR200" s="334" t="s">
        <v>17</v>
      </c>
      <c r="BS200" s="337"/>
      <c r="BX200" s="6"/>
      <c r="BY200" s="6"/>
      <c r="BZ200" s="6"/>
      <c r="CA200" s="6"/>
      <c r="CB200" s="6"/>
      <c r="CC200" s="6"/>
      <c r="CD200" s="2"/>
      <c r="CE200" s="2"/>
      <c r="CF200" s="2"/>
      <c r="CG200" s="2"/>
      <c r="CH200" s="2"/>
      <c r="CI200" s="2"/>
      <c r="CJ200" s="6"/>
      <c r="CK200" s="236"/>
      <c r="CM200" s="236"/>
    </row>
    <row r="201" spans="3:92" s="15" customFormat="1" ht="18" customHeight="1" thickBot="1" x14ac:dyDescent="0.35">
      <c r="C201" s="355"/>
      <c r="D201" s="356"/>
      <c r="E201" s="357"/>
      <c r="F201" s="19"/>
      <c r="G201" s="20" t="s">
        <v>28</v>
      </c>
      <c r="H201" s="21"/>
      <c r="I201" s="22" t="s">
        <v>29</v>
      </c>
      <c r="J201" s="21"/>
      <c r="K201" s="23" t="s">
        <v>28</v>
      </c>
      <c r="L201" s="24"/>
      <c r="M201" s="20" t="s">
        <v>28</v>
      </c>
      <c r="N201" s="21"/>
      <c r="O201" s="22" t="s">
        <v>29</v>
      </c>
      <c r="P201" s="21"/>
      <c r="Q201" s="25" t="s">
        <v>28</v>
      </c>
      <c r="R201" s="24"/>
      <c r="S201" s="20" t="s">
        <v>28</v>
      </c>
      <c r="T201" s="21"/>
      <c r="U201" s="22" t="s">
        <v>29</v>
      </c>
      <c r="V201" s="21"/>
      <c r="W201" s="25" t="s">
        <v>28</v>
      </c>
      <c r="X201" s="26"/>
      <c r="Y201" s="20" t="s">
        <v>28</v>
      </c>
      <c r="Z201" s="21"/>
      <c r="AA201" s="22" t="s">
        <v>29</v>
      </c>
      <c r="AB201" s="21"/>
      <c r="AC201" s="23" t="s">
        <v>28</v>
      </c>
      <c r="AD201" s="24"/>
      <c r="AE201" s="20" t="s">
        <v>28</v>
      </c>
      <c r="AF201" s="21"/>
      <c r="AG201" s="22" t="s">
        <v>29</v>
      </c>
      <c r="AH201" s="21"/>
      <c r="AI201" s="25" t="s">
        <v>28</v>
      </c>
      <c r="AJ201" s="24"/>
      <c r="AK201" s="20" t="s">
        <v>28</v>
      </c>
      <c r="AL201" s="21"/>
      <c r="AM201" s="22" t="s">
        <v>29</v>
      </c>
      <c r="AN201" s="21"/>
      <c r="AO201" s="23" t="s">
        <v>28</v>
      </c>
      <c r="AP201" s="24"/>
      <c r="AQ201" s="20" t="s">
        <v>28</v>
      </c>
      <c r="AR201" s="21"/>
      <c r="AS201" s="22" t="s">
        <v>29</v>
      </c>
      <c r="AT201" s="21"/>
      <c r="AU201" s="27" t="s">
        <v>28</v>
      </c>
      <c r="AV201" s="28"/>
      <c r="AW201" s="20" t="s">
        <v>30</v>
      </c>
      <c r="AX201" s="21"/>
      <c r="AY201" s="20" t="s">
        <v>30</v>
      </c>
      <c r="AZ201" s="21"/>
      <c r="BA201" s="23" t="s">
        <v>30</v>
      </c>
      <c r="BB201" s="28"/>
      <c r="BC201" s="20" t="s">
        <v>30</v>
      </c>
      <c r="BD201" s="21"/>
      <c r="BE201" s="20" t="s">
        <v>30</v>
      </c>
      <c r="BF201" s="21"/>
      <c r="BG201" s="23" t="s">
        <v>30</v>
      </c>
      <c r="BH201" s="28"/>
      <c r="BI201" s="20" t="s">
        <v>30</v>
      </c>
      <c r="BJ201" s="21"/>
      <c r="BK201" s="20" t="s">
        <v>30</v>
      </c>
      <c r="BL201" s="21"/>
      <c r="BM201" s="27" t="s">
        <v>30</v>
      </c>
      <c r="BN201" s="26"/>
      <c r="BO201" s="20" t="s">
        <v>30</v>
      </c>
      <c r="BP201" s="21"/>
      <c r="BQ201" s="20" t="s">
        <v>30</v>
      </c>
      <c r="BR201" s="21"/>
      <c r="BS201" s="27" t="s">
        <v>30</v>
      </c>
      <c r="BX201" s="6"/>
      <c r="BY201" s="6"/>
      <c r="BZ201" s="6"/>
      <c r="CA201" s="6"/>
      <c r="CB201" s="6"/>
      <c r="CC201" s="6"/>
      <c r="CD201" s="2"/>
      <c r="CE201" s="2"/>
      <c r="CF201" s="2"/>
      <c r="CG201" s="2"/>
      <c r="CH201" s="2"/>
      <c r="CI201" s="2"/>
      <c r="CJ201" s="6"/>
      <c r="CK201" s="236"/>
      <c r="CM201" s="236"/>
    </row>
    <row r="202" spans="3:92" ht="18" customHeight="1" thickTop="1" x14ac:dyDescent="0.3">
      <c r="C202" s="360" t="s">
        <v>67</v>
      </c>
      <c r="D202" s="317" t="s">
        <v>33</v>
      </c>
      <c r="E202" s="34" t="s">
        <v>34</v>
      </c>
      <c r="F202" s="35">
        <f>CA114</f>
        <v>0</v>
      </c>
      <c r="G202" s="36">
        <f>IFERROR(F202/F218,0)</f>
        <v>0</v>
      </c>
      <c r="H202" s="37" t="str">
        <f>IFERROR(J202/F202,"0")</f>
        <v>0</v>
      </c>
      <c r="I202" s="38">
        <f>IFERROR(H202/H203,0)</f>
        <v>0</v>
      </c>
      <c r="J202" s="37">
        <f>CB114</f>
        <v>0</v>
      </c>
      <c r="K202" s="39">
        <f>IFERROR(J202/J218,0)</f>
        <v>0</v>
      </c>
      <c r="L202" s="40">
        <f t="shared" ref="L202:L205" si="337">CC114</f>
        <v>52</v>
      </c>
      <c r="M202" s="36">
        <f>IFERROR(L202/L218,0)</f>
        <v>1.1137288498607839E-2</v>
      </c>
      <c r="N202" s="37">
        <f>IFERROR(P202/L202,"0")</f>
        <v>28.916115384615384</v>
      </c>
      <c r="O202" s="38">
        <f>IFERROR(N202/N203,0)</f>
        <v>0.11686741475206543</v>
      </c>
      <c r="P202" s="37">
        <f t="shared" ref="P202:P205" si="338">CD114</f>
        <v>1503.6379999999999</v>
      </c>
      <c r="Q202" s="41">
        <f>IFERROR(P202/P218,0)</f>
        <v>1.7856467543564188E-3</v>
      </c>
      <c r="R202" s="40">
        <f>CE114</f>
        <v>0</v>
      </c>
      <c r="S202" s="36">
        <f>IFERROR(R202/R218,0)</f>
        <v>0</v>
      </c>
      <c r="T202" s="37" t="str">
        <f>IFERROR(V202/R202,"0")</f>
        <v>0</v>
      </c>
      <c r="U202" s="38">
        <f>IFERROR(T202/T203,0)</f>
        <v>0</v>
      </c>
      <c r="V202" s="37">
        <f>CF114</f>
        <v>0</v>
      </c>
      <c r="W202" s="41">
        <f>IFERROR(V202/V218,0)</f>
        <v>0</v>
      </c>
      <c r="X202" s="42">
        <f>CG114</f>
        <v>0</v>
      </c>
      <c r="Y202" s="36">
        <f>IFERROR(X202/X218,0)</f>
        <v>0</v>
      </c>
      <c r="Z202" s="37" t="str">
        <f>IFERROR(AB202/X202,"0")</f>
        <v>0</v>
      </c>
      <c r="AA202" s="38">
        <f>IFERROR(Z202/Z203,0)</f>
        <v>0</v>
      </c>
      <c r="AB202" s="37">
        <f>CH114</f>
        <v>0</v>
      </c>
      <c r="AC202" s="39">
        <f>IFERROR(AB202/AB218,0)</f>
        <v>0</v>
      </c>
      <c r="AD202" s="40">
        <f>CI114</f>
        <v>0</v>
      </c>
      <c r="AE202" s="36">
        <f>IFERROR(AD202/AD218,0)</f>
        <v>0</v>
      </c>
      <c r="AF202" s="37" t="str">
        <f>IFERROR(AH202/AD202,"0")</f>
        <v>0</v>
      </c>
      <c r="AG202" s="38">
        <f>IFERROR(AF202/AF203,0)</f>
        <v>0</v>
      </c>
      <c r="AH202" s="37">
        <f>CJ114</f>
        <v>0</v>
      </c>
      <c r="AI202" s="41">
        <f>IFERROR(AH202/AH218,0)</f>
        <v>0</v>
      </c>
      <c r="AJ202" s="40">
        <f>CK114</f>
        <v>0</v>
      </c>
      <c r="AK202" s="36">
        <f>IFERROR(AJ202/AJ218,0)</f>
        <v>0</v>
      </c>
      <c r="AL202" s="37" t="str">
        <f>IFERROR(AN202/AJ202,"0")</f>
        <v>0</v>
      </c>
      <c r="AM202" s="38">
        <f>IFERROR(AL202/AL203,0)</f>
        <v>0</v>
      </c>
      <c r="AN202" s="37">
        <f>CL114</f>
        <v>0</v>
      </c>
      <c r="AO202" s="39">
        <f>IFERROR(AN202/AN218,0)</f>
        <v>0</v>
      </c>
      <c r="AP202" s="40">
        <f>CM114</f>
        <v>0</v>
      </c>
      <c r="AQ202" s="36">
        <f>IFERROR(AP202/AP218,0)</f>
        <v>0</v>
      </c>
      <c r="AR202" s="37" t="str">
        <f>IFERROR(AT202/AP202,"0")</f>
        <v>0</v>
      </c>
      <c r="AS202" s="38">
        <f>IFERROR(AR202/AR203,0)</f>
        <v>0</v>
      </c>
      <c r="AT202" s="37">
        <f>CN114</f>
        <v>0</v>
      </c>
      <c r="AU202" s="43">
        <f>IFERROR(AT202/AT218,0)</f>
        <v>0</v>
      </c>
      <c r="AV202" s="44">
        <f>IFERROR(L202-F202,0)</f>
        <v>52</v>
      </c>
      <c r="AW202" s="45">
        <f>IFERROR(AV202/F202,0)</f>
        <v>0</v>
      </c>
      <c r="AX202" s="46">
        <f>IFERROR(N202-H202,0)</f>
        <v>28.916115384615384</v>
      </c>
      <c r="AY202" s="45">
        <f>IFERROR(AX202/H202,0)</f>
        <v>0</v>
      </c>
      <c r="AZ202" s="46">
        <f>IFERROR(P202-J202,0)</f>
        <v>1503.6379999999999</v>
      </c>
      <c r="BA202" s="47">
        <f>IFERROR(AZ202/J202,0)</f>
        <v>0</v>
      </c>
      <c r="BB202" s="44">
        <f>IFERROR(L202-R202,0)</f>
        <v>52</v>
      </c>
      <c r="BC202" s="45">
        <f>IFERROR(BB202/R202,0)</f>
        <v>0</v>
      </c>
      <c r="BD202" s="46">
        <f>IFERROR(N202-T202,0)</f>
        <v>28.916115384615384</v>
      </c>
      <c r="BE202" s="45">
        <f>IFERROR(BD202/T202,0)</f>
        <v>0</v>
      </c>
      <c r="BF202" s="46">
        <f>IFERROR(P202-V202,0)</f>
        <v>1503.6379999999999</v>
      </c>
      <c r="BG202" s="47">
        <f>IFERROR(BF202/V202,0)</f>
        <v>0</v>
      </c>
      <c r="BH202" s="44">
        <f>IFERROR(L202-X202,0)</f>
        <v>52</v>
      </c>
      <c r="BI202" s="45">
        <f>IFERROR(BH202/X202,0)</f>
        <v>0</v>
      </c>
      <c r="BJ202" s="46">
        <f>IFERROR(N202-Z202,0)</f>
        <v>28.916115384615384</v>
      </c>
      <c r="BK202" s="45">
        <f>IFERROR(BJ202/Z202,0)</f>
        <v>0</v>
      </c>
      <c r="BL202" s="46">
        <f>IFERROR(P202-AB202,0)</f>
        <v>1503.6379999999999</v>
      </c>
      <c r="BM202" s="48">
        <f>IFERROR(BL202/AB202,0)</f>
        <v>0</v>
      </c>
      <c r="BN202" s="49">
        <f>IFERROR(L202-AP202,0)</f>
        <v>52</v>
      </c>
      <c r="BO202" s="45">
        <f>IFERROR(BN202/AP202,0)</f>
        <v>0</v>
      </c>
      <c r="BP202" s="46">
        <f>IFERROR(N202-AR202,0)</f>
        <v>28.916115384615384</v>
      </c>
      <c r="BQ202" s="45">
        <f>IFERROR(BP202/AR202,0)</f>
        <v>0</v>
      </c>
      <c r="BR202" s="46">
        <f t="shared" ref="BR202:BR218" si="339">IFERROR(P202-AT202,0)</f>
        <v>1503.6379999999999</v>
      </c>
      <c r="BS202" s="48">
        <f>IFERROR(BR202/AT202,0)</f>
        <v>0</v>
      </c>
      <c r="BX202" s="6"/>
      <c r="BY202" s="6"/>
      <c r="BZ202" s="6"/>
      <c r="CA202" s="6"/>
      <c r="CB202" s="6"/>
      <c r="CC202" s="6"/>
      <c r="CD202" s="2"/>
      <c r="CE202" s="2"/>
      <c r="CJ202" s="6"/>
      <c r="CK202" s="236"/>
      <c r="CL202" s="15"/>
      <c r="CM202" s="236"/>
      <c r="CN202" s="15"/>
    </row>
    <row r="203" spans="3:92" ht="18" customHeight="1" x14ac:dyDescent="0.3">
      <c r="C203" s="315"/>
      <c r="D203" s="318"/>
      <c r="E203" s="60" t="s">
        <v>36</v>
      </c>
      <c r="F203" s="61">
        <f>CA115</f>
        <v>1917</v>
      </c>
      <c r="G203" s="62">
        <f>IFERROR(F203/F218,0)</f>
        <v>0.47615499254843519</v>
      </c>
      <c r="H203" s="63">
        <f t="shared" ref="H203:H218" si="340">IFERROR(J203/F203,"0")</f>
        <v>236.64945226917058</v>
      </c>
      <c r="I203" s="64">
        <f>IFERROR(H203/H203,0)</f>
        <v>1</v>
      </c>
      <c r="J203" s="63">
        <f>CB115</f>
        <v>453657</v>
      </c>
      <c r="K203" s="65">
        <f>IFERROR(J203/J218,0)</f>
        <v>0.47633032339353215</v>
      </c>
      <c r="L203" s="66">
        <f t="shared" si="337"/>
        <v>763</v>
      </c>
      <c r="M203" s="62">
        <f>IFERROR(L203/L218,0)</f>
        <v>0.16341829085457271</v>
      </c>
      <c r="N203" s="63">
        <f t="shared" ref="N203:N218" si="341">IFERROR(P203/L203,"0")</f>
        <v>247.42667103538665</v>
      </c>
      <c r="O203" s="64">
        <f>IFERROR(N203/N203,0)</f>
        <v>1</v>
      </c>
      <c r="P203" s="63">
        <f t="shared" si="338"/>
        <v>188786.55000000002</v>
      </c>
      <c r="Q203" s="67">
        <f>IFERROR(P203/P218,0)</f>
        <v>0.22419364918527321</v>
      </c>
      <c r="R203" s="66">
        <f>CE115</f>
        <v>0</v>
      </c>
      <c r="S203" s="62">
        <f>IFERROR(R203/R218,0)</f>
        <v>0</v>
      </c>
      <c r="T203" s="63" t="str">
        <f t="shared" ref="T203:T218" si="342">IFERROR(V203/R203,"0")</f>
        <v>0</v>
      </c>
      <c r="U203" s="64">
        <f>IFERROR(T203/T203,0)</f>
        <v>0</v>
      </c>
      <c r="V203" s="63">
        <f>CF115</f>
        <v>0</v>
      </c>
      <c r="W203" s="67">
        <f>IFERROR(V203/V218,0)</f>
        <v>0</v>
      </c>
      <c r="X203" s="68">
        <f>CG115</f>
        <v>0</v>
      </c>
      <c r="Y203" s="62">
        <f>IFERROR(X203/X218,0)</f>
        <v>0</v>
      </c>
      <c r="Z203" s="63" t="str">
        <f t="shared" ref="Z203:Z218" si="343">IFERROR(AB203/X203,"0")</f>
        <v>0</v>
      </c>
      <c r="AA203" s="64">
        <f>IFERROR(Z203/Z203,0)</f>
        <v>0</v>
      </c>
      <c r="AB203" s="63">
        <f>CH115</f>
        <v>0</v>
      </c>
      <c r="AC203" s="65">
        <f>IFERROR(AB203/AB218,0)</f>
        <v>0</v>
      </c>
      <c r="AD203" s="66">
        <f>CI115</f>
        <v>0</v>
      </c>
      <c r="AE203" s="62">
        <f>IFERROR(AD203/AD218,0)</f>
        <v>0</v>
      </c>
      <c r="AF203" s="63" t="str">
        <f t="shared" ref="AF203:AF218" si="344">IFERROR(AH203/AD203,"0")</f>
        <v>0</v>
      </c>
      <c r="AG203" s="64">
        <f>IFERROR(AF203/AF203,0)</f>
        <v>0</v>
      </c>
      <c r="AH203" s="63">
        <f>CJ115</f>
        <v>0</v>
      </c>
      <c r="AI203" s="67">
        <f>IFERROR(AH203/AH218,0)</f>
        <v>0</v>
      </c>
      <c r="AJ203" s="66">
        <f>CK115</f>
        <v>0</v>
      </c>
      <c r="AK203" s="62">
        <f>IFERROR(AJ203/AJ218,0)</f>
        <v>0</v>
      </c>
      <c r="AL203" s="63" t="str">
        <f t="shared" ref="AL203:AL218" si="345">IFERROR(AN203/AJ203,"0")</f>
        <v>0</v>
      </c>
      <c r="AM203" s="64">
        <f>IFERROR(AL203/AL203,0)</f>
        <v>0</v>
      </c>
      <c r="AN203" s="63">
        <f>CL115</f>
        <v>0</v>
      </c>
      <c r="AO203" s="65">
        <f>IFERROR(AN203/AN218,0)</f>
        <v>0</v>
      </c>
      <c r="AP203" s="66">
        <f t="shared" ref="AP203:AP205" si="346">CM115</f>
        <v>0</v>
      </c>
      <c r="AQ203" s="62">
        <f>IFERROR(AP203/AP218,0)</f>
        <v>0</v>
      </c>
      <c r="AR203" s="63" t="str">
        <f t="shared" ref="AR203:AR218" si="347">IFERROR(AT203/AP203,"0")</f>
        <v>0</v>
      </c>
      <c r="AS203" s="64">
        <f>IFERROR(AR203/AR203,0)</f>
        <v>0</v>
      </c>
      <c r="AT203" s="63">
        <f t="shared" ref="AT203:AT205" si="348">CN115</f>
        <v>0</v>
      </c>
      <c r="AU203" s="69">
        <f>IFERROR(AT203/AT218,0)</f>
        <v>0</v>
      </c>
      <c r="AV203" s="70">
        <f t="shared" ref="AV203:AV219" si="349">IFERROR(L203-F203,0)</f>
        <v>-1154</v>
      </c>
      <c r="AW203" s="71">
        <f t="shared" ref="AW203:AW218" si="350">IFERROR(AV203/F203,0)</f>
        <v>-0.60198226395409493</v>
      </c>
      <c r="AX203" s="72">
        <f t="shared" ref="AX203:AX218" si="351">IFERROR(N203-H203,0)</f>
        <v>10.777218766216066</v>
      </c>
      <c r="AY203" s="71">
        <f t="shared" ref="AY203:AY218" si="352">IFERROR(AX203/H203,0)</f>
        <v>4.5540856582916608E-2</v>
      </c>
      <c r="AZ203" s="72">
        <f t="shared" ref="AZ203:AZ218" si="353">IFERROR(P203-J203,0)</f>
        <v>-264870.44999999995</v>
      </c>
      <c r="BA203" s="73">
        <f t="shared" ref="BA203:BA218" si="354">IFERROR(AZ203/J203,0)</f>
        <v>-0.58385619531937116</v>
      </c>
      <c r="BB203" s="70">
        <f t="shared" ref="BB203:BB219" si="355">IFERROR(L203-R203,0)</f>
        <v>763</v>
      </c>
      <c r="BC203" s="71">
        <f t="shared" ref="BC203:BC218" si="356">IFERROR(BB203/R203,0)</f>
        <v>0</v>
      </c>
      <c r="BD203" s="72">
        <f t="shared" ref="BD203:BD218" si="357">IFERROR(N203-T203,0)</f>
        <v>247.42667103538665</v>
      </c>
      <c r="BE203" s="71">
        <f t="shared" ref="BE203:BE218" si="358">IFERROR(BD203/T203,0)</f>
        <v>0</v>
      </c>
      <c r="BF203" s="72">
        <f t="shared" ref="BF203:BF218" si="359">IFERROR(P203-V203,0)</f>
        <v>188786.55000000002</v>
      </c>
      <c r="BG203" s="73">
        <f t="shared" ref="BG203:BG218" si="360">IFERROR(BF203/V203,0)</f>
        <v>0</v>
      </c>
      <c r="BH203" s="70">
        <f t="shared" ref="BH203:BH219" si="361">IFERROR(L203-X203,0)</f>
        <v>763</v>
      </c>
      <c r="BI203" s="71">
        <f t="shared" ref="BI203:BI218" si="362">IFERROR(BH203/X203,0)</f>
        <v>0</v>
      </c>
      <c r="BJ203" s="72">
        <f t="shared" ref="BJ203:BJ218" si="363">IFERROR(N203-Z203,0)</f>
        <v>247.42667103538665</v>
      </c>
      <c r="BK203" s="71">
        <f t="shared" ref="BK203:BK218" si="364">IFERROR(BJ203/Z203,0)</f>
        <v>0</v>
      </c>
      <c r="BL203" s="72">
        <f t="shared" ref="BL203:BL218" si="365">IFERROR(P203-AB203,0)</f>
        <v>188786.55000000002</v>
      </c>
      <c r="BM203" s="74">
        <f t="shared" ref="BM203:BM218" si="366">IFERROR(BL203/AB203,0)</f>
        <v>0</v>
      </c>
      <c r="BN203" s="75">
        <f t="shared" ref="BN203:BN218" si="367">IFERROR(L203-AP203,0)</f>
        <v>763</v>
      </c>
      <c r="BO203" s="71">
        <f t="shared" ref="BO203:BO218" si="368">IFERROR(BN203/AP203,0)</f>
        <v>0</v>
      </c>
      <c r="BP203" s="72">
        <f t="shared" ref="BP203:BP218" si="369">IFERROR(N203-AR203,0)</f>
        <v>247.42667103538665</v>
      </c>
      <c r="BQ203" s="71">
        <f t="shared" ref="BQ203:BQ218" si="370">IFERROR(BP203/AR203,0)</f>
        <v>0</v>
      </c>
      <c r="BR203" s="72">
        <f t="shared" si="339"/>
        <v>188786.55000000002</v>
      </c>
      <c r="BS203" s="74">
        <f t="shared" ref="BS203:BS218" si="371">IFERROR(BR203/AT203,0)</f>
        <v>0</v>
      </c>
      <c r="BX203" s="6"/>
      <c r="BY203" s="6"/>
      <c r="BZ203" s="6"/>
      <c r="CA203" s="6"/>
      <c r="CB203" s="6"/>
      <c r="CC203" s="6"/>
      <c r="CD203" s="2"/>
      <c r="CE203" s="2"/>
      <c r="CJ203" s="6"/>
      <c r="CK203" s="6"/>
      <c r="CM203" s="6"/>
    </row>
    <row r="204" spans="3:92" ht="18" customHeight="1" x14ac:dyDescent="0.3">
      <c r="C204" s="315"/>
      <c r="D204" s="318"/>
      <c r="E204" s="60" t="s">
        <v>37</v>
      </c>
      <c r="F204" s="61">
        <f>CA116</f>
        <v>58</v>
      </c>
      <c r="G204" s="62">
        <f>IFERROR(F204/F218,0)</f>
        <v>1.4406358668653751E-2</v>
      </c>
      <c r="H204" s="63">
        <f t="shared" si="340"/>
        <v>147.01724137931035</v>
      </c>
      <c r="I204" s="64">
        <f>IFERROR(H204/H203,0)</f>
        <v>0.62124479887698847</v>
      </c>
      <c r="J204" s="63">
        <f>CB116</f>
        <v>8527</v>
      </c>
      <c r="K204" s="65">
        <f>IFERROR(J204/J218,0)</f>
        <v>8.953170936581269E-3</v>
      </c>
      <c r="L204" s="66">
        <f t="shared" si="337"/>
        <v>30</v>
      </c>
      <c r="M204" s="62">
        <f>IFERROR(L204/L218,0)</f>
        <v>6.4253587491968304E-3</v>
      </c>
      <c r="N204" s="63">
        <f t="shared" si="341"/>
        <v>136.06080000000003</v>
      </c>
      <c r="O204" s="64">
        <f>IFERROR(N204/N203,0)</f>
        <v>0.54990353073351894</v>
      </c>
      <c r="P204" s="63">
        <f t="shared" si="338"/>
        <v>4081.824000000001</v>
      </c>
      <c r="Q204" s="67">
        <f>IFERROR(P204/P218,0)</f>
        <v>4.8473740205116772E-3</v>
      </c>
      <c r="R204" s="66">
        <f>CE116</f>
        <v>0</v>
      </c>
      <c r="S204" s="62">
        <f>IFERROR(R204/R218,0)</f>
        <v>0</v>
      </c>
      <c r="T204" s="63" t="str">
        <f t="shared" si="342"/>
        <v>0</v>
      </c>
      <c r="U204" s="64">
        <f>IFERROR(T204/T203,0)</f>
        <v>0</v>
      </c>
      <c r="V204" s="63">
        <f>CF116</f>
        <v>0</v>
      </c>
      <c r="W204" s="67">
        <f>IFERROR(V204/V218,0)</f>
        <v>0</v>
      </c>
      <c r="X204" s="68">
        <f>CG116</f>
        <v>0</v>
      </c>
      <c r="Y204" s="62">
        <f>IFERROR(X204/X218,0)</f>
        <v>0</v>
      </c>
      <c r="Z204" s="63" t="str">
        <f t="shared" si="343"/>
        <v>0</v>
      </c>
      <c r="AA204" s="64">
        <f>IFERROR(Z204/Z203,0)</f>
        <v>0</v>
      </c>
      <c r="AB204" s="63">
        <f>CH116</f>
        <v>0</v>
      </c>
      <c r="AC204" s="65">
        <f>IFERROR(AB204/AB218,0)</f>
        <v>0</v>
      </c>
      <c r="AD204" s="66">
        <f>CI116</f>
        <v>0</v>
      </c>
      <c r="AE204" s="62">
        <f>IFERROR(AD204/AD218,0)</f>
        <v>0</v>
      </c>
      <c r="AF204" s="63" t="str">
        <f t="shared" si="344"/>
        <v>0</v>
      </c>
      <c r="AG204" s="64">
        <f>IFERROR(AF204/AF203,0)</f>
        <v>0</v>
      </c>
      <c r="AH204" s="63">
        <f>CJ116</f>
        <v>0</v>
      </c>
      <c r="AI204" s="67">
        <f>IFERROR(AH204/AH218,0)</f>
        <v>0</v>
      </c>
      <c r="AJ204" s="66">
        <f>CK116</f>
        <v>0</v>
      </c>
      <c r="AK204" s="62">
        <f>IFERROR(AJ204/AJ218,0)</f>
        <v>0</v>
      </c>
      <c r="AL204" s="63" t="str">
        <f t="shared" si="345"/>
        <v>0</v>
      </c>
      <c r="AM204" s="64">
        <f>IFERROR(AL204/AL203,0)</f>
        <v>0</v>
      </c>
      <c r="AN204" s="63">
        <f>CL116</f>
        <v>0</v>
      </c>
      <c r="AO204" s="65">
        <f>IFERROR(AN204/AN218,0)</f>
        <v>0</v>
      </c>
      <c r="AP204" s="66">
        <f t="shared" si="346"/>
        <v>0</v>
      </c>
      <c r="AQ204" s="62">
        <f>IFERROR(AP204/AP218,0)</f>
        <v>0</v>
      </c>
      <c r="AR204" s="63" t="str">
        <f t="shared" si="347"/>
        <v>0</v>
      </c>
      <c r="AS204" s="64">
        <f>IFERROR(AR204/AR203,0)</f>
        <v>0</v>
      </c>
      <c r="AT204" s="63">
        <f t="shared" si="348"/>
        <v>0</v>
      </c>
      <c r="AU204" s="69">
        <f>IFERROR(AT204/AT218,0)</f>
        <v>0</v>
      </c>
      <c r="AV204" s="70">
        <f t="shared" si="349"/>
        <v>-28</v>
      </c>
      <c r="AW204" s="71">
        <f t="shared" si="350"/>
        <v>-0.48275862068965519</v>
      </c>
      <c r="AX204" s="72">
        <f t="shared" si="351"/>
        <v>-10.95644137931032</v>
      </c>
      <c r="AY204" s="71">
        <f t="shared" si="352"/>
        <v>-7.4524873929869659E-2</v>
      </c>
      <c r="AZ204" s="72">
        <f t="shared" si="353"/>
        <v>-4445.1759999999995</v>
      </c>
      <c r="BA204" s="73">
        <f t="shared" si="354"/>
        <v>-0.52130596927407058</v>
      </c>
      <c r="BB204" s="70">
        <f t="shared" si="355"/>
        <v>30</v>
      </c>
      <c r="BC204" s="71">
        <f t="shared" si="356"/>
        <v>0</v>
      </c>
      <c r="BD204" s="72">
        <f t="shared" si="357"/>
        <v>136.06080000000003</v>
      </c>
      <c r="BE204" s="71">
        <f t="shared" si="358"/>
        <v>0</v>
      </c>
      <c r="BF204" s="72">
        <f t="shared" si="359"/>
        <v>4081.824000000001</v>
      </c>
      <c r="BG204" s="73">
        <f t="shared" si="360"/>
        <v>0</v>
      </c>
      <c r="BH204" s="70">
        <f t="shared" si="361"/>
        <v>30</v>
      </c>
      <c r="BI204" s="71">
        <f t="shared" si="362"/>
        <v>0</v>
      </c>
      <c r="BJ204" s="72">
        <f t="shared" si="363"/>
        <v>136.06080000000003</v>
      </c>
      <c r="BK204" s="71">
        <f t="shared" si="364"/>
        <v>0</v>
      </c>
      <c r="BL204" s="72">
        <f t="shared" si="365"/>
        <v>4081.824000000001</v>
      </c>
      <c r="BM204" s="74">
        <f t="shared" si="366"/>
        <v>0</v>
      </c>
      <c r="BN204" s="75">
        <f t="shared" si="367"/>
        <v>30</v>
      </c>
      <c r="BO204" s="71">
        <f t="shared" si="368"/>
        <v>0</v>
      </c>
      <c r="BP204" s="72">
        <f t="shared" si="369"/>
        <v>136.06080000000003</v>
      </c>
      <c r="BQ204" s="71">
        <f t="shared" si="370"/>
        <v>0</v>
      </c>
      <c r="BR204" s="72">
        <f t="shared" si="339"/>
        <v>4081.824000000001</v>
      </c>
      <c r="BS204" s="74">
        <f t="shared" si="371"/>
        <v>0</v>
      </c>
      <c r="BX204" s="6"/>
      <c r="BY204" s="6"/>
      <c r="BZ204" s="6"/>
      <c r="CA204" s="6"/>
      <c r="CB204" s="6"/>
      <c r="CC204" s="6"/>
      <c r="CD204" s="2"/>
      <c r="CE204" s="2"/>
      <c r="CJ204" s="6"/>
      <c r="CK204" s="6"/>
      <c r="CM204" s="6"/>
    </row>
    <row r="205" spans="3:92" ht="18" customHeight="1" x14ac:dyDescent="0.3">
      <c r="C205" s="315"/>
      <c r="D205" s="318"/>
      <c r="E205" s="60" t="s">
        <v>39</v>
      </c>
      <c r="F205" s="61">
        <f>CA117</f>
        <v>38</v>
      </c>
      <c r="G205" s="62">
        <f>IFERROR(F205/F218,0)</f>
        <v>9.4386487829110789E-3</v>
      </c>
      <c r="H205" s="63">
        <f t="shared" si="340"/>
        <v>240.55263157894737</v>
      </c>
      <c r="I205" s="64">
        <f>IFERROR(H205/H203,0)</f>
        <v>1.0164935066291099</v>
      </c>
      <c r="J205" s="63">
        <f>CB117</f>
        <v>9141</v>
      </c>
      <c r="K205" s="65">
        <f>IFERROR(J205/J218,0)</f>
        <v>9.5978580428391427E-3</v>
      </c>
      <c r="L205" s="66">
        <f t="shared" si="337"/>
        <v>0</v>
      </c>
      <c r="M205" s="62">
        <f>IFERROR(L205/L218,0)</f>
        <v>0</v>
      </c>
      <c r="N205" s="63" t="str">
        <f t="shared" si="341"/>
        <v>0</v>
      </c>
      <c r="O205" s="64">
        <f>IFERROR(N205/N203,0)</f>
        <v>0</v>
      </c>
      <c r="P205" s="63">
        <f t="shared" si="338"/>
        <v>0</v>
      </c>
      <c r="Q205" s="67">
        <f>IFERROR(P205/P218,0)</f>
        <v>0</v>
      </c>
      <c r="R205" s="66">
        <f>CE117</f>
        <v>0</v>
      </c>
      <c r="S205" s="62">
        <f>IFERROR(R205/R218,0)</f>
        <v>0</v>
      </c>
      <c r="T205" s="63" t="str">
        <f t="shared" si="342"/>
        <v>0</v>
      </c>
      <c r="U205" s="64">
        <f>IFERROR(T205/T203,0)</f>
        <v>0</v>
      </c>
      <c r="V205" s="63">
        <f>CF117</f>
        <v>0</v>
      </c>
      <c r="W205" s="67">
        <f>IFERROR(V205/V218,0)</f>
        <v>0</v>
      </c>
      <c r="X205" s="68">
        <f>CG117</f>
        <v>0</v>
      </c>
      <c r="Y205" s="62">
        <f>IFERROR(X205/X218,0)</f>
        <v>0</v>
      </c>
      <c r="Z205" s="63" t="str">
        <f t="shared" si="343"/>
        <v>0</v>
      </c>
      <c r="AA205" s="64">
        <f>IFERROR(Z205/Z203,0)</f>
        <v>0</v>
      </c>
      <c r="AB205" s="63">
        <f>CH117</f>
        <v>0</v>
      </c>
      <c r="AC205" s="65">
        <f>IFERROR(AB205/AB218,0)</f>
        <v>0</v>
      </c>
      <c r="AD205" s="66">
        <f>CI117</f>
        <v>0</v>
      </c>
      <c r="AE205" s="62">
        <f>IFERROR(AD205/AD218,0)</f>
        <v>0</v>
      </c>
      <c r="AF205" s="63" t="str">
        <f t="shared" si="344"/>
        <v>0</v>
      </c>
      <c r="AG205" s="64">
        <f>IFERROR(AF205/AF203,0)</f>
        <v>0</v>
      </c>
      <c r="AH205" s="63">
        <f>CJ117</f>
        <v>0</v>
      </c>
      <c r="AI205" s="67">
        <f>IFERROR(AH205/AH218,0)</f>
        <v>0</v>
      </c>
      <c r="AJ205" s="66">
        <f>CK117</f>
        <v>0</v>
      </c>
      <c r="AK205" s="62">
        <f>IFERROR(AJ205/AJ218,0)</f>
        <v>0</v>
      </c>
      <c r="AL205" s="63" t="str">
        <f t="shared" si="345"/>
        <v>0</v>
      </c>
      <c r="AM205" s="64">
        <f>IFERROR(AL205/AL203,0)</f>
        <v>0</v>
      </c>
      <c r="AN205" s="63">
        <f>CL117</f>
        <v>0</v>
      </c>
      <c r="AO205" s="65">
        <f>IFERROR(AN205/AN218,0)</f>
        <v>0</v>
      </c>
      <c r="AP205" s="66">
        <f t="shared" si="346"/>
        <v>0</v>
      </c>
      <c r="AQ205" s="62">
        <f>IFERROR(AP205/AP218,0)</f>
        <v>0</v>
      </c>
      <c r="AR205" s="63" t="str">
        <f t="shared" si="347"/>
        <v>0</v>
      </c>
      <c r="AS205" s="64">
        <f>IFERROR(AR205/AR203,0)</f>
        <v>0</v>
      </c>
      <c r="AT205" s="63">
        <f t="shared" si="348"/>
        <v>0</v>
      </c>
      <c r="AU205" s="69">
        <f>IFERROR(AT205/AT218,0)</f>
        <v>0</v>
      </c>
      <c r="AV205" s="70">
        <f t="shared" si="349"/>
        <v>-38</v>
      </c>
      <c r="AW205" s="71">
        <f t="shared" si="350"/>
        <v>-1</v>
      </c>
      <c r="AX205" s="72">
        <f t="shared" si="351"/>
        <v>-240.55263157894737</v>
      </c>
      <c r="AY205" s="71">
        <f t="shared" si="352"/>
        <v>-1</v>
      </c>
      <c r="AZ205" s="72">
        <f t="shared" si="353"/>
        <v>-9141</v>
      </c>
      <c r="BA205" s="73">
        <f t="shared" si="354"/>
        <v>-1</v>
      </c>
      <c r="BB205" s="70">
        <f t="shared" si="355"/>
        <v>0</v>
      </c>
      <c r="BC205" s="71">
        <f t="shared" si="356"/>
        <v>0</v>
      </c>
      <c r="BD205" s="72">
        <f t="shared" si="357"/>
        <v>0</v>
      </c>
      <c r="BE205" s="71">
        <f t="shared" si="358"/>
        <v>0</v>
      </c>
      <c r="BF205" s="72">
        <f t="shared" si="359"/>
        <v>0</v>
      </c>
      <c r="BG205" s="73">
        <f t="shared" si="360"/>
        <v>0</v>
      </c>
      <c r="BH205" s="70">
        <f t="shared" si="361"/>
        <v>0</v>
      </c>
      <c r="BI205" s="71">
        <f t="shared" si="362"/>
        <v>0</v>
      </c>
      <c r="BJ205" s="72">
        <f t="shared" si="363"/>
        <v>0</v>
      </c>
      <c r="BK205" s="71">
        <f t="shared" si="364"/>
        <v>0</v>
      </c>
      <c r="BL205" s="72">
        <f t="shared" si="365"/>
        <v>0</v>
      </c>
      <c r="BM205" s="74">
        <f t="shared" si="366"/>
        <v>0</v>
      </c>
      <c r="BN205" s="75">
        <f t="shared" si="367"/>
        <v>0</v>
      </c>
      <c r="BO205" s="71">
        <f t="shared" si="368"/>
        <v>0</v>
      </c>
      <c r="BP205" s="72">
        <f t="shared" si="369"/>
        <v>0</v>
      </c>
      <c r="BQ205" s="71">
        <f t="shared" si="370"/>
        <v>0</v>
      </c>
      <c r="BR205" s="72">
        <f t="shared" si="339"/>
        <v>0</v>
      </c>
      <c r="BS205" s="74">
        <f t="shared" si="371"/>
        <v>0</v>
      </c>
      <c r="BX205" s="6"/>
      <c r="BY205" s="6"/>
      <c r="BZ205" s="6"/>
      <c r="CA205" s="6"/>
      <c r="CB205" s="6"/>
      <c r="CC205" s="6"/>
      <c r="CD205" s="2"/>
      <c r="CE205" s="2"/>
      <c r="CJ205" s="6"/>
      <c r="CK205" s="6"/>
      <c r="CM205" s="6"/>
    </row>
    <row r="206" spans="3:92" ht="18" customHeight="1" x14ac:dyDescent="0.3">
      <c r="C206" s="315"/>
      <c r="D206" s="319"/>
      <c r="E206" s="86" t="s">
        <v>41</v>
      </c>
      <c r="F206" s="87">
        <f>SUM(F202:F205)</f>
        <v>2013</v>
      </c>
      <c r="G206" s="88">
        <f>IFERROR(F206/F218,0)</f>
        <v>0.5</v>
      </c>
      <c r="H206" s="89">
        <f t="shared" si="340"/>
        <v>234.14058618976651</v>
      </c>
      <c r="I206" s="90">
        <f>IFERROR(H206/H203,0)</f>
        <v>0.98939838628254917</v>
      </c>
      <c r="J206" s="89">
        <f>SUM(J202:J205)</f>
        <v>471325</v>
      </c>
      <c r="K206" s="91">
        <f>IFERROR(J206/J218,0)</f>
        <v>0.49488135237295255</v>
      </c>
      <c r="L206" s="92">
        <f>SUM(L202:L205)</f>
        <v>845</v>
      </c>
      <c r="M206" s="88">
        <f>IFERROR(L206/L218,0)</f>
        <v>0.18098093810237739</v>
      </c>
      <c r="N206" s="89">
        <f t="shared" si="341"/>
        <v>230.02604970414203</v>
      </c>
      <c r="O206" s="90">
        <f>IFERROR(N206/N203,0)</f>
        <v>0.929673623064039</v>
      </c>
      <c r="P206" s="89">
        <f>SUM(P202:P205)</f>
        <v>194372.01200000002</v>
      </c>
      <c r="Q206" s="93">
        <f>IFERROR(P206/P218,0)</f>
        <v>0.23082666996014128</v>
      </c>
      <c r="R206" s="92">
        <f>SUM(R202:R205)</f>
        <v>0</v>
      </c>
      <c r="S206" s="88">
        <f>IFERROR(R206/R218,0)</f>
        <v>0</v>
      </c>
      <c r="T206" s="89" t="str">
        <f t="shared" si="342"/>
        <v>0</v>
      </c>
      <c r="U206" s="90">
        <f>IFERROR(T206/T203,0)</f>
        <v>0</v>
      </c>
      <c r="V206" s="89">
        <f>SUM(V202:V205)</f>
        <v>0</v>
      </c>
      <c r="W206" s="93">
        <f>IFERROR(V206/V218,0)</f>
        <v>0</v>
      </c>
      <c r="X206" s="94">
        <f>SUM(X202:X205)</f>
        <v>0</v>
      </c>
      <c r="Y206" s="88">
        <f>IFERROR(X206/X218,0)</f>
        <v>0</v>
      </c>
      <c r="Z206" s="89" t="str">
        <f t="shared" si="343"/>
        <v>0</v>
      </c>
      <c r="AA206" s="90">
        <f>IFERROR(Z206/Z203,0)</f>
        <v>0</v>
      </c>
      <c r="AB206" s="89">
        <f>SUM(AB202:AB205)</f>
        <v>0</v>
      </c>
      <c r="AC206" s="91">
        <f>IFERROR(AB206/AB218,0)</f>
        <v>0</v>
      </c>
      <c r="AD206" s="92">
        <f>SUM(AD202:AD205)</f>
        <v>0</v>
      </c>
      <c r="AE206" s="88">
        <f>IFERROR(AD206/AD218,0)</f>
        <v>0</v>
      </c>
      <c r="AF206" s="89" t="str">
        <f t="shared" si="344"/>
        <v>0</v>
      </c>
      <c r="AG206" s="90">
        <f>IFERROR(AF206/AF203,0)</f>
        <v>0</v>
      </c>
      <c r="AH206" s="89">
        <f>SUM(AH202:AH205)</f>
        <v>0</v>
      </c>
      <c r="AI206" s="93">
        <f>IFERROR(AH206/AH218,0)</f>
        <v>0</v>
      </c>
      <c r="AJ206" s="92">
        <f>SUM(AJ202:AJ205)</f>
        <v>0</v>
      </c>
      <c r="AK206" s="88">
        <f>IFERROR(AJ206/AJ218,0)</f>
        <v>0</v>
      </c>
      <c r="AL206" s="89" t="str">
        <f t="shared" si="345"/>
        <v>0</v>
      </c>
      <c r="AM206" s="90">
        <f>IFERROR(AL206/AL203,0)</f>
        <v>0</v>
      </c>
      <c r="AN206" s="89">
        <f>SUM(AN202:AN205)</f>
        <v>0</v>
      </c>
      <c r="AO206" s="91">
        <f>IFERROR(AN206/AN218,0)</f>
        <v>0</v>
      </c>
      <c r="AP206" s="92">
        <f>SUM(AP202:AP205)</f>
        <v>0</v>
      </c>
      <c r="AQ206" s="88">
        <f>IFERROR(AP206/AP218,0)</f>
        <v>0</v>
      </c>
      <c r="AR206" s="89" t="str">
        <f t="shared" si="347"/>
        <v>0</v>
      </c>
      <c r="AS206" s="90">
        <f>IFERROR(AR206/AR203,0)</f>
        <v>0</v>
      </c>
      <c r="AT206" s="89">
        <f>SUM(AT202:AT205)</f>
        <v>0</v>
      </c>
      <c r="AU206" s="95">
        <f>IFERROR(AT206/AT218,0)</f>
        <v>0</v>
      </c>
      <c r="AV206" s="96">
        <f t="shared" si="349"/>
        <v>-1168</v>
      </c>
      <c r="AW206" s="97">
        <f t="shared" si="350"/>
        <v>-0.58022851465474412</v>
      </c>
      <c r="AX206" s="98">
        <f t="shared" si="351"/>
        <v>-4.1145364856244839</v>
      </c>
      <c r="AY206" s="97">
        <f t="shared" si="352"/>
        <v>-1.7572931513418738E-2</v>
      </c>
      <c r="AZ206" s="98">
        <f t="shared" si="353"/>
        <v>-276952.98800000001</v>
      </c>
      <c r="BA206" s="99">
        <f t="shared" si="354"/>
        <v>-0.58760513021800242</v>
      </c>
      <c r="BB206" s="96">
        <f t="shared" si="355"/>
        <v>845</v>
      </c>
      <c r="BC206" s="97">
        <f t="shared" si="356"/>
        <v>0</v>
      </c>
      <c r="BD206" s="98">
        <f t="shared" si="357"/>
        <v>230.02604970414203</v>
      </c>
      <c r="BE206" s="97">
        <f t="shared" si="358"/>
        <v>0</v>
      </c>
      <c r="BF206" s="98">
        <f t="shared" si="359"/>
        <v>194372.01200000002</v>
      </c>
      <c r="BG206" s="99">
        <f t="shared" si="360"/>
        <v>0</v>
      </c>
      <c r="BH206" s="96">
        <f t="shared" si="361"/>
        <v>845</v>
      </c>
      <c r="BI206" s="97">
        <f t="shared" si="362"/>
        <v>0</v>
      </c>
      <c r="BJ206" s="98">
        <f t="shared" si="363"/>
        <v>230.02604970414203</v>
      </c>
      <c r="BK206" s="97">
        <f t="shared" si="364"/>
        <v>0</v>
      </c>
      <c r="BL206" s="98">
        <f t="shared" si="365"/>
        <v>194372.01200000002</v>
      </c>
      <c r="BM206" s="100">
        <f t="shared" si="366"/>
        <v>0</v>
      </c>
      <c r="BN206" s="101">
        <f t="shared" si="367"/>
        <v>845</v>
      </c>
      <c r="BO206" s="97">
        <f t="shared" si="368"/>
        <v>0</v>
      </c>
      <c r="BP206" s="98">
        <f t="shared" si="369"/>
        <v>230.02604970414203</v>
      </c>
      <c r="BQ206" s="97">
        <f t="shared" si="370"/>
        <v>0</v>
      </c>
      <c r="BR206" s="98">
        <f t="shared" si="339"/>
        <v>194372.01200000002</v>
      </c>
      <c r="BS206" s="100">
        <f t="shared" si="371"/>
        <v>0</v>
      </c>
      <c r="BX206" s="6"/>
      <c r="BY206" s="6"/>
      <c r="BZ206" s="6"/>
      <c r="CA206" s="6"/>
      <c r="CB206" s="6"/>
      <c r="CC206" s="6"/>
      <c r="CD206" s="2"/>
      <c r="CE206" s="2"/>
      <c r="CJ206" s="6"/>
      <c r="CK206" s="6"/>
      <c r="CM206" s="6"/>
    </row>
    <row r="207" spans="3:92" ht="18" customHeight="1" x14ac:dyDescent="0.3">
      <c r="C207" s="315"/>
      <c r="D207" s="320" t="s">
        <v>44</v>
      </c>
      <c r="E207" s="102" t="s">
        <v>45</v>
      </c>
      <c r="F207" s="103">
        <f>CA118</f>
        <v>201</v>
      </c>
      <c r="G207" s="104">
        <f>IFERROR(F207/F218,0)</f>
        <v>4.9925484351713859E-2</v>
      </c>
      <c r="H207" s="105">
        <f t="shared" si="340"/>
        <v>218.65174129353233</v>
      </c>
      <c r="I207" s="106">
        <f>IFERROR(H207/H203,0)</f>
        <v>0.92394780210533833</v>
      </c>
      <c r="J207" s="105">
        <f>CB118</f>
        <v>43949</v>
      </c>
      <c r="K207" s="107">
        <f>IFERROR(J207/J218,0)</f>
        <v>4.614552708945821E-2</v>
      </c>
      <c r="L207" s="108">
        <f t="shared" ref="L207:L209" si="372">CC118</f>
        <v>647</v>
      </c>
      <c r="M207" s="104">
        <f>IFERROR(L207/L218,0)</f>
        <v>0.13857357035767831</v>
      </c>
      <c r="N207" s="105">
        <f t="shared" si="341"/>
        <v>145.1779459041731</v>
      </c>
      <c r="O207" s="106">
        <f>IFERROR(N207/N203,0)</f>
        <v>0.58675140111879831</v>
      </c>
      <c r="P207" s="105">
        <f t="shared" ref="P207:P209" si="373">CD118</f>
        <v>93930.130999999994</v>
      </c>
      <c r="Q207" s="109">
        <f>IFERROR(P207/P218,0)</f>
        <v>0.11154681748959738</v>
      </c>
      <c r="R207" s="108">
        <f>CE118</f>
        <v>0</v>
      </c>
      <c r="S207" s="104">
        <f>IFERROR(R207/R218,0)</f>
        <v>0</v>
      </c>
      <c r="T207" s="105" t="str">
        <f t="shared" si="342"/>
        <v>0</v>
      </c>
      <c r="U207" s="106">
        <f>IFERROR(T207/T203,0)</f>
        <v>0</v>
      </c>
      <c r="V207" s="105">
        <f>CF118</f>
        <v>0</v>
      </c>
      <c r="W207" s="109">
        <f>IFERROR(V207/V218,0)</f>
        <v>0</v>
      </c>
      <c r="X207" s="110">
        <f>CG118</f>
        <v>0</v>
      </c>
      <c r="Y207" s="104">
        <f>IFERROR(X207/X218,0)</f>
        <v>0</v>
      </c>
      <c r="Z207" s="105" t="str">
        <f t="shared" si="343"/>
        <v>0</v>
      </c>
      <c r="AA207" s="106">
        <f>IFERROR(Z207/Z203,0)</f>
        <v>0</v>
      </c>
      <c r="AB207" s="105">
        <f>CH118</f>
        <v>0</v>
      </c>
      <c r="AC207" s="107">
        <f>IFERROR(AB207/AB218,0)</f>
        <v>0</v>
      </c>
      <c r="AD207" s="108">
        <f>CI118</f>
        <v>0</v>
      </c>
      <c r="AE207" s="104">
        <f>IFERROR(AD207/AD218,0)</f>
        <v>0</v>
      </c>
      <c r="AF207" s="105" t="str">
        <f t="shared" si="344"/>
        <v>0</v>
      </c>
      <c r="AG207" s="106">
        <f>IFERROR(AF207/AF203,0)</f>
        <v>0</v>
      </c>
      <c r="AH207" s="105">
        <f>CJ118</f>
        <v>0</v>
      </c>
      <c r="AI207" s="109">
        <f>IFERROR(AH207/AH218,0)</f>
        <v>0</v>
      </c>
      <c r="AJ207" s="108">
        <f>CK118</f>
        <v>0</v>
      </c>
      <c r="AK207" s="104">
        <f>IFERROR(AJ207/AJ218,0)</f>
        <v>0</v>
      </c>
      <c r="AL207" s="105" t="str">
        <f t="shared" si="345"/>
        <v>0</v>
      </c>
      <c r="AM207" s="106">
        <f>IFERROR(AL207/AL203,0)</f>
        <v>0</v>
      </c>
      <c r="AN207" s="105">
        <f>CL118</f>
        <v>0</v>
      </c>
      <c r="AO207" s="107">
        <f>IFERROR(AN207/AN218,0)</f>
        <v>0</v>
      </c>
      <c r="AP207" s="108">
        <f>CM118</f>
        <v>0</v>
      </c>
      <c r="AQ207" s="104">
        <f>IFERROR(AP207/AP218,0)</f>
        <v>0</v>
      </c>
      <c r="AR207" s="105" t="str">
        <f t="shared" si="347"/>
        <v>0</v>
      </c>
      <c r="AS207" s="106">
        <f>IFERROR(AR207/AR203,0)</f>
        <v>0</v>
      </c>
      <c r="AT207" s="105">
        <f>CN118</f>
        <v>0</v>
      </c>
      <c r="AU207" s="111">
        <f>IFERROR(AT207/AT218,0)</f>
        <v>0</v>
      </c>
      <c r="AV207" s="112">
        <f t="shared" si="349"/>
        <v>446</v>
      </c>
      <c r="AW207" s="113">
        <f t="shared" si="350"/>
        <v>2.2189054726368158</v>
      </c>
      <c r="AX207" s="114">
        <f t="shared" si="351"/>
        <v>-73.473795389359225</v>
      </c>
      <c r="AY207" s="113">
        <f t="shared" si="352"/>
        <v>-0.33603114685797641</v>
      </c>
      <c r="AZ207" s="114">
        <f t="shared" si="353"/>
        <v>49981.130999999994</v>
      </c>
      <c r="BA207" s="115">
        <f t="shared" si="354"/>
        <v>1.1372529750392499</v>
      </c>
      <c r="BB207" s="112">
        <f t="shared" si="355"/>
        <v>647</v>
      </c>
      <c r="BC207" s="113">
        <f t="shared" si="356"/>
        <v>0</v>
      </c>
      <c r="BD207" s="114">
        <f t="shared" si="357"/>
        <v>145.1779459041731</v>
      </c>
      <c r="BE207" s="113">
        <f t="shared" si="358"/>
        <v>0</v>
      </c>
      <c r="BF207" s="114">
        <f t="shared" si="359"/>
        <v>93930.130999999994</v>
      </c>
      <c r="BG207" s="115">
        <f t="shared" si="360"/>
        <v>0</v>
      </c>
      <c r="BH207" s="112">
        <f t="shared" si="361"/>
        <v>647</v>
      </c>
      <c r="BI207" s="113">
        <f t="shared" si="362"/>
        <v>0</v>
      </c>
      <c r="BJ207" s="114">
        <f t="shared" si="363"/>
        <v>145.1779459041731</v>
      </c>
      <c r="BK207" s="113">
        <f t="shared" si="364"/>
        <v>0</v>
      </c>
      <c r="BL207" s="114">
        <f t="shared" si="365"/>
        <v>93930.130999999994</v>
      </c>
      <c r="BM207" s="116">
        <f t="shared" si="366"/>
        <v>0</v>
      </c>
      <c r="BN207" s="117">
        <f t="shared" si="367"/>
        <v>647</v>
      </c>
      <c r="BO207" s="113">
        <f t="shared" si="368"/>
        <v>0</v>
      </c>
      <c r="BP207" s="114">
        <f t="shared" si="369"/>
        <v>145.1779459041731</v>
      </c>
      <c r="BQ207" s="113">
        <f t="shared" si="370"/>
        <v>0</v>
      </c>
      <c r="BR207" s="114">
        <f t="shared" si="339"/>
        <v>93930.130999999994</v>
      </c>
      <c r="BS207" s="116">
        <f t="shared" si="371"/>
        <v>0</v>
      </c>
      <c r="BX207" s="6"/>
      <c r="BY207" s="6"/>
      <c r="BZ207" s="6"/>
      <c r="CA207" s="6"/>
      <c r="CB207" s="6"/>
      <c r="CC207" s="6"/>
      <c r="CD207" s="2"/>
      <c r="CE207" s="2"/>
      <c r="CJ207" s="6"/>
      <c r="CK207" s="6"/>
      <c r="CM207" s="6"/>
    </row>
    <row r="208" spans="3:92" ht="18" customHeight="1" x14ac:dyDescent="0.3">
      <c r="C208" s="315"/>
      <c r="D208" s="321"/>
      <c r="E208" s="60" t="s">
        <v>47</v>
      </c>
      <c r="F208" s="61">
        <f>CA119</f>
        <v>0</v>
      </c>
      <c r="G208" s="62">
        <f>IFERROR(F208/F218,0)</f>
        <v>0</v>
      </c>
      <c r="H208" s="63" t="str">
        <f t="shared" si="340"/>
        <v>0</v>
      </c>
      <c r="I208" s="64">
        <f>IFERROR(H208/H203,0)</f>
        <v>0</v>
      </c>
      <c r="J208" s="63">
        <f>CB119</f>
        <v>0</v>
      </c>
      <c r="K208" s="65">
        <f>IFERROR(J208/J218,0)</f>
        <v>0</v>
      </c>
      <c r="L208" s="66">
        <f t="shared" si="372"/>
        <v>0</v>
      </c>
      <c r="M208" s="62">
        <f>IFERROR(L208/L218,0)</f>
        <v>0</v>
      </c>
      <c r="N208" s="63" t="str">
        <f t="shared" si="341"/>
        <v>0</v>
      </c>
      <c r="O208" s="64">
        <f>IFERROR(N208/N203,0)</f>
        <v>0</v>
      </c>
      <c r="P208" s="63">
        <f t="shared" si="373"/>
        <v>0</v>
      </c>
      <c r="Q208" s="67">
        <f>IFERROR(P208/P218,0)</f>
        <v>0</v>
      </c>
      <c r="R208" s="66">
        <f>CE119</f>
        <v>0</v>
      </c>
      <c r="S208" s="62">
        <f>IFERROR(R208/R218,0)</f>
        <v>0</v>
      </c>
      <c r="T208" s="63" t="str">
        <f t="shared" si="342"/>
        <v>0</v>
      </c>
      <c r="U208" s="64">
        <f>IFERROR(T208/T203,0)</f>
        <v>0</v>
      </c>
      <c r="V208" s="63">
        <f>CF119</f>
        <v>0</v>
      </c>
      <c r="W208" s="67">
        <f>IFERROR(V208/V218,0)</f>
        <v>0</v>
      </c>
      <c r="X208" s="68">
        <f>CG119</f>
        <v>0</v>
      </c>
      <c r="Y208" s="62">
        <f>IFERROR(X208/X218,0)</f>
        <v>0</v>
      </c>
      <c r="Z208" s="63" t="str">
        <f t="shared" si="343"/>
        <v>0</v>
      </c>
      <c r="AA208" s="64">
        <f>IFERROR(Z208/Z203,0)</f>
        <v>0</v>
      </c>
      <c r="AB208" s="63">
        <f>CH119</f>
        <v>0</v>
      </c>
      <c r="AC208" s="65">
        <f>IFERROR(AB208/AB218,0)</f>
        <v>0</v>
      </c>
      <c r="AD208" s="66">
        <f>CI119</f>
        <v>0</v>
      </c>
      <c r="AE208" s="62">
        <f>IFERROR(AD208/AD218,0)</f>
        <v>0</v>
      </c>
      <c r="AF208" s="63" t="str">
        <f t="shared" si="344"/>
        <v>0</v>
      </c>
      <c r="AG208" s="64">
        <f>IFERROR(AF208/AF203,0)</f>
        <v>0</v>
      </c>
      <c r="AH208" s="63">
        <f>CJ119</f>
        <v>0</v>
      </c>
      <c r="AI208" s="67">
        <f>IFERROR(AH208/AH218,0)</f>
        <v>0</v>
      </c>
      <c r="AJ208" s="66">
        <f>CK119</f>
        <v>0</v>
      </c>
      <c r="AK208" s="62">
        <f>IFERROR(AJ208/AJ218,0)</f>
        <v>0</v>
      </c>
      <c r="AL208" s="63" t="str">
        <f t="shared" si="345"/>
        <v>0</v>
      </c>
      <c r="AM208" s="64">
        <f>IFERROR(AL208/AL203,0)</f>
        <v>0</v>
      </c>
      <c r="AN208" s="63">
        <f>CL119</f>
        <v>0</v>
      </c>
      <c r="AO208" s="65">
        <f>IFERROR(AN208/AN218,0)</f>
        <v>0</v>
      </c>
      <c r="AP208" s="66">
        <f t="shared" ref="AP208:AP209" si="374">CM119</f>
        <v>0</v>
      </c>
      <c r="AQ208" s="62">
        <f>IFERROR(AP208/AP218,0)</f>
        <v>0</v>
      </c>
      <c r="AR208" s="63" t="str">
        <f t="shared" si="347"/>
        <v>0</v>
      </c>
      <c r="AS208" s="64">
        <f>IFERROR(AR208/AR203,0)</f>
        <v>0</v>
      </c>
      <c r="AT208" s="63">
        <f t="shared" ref="AT208:AT209" si="375">CN119</f>
        <v>0</v>
      </c>
      <c r="AU208" s="69">
        <f>IFERROR(AT208/AT218,0)</f>
        <v>0</v>
      </c>
      <c r="AV208" s="70">
        <f t="shared" si="349"/>
        <v>0</v>
      </c>
      <c r="AW208" s="71">
        <f t="shared" si="350"/>
        <v>0</v>
      </c>
      <c r="AX208" s="72">
        <f t="shared" si="351"/>
        <v>0</v>
      </c>
      <c r="AY208" s="71">
        <f t="shared" si="352"/>
        <v>0</v>
      </c>
      <c r="AZ208" s="72">
        <f t="shared" si="353"/>
        <v>0</v>
      </c>
      <c r="BA208" s="73">
        <f t="shared" si="354"/>
        <v>0</v>
      </c>
      <c r="BB208" s="70">
        <f t="shared" si="355"/>
        <v>0</v>
      </c>
      <c r="BC208" s="71">
        <f t="shared" si="356"/>
        <v>0</v>
      </c>
      <c r="BD208" s="72">
        <f t="shared" si="357"/>
        <v>0</v>
      </c>
      <c r="BE208" s="71">
        <f t="shared" si="358"/>
        <v>0</v>
      </c>
      <c r="BF208" s="72">
        <f t="shared" si="359"/>
        <v>0</v>
      </c>
      <c r="BG208" s="73">
        <f t="shared" si="360"/>
        <v>0</v>
      </c>
      <c r="BH208" s="70">
        <f t="shared" si="361"/>
        <v>0</v>
      </c>
      <c r="BI208" s="71">
        <f t="shared" si="362"/>
        <v>0</v>
      </c>
      <c r="BJ208" s="72">
        <f t="shared" si="363"/>
        <v>0</v>
      </c>
      <c r="BK208" s="71">
        <f t="shared" si="364"/>
        <v>0</v>
      </c>
      <c r="BL208" s="72">
        <f t="shared" si="365"/>
        <v>0</v>
      </c>
      <c r="BM208" s="74">
        <f t="shared" si="366"/>
        <v>0</v>
      </c>
      <c r="BN208" s="75">
        <f t="shared" si="367"/>
        <v>0</v>
      </c>
      <c r="BO208" s="71">
        <f t="shared" si="368"/>
        <v>0</v>
      </c>
      <c r="BP208" s="72">
        <f t="shared" si="369"/>
        <v>0</v>
      </c>
      <c r="BQ208" s="71">
        <f t="shared" si="370"/>
        <v>0</v>
      </c>
      <c r="BR208" s="72">
        <f t="shared" si="339"/>
        <v>0</v>
      </c>
      <c r="BS208" s="74">
        <f t="shared" si="371"/>
        <v>0</v>
      </c>
      <c r="BX208" s="6"/>
      <c r="BY208" s="6"/>
      <c r="BZ208" s="6"/>
      <c r="CA208" s="6"/>
      <c r="CB208" s="6"/>
      <c r="CC208" s="6"/>
      <c r="CD208" s="2"/>
      <c r="CE208" s="2"/>
      <c r="CJ208" s="6"/>
      <c r="CK208" s="6"/>
      <c r="CM208" s="6"/>
    </row>
    <row r="209" spans="3:92" ht="18" customHeight="1" x14ac:dyDescent="0.3">
      <c r="C209" s="315"/>
      <c r="D209" s="321"/>
      <c r="E209" s="60" t="s">
        <v>49</v>
      </c>
      <c r="F209" s="61">
        <f>CA120</f>
        <v>0</v>
      </c>
      <c r="G209" s="62">
        <f>IFERROR(F209/F218,0)</f>
        <v>0</v>
      </c>
      <c r="H209" s="63" t="str">
        <f t="shared" si="340"/>
        <v>0</v>
      </c>
      <c r="I209" s="64">
        <f>IFERROR(H209/H203,0)</f>
        <v>0</v>
      </c>
      <c r="J209" s="63">
        <f>CB120</f>
        <v>0</v>
      </c>
      <c r="K209" s="65">
        <f>IFERROR(J209/J218,0)</f>
        <v>0</v>
      </c>
      <c r="L209" s="66">
        <f t="shared" si="372"/>
        <v>1</v>
      </c>
      <c r="M209" s="62">
        <f>IFERROR(L209/L218,0)</f>
        <v>2.1417862497322766E-4</v>
      </c>
      <c r="N209" s="63">
        <f t="shared" si="341"/>
        <v>93.182000000000002</v>
      </c>
      <c r="O209" s="64">
        <f>IFERROR(N209/N203,0)</f>
        <v>0.37660450916656935</v>
      </c>
      <c r="P209" s="63">
        <f t="shared" si="373"/>
        <v>93.182000000000002</v>
      </c>
      <c r="Q209" s="67">
        <f>IFERROR(P209/P218,0)</f>
        <v>1.1065837380036938E-4</v>
      </c>
      <c r="R209" s="66">
        <f>CE120</f>
        <v>0</v>
      </c>
      <c r="S209" s="62">
        <f>IFERROR(R209/R218,0)</f>
        <v>0</v>
      </c>
      <c r="T209" s="63" t="str">
        <f t="shared" si="342"/>
        <v>0</v>
      </c>
      <c r="U209" s="64">
        <f>IFERROR(T209/T203,0)</f>
        <v>0</v>
      </c>
      <c r="V209" s="63">
        <f>CF120</f>
        <v>0</v>
      </c>
      <c r="W209" s="67">
        <f>IFERROR(V209/V218,0)</f>
        <v>0</v>
      </c>
      <c r="X209" s="68">
        <f>CG120</f>
        <v>0</v>
      </c>
      <c r="Y209" s="62">
        <f>IFERROR(X209/X218,0)</f>
        <v>0</v>
      </c>
      <c r="Z209" s="63" t="str">
        <f t="shared" si="343"/>
        <v>0</v>
      </c>
      <c r="AA209" s="64">
        <f>IFERROR(Z209/Z203,0)</f>
        <v>0</v>
      </c>
      <c r="AB209" s="63">
        <f>CH120</f>
        <v>0</v>
      </c>
      <c r="AC209" s="65">
        <f>IFERROR(AB209/AB218,0)</f>
        <v>0</v>
      </c>
      <c r="AD209" s="66">
        <f>CI120</f>
        <v>0</v>
      </c>
      <c r="AE209" s="62">
        <f>IFERROR(AD209/AD218,0)</f>
        <v>0</v>
      </c>
      <c r="AF209" s="63" t="str">
        <f t="shared" si="344"/>
        <v>0</v>
      </c>
      <c r="AG209" s="64">
        <f>IFERROR(AF209/AF203,0)</f>
        <v>0</v>
      </c>
      <c r="AH209" s="63">
        <f>CJ120</f>
        <v>0</v>
      </c>
      <c r="AI209" s="67">
        <f>IFERROR(AH209/AH218,0)</f>
        <v>0</v>
      </c>
      <c r="AJ209" s="66">
        <f>CK120</f>
        <v>0</v>
      </c>
      <c r="AK209" s="62">
        <f>IFERROR(AJ209/AJ218,0)</f>
        <v>0</v>
      </c>
      <c r="AL209" s="63" t="str">
        <f t="shared" si="345"/>
        <v>0</v>
      </c>
      <c r="AM209" s="64">
        <f>IFERROR(AL209/AL203,0)</f>
        <v>0</v>
      </c>
      <c r="AN209" s="63">
        <f>CL120</f>
        <v>0</v>
      </c>
      <c r="AO209" s="65">
        <f>IFERROR(AN209/AN218,0)</f>
        <v>0</v>
      </c>
      <c r="AP209" s="66">
        <f t="shared" si="374"/>
        <v>0</v>
      </c>
      <c r="AQ209" s="62">
        <f>IFERROR(AP209/AP218,0)</f>
        <v>0</v>
      </c>
      <c r="AR209" s="63" t="str">
        <f t="shared" si="347"/>
        <v>0</v>
      </c>
      <c r="AS209" s="64">
        <f>IFERROR(AR209/AR203,0)</f>
        <v>0</v>
      </c>
      <c r="AT209" s="63">
        <f t="shared" si="375"/>
        <v>0</v>
      </c>
      <c r="AU209" s="69">
        <f>IFERROR(AT209/AT218,0)</f>
        <v>0</v>
      </c>
      <c r="AV209" s="70">
        <f t="shared" si="349"/>
        <v>1</v>
      </c>
      <c r="AW209" s="71">
        <f t="shared" si="350"/>
        <v>0</v>
      </c>
      <c r="AX209" s="72">
        <f t="shared" si="351"/>
        <v>93.182000000000002</v>
      </c>
      <c r="AY209" s="71">
        <f t="shared" si="352"/>
        <v>0</v>
      </c>
      <c r="AZ209" s="72">
        <f t="shared" si="353"/>
        <v>93.182000000000002</v>
      </c>
      <c r="BA209" s="73">
        <f t="shared" si="354"/>
        <v>0</v>
      </c>
      <c r="BB209" s="70">
        <f t="shared" si="355"/>
        <v>1</v>
      </c>
      <c r="BC209" s="71">
        <f t="shared" si="356"/>
        <v>0</v>
      </c>
      <c r="BD209" s="72">
        <f t="shared" si="357"/>
        <v>93.182000000000002</v>
      </c>
      <c r="BE209" s="71">
        <f t="shared" si="358"/>
        <v>0</v>
      </c>
      <c r="BF209" s="72">
        <f t="shared" si="359"/>
        <v>93.182000000000002</v>
      </c>
      <c r="BG209" s="73">
        <f t="shared" si="360"/>
        <v>0</v>
      </c>
      <c r="BH209" s="70">
        <f t="shared" si="361"/>
        <v>1</v>
      </c>
      <c r="BI209" s="71">
        <f t="shared" si="362"/>
        <v>0</v>
      </c>
      <c r="BJ209" s="72">
        <f t="shared" si="363"/>
        <v>93.182000000000002</v>
      </c>
      <c r="BK209" s="71">
        <f t="shared" si="364"/>
        <v>0</v>
      </c>
      <c r="BL209" s="72">
        <f t="shared" si="365"/>
        <v>93.182000000000002</v>
      </c>
      <c r="BM209" s="74">
        <f t="shared" si="366"/>
        <v>0</v>
      </c>
      <c r="BN209" s="75">
        <f t="shared" si="367"/>
        <v>1</v>
      </c>
      <c r="BO209" s="71">
        <f t="shared" si="368"/>
        <v>0</v>
      </c>
      <c r="BP209" s="72">
        <f t="shared" si="369"/>
        <v>93.182000000000002</v>
      </c>
      <c r="BQ209" s="71">
        <f t="shared" si="370"/>
        <v>0</v>
      </c>
      <c r="BR209" s="72">
        <f t="shared" si="339"/>
        <v>93.182000000000002</v>
      </c>
      <c r="BS209" s="74">
        <f t="shared" si="371"/>
        <v>0</v>
      </c>
      <c r="BX209" s="6"/>
      <c r="BY209" s="6"/>
      <c r="BZ209" s="6"/>
      <c r="CA209" s="6"/>
      <c r="CB209" s="6"/>
      <c r="CC209" s="6"/>
      <c r="CD209" s="2"/>
      <c r="CE209" s="2"/>
      <c r="CJ209" s="6"/>
      <c r="CK209" s="6"/>
      <c r="CM209" s="6"/>
    </row>
    <row r="210" spans="3:92" ht="18" customHeight="1" x14ac:dyDescent="0.3">
      <c r="C210" s="315"/>
      <c r="D210" s="322"/>
      <c r="E210" s="118" t="s">
        <v>41</v>
      </c>
      <c r="F210" s="119">
        <f>SUM(F207:F209)</f>
        <v>201</v>
      </c>
      <c r="G210" s="120">
        <f>IFERROR(F210/F218,0)</f>
        <v>4.9925484351713859E-2</v>
      </c>
      <c r="H210" s="121">
        <f t="shared" si="340"/>
        <v>218.65174129353233</v>
      </c>
      <c r="I210" s="122">
        <f>IFERROR(H210/H203,0)</f>
        <v>0.92394780210533833</v>
      </c>
      <c r="J210" s="121">
        <f>SUM(J207:J209)</f>
        <v>43949</v>
      </c>
      <c r="K210" s="123">
        <f>IFERROR(J210/J218,0)</f>
        <v>4.614552708945821E-2</v>
      </c>
      <c r="L210" s="124">
        <f>SUM(L207:L209)</f>
        <v>648</v>
      </c>
      <c r="M210" s="120">
        <f>IFERROR(L210/L218,0)</f>
        <v>0.13878774898265153</v>
      </c>
      <c r="N210" s="121">
        <f t="shared" si="341"/>
        <v>145.09770524691356</v>
      </c>
      <c r="O210" s="122">
        <f>IFERROR(N210/N203,0)</f>
        <v>0.58642710035961265</v>
      </c>
      <c r="P210" s="121">
        <f>SUM(P207:P209)</f>
        <v>94023.312999999995</v>
      </c>
      <c r="Q210" s="125">
        <f>IFERROR(P210/P218,0)</f>
        <v>0.11165747586339776</v>
      </c>
      <c r="R210" s="124">
        <f>SUM(R207:R209)</f>
        <v>0</v>
      </c>
      <c r="S210" s="120">
        <f>IFERROR(R210/R218,0)</f>
        <v>0</v>
      </c>
      <c r="T210" s="121" t="str">
        <f t="shared" si="342"/>
        <v>0</v>
      </c>
      <c r="U210" s="122">
        <f>IFERROR(T210/T203,0)</f>
        <v>0</v>
      </c>
      <c r="V210" s="121">
        <f>SUM(V207:V209)</f>
        <v>0</v>
      </c>
      <c r="W210" s="125">
        <f>IFERROR(V210/V218,0)</f>
        <v>0</v>
      </c>
      <c r="X210" s="126">
        <f>SUM(X207:X209)</f>
        <v>0</v>
      </c>
      <c r="Y210" s="120">
        <f>IFERROR(X210/X218,0)</f>
        <v>0</v>
      </c>
      <c r="Z210" s="121" t="str">
        <f t="shared" si="343"/>
        <v>0</v>
      </c>
      <c r="AA210" s="122">
        <f>IFERROR(Z210/Z203,0)</f>
        <v>0</v>
      </c>
      <c r="AB210" s="121">
        <f>SUM(AB207:AB209)</f>
        <v>0</v>
      </c>
      <c r="AC210" s="123">
        <f>IFERROR(AB210/AB218,0)</f>
        <v>0</v>
      </c>
      <c r="AD210" s="124">
        <f>SUM(AD207:AD209)</f>
        <v>0</v>
      </c>
      <c r="AE210" s="120">
        <f>IFERROR(AD210/AD218,0)</f>
        <v>0</v>
      </c>
      <c r="AF210" s="121" t="str">
        <f t="shared" si="344"/>
        <v>0</v>
      </c>
      <c r="AG210" s="122">
        <f>IFERROR(AF210/AF203,0)</f>
        <v>0</v>
      </c>
      <c r="AH210" s="121">
        <f>SUM(AH207:AH209)</f>
        <v>0</v>
      </c>
      <c r="AI210" s="125">
        <f>IFERROR(AH210/AH218,0)</f>
        <v>0</v>
      </c>
      <c r="AJ210" s="124">
        <f>SUM(AJ207:AJ209)</f>
        <v>0</v>
      </c>
      <c r="AK210" s="120">
        <f>IFERROR(AJ210/AJ218,0)</f>
        <v>0</v>
      </c>
      <c r="AL210" s="121" t="str">
        <f t="shared" si="345"/>
        <v>0</v>
      </c>
      <c r="AM210" s="122">
        <f>IFERROR(AL210/AL203,0)</f>
        <v>0</v>
      </c>
      <c r="AN210" s="121">
        <f>SUM(AN207:AN209)</f>
        <v>0</v>
      </c>
      <c r="AO210" s="123">
        <f>IFERROR(AN210/AN218,0)</f>
        <v>0</v>
      </c>
      <c r="AP210" s="124">
        <f>SUM(AP207:AP209)</f>
        <v>0</v>
      </c>
      <c r="AQ210" s="120">
        <f>IFERROR(AP210/AP218,0)</f>
        <v>0</v>
      </c>
      <c r="AR210" s="121" t="str">
        <f t="shared" si="347"/>
        <v>0</v>
      </c>
      <c r="AS210" s="122">
        <f>IFERROR(AR210/AR203,0)</f>
        <v>0</v>
      </c>
      <c r="AT210" s="121">
        <f>SUM(AT207:AT209)</f>
        <v>0</v>
      </c>
      <c r="AU210" s="127">
        <f>IFERROR(AT210/AT218,0)</f>
        <v>0</v>
      </c>
      <c r="AV210" s="128">
        <f t="shared" si="349"/>
        <v>447</v>
      </c>
      <c r="AW210" s="129">
        <f t="shared" si="350"/>
        <v>2.2238805970149254</v>
      </c>
      <c r="AX210" s="130">
        <f t="shared" si="351"/>
        <v>-73.554036046618762</v>
      </c>
      <c r="AY210" s="129">
        <f t="shared" si="352"/>
        <v>-0.33639812613188858</v>
      </c>
      <c r="AZ210" s="130">
        <f t="shared" si="353"/>
        <v>50074.312999999995</v>
      </c>
      <c r="BA210" s="131">
        <f t="shared" si="354"/>
        <v>1.1393732053061503</v>
      </c>
      <c r="BB210" s="128">
        <f t="shared" si="355"/>
        <v>648</v>
      </c>
      <c r="BC210" s="129">
        <f t="shared" si="356"/>
        <v>0</v>
      </c>
      <c r="BD210" s="130">
        <f t="shared" si="357"/>
        <v>145.09770524691356</v>
      </c>
      <c r="BE210" s="129">
        <f t="shared" si="358"/>
        <v>0</v>
      </c>
      <c r="BF210" s="130">
        <f t="shared" si="359"/>
        <v>94023.312999999995</v>
      </c>
      <c r="BG210" s="131">
        <f t="shared" si="360"/>
        <v>0</v>
      </c>
      <c r="BH210" s="128">
        <f t="shared" si="361"/>
        <v>648</v>
      </c>
      <c r="BI210" s="129">
        <f t="shared" si="362"/>
        <v>0</v>
      </c>
      <c r="BJ210" s="130">
        <f t="shared" si="363"/>
        <v>145.09770524691356</v>
      </c>
      <c r="BK210" s="129">
        <f t="shared" si="364"/>
        <v>0</v>
      </c>
      <c r="BL210" s="130">
        <f t="shared" si="365"/>
        <v>94023.312999999995</v>
      </c>
      <c r="BM210" s="132">
        <f t="shared" si="366"/>
        <v>0</v>
      </c>
      <c r="BN210" s="133">
        <f t="shared" si="367"/>
        <v>648</v>
      </c>
      <c r="BO210" s="129">
        <f t="shared" si="368"/>
        <v>0</v>
      </c>
      <c r="BP210" s="130">
        <f t="shared" si="369"/>
        <v>145.09770524691356</v>
      </c>
      <c r="BQ210" s="129">
        <f t="shared" si="370"/>
        <v>0</v>
      </c>
      <c r="BR210" s="130">
        <f t="shared" si="339"/>
        <v>94023.312999999995</v>
      </c>
      <c r="BS210" s="132">
        <f t="shared" si="371"/>
        <v>0</v>
      </c>
      <c r="BX210" s="6"/>
      <c r="BY210" s="6"/>
      <c r="BZ210" s="6"/>
      <c r="CA210" s="6"/>
      <c r="CB210" s="6"/>
      <c r="CC210" s="6"/>
      <c r="CD210" s="2"/>
      <c r="CE210" s="2"/>
      <c r="CJ210" s="6"/>
      <c r="CK210" s="6"/>
      <c r="CM210" s="6"/>
    </row>
    <row r="211" spans="3:92" ht="18" customHeight="1" x14ac:dyDescent="0.3">
      <c r="C211" s="315"/>
      <c r="D211" s="323" t="s">
        <v>52</v>
      </c>
      <c r="E211" s="134" t="s">
        <v>53</v>
      </c>
      <c r="F211" s="35">
        <f>CA121</f>
        <v>281</v>
      </c>
      <c r="G211" s="36">
        <f>IFERROR(F211/F218,0)</f>
        <v>6.9796323894684556E-2</v>
      </c>
      <c r="H211" s="37">
        <f t="shared" si="340"/>
        <v>235.74377224199287</v>
      </c>
      <c r="I211" s="38">
        <f>IFERROR(H211/H203,0)</f>
        <v>0.99617290461273678</v>
      </c>
      <c r="J211" s="37">
        <f>CB121</f>
        <v>66244</v>
      </c>
      <c r="K211" s="39">
        <f>IFERROR(J211/J218,0)</f>
        <v>6.955480890382193E-2</v>
      </c>
      <c r="L211" s="40">
        <f t="shared" ref="L211:L215" si="376">CC121</f>
        <v>247</v>
      </c>
      <c r="M211" s="36">
        <f>IFERROR(L211/L218,0)</f>
        <v>5.2902120368387234E-2</v>
      </c>
      <c r="N211" s="37">
        <f t="shared" si="341"/>
        <v>232.07194736842106</v>
      </c>
      <c r="O211" s="38">
        <f>IFERROR(N211/N203,0)</f>
        <v>0.93794232609317385</v>
      </c>
      <c r="P211" s="37">
        <f t="shared" ref="P211:P215" si="377">CD121</f>
        <v>57321.771000000001</v>
      </c>
      <c r="Q211" s="41">
        <f>IFERROR(P211/P218,0)</f>
        <v>6.8072524331063658E-2</v>
      </c>
      <c r="R211" s="40">
        <f>CE121</f>
        <v>0</v>
      </c>
      <c r="S211" s="36">
        <f>IFERROR(R211/R218,0)</f>
        <v>0</v>
      </c>
      <c r="T211" s="37" t="str">
        <f t="shared" si="342"/>
        <v>0</v>
      </c>
      <c r="U211" s="38">
        <f>IFERROR(T211/T203,0)</f>
        <v>0</v>
      </c>
      <c r="V211" s="37">
        <f>CF121</f>
        <v>0</v>
      </c>
      <c r="W211" s="41">
        <f>IFERROR(V211/V218,0)</f>
        <v>0</v>
      </c>
      <c r="X211" s="42">
        <f>CG121</f>
        <v>0</v>
      </c>
      <c r="Y211" s="36">
        <f>IFERROR(X211/X218,0)</f>
        <v>0</v>
      </c>
      <c r="Z211" s="37" t="str">
        <f t="shared" si="343"/>
        <v>0</v>
      </c>
      <c r="AA211" s="38">
        <f>IFERROR(Z211/Z203,0)</f>
        <v>0</v>
      </c>
      <c r="AB211" s="37">
        <f>CH121</f>
        <v>0</v>
      </c>
      <c r="AC211" s="39">
        <f>IFERROR(AB211/AB218,0)</f>
        <v>0</v>
      </c>
      <c r="AD211" s="40">
        <f>CI121</f>
        <v>0</v>
      </c>
      <c r="AE211" s="36">
        <f>IFERROR(AD211/AD218,0)</f>
        <v>0</v>
      </c>
      <c r="AF211" s="37" t="str">
        <f t="shared" si="344"/>
        <v>0</v>
      </c>
      <c r="AG211" s="38">
        <f>IFERROR(AF211/AF203,0)</f>
        <v>0</v>
      </c>
      <c r="AH211" s="37">
        <f>CJ121</f>
        <v>0</v>
      </c>
      <c r="AI211" s="41">
        <f>IFERROR(AH211/AH218,0)</f>
        <v>0</v>
      </c>
      <c r="AJ211" s="40">
        <f>CK121</f>
        <v>0</v>
      </c>
      <c r="AK211" s="36">
        <f>IFERROR(AJ211/AJ218,0)</f>
        <v>0</v>
      </c>
      <c r="AL211" s="37" t="str">
        <f t="shared" si="345"/>
        <v>0</v>
      </c>
      <c r="AM211" s="38">
        <f>IFERROR(AL211/AL203,0)</f>
        <v>0</v>
      </c>
      <c r="AN211" s="37">
        <f>CL121</f>
        <v>0</v>
      </c>
      <c r="AO211" s="39">
        <f>IFERROR(AN211/AN218,0)</f>
        <v>0</v>
      </c>
      <c r="AP211" s="40">
        <f>CM121</f>
        <v>0</v>
      </c>
      <c r="AQ211" s="36">
        <f>IFERROR(AP211/AP218,0)</f>
        <v>0</v>
      </c>
      <c r="AR211" s="37" t="str">
        <f t="shared" si="347"/>
        <v>0</v>
      </c>
      <c r="AS211" s="38">
        <f>IFERROR(AR211/AR203,0)</f>
        <v>0</v>
      </c>
      <c r="AT211" s="37">
        <f>CN121</f>
        <v>0</v>
      </c>
      <c r="AU211" s="43">
        <f>IFERROR(AT211/AT218,0)</f>
        <v>0</v>
      </c>
      <c r="AV211" s="44">
        <f t="shared" si="349"/>
        <v>-34</v>
      </c>
      <c r="AW211" s="45">
        <f t="shared" si="350"/>
        <v>-0.12099644128113879</v>
      </c>
      <c r="AX211" s="46">
        <f t="shared" si="351"/>
        <v>-3.6718248735718078</v>
      </c>
      <c r="AY211" s="45">
        <f t="shared" si="352"/>
        <v>-1.5575490451568112E-2</v>
      </c>
      <c r="AZ211" s="46">
        <f t="shared" si="353"/>
        <v>-8922.2289999999994</v>
      </c>
      <c r="BA211" s="47">
        <f t="shared" si="354"/>
        <v>-0.13468735281685887</v>
      </c>
      <c r="BB211" s="44">
        <f t="shared" si="355"/>
        <v>247</v>
      </c>
      <c r="BC211" s="45">
        <f t="shared" si="356"/>
        <v>0</v>
      </c>
      <c r="BD211" s="46">
        <f t="shared" si="357"/>
        <v>232.07194736842106</v>
      </c>
      <c r="BE211" s="45">
        <f t="shared" si="358"/>
        <v>0</v>
      </c>
      <c r="BF211" s="46">
        <f t="shared" si="359"/>
        <v>57321.771000000001</v>
      </c>
      <c r="BG211" s="47">
        <f t="shared" si="360"/>
        <v>0</v>
      </c>
      <c r="BH211" s="44">
        <f t="shared" si="361"/>
        <v>247</v>
      </c>
      <c r="BI211" s="45">
        <f t="shared" si="362"/>
        <v>0</v>
      </c>
      <c r="BJ211" s="46">
        <f t="shared" si="363"/>
        <v>232.07194736842106</v>
      </c>
      <c r="BK211" s="45">
        <f t="shared" si="364"/>
        <v>0</v>
      </c>
      <c r="BL211" s="46">
        <f t="shared" si="365"/>
        <v>57321.771000000001</v>
      </c>
      <c r="BM211" s="48">
        <f t="shared" si="366"/>
        <v>0</v>
      </c>
      <c r="BN211" s="49">
        <f t="shared" si="367"/>
        <v>247</v>
      </c>
      <c r="BO211" s="45">
        <f t="shared" si="368"/>
        <v>0</v>
      </c>
      <c r="BP211" s="46">
        <f t="shared" si="369"/>
        <v>232.07194736842106</v>
      </c>
      <c r="BQ211" s="45">
        <f t="shared" si="370"/>
        <v>0</v>
      </c>
      <c r="BR211" s="46">
        <f t="shared" si="339"/>
        <v>57321.771000000001</v>
      </c>
      <c r="BS211" s="48">
        <f t="shared" si="371"/>
        <v>0</v>
      </c>
      <c r="BX211" s="6"/>
      <c r="BY211" s="6"/>
      <c r="BZ211" s="6"/>
      <c r="CA211" s="6"/>
      <c r="CB211" s="6"/>
      <c r="CC211" s="6"/>
      <c r="CD211" s="2"/>
      <c r="CE211" s="2"/>
      <c r="CJ211" s="6"/>
      <c r="CK211" s="6"/>
      <c r="CM211" s="6"/>
    </row>
    <row r="212" spans="3:92" ht="18" customHeight="1" x14ac:dyDescent="0.3">
      <c r="C212" s="315"/>
      <c r="D212" s="324"/>
      <c r="E212" s="60" t="s">
        <v>51</v>
      </c>
      <c r="F212" s="61">
        <f>CA122</f>
        <v>887</v>
      </c>
      <c r="G212" s="62">
        <f>IFERROR(F212/F218,0)</f>
        <v>0.22031793343268752</v>
      </c>
      <c r="H212" s="63">
        <f t="shared" si="340"/>
        <v>247.18376550169108</v>
      </c>
      <c r="I212" s="64">
        <f>IFERROR(H212/H203,0)</f>
        <v>1.0445144205131669</v>
      </c>
      <c r="J212" s="63">
        <f>CB122</f>
        <v>219252</v>
      </c>
      <c r="K212" s="65">
        <f>IFERROR(J212/J218,0)</f>
        <v>0.230209995800084</v>
      </c>
      <c r="L212" s="66">
        <f t="shared" si="376"/>
        <v>1959</v>
      </c>
      <c r="M212" s="62">
        <f>IFERROR(L212/L218,0)</f>
        <v>0.41957592632255303</v>
      </c>
      <c r="N212" s="63">
        <f t="shared" si="341"/>
        <v>169.02878611536505</v>
      </c>
      <c r="O212" s="64">
        <f>IFERROR(N212/N203,0)</f>
        <v>0.68314699223023845</v>
      </c>
      <c r="P212" s="63">
        <f t="shared" si="377"/>
        <v>331127.39200000011</v>
      </c>
      <c r="Q212" s="67">
        <f>IFERROR(P212/P218,0)</f>
        <v>0.39323065312482514</v>
      </c>
      <c r="R212" s="66">
        <f>CE122</f>
        <v>0</v>
      </c>
      <c r="S212" s="62">
        <f>IFERROR(R212/R218,0)</f>
        <v>0</v>
      </c>
      <c r="T212" s="63" t="str">
        <f t="shared" si="342"/>
        <v>0</v>
      </c>
      <c r="U212" s="64">
        <f>IFERROR(T212/T203,0)</f>
        <v>0</v>
      </c>
      <c r="V212" s="63">
        <f>CF122</f>
        <v>0</v>
      </c>
      <c r="W212" s="67">
        <f>IFERROR(V212/V218,0)</f>
        <v>0</v>
      </c>
      <c r="X212" s="68">
        <f>CG122</f>
        <v>0</v>
      </c>
      <c r="Y212" s="62">
        <f>IFERROR(X212/X218,0)</f>
        <v>0</v>
      </c>
      <c r="Z212" s="63" t="str">
        <f t="shared" si="343"/>
        <v>0</v>
      </c>
      <c r="AA212" s="64">
        <f>IFERROR(Z212/Z203,0)</f>
        <v>0</v>
      </c>
      <c r="AB212" s="63">
        <f>CH122</f>
        <v>0</v>
      </c>
      <c r="AC212" s="65">
        <f>IFERROR(AB212/AB218,0)</f>
        <v>0</v>
      </c>
      <c r="AD212" s="66">
        <f>CI122</f>
        <v>0</v>
      </c>
      <c r="AE212" s="62">
        <f>IFERROR(AD212/AD218,0)</f>
        <v>0</v>
      </c>
      <c r="AF212" s="63" t="str">
        <f t="shared" si="344"/>
        <v>0</v>
      </c>
      <c r="AG212" s="64">
        <f>IFERROR(AF212/AF203,0)</f>
        <v>0</v>
      </c>
      <c r="AH212" s="63">
        <f>CJ122</f>
        <v>0</v>
      </c>
      <c r="AI212" s="67">
        <f>IFERROR(AH212/AH218,0)</f>
        <v>0</v>
      </c>
      <c r="AJ212" s="66">
        <f>CK122</f>
        <v>0</v>
      </c>
      <c r="AK212" s="62">
        <f>IFERROR(AJ212/AJ218,0)</f>
        <v>0</v>
      </c>
      <c r="AL212" s="63" t="str">
        <f t="shared" si="345"/>
        <v>0</v>
      </c>
      <c r="AM212" s="64">
        <f>IFERROR(AL212/AL203,0)</f>
        <v>0</v>
      </c>
      <c r="AN212" s="63">
        <f>CL122</f>
        <v>0</v>
      </c>
      <c r="AO212" s="65">
        <f>IFERROR(AN212/AN218,0)</f>
        <v>0</v>
      </c>
      <c r="AP212" s="66">
        <f t="shared" ref="AP212:AP215" si="378">CM122</f>
        <v>0</v>
      </c>
      <c r="AQ212" s="62">
        <f>IFERROR(AP212/AP218,0)</f>
        <v>0</v>
      </c>
      <c r="AR212" s="63" t="str">
        <f t="shared" si="347"/>
        <v>0</v>
      </c>
      <c r="AS212" s="64">
        <f>IFERROR(AR212/AR203,0)</f>
        <v>0</v>
      </c>
      <c r="AT212" s="63">
        <f t="shared" ref="AT212:AT215" si="379">CN122</f>
        <v>0</v>
      </c>
      <c r="AU212" s="69">
        <f>IFERROR(AT212/AT218,0)</f>
        <v>0</v>
      </c>
      <c r="AV212" s="70">
        <f t="shared" si="349"/>
        <v>1072</v>
      </c>
      <c r="AW212" s="71">
        <f t="shared" si="350"/>
        <v>1.2085682074408117</v>
      </c>
      <c r="AX212" s="72">
        <f t="shared" si="351"/>
        <v>-78.154979386326033</v>
      </c>
      <c r="AY212" s="71">
        <f t="shared" si="352"/>
        <v>-0.31618168461711271</v>
      </c>
      <c r="AZ212" s="72">
        <f t="shared" si="353"/>
        <v>111875.39200000011</v>
      </c>
      <c r="BA212" s="73">
        <f t="shared" si="354"/>
        <v>0.51025939102037887</v>
      </c>
      <c r="BB212" s="70">
        <f t="shared" si="355"/>
        <v>1959</v>
      </c>
      <c r="BC212" s="71">
        <f t="shared" si="356"/>
        <v>0</v>
      </c>
      <c r="BD212" s="72">
        <f t="shared" si="357"/>
        <v>169.02878611536505</v>
      </c>
      <c r="BE212" s="71">
        <f t="shared" si="358"/>
        <v>0</v>
      </c>
      <c r="BF212" s="72">
        <f t="shared" si="359"/>
        <v>331127.39200000011</v>
      </c>
      <c r="BG212" s="73">
        <f t="shared" si="360"/>
        <v>0</v>
      </c>
      <c r="BH212" s="70">
        <f t="shared" si="361"/>
        <v>1959</v>
      </c>
      <c r="BI212" s="71">
        <f t="shared" si="362"/>
        <v>0</v>
      </c>
      <c r="BJ212" s="72">
        <f t="shared" si="363"/>
        <v>169.02878611536505</v>
      </c>
      <c r="BK212" s="71">
        <f t="shared" si="364"/>
        <v>0</v>
      </c>
      <c r="BL212" s="72">
        <f t="shared" si="365"/>
        <v>331127.39200000011</v>
      </c>
      <c r="BM212" s="74">
        <f t="shared" si="366"/>
        <v>0</v>
      </c>
      <c r="BN212" s="75">
        <f t="shared" si="367"/>
        <v>1959</v>
      </c>
      <c r="BO212" s="71">
        <f t="shared" si="368"/>
        <v>0</v>
      </c>
      <c r="BP212" s="72">
        <f t="shared" si="369"/>
        <v>169.02878611536505</v>
      </c>
      <c r="BQ212" s="71">
        <f t="shared" si="370"/>
        <v>0</v>
      </c>
      <c r="BR212" s="72">
        <f t="shared" si="339"/>
        <v>331127.39200000011</v>
      </c>
      <c r="BS212" s="74">
        <f t="shared" si="371"/>
        <v>0</v>
      </c>
      <c r="BX212" s="6"/>
      <c r="BY212" s="6"/>
      <c r="BZ212" s="6"/>
      <c r="CA212" s="6"/>
      <c r="CB212" s="6"/>
      <c r="CC212" s="6"/>
      <c r="CD212" s="2"/>
      <c r="CE212" s="2"/>
      <c r="CJ212" s="6"/>
      <c r="CK212" s="6"/>
      <c r="CM212" s="6"/>
    </row>
    <row r="213" spans="3:92" ht="18" customHeight="1" x14ac:dyDescent="0.3">
      <c r="C213" s="315"/>
      <c r="D213" s="324"/>
      <c r="E213" s="60" t="s">
        <v>54</v>
      </c>
      <c r="F213" s="61">
        <f>CA123</f>
        <v>440</v>
      </c>
      <c r="G213" s="62">
        <f>IFERROR(F213/F218,0)</f>
        <v>0.10928961748633879</v>
      </c>
      <c r="H213" s="63">
        <f t="shared" si="340"/>
        <v>245.8659090909091</v>
      </c>
      <c r="I213" s="64">
        <f>IFERROR(H213/H203,0)</f>
        <v>1.0389456080855641</v>
      </c>
      <c r="J213" s="63">
        <f>CB123</f>
        <v>108181</v>
      </c>
      <c r="K213" s="65">
        <f>IFERROR(J213/J218,0)</f>
        <v>0.11358777824443511</v>
      </c>
      <c r="L213" s="66">
        <f t="shared" si="376"/>
        <v>831</v>
      </c>
      <c r="M213" s="62">
        <f>IFERROR(L213/L218,0)</f>
        <v>0.17798243735275218</v>
      </c>
      <c r="N213" s="63">
        <f t="shared" si="341"/>
        <v>182.17602406738868</v>
      </c>
      <c r="O213" s="64">
        <f>IFERROR(N213/N203,0)</f>
        <v>0.73628288860312108</v>
      </c>
      <c r="P213" s="63">
        <f t="shared" si="377"/>
        <v>151388.27599999998</v>
      </c>
      <c r="Q213" s="67">
        <f>IFERROR(P213/P218,0)</f>
        <v>0.17978129289563957</v>
      </c>
      <c r="R213" s="66">
        <f>CE123</f>
        <v>0</v>
      </c>
      <c r="S213" s="62">
        <f>IFERROR(R213/R218,0)</f>
        <v>0</v>
      </c>
      <c r="T213" s="63" t="str">
        <f t="shared" si="342"/>
        <v>0</v>
      </c>
      <c r="U213" s="64">
        <f>IFERROR(T213/T203,0)</f>
        <v>0</v>
      </c>
      <c r="V213" s="63">
        <f>CF123</f>
        <v>0</v>
      </c>
      <c r="W213" s="67">
        <f>IFERROR(V213/V218,0)</f>
        <v>0</v>
      </c>
      <c r="X213" s="68">
        <f>CG123</f>
        <v>0</v>
      </c>
      <c r="Y213" s="62">
        <f>IFERROR(X213/X218,0)</f>
        <v>0</v>
      </c>
      <c r="Z213" s="63" t="str">
        <f t="shared" si="343"/>
        <v>0</v>
      </c>
      <c r="AA213" s="64">
        <f>IFERROR(Z213/Z203,0)</f>
        <v>0</v>
      </c>
      <c r="AB213" s="63">
        <f>CH123</f>
        <v>0</v>
      </c>
      <c r="AC213" s="65">
        <f>IFERROR(AB213/AB218,0)</f>
        <v>0</v>
      </c>
      <c r="AD213" s="66">
        <f>CI123</f>
        <v>0</v>
      </c>
      <c r="AE213" s="62">
        <f>IFERROR(AD213/AD218,0)</f>
        <v>0</v>
      </c>
      <c r="AF213" s="63" t="str">
        <f t="shared" si="344"/>
        <v>0</v>
      </c>
      <c r="AG213" s="64">
        <f>IFERROR(AF213/AF203,0)</f>
        <v>0</v>
      </c>
      <c r="AH213" s="63">
        <f>CJ123</f>
        <v>0</v>
      </c>
      <c r="AI213" s="67">
        <f>IFERROR(AH213/AH218,0)</f>
        <v>0</v>
      </c>
      <c r="AJ213" s="66">
        <f>CK123</f>
        <v>0</v>
      </c>
      <c r="AK213" s="62">
        <f>IFERROR(AJ213/AJ218,0)</f>
        <v>0</v>
      </c>
      <c r="AL213" s="63" t="str">
        <f t="shared" si="345"/>
        <v>0</v>
      </c>
      <c r="AM213" s="64">
        <f>IFERROR(AL213/AL203,0)</f>
        <v>0</v>
      </c>
      <c r="AN213" s="63">
        <f>CL123</f>
        <v>0</v>
      </c>
      <c r="AO213" s="65">
        <f>IFERROR(AN213/AN218,0)</f>
        <v>0</v>
      </c>
      <c r="AP213" s="66">
        <f t="shared" si="378"/>
        <v>0</v>
      </c>
      <c r="AQ213" s="62">
        <f>IFERROR(AP213/AP218,0)</f>
        <v>0</v>
      </c>
      <c r="AR213" s="63" t="str">
        <f t="shared" si="347"/>
        <v>0</v>
      </c>
      <c r="AS213" s="64">
        <f>IFERROR(AR213/AR203,0)</f>
        <v>0</v>
      </c>
      <c r="AT213" s="63">
        <f t="shared" si="379"/>
        <v>0</v>
      </c>
      <c r="AU213" s="69">
        <f>IFERROR(AT213/AT218,0)</f>
        <v>0</v>
      </c>
      <c r="AV213" s="70">
        <f t="shared" si="349"/>
        <v>391</v>
      </c>
      <c r="AW213" s="71">
        <f t="shared" si="350"/>
        <v>0.88863636363636367</v>
      </c>
      <c r="AX213" s="72">
        <f t="shared" si="351"/>
        <v>-63.689885023520418</v>
      </c>
      <c r="AY213" s="71">
        <f t="shared" si="352"/>
        <v>-0.25904317218688111</v>
      </c>
      <c r="AZ213" s="72">
        <f t="shared" si="353"/>
        <v>43207.275999999983</v>
      </c>
      <c r="BA213" s="73">
        <f t="shared" si="354"/>
        <v>0.3993980088925041</v>
      </c>
      <c r="BB213" s="70">
        <f t="shared" si="355"/>
        <v>831</v>
      </c>
      <c r="BC213" s="71">
        <f t="shared" si="356"/>
        <v>0</v>
      </c>
      <c r="BD213" s="72">
        <f t="shared" si="357"/>
        <v>182.17602406738868</v>
      </c>
      <c r="BE213" s="71">
        <f t="shared" si="358"/>
        <v>0</v>
      </c>
      <c r="BF213" s="72">
        <f t="shared" si="359"/>
        <v>151388.27599999998</v>
      </c>
      <c r="BG213" s="73">
        <f t="shared" si="360"/>
        <v>0</v>
      </c>
      <c r="BH213" s="70">
        <f t="shared" si="361"/>
        <v>831</v>
      </c>
      <c r="BI213" s="71">
        <f t="shared" si="362"/>
        <v>0</v>
      </c>
      <c r="BJ213" s="72">
        <f t="shared" si="363"/>
        <v>182.17602406738868</v>
      </c>
      <c r="BK213" s="71">
        <f t="shared" si="364"/>
        <v>0</v>
      </c>
      <c r="BL213" s="72">
        <f t="shared" si="365"/>
        <v>151388.27599999998</v>
      </c>
      <c r="BM213" s="74">
        <f t="shared" si="366"/>
        <v>0</v>
      </c>
      <c r="BN213" s="75">
        <f t="shared" si="367"/>
        <v>831</v>
      </c>
      <c r="BO213" s="71">
        <f t="shared" si="368"/>
        <v>0</v>
      </c>
      <c r="BP213" s="72">
        <f t="shared" si="369"/>
        <v>182.17602406738868</v>
      </c>
      <c r="BQ213" s="71">
        <f t="shared" si="370"/>
        <v>0</v>
      </c>
      <c r="BR213" s="72">
        <f t="shared" si="339"/>
        <v>151388.27599999998</v>
      </c>
      <c r="BS213" s="74">
        <f t="shared" si="371"/>
        <v>0</v>
      </c>
      <c r="BX213" s="6"/>
      <c r="BY213" s="6"/>
      <c r="BZ213" s="6"/>
      <c r="CA213" s="6"/>
      <c r="CB213" s="6"/>
      <c r="CC213" s="6"/>
      <c r="CD213" s="2"/>
      <c r="CE213" s="2"/>
      <c r="CJ213" s="6"/>
      <c r="CK213" s="6"/>
      <c r="CM213" s="6"/>
    </row>
    <row r="214" spans="3:92" ht="18" customHeight="1" x14ac:dyDescent="0.3">
      <c r="C214" s="315"/>
      <c r="D214" s="324"/>
      <c r="E214" s="60" t="s">
        <v>56</v>
      </c>
      <c r="F214" s="61">
        <f>CA124</f>
        <v>74</v>
      </c>
      <c r="G214" s="62">
        <f>IFERROR(F214/F218,0)</f>
        <v>1.838052657724789E-2</v>
      </c>
      <c r="H214" s="63">
        <f t="shared" si="340"/>
        <v>271.82432432432432</v>
      </c>
      <c r="I214" s="64">
        <f>IFERROR(H214/H203,0)</f>
        <v>1.1486370313468759</v>
      </c>
      <c r="J214" s="63">
        <f>CB124</f>
        <v>20115</v>
      </c>
      <c r="K214" s="65">
        <f>IFERROR(J214/J218,0)</f>
        <v>2.1120327593448132E-2</v>
      </c>
      <c r="L214" s="66">
        <f t="shared" si="376"/>
        <v>0</v>
      </c>
      <c r="M214" s="62">
        <f>IFERROR(L214/L218,0)</f>
        <v>0</v>
      </c>
      <c r="N214" s="63" t="str">
        <f t="shared" si="341"/>
        <v>0</v>
      </c>
      <c r="O214" s="64">
        <f>IFERROR(N214/N203,0)</f>
        <v>0</v>
      </c>
      <c r="P214" s="63">
        <f t="shared" si="377"/>
        <v>0</v>
      </c>
      <c r="Q214" s="67">
        <f>IFERROR(P214/P218,0)</f>
        <v>0</v>
      </c>
      <c r="R214" s="66">
        <f>CE124</f>
        <v>0</v>
      </c>
      <c r="S214" s="62">
        <f>IFERROR(R214/R218,0)</f>
        <v>0</v>
      </c>
      <c r="T214" s="63" t="str">
        <f t="shared" si="342"/>
        <v>0</v>
      </c>
      <c r="U214" s="64">
        <f>IFERROR(T214/T203,0)</f>
        <v>0</v>
      </c>
      <c r="V214" s="63">
        <f>CF124</f>
        <v>0</v>
      </c>
      <c r="W214" s="67">
        <f>IFERROR(V214/V218,0)</f>
        <v>0</v>
      </c>
      <c r="X214" s="68">
        <f>CG124</f>
        <v>0</v>
      </c>
      <c r="Y214" s="62">
        <f>IFERROR(X214/X218,0)</f>
        <v>0</v>
      </c>
      <c r="Z214" s="63" t="str">
        <f t="shared" si="343"/>
        <v>0</v>
      </c>
      <c r="AA214" s="64">
        <f>IFERROR(Z214/Z203,0)</f>
        <v>0</v>
      </c>
      <c r="AB214" s="63">
        <f>CH124</f>
        <v>0</v>
      </c>
      <c r="AC214" s="65">
        <f>IFERROR(AB214/AB218,0)</f>
        <v>0</v>
      </c>
      <c r="AD214" s="66">
        <f>CI124</f>
        <v>0</v>
      </c>
      <c r="AE214" s="62">
        <f>IFERROR(AD214/AD218,0)</f>
        <v>0</v>
      </c>
      <c r="AF214" s="63" t="str">
        <f t="shared" si="344"/>
        <v>0</v>
      </c>
      <c r="AG214" s="64">
        <f>IFERROR(AF214/AF203,0)</f>
        <v>0</v>
      </c>
      <c r="AH214" s="63">
        <f>CJ124</f>
        <v>0</v>
      </c>
      <c r="AI214" s="67">
        <f>IFERROR(AH214/AH218,0)</f>
        <v>0</v>
      </c>
      <c r="AJ214" s="66">
        <f>CK124</f>
        <v>0</v>
      </c>
      <c r="AK214" s="62">
        <f>IFERROR(AJ214/AJ218,0)</f>
        <v>0</v>
      </c>
      <c r="AL214" s="63" t="str">
        <f t="shared" si="345"/>
        <v>0</v>
      </c>
      <c r="AM214" s="64">
        <f>IFERROR(AL214/AL203,0)</f>
        <v>0</v>
      </c>
      <c r="AN214" s="63">
        <f>CL124</f>
        <v>0</v>
      </c>
      <c r="AO214" s="65">
        <f>IFERROR(AN214/AN218,0)</f>
        <v>0</v>
      </c>
      <c r="AP214" s="66">
        <f t="shared" si="378"/>
        <v>0</v>
      </c>
      <c r="AQ214" s="62">
        <f>IFERROR(AP214/AP218,0)</f>
        <v>0</v>
      </c>
      <c r="AR214" s="63" t="str">
        <f t="shared" si="347"/>
        <v>0</v>
      </c>
      <c r="AS214" s="64">
        <f>IFERROR(AR214/AR203,0)</f>
        <v>0</v>
      </c>
      <c r="AT214" s="63">
        <f t="shared" si="379"/>
        <v>0</v>
      </c>
      <c r="AU214" s="69">
        <f>IFERROR(AT214/AT218,0)</f>
        <v>0</v>
      </c>
      <c r="AV214" s="70">
        <f t="shared" si="349"/>
        <v>-74</v>
      </c>
      <c r="AW214" s="71">
        <f t="shared" si="350"/>
        <v>-1</v>
      </c>
      <c r="AX214" s="72">
        <f t="shared" si="351"/>
        <v>-271.82432432432432</v>
      </c>
      <c r="AY214" s="71">
        <f t="shared" si="352"/>
        <v>-1</v>
      </c>
      <c r="AZ214" s="72">
        <f t="shared" si="353"/>
        <v>-20115</v>
      </c>
      <c r="BA214" s="73">
        <f t="shared" si="354"/>
        <v>-1</v>
      </c>
      <c r="BB214" s="70">
        <f t="shared" si="355"/>
        <v>0</v>
      </c>
      <c r="BC214" s="71">
        <f t="shared" si="356"/>
        <v>0</v>
      </c>
      <c r="BD214" s="72">
        <f t="shared" si="357"/>
        <v>0</v>
      </c>
      <c r="BE214" s="71">
        <f t="shared" si="358"/>
        <v>0</v>
      </c>
      <c r="BF214" s="72">
        <f t="shared" si="359"/>
        <v>0</v>
      </c>
      <c r="BG214" s="73">
        <f t="shared" si="360"/>
        <v>0</v>
      </c>
      <c r="BH214" s="70">
        <f t="shared" si="361"/>
        <v>0</v>
      </c>
      <c r="BI214" s="71">
        <f t="shared" si="362"/>
        <v>0</v>
      </c>
      <c r="BJ214" s="72">
        <f t="shared" si="363"/>
        <v>0</v>
      </c>
      <c r="BK214" s="71">
        <f t="shared" si="364"/>
        <v>0</v>
      </c>
      <c r="BL214" s="72">
        <f t="shared" si="365"/>
        <v>0</v>
      </c>
      <c r="BM214" s="74">
        <f t="shared" si="366"/>
        <v>0</v>
      </c>
      <c r="BN214" s="75">
        <f t="shared" si="367"/>
        <v>0</v>
      </c>
      <c r="BO214" s="71">
        <f t="shared" si="368"/>
        <v>0</v>
      </c>
      <c r="BP214" s="72">
        <f t="shared" si="369"/>
        <v>0</v>
      </c>
      <c r="BQ214" s="71">
        <f t="shared" si="370"/>
        <v>0</v>
      </c>
      <c r="BR214" s="72">
        <f t="shared" si="339"/>
        <v>0</v>
      </c>
      <c r="BS214" s="74">
        <f t="shared" si="371"/>
        <v>0</v>
      </c>
      <c r="BX214" s="6"/>
      <c r="BY214" s="6"/>
      <c r="BZ214" s="6"/>
      <c r="CA214" s="6"/>
      <c r="CB214" s="6"/>
      <c r="CC214" s="6"/>
      <c r="CD214" s="2"/>
      <c r="CE214" s="2"/>
      <c r="CJ214" s="6"/>
      <c r="CK214" s="6"/>
      <c r="CM214" s="6"/>
    </row>
    <row r="215" spans="3:92" ht="18" customHeight="1" x14ac:dyDescent="0.3">
      <c r="C215" s="315"/>
      <c r="D215" s="324"/>
      <c r="E215" s="60" t="s">
        <v>39</v>
      </c>
      <c r="F215" s="61">
        <f>CA125</f>
        <v>90</v>
      </c>
      <c r="G215" s="62">
        <f>IFERROR(F215/F218,0)</f>
        <v>2.2354694485842028E-2</v>
      </c>
      <c r="H215" s="63">
        <f t="shared" si="340"/>
        <v>259.26666666666665</v>
      </c>
      <c r="I215" s="64">
        <f>IFERROR(H215/H203,0)</f>
        <v>1.0955726462944471</v>
      </c>
      <c r="J215" s="63">
        <f>CB125</f>
        <v>23334</v>
      </c>
      <c r="K215" s="65">
        <f>IFERROR(J215/J218,0)</f>
        <v>2.4500209995800083E-2</v>
      </c>
      <c r="L215" s="66">
        <f t="shared" si="376"/>
        <v>138</v>
      </c>
      <c r="M215" s="62">
        <f>IFERROR(L215/L218,0)</f>
        <v>2.9556650246305417E-2</v>
      </c>
      <c r="N215" s="63">
        <f t="shared" si="341"/>
        <v>100.26348550724637</v>
      </c>
      <c r="O215" s="64">
        <f>IFERROR(N215/N203,0)</f>
        <v>0.40522505147760252</v>
      </c>
      <c r="P215" s="63">
        <f t="shared" si="377"/>
        <v>13836.360999999999</v>
      </c>
      <c r="Q215" s="67">
        <f>IFERROR(P215/P218,0)</f>
        <v>1.6431383824932418E-2</v>
      </c>
      <c r="R215" s="66">
        <f>CE125</f>
        <v>0</v>
      </c>
      <c r="S215" s="62">
        <f>IFERROR(R215/R218,0)</f>
        <v>0</v>
      </c>
      <c r="T215" s="63" t="str">
        <f t="shared" si="342"/>
        <v>0</v>
      </c>
      <c r="U215" s="64">
        <f>IFERROR(T215/T203,0)</f>
        <v>0</v>
      </c>
      <c r="V215" s="63">
        <f>CF125</f>
        <v>0</v>
      </c>
      <c r="W215" s="67">
        <f>IFERROR(V215/V218,0)</f>
        <v>0</v>
      </c>
      <c r="X215" s="68">
        <f>CG125</f>
        <v>0</v>
      </c>
      <c r="Y215" s="62">
        <f>IFERROR(X215/X218,0)</f>
        <v>0</v>
      </c>
      <c r="Z215" s="63" t="str">
        <f t="shared" si="343"/>
        <v>0</v>
      </c>
      <c r="AA215" s="64">
        <f>IFERROR(Z215/Z203,0)</f>
        <v>0</v>
      </c>
      <c r="AB215" s="63">
        <f>CH125</f>
        <v>0</v>
      </c>
      <c r="AC215" s="65">
        <f>IFERROR(AB215/AB218,0)</f>
        <v>0</v>
      </c>
      <c r="AD215" s="66">
        <f>CI125</f>
        <v>0</v>
      </c>
      <c r="AE215" s="62">
        <f>IFERROR(AD215/AD218,0)</f>
        <v>0</v>
      </c>
      <c r="AF215" s="63" t="str">
        <f t="shared" si="344"/>
        <v>0</v>
      </c>
      <c r="AG215" s="64">
        <f>IFERROR(AF215/AF203,0)</f>
        <v>0</v>
      </c>
      <c r="AH215" s="63">
        <f>CJ125</f>
        <v>0</v>
      </c>
      <c r="AI215" s="67">
        <f>IFERROR(AH215/AH218,0)</f>
        <v>0</v>
      </c>
      <c r="AJ215" s="66">
        <f>CK125</f>
        <v>0</v>
      </c>
      <c r="AK215" s="62">
        <f>IFERROR(AJ215/AJ218,0)</f>
        <v>0</v>
      </c>
      <c r="AL215" s="63" t="str">
        <f t="shared" si="345"/>
        <v>0</v>
      </c>
      <c r="AM215" s="64">
        <f>IFERROR(AL215/AL203,0)</f>
        <v>0</v>
      </c>
      <c r="AN215" s="63">
        <f>CL125</f>
        <v>0</v>
      </c>
      <c r="AO215" s="65">
        <f>IFERROR(AN215/AN218,0)</f>
        <v>0</v>
      </c>
      <c r="AP215" s="66">
        <f t="shared" si="378"/>
        <v>0</v>
      </c>
      <c r="AQ215" s="62">
        <f>IFERROR(AP215/AP218,0)</f>
        <v>0</v>
      </c>
      <c r="AR215" s="63" t="str">
        <f t="shared" si="347"/>
        <v>0</v>
      </c>
      <c r="AS215" s="64">
        <f>IFERROR(AR215/AR203,0)</f>
        <v>0</v>
      </c>
      <c r="AT215" s="63">
        <f t="shared" si="379"/>
        <v>0</v>
      </c>
      <c r="AU215" s="69">
        <f>IFERROR(AT215/AT218,0)</f>
        <v>0</v>
      </c>
      <c r="AV215" s="70">
        <f t="shared" si="349"/>
        <v>48</v>
      </c>
      <c r="AW215" s="71">
        <f t="shared" si="350"/>
        <v>0.53333333333333333</v>
      </c>
      <c r="AX215" s="72">
        <f t="shared" si="351"/>
        <v>-159.00318115942028</v>
      </c>
      <c r="AY215" s="71">
        <f t="shared" si="352"/>
        <v>-0.61328046217313048</v>
      </c>
      <c r="AZ215" s="72">
        <f t="shared" si="353"/>
        <v>-9497.639000000001</v>
      </c>
      <c r="BA215" s="73">
        <f t="shared" si="354"/>
        <v>-0.40703004199880005</v>
      </c>
      <c r="BB215" s="70">
        <f t="shared" si="355"/>
        <v>138</v>
      </c>
      <c r="BC215" s="71">
        <f t="shared" si="356"/>
        <v>0</v>
      </c>
      <c r="BD215" s="72">
        <f t="shared" si="357"/>
        <v>100.26348550724637</v>
      </c>
      <c r="BE215" s="71">
        <f t="shared" si="358"/>
        <v>0</v>
      </c>
      <c r="BF215" s="72">
        <f t="shared" si="359"/>
        <v>13836.360999999999</v>
      </c>
      <c r="BG215" s="73">
        <f t="shared" si="360"/>
        <v>0</v>
      </c>
      <c r="BH215" s="70">
        <f t="shared" si="361"/>
        <v>138</v>
      </c>
      <c r="BI215" s="71">
        <f t="shared" si="362"/>
        <v>0</v>
      </c>
      <c r="BJ215" s="72">
        <f t="shared" si="363"/>
        <v>100.26348550724637</v>
      </c>
      <c r="BK215" s="71">
        <f t="shared" si="364"/>
        <v>0</v>
      </c>
      <c r="BL215" s="72">
        <f t="shared" si="365"/>
        <v>13836.360999999999</v>
      </c>
      <c r="BM215" s="74">
        <f t="shared" si="366"/>
        <v>0</v>
      </c>
      <c r="BN215" s="75">
        <f t="shared" si="367"/>
        <v>138</v>
      </c>
      <c r="BO215" s="71">
        <f t="shared" si="368"/>
        <v>0</v>
      </c>
      <c r="BP215" s="72">
        <f t="shared" si="369"/>
        <v>100.26348550724637</v>
      </c>
      <c r="BQ215" s="71">
        <f t="shared" si="370"/>
        <v>0</v>
      </c>
      <c r="BR215" s="72">
        <f t="shared" si="339"/>
        <v>13836.360999999999</v>
      </c>
      <c r="BS215" s="74">
        <f t="shared" si="371"/>
        <v>0</v>
      </c>
      <c r="BX215" s="6"/>
      <c r="BY215" s="6"/>
      <c r="BZ215" s="6"/>
      <c r="CA215" s="6"/>
      <c r="CB215" s="6"/>
      <c r="CC215" s="6"/>
      <c r="CD215" s="2"/>
      <c r="CE215" s="2"/>
      <c r="CJ215" s="6"/>
      <c r="CK215" s="6"/>
      <c r="CM215" s="6"/>
    </row>
    <row r="216" spans="3:92" ht="18" customHeight="1" x14ac:dyDescent="0.3">
      <c r="C216" s="315"/>
      <c r="D216" s="325"/>
      <c r="E216" s="86" t="s">
        <v>41</v>
      </c>
      <c r="F216" s="87">
        <f>SUM(F211:F215)</f>
        <v>1772</v>
      </c>
      <c r="G216" s="88">
        <f>IFERROR(F216/F218,0)</f>
        <v>0.44013909587680078</v>
      </c>
      <c r="H216" s="89">
        <f t="shared" si="340"/>
        <v>246.68510158013544</v>
      </c>
      <c r="I216" s="90">
        <f>IFERROR(H216/H203,0)</f>
        <v>1.0424072365886994</v>
      </c>
      <c r="J216" s="89">
        <f>SUM(J211:J215)</f>
        <v>437126</v>
      </c>
      <c r="K216" s="91">
        <f>IFERROR(J216/J218,0)</f>
        <v>0.45897312053758926</v>
      </c>
      <c r="L216" s="92">
        <f>SUM(L211:L215)</f>
        <v>3175</v>
      </c>
      <c r="M216" s="88">
        <f>IFERROR(L216/L218,0)</f>
        <v>0.68001713428999788</v>
      </c>
      <c r="N216" s="89">
        <f t="shared" si="341"/>
        <v>174.38544881889769</v>
      </c>
      <c r="O216" s="90">
        <f>IFERROR(N216/N203,0)</f>
        <v>0.70479648814398554</v>
      </c>
      <c r="P216" s="89">
        <f>SUM(P211:P215)</f>
        <v>553673.80000000016</v>
      </c>
      <c r="Q216" s="93">
        <f>IFERROR(P216/P218,0)</f>
        <v>0.65751585417646086</v>
      </c>
      <c r="R216" s="92">
        <f>SUM(R211:R215)</f>
        <v>0</v>
      </c>
      <c r="S216" s="88">
        <f>IFERROR(R216/R218,0)</f>
        <v>0</v>
      </c>
      <c r="T216" s="89" t="str">
        <f t="shared" si="342"/>
        <v>0</v>
      </c>
      <c r="U216" s="90">
        <f>IFERROR(T216/T203,0)</f>
        <v>0</v>
      </c>
      <c r="V216" s="89">
        <f>SUM(V211:V215)</f>
        <v>0</v>
      </c>
      <c r="W216" s="93">
        <f>IFERROR(V216/V218,0)</f>
        <v>0</v>
      </c>
      <c r="X216" s="94">
        <f>SUM(X211:X215)</f>
        <v>0</v>
      </c>
      <c r="Y216" s="88">
        <f>IFERROR(X216/X218,0)</f>
        <v>0</v>
      </c>
      <c r="Z216" s="89" t="str">
        <f t="shared" si="343"/>
        <v>0</v>
      </c>
      <c r="AA216" s="90">
        <f>IFERROR(Z216/Z203,0)</f>
        <v>0</v>
      </c>
      <c r="AB216" s="89">
        <f>SUM(AB211:AB215)</f>
        <v>0</v>
      </c>
      <c r="AC216" s="91">
        <f>IFERROR(AB216/AB218,0)</f>
        <v>0</v>
      </c>
      <c r="AD216" s="92">
        <f>SUM(AD211:AD215)</f>
        <v>0</v>
      </c>
      <c r="AE216" s="88">
        <f>IFERROR(AD216/AD218,0)</f>
        <v>0</v>
      </c>
      <c r="AF216" s="89" t="str">
        <f t="shared" si="344"/>
        <v>0</v>
      </c>
      <c r="AG216" s="90">
        <f>IFERROR(AF216/AF203,0)</f>
        <v>0</v>
      </c>
      <c r="AH216" s="89">
        <f>SUM(AH211:AH215)</f>
        <v>0</v>
      </c>
      <c r="AI216" s="93">
        <f>IFERROR(AH216/AH218,0)</f>
        <v>0</v>
      </c>
      <c r="AJ216" s="92">
        <f>SUM(AJ211:AJ215)</f>
        <v>0</v>
      </c>
      <c r="AK216" s="88">
        <f>IFERROR(AJ216/AJ218,0)</f>
        <v>0</v>
      </c>
      <c r="AL216" s="89" t="str">
        <f t="shared" si="345"/>
        <v>0</v>
      </c>
      <c r="AM216" s="90">
        <f>IFERROR(AL216/AL203,0)</f>
        <v>0</v>
      </c>
      <c r="AN216" s="89">
        <f>SUM(AN211:AN215)</f>
        <v>0</v>
      </c>
      <c r="AO216" s="91">
        <f>IFERROR(AN216/AN218,0)</f>
        <v>0</v>
      </c>
      <c r="AP216" s="92">
        <f>SUM(AP211:AP215)</f>
        <v>0</v>
      </c>
      <c r="AQ216" s="88">
        <f>IFERROR(AP216/AP218,0)</f>
        <v>0</v>
      </c>
      <c r="AR216" s="89" t="str">
        <f t="shared" si="347"/>
        <v>0</v>
      </c>
      <c r="AS216" s="90">
        <f>IFERROR(AR216/AR203,0)</f>
        <v>0</v>
      </c>
      <c r="AT216" s="89">
        <f>SUM(AT211:AT215)</f>
        <v>0</v>
      </c>
      <c r="AU216" s="95">
        <f>IFERROR(AT216/AT218,0)</f>
        <v>0</v>
      </c>
      <c r="AV216" s="96">
        <f t="shared" si="349"/>
        <v>1403</v>
      </c>
      <c r="AW216" s="97">
        <f t="shared" si="350"/>
        <v>0.79176072234762984</v>
      </c>
      <c r="AX216" s="98">
        <f t="shared" si="351"/>
        <v>-72.299652761237752</v>
      </c>
      <c r="AY216" s="97">
        <f t="shared" si="352"/>
        <v>-0.29308479635828866</v>
      </c>
      <c r="AZ216" s="98">
        <f t="shared" si="353"/>
        <v>116547.80000000016</v>
      </c>
      <c r="BA216" s="99">
        <f t="shared" si="354"/>
        <v>0.26662289591559452</v>
      </c>
      <c r="BB216" s="96">
        <f t="shared" si="355"/>
        <v>3175</v>
      </c>
      <c r="BC216" s="97">
        <f t="shared" si="356"/>
        <v>0</v>
      </c>
      <c r="BD216" s="98">
        <f t="shared" si="357"/>
        <v>174.38544881889769</v>
      </c>
      <c r="BE216" s="97">
        <f t="shared" si="358"/>
        <v>0</v>
      </c>
      <c r="BF216" s="98">
        <f t="shared" si="359"/>
        <v>553673.80000000016</v>
      </c>
      <c r="BG216" s="99">
        <f t="shared" si="360"/>
        <v>0</v>
      </c>
      <c r="BH216" s="96">
        <f t="shared" si="361"/>
        <v>3175</v>
      </c>
      <c r="BI216" s="97">
        <f t="shared" si="362"/>
        <v>0</v>
      </c>
      <c r="BJ216" s="98">
        <f t="shared" si="363"/>
        <v>174.38544881889769</v>
      </c>
      <c r="BK216" s="97">
        <f t="shared" si="364"/>
        <v>0</v>
      </c>
      <c r="BL216" s="98">
        <f t="shared" si="365"/>
        <v>553673.80000000016</v>
      </c>
      <c r="BM216" s="100">
        <f t="shared" si="366"/>
        <v>0</v>
      </c>
      <c r="BN216" s="101">
        <f t="shared" si="367"/>
        <v>3175</v>
      </c>
      <c r="BO216" s="97">
        <f t="shared" si="368"/>
        <v>0</v>
      </c>
      <c r="BP216" s="98">
        <f t="shared" si="369"/>
        <v>174.38544881889769</v>
      </c>
      <c r="BQ216" s="97">
        <f t="shared" si="370"/>
        <v>0</v>
      </c>
      <c r="BR216" s="98">
        <f t="shared" si="339"/>
        <v>553673.80000000016</v>
      </c>
      <c r="BS216" s="100">
        <f t="shared" si="371"/>
        <v>0</v>
      </c>
      <c r="BX216" s="213"/>
      <c r="BY216" s="213"/>
      <c r="BZ216" s="213"/>
      <c r="CA216" s="213"/>
      <c r="CB216" s="213"/>
      <c r="CC216" s="14"/>
      <c r="CD216" s="8"/>
      <c r="CE216" s="8"/>
      <c r="CF216" s="8"/>
      <c r="CG216" s="8"/>
      <c r="CH216" s="8"/>
      <c r="CI216" s="8"/>
      <c r="CJ216" s="14"/>
      <c r="CK216" s="6"/>
      <c r="CM216" s="6"/>
    </row>
    <row r="217" spans="3:92" ht="18" customHeight="1" x14ac:dyDescent="0.3">
      <c r="C217" s="315"/>
      <c r="D217" s="326" t="s">
        <v>57</v>
      </c>
      <c r="E217" s="327"/>
      <c r="F217" s="155">
        <f>CA126</f>
        <v>40</v>
      </c>
      <c r="G217" s="156">
        <f>IFERROR(F217/F218,0)</f>
        <v>9.9354197714853452E-3</v>
      </c>
      <c r="H217" s="157">
        <f t="shared" si="340"/>
        <v>0</v>
      </c>
      <c r="I217" s="158">
        <f>IFERROR(H217/H203,0)</f>
        <v>0</v>
      </c>
      <c r="J217" s="157">
        <f>CB126</f>
        <v>0</v>
      </c>
      <c r="K217" s="159">
        <f>IFERROR(J217/J218,0)</f>
        <v>0</v>
      </c>
      <c r="L217" s="160">
        <f>CC126</f>
        <v>1</v>
      </c>
      <c r="M217" s="156">
        <f>IFERROR(L217/L218,0)</f>
        <v>2.1417862497322766E-4</v>
      </c>
      <c r="N217" s="157">
        <f t="shared" si="341"/>
        <v>0</v>
      </c>
      <c r="O217" s="158">
        <f>IFERROR(N217/N203,0)</f>
        <v>0</v>
      </c>
      <c r="P217" s="157">
        <f>CD126</f>
        <v>0</v>
      </c>
      <c r="Q217" s="161">
        <f>IFERROR(P217/P218,0)</f>
        <v>0</v>
      </c>
      <c r="R217" s="160">
        <f>CE126</f>
        <v>0</v>
      </c>
      <c r="S217" s="156">
        <f>IFERROR(R217/R218,0)</f>
        <v>0</v>
      </c>
      <c r="T217" s="157" t="str">
        <f t="shared" si="342"/>
        <v>0</v>
      </c>
      <c r="U217" s="158">
        <f>IFERROR(T217/T203,0)</f>
        <v>0</v>
      </c>
      <c r="V217" s="157">
        <f>CF126</f>
        <v>0</v>
      </c>
      <c r="W217" s="161">
        <f>IFERROR(V217/V218,0)</f>
        <v>0</v>
      </c>
      <c r="X217" s="162">
        <f>CG126</f>
        <v>0</v>
      </c>
      <c r="Y217" s="156">
        <f>IFERROR(X217/X218,0)</f>
        <v>0</v>
      </c>
      <c r="Z217" s="157" t="str">
        <f t="shared" si="343"/>
        <v>0</v>
      </c>
      <c r="AA217" s="158">
        <f>IFERROR(Z217/Z203,0)</f>
        <v>0</v>
      </c>
      <c r="AB217" s="157">
        <f>CH126</f>
        <v>0</v>
      </c>
      <c r="AC217" s="159">
        <f>IFERROR(AB217/AB218,0)</f>
        <v>0</v>
      </c>
      <c r="AD217" s="160">
        <f>CI126</f>
        <v>0</v>
      </c>
      <c r="AE217" s="156">
        <f>IFERROR(AD217/AD218,0)</f>
        <v>0</v>
      </c>
      <c r="AF217" s="157" t="str">
        <f t="shared" si="344"/>
        <v>0</v>
      </c>
      <c r="AG217" s="158">
        <f>IFERROR(AF217/AF203,0)</f>
        <v>0</v>
      </c>
      <c r="AH217" s="157">
        <f>CJ126</f>
        <v>0</v>
      </c>
      <c r="AI217" s="161">
        <f>IFERROR(AH217/AH218,0)</f>
        <v>0</v>
      </c>
      <c r="AJ217" s="160">
        <f>CK126</f>
        <v>0</v>
      </c>
      <c r="AK217" s="156">
        <f>IFERROR(AJ217/AJ218,0)</f>
        <v>0</v>
      </c>
      <c r="AL217" s="157" t="str">
        <f t="shared" si="345"/>
        <v>0</v>
      </c>
      <c r="AM217" s="158">
        <f>IFERROR(AL217/AL203,0)</f>
        <v>0</v>
      </c>
      <c r="AN217" s="157">
        <f>CL126</f>
        <v>0</v>
      </c>
      <c r="AO217" s="159">
        <f>IFERROR(AN217/AN218,0)</f>
        <v>0</v>
      </c>
      <c r="AP217" s="160">
        <f>CM126</f>
        <v>0</v>
      </c>
      <c r="AQ217" s="156">
        <f>IFERROR(AP217/AP218,0)</f>
        <v>0</v>
      </c>
      <c r="AR217" s="157" t="str">
        <f t="shared" si="347"/>
        <v>0</v>
      </c>
      <c r="AS217" s="158">
        <f>IFERROR(AR217/AR203,0)</f>
        <v>0</v>
      </c>
      <c r="AT217" s="157">
        <f>CN126</f>
        <v>0</v>
      </c>
      <c r="AU217" s="163">
        <f>IFERROR(AT217/AT218,0)</f>
        <v>0</v>
      </c>
      <c r="AV217" s="164">
        <f t="shared" si="349"/>
        <v>-39</v>
      </c>
      <c r="AW217" s="165">
        <f t="shared" si="350"/>
        <v>-0.97499999999999998</v>
      </c>
      <c r="AX217" s="166">
        <f t="shared" si="351"/>
        <v>0</v>
      </c>
      <c r="AY217" s="165">
        <f t="shared" si="352"/>
        <v>0</v>
      </c>
      <c r="AZ217" s="166">
        <f t="shared" si="353"/>
        <v>0</v>
      </c>
      <c r="BA217" s="167">
        <f t="shared" si="354"/>
        <v>0</v>
      </c>
      <c r="BB217" s="164">
        <f t="shared" si="355"/>
        <v>1</v>
      </c>
      <c r="BC217" s="165">
        <f t="shared" si="356"/>
        <v>0</v>
      </c>
      <c r="BD217" s="166">
        <f t="shared" si="357"/>
        <v>0</v>
      </c>
      <c r="BE217" s="165">
        <f t="shared" si="358"/>
        <v>0</v>
      </c>
      <c r="BF217" s="166">
        <f t="shared" si="359"/>
        <v>0</v>
      </c>
      <c r="BG217" s="167">
        <f t="shared" si="360"/>
        <v>0</v>
      </c>
      <c r="BH217" s="164">
        <f t="shared" si="361"/>
        <v>1</v>
      </c>
      <c r="BI217" s="165">
        <f t="shared" si="362"/>
        <v>0</v>
      </c>
      <c r="BJ217" s="166">
        <f t="shared" si="363"/>
        <v>0</v>
      </c>
      <c r="BK217" s="165">
        <f t="shared" si="364"/>
        <v>0</v>
      </c>
      <c r="BL217" s="166">
        <f t="shared" si="365"/>
        <v>0</v>
      </c>
      <c r="BM217" s="168">
        <f t="shared" si="366"/>
        <v>0</v>
      </c>
      <c r="BN217" s="169">
        <f t="shared" si="367"/>
        <v>1</v>
      </c>
      <c r="BO217" s="165">
        <f t="shared" si="368"/>
        <v>0</v>
      </c>
      <c r="BP217" s="166">
        <f t="shared" si="369"/>
        <v>0</v>
      </c>
      <c r="BQ217" s="165">
        <f t="shared" si="370"/>
        <v>0</v>
      </c>
      <c r="BR217" s="166">
        <f t="shared" si="339"/>
        <v>0</v>
      </c>
      <c r="BS217" s="168">
        <f t="shared" si="371"/>
        <v>0</v>
      </c>
      <c r="BX217" s="6"/>
      <c r="BY217" s="6"/>
      <c r="BZ217" s="6"/>
      <c r="CA217" s="6"/>
      <c r="CB217" s="6"/>
      <c r="CC217" s="6"/>
      <c r="CD217" s="2"/>
      <c r="CE217" s="2"/>
      <c r="CJ217" s="6"/>
      <c r="CK217" s="6"/>
      <c r="CM217" s="6"/>
    </row>
    <row r="218" spans="3:92" ht="18" customHeight="1" x14ac:dyDescent="0.3">
      <c r="C218" s="315"/>
      <c r="D218" s="328" t="s">
        <v>59</v>
      </c>
      <c r="E218" s="329"/>
      <c r="F218" s="170">
        <f>SUM(F206,F210,F216,F217)</f>
        <v>4026</v>
      </c>
      <c r="G218" s="171">
        <f>IFERROR(F218/F218,0)</f>
        <v>1</v>
      </c>
      <c r="H218" s="172">
        <f t="shared" si="340"/>
        <v>236.56234475906606</v>
      </c>
      <c r="I218" s="173">
        <f>IFERROR(H218/H203,0)</f>
        <v>0.99963191332466961</v>
      </c>
      <c r="J218" s="172">
        <f>SUM(J206,J210,J216,J217)</f>
        <v>952400</v>
      </c>
      <c r="K218" s="174">
        <f>IFERROR(J218/J218,0)</f>
        <v>1</v>
      </c>
      <c r="L218" s="175">
        <f>SUM(L206,L210,L216,L217)</f>
        <v>4669</v>
      </c>
      <c r="M218" s="171">
        <f>IFERROR(L218/L218,0)</f>
        <v>1</v>
      </c>
      <c r="N218" s="172">
        <f t="shared" si="341"/>
        <v>180.35320732490902</v>
      </c>
      <c r="O218" s="173">
        <f>IFERROR(N218/N203,0)</f>
        <v>0.72891578975782745</v>
      </c>
      <c r="P218" s="172">
        <f>SUM(P206,P210,P216,P217)</f>
        <v>842069.12500000023</v>
      </c>
      <c r="Q218" s="176">
        <f>IFERROR(P218/P218,0)</f>
        <v>1</v>
      </c>
      <c r="R218" s="175">
        <f>SUM(R206,R210,R216,R217)</f>
        <v>0</v>
      </c>
      <c r="S218" s="171">
        <f>IFERROR(R218/R218,0)</f>
        <v>0</v>
      </c>
      <c r="T218" s="172" t="str">
        <f t="shared" si="342"/>
        <v>0</v>
      </c>
      <c r="U218" s="173">
        <f>IFERROR(T218/T203,0)</f>
        <v>0</v>
      </c>
      <c r="V218" s="172">
        <f>SUM(V206,V210,V216,V217)</f>
        <v>0</v>
      </c>
      <c r="W218" s="176">
        <f>IFERROR(V218/V218,0)</f>
        <v>0</v>
      </c>
      <c r="X218" s="177">
        <f>SUM(X206,X210,X216,X217)</f>
        <v>0</v>
      </c>
      <c r="Y218" s="171">
        <f>IFERROR(X218/X218,0)</f>
        <v>0</v>
      </c>
      <c r="Z218" s="172" t="str">
        <f t="shared" si="343"/>
        <v>0</v>
      </c>
      <c r="AA218" s="173">
        <f>IFERROR(Z218/Z203,0)</f>
        <v>0</v>
      </c>
      <c r="AB218" s="172">
        <f>SUM(AB206,AB210,AB216,AB217)</f>
        <v>0</v>
      </c>
      <c r="AC218" s="174">
        <f>IFERROR(AB218/AB218,0)</f>
        <v>0</v>
      </c>
      <c r="AD218" s="175">
        <f>SUM(AD206,AD210,AD216,AD217)</f>
        <v>0</v>
      </c>
      <c r="AE218" s="171">
        <f>IFERROR(AD218/AD218,0)</f>
        <v>0</v>
      </c>
      <c r="AF218" s="172" t="str">
        <f t="shared" si="344"/>
        <v>0</v>
      </c>
      <c r="AG218" s="173">
        <f>IFERROR(AF218/AF203,0)</f>
        <v>0</v>
      </c>
      <c r="AH218" s="172">
        <f>SUM(AH206,AH210,AH216,AH217)</f>
        <v>0</v>
      </c>
      <c r="AI218" s="176">
        <f>IFERROR(AH218/AH218,0)</f>
        <v>0</v>
      </c>
      <c r="AJ218" s="175">
        <f>SUM(AJ206,AJ210,AJ216,AJ217)</f>
        <v>0</v>
      </c>
      <c r="AK218" s="171">
        <f>IFERROR(AJ218/AJ218,0)</f>
        <v>0</v>
      </c>
      <c r="AL218" s="172" t="str">
        <f t="shared" si="345"/>
        <v>0</v>
      </c>
      <c r="AM218" s="173">
        <f>IFERROR(AL218/AL203,0)</f>
        <v>0</v>
      </c>
      <c r="AN218" s="172">
        <f>SUM(AN206,AN210,AN216,AN217)</f>
        <v>0</v>
      </c>
      <c r="AO218" s="174">
        <f>IFERROR(AN218/AN218,0)</f>
        <v>0</v>
      </c>
      <c r="AP218" s="175">
        <f>SUM(AP206,AP210,AP216,AP217)</f>
        <v>0</v>
      </c>
      <c r="AQ218" s="171">
        <f>IFERROR(AP218/AP218,0)</f>
        <v>0</v>
      </c>
      <c r="AR218" s="172" t="str">
        <f t="shared" si="347"/>
        <v>0</v>
      </c>
      <c r="AS218" s="173">
        <f>IFERROR(AR218/AR203,0)</f>
        <v>0</v>
      </c>
      <c r="AT218" s="172">
        <f>SUM(AT206,AT210,AT216,AT217)</f>
        <v>0</v>
      </c>
      <c r="AU218" s="178">
        <f>IFERROR(AT218/AT218,0)</f>
        <v>0</v>
      </c>
      <c r="AV218" s="179">
        <f t="shared" si="349"/>
        <v>643</v>
      </c>
      <c r="AW218" s="180">
        <f t="shared" si="350"/>
        <v>0.15971187282662694</v>
      </c>
      <c r="AX218" s="181">
        <f t="shared" si="351"/>
        <v>-56.209137434157043</v>
      </c>
      <c r="AY218" s="180">
        <f t="shared" si="352"/>
        <v>-0.23760813451272181</v>
      </c>
      <c r="AZ218" s="181">
        <f t="shared" si="353"/>
        <v>-110330.87499999977</v>
      </c>
      <c r="BA218" s="182">
        <f t="shared" si="354"/>
        <v>-0.1158451018479628</v>
      </c>
      <c r="BB218" s="179">
        <f t="shared" si="355"/>
        <v>4669</v>
      </c>
      <c r="BC218" s="180">
        <f t="shared" si="356"/>
        <v>0</v>
      </c>
      <c r="BD218" s="181">
        <f t="shared" si="357"/>
        <v>180.35320732490902</v>
      </c>
      <c r="BE218" s="180">
        <f t="shared" si="358"/>
        <v>0</v>
      </c>
      <c r="BF218" s="181">
        <f t="shared" si="359"/>
        <v>842069.12500000023</v>
      </c>
      <c r="BG218" s="182">
        <f t="shared" si="360"/>
        <v>0</v>
      </c>
      <c r="BH218" s="179">
        <f t="shared" si="361"/>
        <v>4669</v>
      </c>
      <c r="BI218" s="180">
        <f t="shared" si="362"/>
        <v>0</v>
      </c>
      <c r="BJ218" s="181">
        <f t="shared" si="363"/>
        <v>180.35320732490902</v>
      </c>
      <c r="BK218" s="180">
        <f t="shared" si="364"/>
        <v>0</v>
      </c>
      <c r="BL218" s="181">
        <f t="shared" si="365"/>
        <v>842069.12500000023</v>
      </c>
      <c r="BM218" s="183">
        <f t="shared" si="366"/>
        <v>0</v>
      </c>
      <c r="BN218" s="184">
        <f t="shared" si="367"/>
        <v>4669</v>
      </c>
      <c r="BO218" s="180">
        <f t="shared" si="368"/>
        <v>0</v>
      </c>
      <c r="BP218" s="181">
        <f t="shared" si="369"/>
        <v>180.35320732490902</v>
      </c>
      <c r="BQ218" s="180">
        <f t="shared" si="370"/>
        <v>0</v>
      </c>
      <c r="BR218" s="181">
        <f t="shared" si="339"/>
        <v>842069.12500000023</v>
      </c>
      <c r="BS218" s="183">
        <f t="shared" si="371"/>
        <v>0</v>
      </c>
      <c r="BX218" s="6"/>
      <c r="BY218" s="6"/>
      <c r="BZ218" s="6"/>
      <c r="CA218" s="6"/>
      <c r="CB218" s="6"/>
      <c r="CC218" s="6"/>
      <c r="CD218" s="2"/>
      <c r="CE218" s="2"/>
      <c r="CJ218" s="6"/>
      <c r="CK218" s="6"/>
      <c r="CM218" s="6"/>
    </row>
    <row r="219" spans="3:92" ht="18" customHeight="1" thickBot="1" x14ac:dyDescent="0.35">
      <c r="C219" s="316"/>
      <c r="D219" s="330" t="s">
        <v>60</v>
      </c>
      <c r="E219" s="331"/>
      <c r="F219" s="185">
        <f>F218/F198</f>
        <v>0.51221374045801527</v>
      </c>
      <c r="G219" s="186"/>
      <c r="H219" s="187"/>
      <c r="I219" s="188"/>
      <c r="J219" s="187"/>
      <c r="K219" s="189"/>
      <c r="L219" s="190">
        <f>L218/L198</f>
        <v>0.59402035623409666</v>
      </c>
      <c r="M219" s="186"/>
      <c r="N219" s="187"/>
      <c r="O219" s="188"/>
      <c r="P219" s="187"/>
      <c r="Q219" s="191"/>
      <c r="R219" s="190" t="e">
        <f>R218/R198</f>
        <v>#DIV/0!</v>
      </c>
      <c r="S219" s="186"/>
      <c r="T219" s="187"/>
      <c r="U219" s="188"/>
      <c r="V219" s="187"/>
      <c r="W219" s="191"/>
      <c r="X219" s="192" t="e">
        <f>X218/X198</f>
        <v>#DIV/0!</v>
      </c>
      <c r="Y219" s="186"/>
      <c r="Z219" s="187"/>
      <c r="AA219" s="188"/>
      <c r="AB219" s="187"/>
      <c r="AC219" s="189"/>
      <c r="AD219" s="190" t="e">
        <f>AD218/AD198</f>
        <v>#DIV/0!</v>
      </c>
      <c r="AE219" s="186"/>
      <c r="AF219" s="187"/>
      <c r="AG219" s="188"/>
      <c r="AH219" s="187"/>
      <c r="AI219" s="191"/>
      <c r="AJ219" s="190" t="e">
        <f>AJ218/AJ198</f>
        <v>#DIV/0!</v>
      </c>
      <c r="AK219" s="186"/>
      <c r="AL219" s="187"/>
      <c r="AM219" s="188"/>
      <c r="AN219" s="187"/>
      <c r="AO219" s="189"/>
      <c r="AP219" s="190" t="e">
        <f>AP218/AP198</f>
        <v>#DIV/0!</v>
      </c>
      <c r="AQ219" s="186"/>
      <c r="AR219" s="187"/>
      <c r="AS219" s="188"/>
      <c r="AT219" s="187"/>
      <c r="AU219" s="193"/>
      <c r="AV219" s="194">
        <f t="shared" si="349"/>
        <v>8.1806615776081393E-2</v>
      </c>
      <c r="AW219" s="195"/>
      <c r="AX219" s="196"/>
      <c r="AY219" s="197"/>
      <c r="AZ219" s="196"/>
      <c r="BA219" s="197"/>
      <c r="BB219" s="194">
        <f t="shared" si="355"/>
        <v>0</v>
      </c>
      <c r="BC219" s="195"/>
      <c r="BD219" s="196"/>
      <c r="BE219" s="197"/>
      <c r="BF219" s="196"/>
      <c r="BG219" s="197"/>
      <c r="BH219" s="194">
        <f t="shared" si="361"/>
        <v>0</v>
      </c>
      <c r="BI219" s="195"/>
      <c r="BJ219" s="196"/>
      <c r="BK219" s="197"/>
      <c r="BL219" s="196"/>
      <c r="BM219" s="198"/>
      <c r="BN219" s="199">
        <f>IFERROR(L219-AP219,0)</f>
        <v>0</v>
      </c>
      <c r="BO219" s="195"/>
      <c r="BP219" s="196"/>
      <c r="BQ219" s="197"/>
      <c r="BR219" s="196"/>
      <c r="BS219" s="198"/>
      <c r="BX219" s="6"/>
      <c r="BY219" s="6"/>
      <c r="BZ219" s="6"/>
      <c r="CA219" s="6"/>
      <c r="CB219" s="6"/>
      <c r="CC219" s="6"/>
      <c r="CD219" s="2"/>
      <c r="CE219" s="2"/>
      <c r="CJ219" s="6"/>
      <c r="CK219" s="6"/>
      <c r="CM219" s="6"/>
    </row>
    <row r="220" spans="3:92" ht="18" customHeight="1" x14ac:dyDescent="0.3">
      <c r="L220" s="8"/>
      <c r="P220" s="8"/>
      <c r="AM220" s="4"/>
      <c r="AS220" s="4"/>
      <c r="BI220" s="3"/>
      <c r="BK220" s="3"/>
      <c r="BM220" s="3"/>
      <c r="BO220" s="3"/>
      <c r="BQ220" s="3"/>
      <c r="BS220" s="3"/>
      <c r="BX220" s="6"/>
      <c r="BY220" s="6"/>
      <c r="BZ220" s="6"/>
      <c r="CA220" s="6"/>
      <c r="CB220" s="6"/>
      <c r="CC220" s="6"/>
      <c r="CD220" s="2"/>
      <c r="CE220" s="2"/>
      <c r="CJ220" s="6"/>
      <c r="CK220" s="6"/>
      <c r="CM220" s="6"/>
    </row>
    <row r="221" spans="3:92" ht="18" customHeight="1" x14ac:dyDescent="0.3">
      <c r="AM221" s="4"/>
      <c r="AN221" s="8"/>
      <c r="AS221" s="4"/>
      <c r="AT221" s="8"/>
      <c r="BI221" s="3"/>
      <c r="BK221" s="3"/>
      <c r="BM221" s="3"/>
      <c r="BO221" s="3"/>
      <c r="BQ221" s="3"/>
      <c r="BS221" s="3"/>
      <c r="BX221" s="6"/>
      <c r="BY221" s="6"/>
      <c r="BZ221" s="6"/>
      <c r="CA221" s="6"/>
      <c r="CB221" s="6"/>
      <c r="CC221" s="6"/>
      <c r="CD221" s="2"/>
      <c r="CE221" s="2"/>
      <c r="CJ221" s="6"/>
      <c r="CK221" s="6"/>
      <c r="CM221" s="6"/>
    </row>
    <row r="222" spans="3:92" s="8" customFormat="1" ht="18" customHeight="1" thickBot="1" x14ac:dyDescent="0.35">
      <c r="C222" s="7"/>
      <c r="D222" s="7"/>
      <c r="E222" s="7"/>
      <c r="F222" s="7">
        <f>CJ169</f>
        <v>8122</v>
      </c>
      <c r="G222" s="3"/>
      <c r="I222" s="4"/>
      <c r="J222" s="9"/>
      <c r="K222" s="9"/>
      <c r="L222" s="7">
        <f>CJ170</f>
        <v>8122</v>
      </c>
      <c r="M222" s="3"/>
      <c r="O222" s="4"/>
      <c r="P222" s="9"/>
      <c r="Q222" s="9"/>
      <c r="R222" s="10">
        <f>CJ171</f>
        <v>0</v>
      </c>
      <c r="S222" s="11"/>
      <c r="T222" s="10"/>
      <c r="U222" s="12"/>
      <c r="V222" s="9"/>
      <c r="W222" s="9"/>
      <c r="X222" s="10">
        <f>CJ172</f>
        <v>0</v>
      </c>
      <c r="Y222" s="11"/>
      <c r="Z222" s="10"/>
      <c r="AA222" s="12"/>
      <c r="AB222" s="9"/>
      <c r="AC222" s="9"/>
      <c r="AD222" s="10">
        <f>CJ173</f>
        <v>0</v>
      </c>
      <c r="AE222" s="11"/>
      <c r="AF222" s="10"/>
      <c r="AG222" s="12"/>
      <c r="AH222" s="9"/>
      <c r="AI222" s="9"/>
      <c r="AJ222" s="10">
        <f>CJ174</f>
        <v>0</v>
      </c>
      <c r="AK222" s="3"/>
      <c r="AM222" s="4"/>
      <c r="AO222" s="3"/>
      <c r="AP222" s="10">
        <f>CJ175</f>
        <v>0</v>
      </c>
      <c r="AQ222" s="3"/>
      <c r="AS222" s="4"/>
      <c r="AU222" s="3"/>
      <c r="AW222" s="3"/>
      <c r="AY222" s="3"/>
      <c r="BA222" s="3"/>
      <c r="BC222" s="3"/>
      <c r="BE222" s="3"/>
      <c r="BG222" s="3"/>
      <c r="BI222" s="3"/>
      <c r="BK222" s="3"/>
      <c r="BM222" s="11" t="s">
        <v>1</v>
      </c>
      <c r="BO222" s="3"/>
      <c r="BQ222" s="3"/>
      <c r="BS222" s="11" t="s">
        <v>1</v>
      </c>
      <c r="BX222" s="6"/>
      <c r="BY222" s="6"/>
      <c r="BZ222" s="6"/>
      <c r="CA222" s="6"/>
      <c r="CB222" s="6"/>
      <c r="CC222" s="6"/>
      <c r="CD222" s="2"/>
      <c r="CE222" s="2"/>
      <c r="CF222" s="2"/>
      <c r="CG222" s="2"/>
      <c r="CH222" s="2"/>
      <c r="CI222" s="2"/>
      <c r="CJ222" s="6"/>
      <c r="CK222" s="6"/>
      <c r="CL222" s="2"/>
      <c r="CM222" s="6"/>
      <c r="CN222" s="2"/>
    </row>
    <row r="223" spans="3:92" s="15" customFormat="1" ht="18" customHeight="1" x14ac:dyDescent="0.3">
      <c r="C223" s="347" t="s">
        <v>2</v>
      </c>
      <c r="D223" s="345"/>
      <c r="E223" s="352"/>
      <c r="F223" s="358" t="str">
        <f>$F$7</f>
        <v>2025 Budget</v>
      </c>
      <c r="G223" s="345"/>
      <c r="H223" s="345"/>
      <c r="I223" s="345"/>
      <c r="J223" s="345"/>
      <c r="K223" s="346"/>
      <c r="L223" s="359" t="str">
        <f>$L$7</f>
        <v>2025 Actual</v>
      </c>
      <c r="M223" s="345"/>
      <c r="N223" s="345"/>
      <c r="O223" s="345"/>
      <c r="P223" s="345"/>
      <c r="Q223" s="348"/>
      <c r="R223" s="347" t="str">
        <f>$R$7</f>
        <v>2024 Actual</v>
      </c>
      <c r="S223" s="345"/>
      <c r="T223" s="345"/>
      <c r="U223" s="345"/>
      <c r="V223" s="345"/>
      <c r="W223" s="348"/>
      <c r="X223" s="344" t="str">
        <f>$X$7</f>
        <v>2023 Actual</v>
      </c>
      <c r="Y223" s="345"/>
      <c r="Z223" s="345"/>
      <c r="AA223" s="345"/>
      <c r="AB223" s="345"/>
      <c r="AC223" s="346"/>
      <c r="AD223" s="347" t="str">
        <f>$AD$7</f>
        <v>2022 Actual</v>
      </c>
      <c r="AE223" s="345"/>
      <c r="AF223" s="345"/>
      <c r="AG223" s="345"/>
      <c r="AH223" s="345"/>
      <c r="AI223" s="348"/>
      <c r="AJ223" s="347" t="str">
        <f>$AJ$7</f>
        <v>2021 Actual</v>
      </c>
      <c r="AK223" s="345"/>
      <c r="AL223" s="345"/>
      <c r="AM223" s="345"/>
      <c r="AN223" s="345"/>
      <c r="AO223" s="346"/>
      <c r="AP223" s="347" t="str">
        <f>$AP$7</f>
        <v>2020 Actual</v>
      </c>
      <c r="AQ223" s="345"/>
      <c r="AR223" s="345"/>
      <c r="AS223" s="345"/>
      <c r="AT223" s="345"/>
      <c r="AU223" s="349"/>
      <c r="AV223" s="350" t="str">
        <f>$AV$7</f>
        <v>2025 Actual vs. 2025 Budget</v>
      </c>
      <c r="AW223" s="340"/>
      <c r="AX223" s="340"/>
      <c r="AY223" s="340"/>
      <c r="AZ223" s="340"/>
      <c r="BA223" s="351"/>
      <c r="BB223" s="350" t="str">
        <f>$BB$7</f>
        <v>2025 Actual vs. 2024 Actual</v>
      </c>
      <c r="BC223" s="340"/>
      <c r="BD223" s="340"/>
      <c r="BE223" s="340"/>
      <c r="BF223" s="340"/>
      <c r="BG223" s="351"/>
      <c r="BH223" s="350" t="str">
        <f>$BH$7</f>
        <v>2025 Actual vs. 2023 Actual</v>
      </c>
      <c r="BI223" s="340"/>
      <c r="BJ223" s="340"/>
      <c r="BK223" s="340"/>
      <c r="BL223" s="340"/>
      <c r="BM223" s="341"/>
      <c r="BN223" s="339" t="str">
        <f>$BN$7</f>
        <v>2024 Actual vs. 2019 Actual</v>
      </c>
      <c r="BO223" s="340"/>
      <c r="BP223" s="340"/>
      <c r="BQ223" s="340"/>
      <c r="BR223" s="340"/>
      <c r="BS223" s="341"/>
      <c r="BX223" s="6"/>
      <c r="BY223" s="6"/>
      <c r="BZ223" s="6"/>
      <c r="CA223" s="6"/>
      <c r="CB223" s="6"/>
      <c r="CC223" s="6"/>
      <c r="CD223" s="2"/>
      <c r="CE223" s="2"/>
      <c r="CF223" s="2"/>
      <c r="CG223" s="2"/>
      <c r="CH223" s="2"/>
      <c r="CI223" s="2"/>
      <c r="CJ223" s="6"/>
      <c r="CK223" s="14"/>
      <c r="CL223" s="8"/>
      <c r="CM223" s="14"/>
      <c r="CN223" s="8"/>
    </row>
    <row r="224" spans="3:92" s="15" customFormat="1" ht="18" customHeight="1" x14ac:dyDescent="0.3">
      <c r="C224" s="353"/>
      <c r="D224" s="333"/>
      <c r="E224" s="354"/>
      <c r="F224" s="342" t="s">
        <v>15</v>
      </c>
      <c r="G224" s="333"/>
      <c r="H224" s="334" t="s">
        <v>16</v>
      </c>
      <c r="I224" s="333"/>
      <c r="J224" s="334" t="s">
        <v>17</v>
      </c>
      <c r="K224" s="336"/>
      <c r="L224" s="335" t="s">
        <v>15</v>
      </c>
      <c r="M224" s="333"/>
      <c r="N224" s="334" t="s">
        <v>16</v>
      </c>
      <c r="O224" s="333"/>
      <c r="P224" s="334" t="s">
        <v>17</v>
      </c>
      <c r="Q224" s="343"/>
      <c r="R224" s="335" t="s">
        <v>15</v>
      </c>
      <c r="S224" s="333"/>
      <c r="T224" s="334" t="s">
        <v>16</v>
      </c>
      <c r="U224" s="333"/>
      <c r="V224" s="334" t="s">
        <v>18</v>
      </c>
      <c r="W224" s="343"/>
      <c r="X224" s="338" t="s">
        <v>15</v>
      </c>
      <c r="Y224" s="333"/>
      <c r="Z224" s="334" t="s">
        <v>16</v>
      </c>
      <c r="AA224" s="333"/>
      <c r="AB224" s="334" t="s">
        <v>18</v>
      </c>
      <c r="AC224" s="336"/>
      <c r="AD224" s="335" t="s">
        <v>15</v>
      </c>
      <c r="AE224" s="333"/>
      <c r="AF224" s="334" t="s">
        <v>16</v>
      </c>
      <c r="AG224" s="333"/>
      <c r="AH224" s="334" t="s">
        <v>19</v>
      </c>
      <c r="AI224" s="343"/>
      <c r="AJ224" s="335" t="s">
        <v>15</v>
      </c>
      <c r="AK224" s="333"/>
      <c r="AL224" s="334" t="s">
        <v>16</v>
      </c>
      <c r="AM224" s="333"/>
      <c r="AN224" s="334" t="s">
        <v>19</v>
      </c>
      <c r="AO224" s="336"/>
      <c r="AP224" s="335" t="s">
        <v>15</v>
      </c>
      <c r="AQ224" s="333"/>
      <c r="AR224" s="334" t="s">
        <v>16</v>
      </c>
      <c r="AS224" s="333"/>
      <c r="AT224" s="334" t="s">
        <v>19</v>
      </c>
      <c r="AU224" s="337"/>
      <c r="AV224" s="332" t="s">
        <v>15</v>
      </c>
      <c r="AW224" s="333"/>
      <c r="AX224" s="334" t="s">
        <v>16</v>
      </c>
      <c r="AY224" s="333"/>
      <c r="AZ224" s="334" t="s">
        <v>17</v>
      </c>
      <c r="BA224" s="336"/>
      <c r="BB224" s="332" t="s">
        <v>15</v>
      </c>
      <c r="BC224" s="333"/>
      <c r="BD224" s="334" t="s">
        <v>16</v>
      </c>
      <c r="BE224" s="333"/>
      <c r="BF224" s="334" t="s">
        <v>17</v>
      </c>
      <c r="BG224" s="336"/>
      <c r="BH224" s="332" t="s">
        <v>15</v>
      </c>
      <c r="BI224" s="333"/>
      <c r="BJ224" s="334" t="s">
        <v>16</v>
      </c>
      <c r="BK224" s="333"/>
      <c r="BL224" s="334" t="s">
        <v>17</v>
      </c>
      <c r="BM224" s="337"/>
      <c r="BN224" s="338" t="s">
        <v>15</v>
      </c>
      <c r="BO224" s="333"/>
      <c r="BP224" s="334" t="s">
        <v>16</v>
      </c>
      <c r="BQ224" s="333"/>
      <c r="BR224" s="334" t="s">
        <v>17</v>
      </c>
      <c r="BS224" s="337"/>
      <c r="BX224" s="6"/>
      <c r="BY224" s="6"/>
      <c r="BZ224" s="6"/>
      <c r="CA224" s="6"/>
      <c r="CB224" s="6"/>
      <c r="CC224" s="6"/>
      <c r="CD224" s="2"/>
      <c r="CE224" s="2"/>
      <c r="CF224" s="2"/>
      <c r="CG224" s="2"/>
      <c r="CH224" s="2"/>
      <c r="CI224" s="2"/>
      <c r="CJ224" s="6"/>
      <c r="CK224" s="236"/>
      <c r="CM224" s="236"/>
    </row>
    <row r="225" spans="3:92" s="15" customFormat="1" ht="18" customHeight="1" thickBot="1" x14ac:dyDescent="0.35">
      <c r="C225" s="355"/>
      <c r="D225" s="356"/>
      <c r="E225" s="357"/>
      <c r="F225" s="19"/>
      <c r="G225" s="20" t="s">
        <v>28</v>
      </c>
      <c r="H225" s="21"/>
      <c r="I225" s="22" t="s">
        <v>29</v>
      </c>
      <c r="J225" s="21"/>
      <c r="K225" s="23" t="s">
        <v>28</v>
      </c>
      <c r="L225" s="24"/>
      <c r="M225" s="20" t="s">
        <v>28</v>
      </c>
      <c r="N225" s="21"/>
      <c r="O225" s="22" t="s">
        <v>29</v>
      </c>
      <c r="P225" s="21"/>
      <c r="Q225" s="25" t="s">
        <v>28</v>
      </c>
      <c r="R225" s="24"/>
      <c r="S225" s="20" t="s">
        <v>28</v>
      </c>
      <c r="T225" s="21"/>
      <c r="U225" s="22" t="s">
        <v>29</v>
      </c>
      <c r="V225" s="21"/>
      <c r="W225" s="25" t="s">
        <v>28</v>
      </c>
      <c r="X225" s="26"/>
      <c r="Y225" s="20" t="s">
        <v>28</v>
      </c>
      <c r="Z225" s="21"/>
      <c r="AA225" s="22" t="s">
        <v>29</v>
      </c>
      <c r="AB225" s="21"/>
      <c r="AC225" s="23" t="s">
        <v>28</v>
      </c>
      <c r="AD225" s="24"/>
      <c r="AE225" s="20" t="s">
        <v>28</v>
      </c>
      <c r="AF225" s="21"/>
      <c r="AG225" s="22" t="s">
        <v>29</v>
      </c>
      <c r="AH225" s="21"/>
      <c r="AI225" s="25" t="s">
        <v>28</v>
      </c>
      <c r="AJ225" s="24"/>
      <c r="AK225" s="20" t="s">
        <v>28</v>
      </c>
      <c r="AL225" s="21"/>
      <c r="AM225" s="22" t="s">
        <v>29</v>
      </c>
      <c r="AN225" s="21"/>
      <c r="AO225" s="23" t="s">
        <v>28</v>
      </c>
      <c r="AP225" s="24"/>
      <c r="AQ225" s="20" t="s">
        <v>28</v>
      </c>
      <c r="AR225" s="21"/>
      <c r="AS225" s="22" t="s">
        <v>29</v>
      </c>
      <c r="AT225" s="21"/>
      <c r="AU225" s="27" t="s">
        <v>28</v>
      </c>
      <c r="AV225" s="28"/>
      <c r="AW225" s="20" t="s">
        <v>30</v>
      </c>
      <c r="AX225" s="21"/>
      <c r="AY225" s="20" t="s">
        <v>30</v>
      </c>
      <c r="AZ225" s="21"/>
      <c r="BA225" s="23" t="s">
        <v>30</v>
      </c>
      <c r="BB225" s="28"/>
      <c r="BC225" s="20" t="s">
        <v>30</v>
      </c>
      <c r="BD225" s="21"/>
      <c r="BE225" s="20" t="s">
        <v>30</v>
      </c>
      <c r="BF225" s="21"/>
      <c r="BG225" s="23" t="s">
        <v>30</v>
      </c>
      <c r="BH225" s="28"/>
      <c r="BI225" s="20" t="s">
        <v>30</v>
      </c>
      <c r="BJ225" s="21"/>
      <c r="BK225" s="20" t="s">
        <v>30</v>
      </c>
      <c r="BL225" s="21"/>
      <c r="BM225" s="27" t="s">
        <v>30</v>
      </c>
      <c r="BN225" s="26"/>
      <c r="BO225" s="20" t="s">
        <v>30</v>
      </c>
      <c r="BP225" s="21"/>
      <c r="BQ225" s="20" t="s">
        <v>30</v>
      </c>
      <c r="BR225" s="21"/>
      <c r="BS225" s="27" t="s">
        <v>30</v>
      </c>
      <c r="BX225" s="6"/>
      <c r="BY225" s="6"/>
      <c r="BZ225" s="6"/>
      <c r="CA225" s="6"/>
      <c r="CB225" s="6"/>
      <c r="CC225" s="6"/>
      <c r="CD225" s="2"/>
      <c r="CE225" s="2"/>
      <c r="CF225" s="2"/>
      <c r="CG225" s="2"/>
      <c r="CH225" s="2"/>
      <c r="CI225" s="2"/>
      <c r="CJ225" s="6"/>
      <c r="CK225" s="236"/>
      <c r="CM225" s="236"/>
    </row>
    <row r="226" spans="3:92" ht="18" customHeight="1" thickTop="1" x14ac:dyDescent="0.3">
      <c r="C226" s="360" t="s">
        <v>68</v>
      </c>
      <c r="D226" s="317" t="s">
        <v>33</v>
      </c>
      <c r="E226" s="34" t="s">
        <v>34</v>
      </c>
      <c r="F226" s="35">
        <f>CA127</f>
        <v>0</v>
      </c>
      <c r="G226" s="36">
        <f>IFERROR(F226/F242,0)</f>
        <v>0</v>
      </c>
      <c r="H226" s="37" t="str">
        <f>IFERROR(J226/F226,"0")</f>
        <v>0</v>
      </c>
      <c r="I226" s="38">
        <f>IFERROR(H226/H227,0)</f>
        <v>0</v>
      </c>
      <c r="J226" s="37">
        <f>CB127</f>
        <v>0</v>
      </c>
      <c r="K226" s="39">
        <f>IFERROR(J226/J242,0)</f>
        <v>0</v>
      </c>
      <c r="L226" s="40">
        <f t="shared" ref="L226:L229" si="380">CC127</f>
        <v>95</v>
      </c>
      <c r="M226" s="36">
        <f>IFERROR(L226/L242,0)</f>
        <v>0.02</v>
      </c>
      <c r="N226" s="37">
        <f>IFERROR(P226/L226,"0")</f>
        <v>12.775115789473684</v>
      </c>
      <c r="O226" s="38">
        <f>IFERROR(N226/N227,0)</f>
        <v>5.6118577852402179E-2</v>
      </c>
      <c r="P226" s="37">
        <f t="shared" ref="P226:P229" si="381">CD127</f>
        <v>1213.636</v>
      </c>
      <c r="Q226" s="41">
        <f>IFERROR(P226/P242,0)</f>
        <v>1.2800282613756335E-3</v>
      </c>
      <c r="R226" s="40">
        <f>CE127</f>
        <v>0</v>
      </c>
      <c r="S226" s="36">
        <f>IFERROR(R226/R242,0)</f>
        <v>0</v>
      </c>
      <c r="T226" s="37" t="str">
        <f>IFERROR(V226/R226,"0")</f>
        <v>0</v>
      </c>
      <c r="U226" s="38">
        <f>IFERROR(T226/T227,0)</f>
        <v>0</v>
      </c>
      <c r="V226" s="37">
        <f>CF127</f>
        <v>0</v>
      </c>
      <c r="W226" s="41">
        <f>IFERROR(V226/V242,0)</f>
        <v>0</v>
      </c>
      <c r="X226" s="42">
        <f>CG127</f>
        <v>0</v>
      </c>
      <c r="Y226" s="36">
        <f>IFERROR(X226/X242,0)</f>
        <v>0</v>
      </c>
      <c r="Z226" s="37" t="str">
        <f>IFERROR(AB226/X226,"0")</f>
        <v>0</v>
      </c>
      <c r="AA226" s="38">
        <f>IFERROR(Z226/Z227,0)</f>
        <v>0</v>
      </c>
      <c r="AB226" s="37">
        <f>CH127</f>
        <v>0</v>
      </c>
      <c r="AC226" s="39">
        <f>IFERROR(AB226/AB242,0)</f>
        <v>0</v>
      </c>
      <c r="AD226" s="40">
        <f>CI127</f>
        <v>0</v>
      </c>
      <c r="AE226" s="36">
        <f>IFERROR(AD226/AD242,0)</f>
        <v>0</v>
      </c>
      <c r="AF226" s="37" t="str">
        <f>IFERROR(AH226/AD226,"0")</f>
        <v>0</v>
      </c>
      <c r="AG226" s="38">
        <f>IFERROR(AF226/AF227,0)</f>
        <v>0</v>
      </c>
      <c r="AH226" s="37">
        <f>CJ127</f>
        <v>0</v>
      </c>
      <c r="AI226" s="41">
        <f>IFERROR(AH226/AH242,0)</f>
        <v>0</v>
      </c>
      <c r="AJ226" s="40">
        <f>CK127</f>
        <v>0</v>
      </c>
      <c r="AK226" s="36">
        <f>IFERROR(AJ226/AJ242,0)</f>
        <v>0</v>
      </c>
      <c r="AL226" s="37" t="str">
        <f>IFERROR(AN226/AJ226,"0")</f>
        <v>0</v>
      </c>
      <c r="AM226" s="38">
        <f>IFERROR(AL226/AL227,0)</f>
        <v>0</v>
      </c>
      <c r="AN226" s="37">
        <f>CL127</f>
        <v>0</v>
      </c>
      <c r="AO226" s="39">
        <f>IFERROR(AN226/AN242,0)</f>
        <v>0</v>
      </c>
      <c r="AP226" s="40">
        <f>CM127</f>
        <v>0</v>
      </c>
      <c r="AQ226" s="36">
        <f>IFERROR(AP226/AP242,0)</f>
        <v>0</v>
      </c>
      <c r="AR226" s="37" t="str">
        <f>IFERROR(AT226/AP226,"0")</f>
        <v>0</v>
      </c>
      <c r="AS226" s="38">
        <f>IFERROR(AR226/AR227,0)</f>
        <v>0</v>
      </c>
      <c r="AT226" s="37">
        <f>CN127</f>
        <v>0</v>
      </c>
      <c r="AU226" s="43">
        <f>IFERROR(AT226/AT242,0)</f>
        <v>0</v>
      </c>
      <c r="AV226" s="44">
        <f>IFERROR(L226-F226,0)</f>
        <v>95</v>
      </c>
      <c r="AW226" s="45">
        <f>IFERROR(AV226/F226,0)</f>
        <v>0</v>
      </c>
      <c r="AX226" s="46">
        <f>IFERROR(N226-H226,0)</f>
        <v>12.775115789473684</v>
      </c>
      <c r="AY226" s="45">
        <f>IFERROR(AX226/H226,0)</f>
        <v>0</v>
      </c>
      <c r="AZ226" s="46">
        <f>IFERROR(P226-J226,0)</f>
        <v>1213.636</v>
      </c>
      <c r="BA226" s="47">
        <f>IFERROR(AZ226/J226,0)</f>
        <v>0</v>
      </c>
      <c r="BB226" s="44">
        <f>IFERROR(L226-R226,0)</f>
        <v>95</v>
      </c>
      <c r="BC226" s="45">
        <f>IFERROR(BB226/R226,0)</f>
        <v>0</v>
      </c>
      <c r="BD226" s="46">
        <f>IFERROR(N226-T226,0)</f>
        <v>12.775115789473684</v>
      </c>
      <c r="BE226" s="45">
        <f>IFERROR(BD226/T226,0)</f>
        <v>0</v>
      </c>
      <c r="BF226" s="46">
        <f>IFERROR(P226-V226,0)</f>
        <v>1213.636</v>
      </c>
      <c r="BG226" s="47">
        <f>IFERROR(BF226/V226,0)</f>
        <v>0</v>
      </c>
      <c r="BH226" s="44">
        <f>IFERROR(L226-X226,0)</f>
        <v>95</v>
      </c>
      <c r="BI226" s="45">
        <f>IFERROR(BH226/X226,0)</f>
        <v>0</v>
      </c>
      <c r="BJ226" s="46">
        <f>IFERROR(N226-Z226,0)</f>
        <v>12.775115789473684</v>
      </c>
      <c r="BK226" s="45">
        <f>IFERROR(BJ226/Z226,0)</f>
        <v>0</v>
      </c>
      <c r="BL226" s="46">
        <f>IFERROR(P226-AB226,0)</f>
        <v>1213.636</v>
      </c>
      <c r="BM226" s="48">
        <f>IFERROR(BL226/AB226,0)</f>
        <v>0</v>
      </c>
      <c r="BN226" s="49">
        <f>IFERROR(L226-AP226,0)</f>
        <v>95</v>
      </c>
      <c r="BO226" s="45">
        <f>IFERROR(BN226/AP226,0)</f>
        <v>0</v>
      </c>
      <c r="BP226" s="46">
        <f>IFERROR(N226-AR226,0)</f>
        <v>12.775115789473684</v>
      </c>
      <c r="BQ226" s="45">
        <f>IFERROR(BP226/AR226,0)</f>
        <v>0</v>
      </c>
      <c r="BR226" s="46">
        <f t="shared" ref="BR226:BR242" si="382">IFERROR(P226-AT226,0)</f>
        <v>1213.636</v>
      </c>
      <c r="BS226" s="48">
        <f>IFERROR(BR226/AT226,0)</f>
        <v>0</v>
      </c>
      <c r="BX226" s="6"/>
      <c r="BY226" s="6"/>
      <c r="BZ226" s="6"/>
      <c r="CA226" s="6"/>
      <c r="CB226" s="6"/>
      <c r="CC226" s="6"/>
      <c r="CD226" s="2"/>
      <c r="CE226" s="2"/>
      <c r="CJ226" s="6"/>
      <c r="CK226" s="236"/>
      <c r="CL226" s="15"/>
      <c r="CM226" s="236"/>
      <c r="CN226" s="15"/>
    </row>
    <row r="227" spans="3:92" ht="18" customHeight="1" x14ac:dyDescent="0.3">
      <c r="C227" s="315"/>
      <c r="D227" s="318"/>
      <c r="E227" s="60" t="s">
        <v>36</v>
      </c>
      <c r="F227" s="61">
        <f>CA128</f>
        <v>2384</v>
      </c>
      <c r="G227" s="62">
        <f>IFERROR(F227/F242,0)</f>
        <v>0.4885245901639344</v>
      </c>
      <c r="H227" s="63">
        <f t="shared" ref="H227:H242" si="383">IFERROR(J227/F227,"0")</f>
        <v>267.39261744966444</v>
      </c>
      <c r="I227" s="64">
        <f>IFERROR(H227/H227,0)</f>
        <v>1</v>
      </c>
      <c r="J227" s="63">
        <f>CB128</f>
        <v>637464</v>
      </c>
      <c r="K227" s="65">
        <f>IFERROR(J227/J242,0)</f>
        <v>0.4845446239493339</v>
      </c>
      <c r="L227" s="66">
        <f t="shared" si="380"/>
        <v>894</v>
      </c>
      <c r="M227" s="62">
        <f>IFERROR(L227/L242,0)</f>
        <v>0.18821052631578947</v>
      </c>
      <c r="N227" s="63">
        <f t="shared" ref="N227:N242" si="384">IFERROR(P227/L227,"0")</f>
        <v>227.64503803131996</v>
      </c>
      <c r="O227" s="64">
        <f>IFERROR(N227/N227,0)</f>
        <v>1</v>
      </c>
      <c r="P227" s="63">
        <f t="shared" si="381"/>
        <v>203514.66400000005</v>
      </c>
      <c r="Q227" s="67">
        <f>IFERROR(P227/P242,0)</f>
        <v>0.21464798467115864</v>
      </c>
      <c r="R227" s="66">
        <f>CE128</f>
        <v>0</v>
      </c>
      <c r="S227" s="62">
        <f>IFERROR(R227/R242,0)</f>
        <v>0</v>
      </c>
      <c r="T227" s="63" t="str">
        <f t="shared" ref="T227:T242" si="385">IFERROR(V227/R227,"0")</f>
        <v>0</v>
      </c>
      <c r="U227" s="64">
        <f>IFERROR(T227/T227,0)</f>
        <v>0</v>
      </c>
      <c r="V227" s="63">
        <f>CF128</f>
        <v>0</v>
      </c>
      <c r="W227" s="67">
        <f>IFERROR(V227/V242,0)</f>
        <v>0</v>
      </c>
      <c r="X227" s="68">
        <f>CG128</f>
        <v>0</v>
      </c>
      <c r="Y227" s="62">
        <f>IFERROR(X227/X242,0)</f>
        <v>0</v>
      </c>
      <c r="Z227" s="63" t="str">
        <f t="shared" ref="Z227:Z242" si="386">IFERROR(AB227/X227,"0")</f>
        <v>0</v>
      </c>
      <c r="AA227" s="64">
        <f>IFERROR(Z227/Z227,0)</f>
        <v>0</v>
      </c>
      <c r="AB227" s="63">
        <f>CH128</f>
        <v>0</v>
      </c>
      <c r="AC227" s="65">
        <f>IFERROR(AB227/AB242,0)</f>
        <v>0</v>
      </c>
      <c r="AD227" s="66">
        <f>CI128</f>
        <v>0</v>
      </c>
      <c r="AE227" s="62">
        <f>IFERROR(AD227/AD242,0)</f>
        <v>0</v>
      </c>
      <c r="AF227" s="63" t="str">
        <f t="shared" ref="AF227:AF242" si="387">IFERROR(AH227/AD227,"0")</f>
        <v>0</v>
      </c>
      <c r="AG227" s="64">
        <f>IFERROR(AF227/AF227,0)</f>
        <v>0</v>
      </c>
      <c r="AH227" s="63">
        <f>CJ128</f>
        <v>0</v>
      </c>
      <c r="AI227" s="67">
        <f>IFERROR(AH227/AH242,0)</f>
        <v>0</v>
      </c>
      <c r="AJ227" s="66">
        <f>CK128</f>
        <v>0</v>
      </c>
      <c r="AK227" s="62">
        <f>IFERROR(AJ227/AJ242,0)</f>
        <v>0</v>
      </c>
      <c r="AL227" s="63" t="str">
        <f t="shared" ref="AL227:AL242" si="388">IFERROR(AN227/AJ227,"0")</f>
        <v>0</v>
      </c>
      <c r="AM227" s="64">
        <f>IFERROR(AL227/AL227,0)</f>
        <v>0</v>
      </c>
      <c r="AN227" s="63">
        <f>CL128</f>
        <v>0</v>
      </c>
      <c r="AO227" s="65">
        <f>IFERROR(AN227/AN242,0)</f>
        <v>0</v>
      </c>
      <c r="AP227" s="66">
        <f t="shared" ref="AP227:AP229" si="389">CM128</f>
        <v>0</v>
      </c>
      <c r="AQ227" s="62">
        <f>IFERROR(AP227/AP242,0)</f>
        <v>0</v>
      </c>
      <c r="AR227" s="63" t="str">
        <f t="shared" ref="AR227:AR242" si="390">IFERROR(AT227/AP227,"0")</f>
        <v>0</v>
      </c>
      <c r="AS227" s="64">
        <f>IFERROR(AR227/AR227,0)</f>
        <v>0</v>
      </c>
      <c r="AT227" s="63">
        <f t="shared" ref="AT227:AT229" si="391">CN128</f>
        <v>0</v>
      </c>
      <c r="AU227" s="69">
        <f>IFERROR(AT227/AT242,0)</f>
        <v>0</v>
      </c>
      <c r="AV227" s="70">
        <f t="shared" ref="AV227:AV243" si="392">IFERROR(L227-F227,0)</f>
        <v>-1490</v>
      </c>
      <c r="AW227" s="71">
        <f t="shared" ref="AW227:AW242" si="393">IFERROR(AV227/F227,0)</f>
        <v>-0.625</v>
      </c>
      <c r="AX227" s="72">
        <f t="shared" ref="AX227:AX242" si="394">IFERROR(N227-H227,0)</f>
        <v>-39.747579418344486</v>
      </c>
      <c r="AY227" s="71">
        <f t="shared" ref="AY227:AY242" si="395">IFERROR(AX227/H227,0)</f>
        <v>-0.14864875402114197</v>
      </c>
      <c r="AZ227" s="72">
        <f t="shared" ref="AZ227:AZ242" si="396">IFERROR(P227-J227,0)</f>
        <v>-433949.33599999995</v>
      </c>
      <c r="BA227" s="73">
        <f t="shared" ref="BA227:BA242" si="397">IFERROR(AZ227/J227,0)</f>
        <v>-0.68074328275792817</v>
      </c>
      <c r="BB227" s="70">
        <f t="shared" ref="BB227:BB243" si="398">IFERROR(L227-R227,0)</f>
        <v>894</v>
      </c>
      <c r="BC227" s="71">
        <f t="shared" ref="BC227:BC242" si="399">IFERROR(BB227/R227,0)</f>
        <v>0</v>
      </c>
      <c r="BD227" s="72">
        <f t="shared" ref="BD227:BD242" si="400">IFERROR(N227-T227,0)</f>
        <v>227.64503803131996</v>
      </c>
      <c r="BE227" s="71">
        <f t="shared" ref="BE227:BE242" si="401">IFERROR(BD227/T227,0)</f>
        <v>0</v>
      </c>
      <c r="BF227" s="72">
        <f t="shared" ref="BF227:BF242" si="402">IFERROR(P227-V227,0)</f>
        <v>203514.66400000005</v>
      </c>
      <c r="BG227" s="73">
        <f t="shared" ref="BG227:BG242" si="403">IFERROR(BF227/V227,0)</f>
        <v>0</v>
      </c>
      <c r="BH227" s="70">
        <f t="shared" ref="BH227:BH243" si="404">IFERROR(L227-X227,0)</f>
        <v>894</v>
      </c>
      <c r="BI227" s="71">
        <f t="shared" ref="BI227:BI242" si="405">IFERROR(BH227/X227,0)</f>
        <v>0</v>
      </c>
      <c r="BJ227" s="72">
        <f t="shared" ref="BJ227:BJ242" si="406">IFERROR(N227-Z227,0)</f>
        <v>227.64503803131996</v>
      </c>
      <c r="BK227" s="71">
        <f t="shared" ref="BK227:BK242" si="407">IFERROR(BJ227/Z227,0)</f>
        <v>0</v>
      </c>
      <c r="BL227" s="72">
        <f t="shared" ref="BL227:BL242" si="408">IFERROR(P227-AB227,0)</f>
        <v>203514.66400000005</v>
      </c>
      <c r="BM227" s="74">
        <f t="shared" ref="BM227:BM242" si="409">IFERROR(BL227/AB227,0)</f>
        <v>0</v>
      </c>
      <c r="BN227" s="75">
        <f t="shared" ref="BN227:BN242" si="410">IFERROR(L227-AP227,0)</f>
        <v>894</v>
      </c>
      <c r="BO227" s="71">
        <f t="shared" ref="BO227:BO242" si="411">IFERROR(BN227/AP227,0)</f>
        <v>0</v>
      </c>
      <c r="BP227" s="72">
        <f t="shared" ref="BP227:BP242" si="412">IFERROR(N227-AR227,0)</f>
        <v>227.64503803131996</v>
      </c>
      <c r="BQ227" s="71">
        <f t="shared" ref="BQ227:BQ242" si="413">IFERROR(BP227/AR227,0)</f>
        <v>0</v>
      </c>
      <c r="BR227" s="72">
        <f t="shared" si="382"/>
        <v>203514.66400000005</v>
      </c>
      <c r="BS227" s="74">
        <f t="shared" ref="BS227:BS242" si="414">IFERROR(BR227/AT227,0)</f>
        <v>0</v>
      </c>
      <c r="BX227" s="6"/>
      <c r="BY227" s="6"/>
      <c r="BZ227" s="6"/>
      <c r="CA227" s="6"/>
      <c r="CB227" s="6"/>
      <c r="CC227" s="6"/>
      <c r="CD227" s="2"/>
      <c r="CE227" s="2"/>
      <c r="CJ227" s="6"/>
      <c r="CK227" s="6"/>
      <c r="CM227" s="6"/>
    </row>
    <row r="228" spans="3:92" ht="18" customHeight="1" x14ac:dyDescent="0.3">
      <c r="C228" s="315"/>
      <c r="D228" s="318"/>
      <c r="E228" s="60" t="s">
        <v>37</v>
      </c>
      <c r="F228" s="61">
        <f>CA129</f>
        <v>111</v>
      </c>
      <c r="G228" s="62">
        <f>IFERROR(F228/F242,0)</f>
        <v>2.2745901639344264E-2</v>
      </c>
      <c r="H228" s="63">
        <f t="shared" si="383"/>
        <v>180.34234234234233</v>
      </c>
      <c r="I228" s="64">
        <f>IFERROR(H228/H227,0)</f>
        <v>0.67444772433289424</v>
      </c>
      <c r="J228" s="63">
        <f>CB129</f>
        <v>20018</v>
      </c>
      <c r="K228" s="65">
        <f>IFERROR(J228/J242,0)</f>
        <v>1.5215940480117726E-2</v>
      </c>
      <c r="L228" s="66">
        <f t="shared" si="380"/>
        <v>31</v>
      </c>
      <c r="M228" s="62">
        <f>IFERROR(L228/L242,0)</f>
        <v>6.5263157894736839E-3</v>
      </c>
      <c r="N228" s="63">
        <f t="shared" si="384"/>
        <v>207.88861290322583</v>
      </c>
      <c r="O228" s="64">
        <f>IFERROR(N228/N227,0)</f>
        <v>0.91321389959145083</v>
      </c>
      <c r="P228" s="63">
        <f t="shared" si="381"/>
        <v>6444.5470000000005</v>
      </c>
      <c r="Q228" s="67">
        <f>IFERROR(P228/P242,0)</f>
        <v>6.797097557886842E-3</v>
      </c>
      <c r="R228" s="66">
        <f>CE129</f>
        <v>0</v>
      </c>
      <c r="S228" s="62">
        <f>IFERROR(R228/R242,0)</f>
        <v>0</v>
      </c>
      <c r="T228" s="63" t="str">
        <f t="shared" si="385"/>
        <v>0</v>
      </c>
      <c r="U228" s="64">
        <f>IFERROR(T228/T227,0)</f>
        <v>0</v>
      </c>
      <c r="V228" s="63">
        <f>CF129</f>
        <v>0</v>
      </c>
      <c r="W228" s="67">
        <f>IFERROR(V228/V242,0)</f>
        <v>0</v>
      </c>
      <c r="X228" s="68">
        <f>CG129</f>
        <v>0</v>
      </c>
      <c r="Y228" s="62">
        <f>IFERROR(X228/X242,0)</f>
        <v>0</v>
      </c>
      <c r="Z228" s="63" t="str">
        <f t="shared" si="386"/>
        <v>0</v>
      </c>
      <c r="AA228" s="64">
        <f>IFERROR(Z228/Z227,0)</f>
        <v>0</v>
      </c>
      <c r="AB228" s="63">
        <f>CH129</f>
        <v>0</v>
      </c>
      <c r="AC228" s="65">
        <f>IFERROR(AB228/AB242,0)</f>
        <v>0</v>
      </c>
      <c r="AD228" s="66">
        <f>CI129</f>
        <v>0</v>
      </c>
      <c r="AE228" s="62">
        <f>IFERROR(AD228/AD242,0)</f>
        <v>0</v>
      </c>
      <c r="AF228" s="63" t="str">
        <f t="shared" si="387"/>
        <v>0</v>
      </c>
      <c r="AG228" s="64">
        <f>IFERROR(AF228/AF227,0)</f>
        <v>0</v>
      </c>
      <c r="AH228" s="63">
        <f>CJ129</f>
        <v>0</v>
      </c>
      <c r="AI228" s="67">
        <f>IFERROR(AH228/AH242,0)</f>
        <v>0</v>
      </c>
      <c r="AJ228" s="66">
        <f>CK129</f>
        <v>0</v>
      </c>
      <c r="AK228" s="62">
        <f>IFERROR(AJ228/AJ242,0)</f>
        <v>0</v>
      </c>
      <c r="AL228" s="63" t="str">
        <f t="shared" si="388"/>
        <v>0</v>
      </c>
      <c r="AM228" s="64">
        <f>IFERROR(AL228/AL227,0)</f>
        <v>0</v>
      </c>
      <c r="AN228" s="63">
        <f>CL129</f>
        <v>0</v>
      </c>
      <c r="AO228" s="65">
        <f>IFERROR(AN228/AN242,0)</f>
        <v>0</v>
      </c>
      <c r="AP228" s="66">
        <f t="shared" si="389"/>
        <v>0</v>
      </c>
      <c r="AQ228" s="62">
        <f>IFERROR(AP228/AP242,0)</f>
        <v>0</v>
      </c>
      <c r="AR228" s="63" t="str">
        <f t="shared" si="390"/>
        <v>0</v>
      </c>
      <c r="AS228" s="64">
        <f>IFERROR(AR228/AR227,0)</f>
        <v>0</v>
      </c>
      <c r="AT228" s="63">
        <f t="shared" si="391"/>
        <v>0</v>
      </c>
      <c r="AU228" s="69">
        <f>IFERROR(AT228/AT242,0)</f>
        <v>0</v>
      </c>
      <c r="AV228" s="70">
        <f t="shared" si="392"/>
        <v>-80</v>
      </c>
      <c r="AW228" s="71">
        <f t="shared" si="393"/>
        <v>-0.72072072072072069</v>
      </c>
      <c r="AX228" s="72">
        <f t="shared" si="394"/>
        <v>27.546270560883499</v>
      </c>
      <c r="AY228" s="71">
        <f t="shared" si="395"/>
        <v>0.1527443317143605</v>
      </c>
      <c r="AZ228" s="72">
        <f t="shared" si="396"/>
        <v>-13573.453</v>
      </c>
      <c r="BA228" s="73">
        <f t="shared" si="397"/>
        <v>-0.67806239384553901</v>
      </c>
      <c r="BB228" s="70">
        <f t="shared" si="398"/>
        <v>31</v>
      </c>
      <c r="BC228" s="71">
        <f t="shared" si="399"/>
        <v>0</v>
      </c>
      <c r="BD228" s="72">
        <f t="shared" si="400"/>
        <v>207.88861290322583</v>
      </c>
      <c r="BE228" s="71">
        <f t="shared" si="401"/>
        <v>0</v>
      </c>
      <c r="BF228" s="72">
        <f t="shared" si="402"/>
        <v>6444.5470000000005</v>
      </c>
      <c r="BG228" s="73">
        <f t="shared" si="403"/>
        <v>0</v>
      </c>
      <c r="BH228" s="70">
        <f t="shared" si="404"/>
        <v>31</v>
      </c>
      <c r="BI228" s="71">
        <f t="shared" si="405"/>
        <v>0</v>
      </c>
      <c r="BJ228" s="72">
        <f t="shared" si="406"/>
        <v>207.88861290322583</v>
      </c>
      <c r="BK228" s="71">
        <f t="shared" si="407"/>
        <v>0</v>
      </c>
      <c r="BL228" s="72">
        <f t="shared" si="408"/>
        <v>6444.5470000000005</v>
      </c>
      <c r="BM228" s="74">
        <f t="shared" si="409"/>
        <v>0</v>
      </c>
      <c r="BN228" s="75">
        <f t="shared" si="410"/>
        <v>31</v>
      </c>
      <c r="BO228" s="71">
        <f t="shared" si="411"/>
        <v>0</v>
      </c>
      <c r="BP228" s="72">
        <f t="shared" si="412"/>
        <v>207.88861290322583</v>
      </c>
      <c r="BQ228" s="71">
        <f t="shared" si="413"/>
        <v>0</v>
      </c>
      <c r="BR228" s="72">
        <f t="shared" si="382"/>
        <v>6444.5470000000005</v>
      </c>
      <c r="BS228" s="74">
        <f t="shared" si="414"/>
        <v>0</v>
      </c>
      <c r="BX228" s="6"/>
      <c r="BY228" s="6"/>
      <c r="BZ228" s="6"/>
      <c r="CA228" s="6"/>
      <c r="CB228" s="6"/>
      <c r="CC228" s="6"/>
      <c r="CD228" s="2"/>
      <c r="CE228" s="2"/>
      <c r="CJ228" s="6"/>
      <c r="CK228" s="6"/>
      <c r="CM228" s="6"/>
    </row>
    <row r="229" spans="3:92" ht="18" customHeight="1" x14ac:dyDescent="0.3">
      <c r="C229" s="315"/>
      <c r="D229" s="318"/>
      <c r="E229" s="60" t="s">
        <v>39</v>
      </c>
      <c r="F229" s="61">
        <f>CA130</f>
        <v>50</v>
      </c>
      <c r="G229" s="62">
        <f>IFERROR(F229/F242,0)</f>
        <v>1.0245901639344262E-2</v>
      </c>
      <c r="H229" s="63">
        <f t="shared" si="383"/>
        <v>284.98</v>
      </c>
      <c r="I229" s="64">
        <f>IFERROR(H229/H227,0)</f>
        <v>1.0657736280009538</v>
      </c>
      <c r="J229" s="63">
        <f>CB130</f>
        <v>14249</v>
      </c>
      <c r="K229" s="65">
        <f>IFERROR(J229/J242,0)</f>
        <v>1.0830849030932035E-2</v>
      </c>
      <c r="L229" s="66">
        <f t="shared" si="380"/>
        <v>0</v>
      </c>
      <c r="M229" s="62">
        <f>IFERROR(L229/L242,0)</f>
        <v>0</v>
      </c>
      <c r="N229" s="63" t="str">
        <f t="shared" si="384"/>
        <v>0</v>
      </c>
      <c r="O229" s="64">
        <f>IFERROR(N229/N227,0)</f>
        <v>0</v>
      </c>
      <c r="P229" s="63">
        <f t="shared" si="381"/>
        <v>0</v>
      </c>
      <c r="Q229" s="67">
        <f>IFERROR(P229/P242,0)</f>
        <v>0</v>
      </c>
      <c r="R229" s="66">
        <f>CE130</f>
        <v>0</v>
      </c>
      <c r="S229" s="62">
        <f>IFERROR(R229/R242,0)</f>
        <v>0</v>
      </c>
      <c r="T229" s="63" t="str">
        <f t="shared" si="385"/>
        <v>0</v>
      </c>
      <c r="U229" s="64">
        <f>IFERROR(T229/T227,0)</f>
        <v>0</v>
      </c>
      <c r="V229" s="63">
        <f>CF130</f>
        <v>0</v>
      </c>
      <c r="W229" s="67">
        <f>IFERROR(V229/V242,0)</f>
        <v>0</v>
      </c>
      <c r="X229" s="68">
        <f>CG130</f>
        <v>0</v>
      </c>
      <c r="Y229" s="62">
        <f>IFERROR(X229/X242,0)</f>
        <v>0</v>
      </c>
      <c r="Z229" s="63" t="str">
        <f t="shared" si="386"/>
        <v>0</v>
      </c>
      <c r="AA229" s="64">
        <f>IFERROR(Z229/Z227,0)</f>
        <v>0</v>
      </c>
      <c r="AB229" s="63">
        <f>CH130</f>
        <v>0</v>
      </c>
      <c r="AC229" s="65">
        <f>IFERROR(AB229/AB242,0)</f>
        <v>0</v>
      </c>
      <c r="AD229" s="66">
        <f>CI130</f>
        <v>0</v>
      </c>
      <c r="AE229" s="62">
        <f>IFERROR(AD229/AD242,0)</f>
        <v>0</v>
      </c>
      <c r="AF229" s="63" t="str">
        <f t="shared" si="387"/>
        <v>0</v>
      </c>
      <c r="AG229" s="64">
        <f>IFERROR(AF229/AF227,0)</f>
        <v>0</v>
      </c>
      <c r="AH229" s="63">
        <f>CJ130</f>
        <v>0</v>
      </c>
      <c r="AI229" s="67">
        <f>IFERROR(AH229/AH242,0)</f>
        <v>0</v>
      </c>
      <c r="AJ229" s="66">
        <f>CK130</f>
        <v>0</v>
      </c>
      <c r="AK229" s="62">
        <f>IFERROR(AJ229/AJ242,0)</f>
        <v>0</v>
      </c>
      <c r="AL229" s="63" t="str">
        <f t="shared" si="388"/>
        <v>0</v>
      </c>
      <c r="AM229" s="64">
        <f>IFERROR(AL229/AL227,0)</f>
        <v>0</v>
      </c>
      <c r="AN229" s="63">
        <f>CL130</f>
        <v>0</v>
      </c>
      <c r="AO229" s="65">
        <f>IFERROR(AN229/AN242,0)</f>
        <v>0</v>
      </c>
      <c r="AP229" s="66">
        <f t="shared" si="389"/>
        <v>0</v>
      </c>
      <c r="AQ229" s="62">
        <f>IFERROR(AP229/AP242,0)</f>
        <v>0</v>
      </c>
      <c r="AR229" s="63" t="str">
        <f t="shared" si="390"/>
        <v>0</v>
      </c>
      <c r="AS229" s="64">
        <f>IFERROR(AR229/AR227,0)</f>
        <v>0</v>
      </c>
      <c r="AT229" s="63">
        <f t="shared" si="391"/>
        <v>0</v>
      </c>
      <c r="AU229" s="69">
        <f>IFERROR(AT229/AT242,0)</f>
        <v>0</v>
      </c>
      <c r="AV229" s="70">
        <f t="shared" si="392"/>
        <v>-50</v>
      </c>
      <c r="AW229" s="71">
        <f t="shared" si="393"/>
        <v>-1</v>
      </c>
      <c r="AX229" s="72">
        <f t="shared" si="394"/>
        <v>-284.98</v>
      </c>
      <c r="AY229" s="71">
        <f t="shared" si="395"/>
        <v>-1</v>
      </c>
      <c r="AZ229" s="72">
        <f t="shared" si="396"/>
        <v>-14249</v>
      </c>
      <c r="BA229" s="73">
        <f t="shared" si="397"/>
        <v>-1</v>
      </c>
      <c r="BB229" s="70">
        <f t="shared" si="398"/>
        <v>0</v>
      </c>
      <c r="BC229" s="71">
        <f t="shared" si="399"/>
        <v>0</v>
      </c>
      <c r="BD229" s="72">
        <f t="shared" si="400"/>
        <v>0</v>
      </c>
      <c r="BE229" s="71">
        <f t="shared" si="401"/>
        <v>0</v>
      </c>
      <c r="BF229" s="72">
        <f t="shared" si="402"/>
        <v>0</v>
      </c>
      <c r="BG229" s="73">
        <f t="shared" si="403"/>
        <v>0</v>
      </c>
      <c r="BH229" s="70">
        <f t="shared" si="404"/>
        <v>0</v>
      </c>
      <c r="BI229" s="71">
        <f t="shared" si="405"/>
        <v>0</v>
      </c>
      <c r="BJ229" s="72">
        <f t="shared" si="406"/>
        <v>0</v>
      </c>
      <c r="BK229" s="71">
        <f t="shared" si="407"/>
        <v>0</v>
      </c>
      <c r="BL229" s="72">
        <f t="shared" si="408"/>
        <v>0</v>
      </c>
      <c r="BM229" s="74">
        <f t="shared" si="409"/>
        <v>0</v>
      </c>
      <c r="BN229" s="75">
        <f t="shared" si="410"/>
        <v>0</v>
      </c>
      <c r="BO229" s="71">
        <f t="shared" si="411"/>
        <v>0</v>
      </c>
      <c r="BP229" s="72">
        <f t="shared" si="412"/>
        <v>0</v>
      </c>
      <c r="BQ229" s="71">
        <f t="shared" si="413"/>
        <v>0</v>
      </c>
      <c r="BR229" s="72">
        <f t="shared" si="382"/>
        <v>0</v>
      </c>
      <c r="BS229" s="74">
        <f t="shared" si="414"/>
        <v>0</v>
      </c>
      <c r="BX229" s="6"/>
      <c r="BY229" s="6"/>
      <c r="BZ229" s="6"/>
      <c r="CA229" s="6"/>
      <c r="CB229" s="6"/>
      <c r="CC229" s="6"/>
      <c r="CD229" s="2"/>
      <c r="CE229" s="2"/>
      <c r="CJ229" s="6"/>
      <c r="CK229" s="6"/>
      <c r="CM229" s="6"/>
    </row>
    <row r="230" spans="3:92" ht="18" customHeight="1" x14ac:dyDescent="0.3">
      <c r="C230" s="315"/>
      <c r="D230" s="319"/>
      <c r="E230" s="86" t="s">
        <v>41</v>
      </c>
      <c r="F230" s="87">
        <f>SUM(F226:F229)</f>
        <v>2545</v>
      </c>
      <c r="G230" s="88">
        <f>IFERROR(F230/F242,0)</f>
        <v>0.52151639344262291</v>
      </c>
      <c r="H230" s="89">
        <f t="shared" si="383"/>
        <v>263.94145383104126</v>
      </c>
      <c r="I230" s="90">
        <f>IFERROR(H230/H227,0)</f>
        <v>0.98709327261335911</v>
      </c>
      <c r="J230" s="89">
        <f>SUM(J226:J229)</f>
        <v>671731</v>
      </c>
      <c r="K230" s="91">
        <f>IFERROR(J230/J242,0)</f>
        <v>0.51059141346038373</v>
      </c>
      <c r="L230" s="92">
        <f>SUM(L226:L229)</f>
        <v>1020</v>
      </c>
      <c r="M230" s="88">
        <f>IFERROR(L230/L242,0)</f>
        <v>0.21473684210526317</v>
      </c>
      <c r="N230" s="89">
        <f t="shared" si="384"/>
        <v>207.03220294117651</v>
      </c>
      <c r="O230" s="90">
        <f>IFERROR(N230/N227,0)</f>
        <v>0.90945185861109135</v>
      </c>
      <c r="P230" s="89">
        <f>SUM(P226:P229)</f>
        <v>211172.84700000004</v>
      </c>
      <c r="Q230" s="93">
        <f>IFERROR(P230/P242,0)</f>
        <v>0.2227251104904211</v>
      </c>
      <c r="R230" s="92">
        <f>SUM(R226:R229)</f>
        <v>0</v>
      </c>
      <c r="S230" s="88">
        <f>IFERROR(R230/R242,0)</f>
        <v>0</v>
      </c>
      <c r="T230" s="89" t="str">
        <f t="shared" si="385"/>
        <v>0</v>
      </c>
      <c r="U230" s="90">
        <f>IFERROR(T230/T227,0)</f>
        <v>0</v>
      </c>
      <c r="V230" s="89">
        <f>SUM(V226:V229)</f>
        <v>0</v>
      </c>
      <c r="W230" s="93">
        <f>IFERROR(V230/V242,0)</f>
        <v>0</v>
      </c>
      <c r="X230" s="94">
        <f>SUM(X226:X229)</f>
        <v>0</v>
      </c>
      <c r="Y230" s="88">
        <f>IFERROR(X230/X242,0)</f>
        <v>0</v>
      </c>
      <c r="Z230" s="89" t="str">
        <f t="shared" si="386"/>
        <v>0</v>
      </c>
      <c r="AA230" s="90">
        <f>IFERROR(Z230/Z227,0)</f>
        <v>0</v>
      </c>
      <c r="AB230" s="89">
        <f>SUM(AB226:AB229)</f>
        <v>0</v>
      </c>
      <c r="AC230" s="91">
        <f>IFERROR(AB230/AB242,0)</f>
        <v>0</v>
      </c>
      <c r="AD230" s="92">
        <f>SUM(AD226:AD229)</f>
        <v>0</v>
      </c>
      <c r="AE230" s="88">
        <f>IFERROR(AD230/AD242,0)</f>
        <v>0</v>
      </c>
      <c r="AF230" s="89" t="str">
        <f t="shared" si="387"/>
        <v>0</v>
      </c>
      <c r="AG230" s="90">
        <f>IFERROR(AF230/AF227,0)</f>
        <v>0</v>
      </c>
      <c r="AH230" s="89">
        <f>SUM(AH226:AH229)</f>
        <v>0</v>
      </c>
      <c r="AI230" s="93">
        <f>IFERROR(AH230/AH242,0)</f>
        <v>0</v>
      </c>
      <c r="AJ230" s="92">
        <f>SUM(AJ226:AJ229)</f>
        <v>0</v>
      </c>
      <c r="AK230" s="88">
        <f>IFERROR(AJ230/AJ242,0)</f>
        <v>0</v>
      </c>
      <c r="AL230" s="89" t="str">
        <f t="shared" si="388"/>
        <v>0</v>
      </c>
      <c r="AM230" s="90">
        <f>IFERROR(AL230/AL227,0)</f>
        <v>0</v>
      </c>
      <c r="AN230" s="89">
        <f>SUM(AN226:AN229)</f>
        <v>0</v>
      </c>
      <c r="AO230" s="91">
        <f>IFERROR(AN230/AN242,0)</f>
        <v>0</v>
      </c>
      <c r="AP230" s="92">
        <f>SUM(AP226:AP229)</f>
        <v>0</v>
      </c>
      <c r="AQ230" s="88">
        <f>IFERROR(AP230/AP242,0)</f>
        <v>0</v>
      </c>
      <c r="AR230" s="89" t="str">
        <f t="shared" si="390"/>
        <v>0</v>
      </c>
      <c r="AS230" s="90">
        <f>IFERROR(AR230/AR227,0)</f>
        <v>0</v>
      </c>
      <c r="AT230" s="89">
        <f>SUM(AT226:AT229)</f>
        <v>0</v>
      </c>
      <c r="AU230" s="95">
        <f>IFERROR(AT230/AT242,0)</f>
        <v>0</v>
      </c>
      <c r="AV230" s="96">
        <f t="shared" si="392"/>
        <v>-1525</v>
      </c>
      <c r="AW230" s="97">
        <f t="shared" si="393"/>
        <v>-0.59921414538310414</v>
      </c>
      <c r="AX230" s="98">
        <f t="shared" si="394"/>
        <v>-56.909250889864751</v>
      </c>
      <c r="AY230" s="97">
        <f t="shared" si="395"/>
        <v>-0.21561315990285665</v>
      </c>
      <c r="AZ230" s="98">
        <f t="shared" si="396"/>
        <v>-460558.15299999993</v>
      </c>
      <c r="BA230" s="99">
        <f t="shared" si="397"/>
        <v>-0.68562884994141993</v>
      </c>
      <c r="BB230" s="96">
        <f t="shared" si="398"/>
        <v>1020</v>
      </c>
      <c r="BC230" s="97">
        <f t="shared" si="399"/>
        <v>0</v>
      </c>
      <c r="BD230" s="98">
        <f t="shared" si="400"/>
        <v>207.03220294117651</v>
      </c>
      <c r="BE230" s="97">
        <f t="shared" si="401"/>
        <v>0</v>
      </c>
      <c r="BF230" s="98">
        <f t="shared" si="402"/>
        <v>211172.84700000004</v>
      </c>
      <c r="BG230" s="99">
        <f t="shared" si="403"/>
        <v>0</v>
      </c>
      <c r="BH230" s="96">
        <f t="shared" si="404"/>
        <v>1020</v>
      </c>
      <c r="BI230" s="97">
        <f t="shared" si="405"/>
        <v>0</v>
      </c>
      <c r="BJ230" s="98">
        <f t="shared" si="406"/>
        <v>207.03220294117651</v>
      </c>
      <c r="BK230" s="97">
        <f t="shared" si="407"/>
        <v>0</v>
      </c>
      <c r="BL230" s="98">
        <f t="shared" si="408"/>
        <v>211172.84700000004</v>
      </c>
      <c r="BM230" s="100">
        <f t="shared" si="409"/>
        <v>0</v>
      </c>
      <c r="BN230" s="101">
        <f t="shared" si="410"/>
        <v>1020</v>
      </c>
      <c r="BO230" s="97">
        <f t="shared" si="411"/>
        <v>0</v>
      </c>
      <c r="BP230" s="98">
        <f t="shared" si="412"/>
        <v>207.03220294117651</v>
      </c>
      <c r="BQ230" s="97">
        <f t="shared" si="413"/>
        <v>0</v>
      </c>
      <c r="BR230" s="98">
        <f t="shared" si="382"/>
        <v>211172.84700000004</v>
      </c>
      <c r="BS230" s="100">
        <f t="shared" si="414"/>
        <v>0</v>
      </c>
      <c r="BX230" s="6"/>
      <c r="BY230" s="6"/>
      <c r="BZ230" s="6"/>
      <c r="CA230" s="6"/>
      <c r="CB230" s="6"/>
      <c r="CC230" s="6"/>
      <c r="CD230" s="2"/>
      <c r="CE230" s="2"/>
      <c r="CJ230" s="6"/>
      <c r="CK230" s="6"/>
      <c r="CM230" s="6"/>
    </row>
    <row r="231" spans="3:92" ht="18" customHeight="1" x14ac:dyDescent="0.3">
      <c r="C231" s="315"/>
      <c r="D231" s="320" t="s">
        <v>44</v>
      </c>
      <c r="E231" s="102" t="s">
        <v>45</v>
      </c>
      <c r="F231" s="103">
        <f>CA131</f>
        <v>142</v>
      </c>
      <c r="G231" s="104">
        <f>IFERROR(F231/F242,0)</f>
        <v>2.9098360655737704E-2</v>
      </c>
      <c r="H231" s="105">
        <f t="shared" si="383"/>
        <v>229.41549295774647</v>
      </c>
      <c r="I231" s="106">
        <f>IFERROR(H231/H227,0)</f>
        <v>0.85797242700963117</v>
      </c>
      <c r="J231" s="105">
        <f>CB131</f>
        <v>32577</v>
      </c>
      <c r="K231" s="107">
        <f>IFERROR(J231/J242,0)</f>
        <v>2.4762198672234746E-2</v>
      </c>
      <c r="L231" s="108">
        <f t="shared" ref="L231:L233" si="415">CC131</f>
        <v>321</v>
      </c>
      <c r="M231" s="104">
        <f>IFERROR(L231/L242,0)</f>
        <v>6.7578947368421058E-2</v>
      </c>
      <c r="N231" s="105">
        <f t="shared" si="384"/>
        <v>124.16329906542055</v>
      </c>
      <c r="O231" s="106">
        <f>IFERROR(N231/N227,0)</f>
        <v>0.54542501843742297</v>
      </c>
      <c r="P231" s="105">
        <f t="shared" ref="P231:P233" si="416">CD131</f>
        <v>39856.418999999994</v>
      </c>
      <c r="Q231" s="109">
        <f>IFERROR(P231/P242,0)</f>
        <v>4.203677438476508E-2</v>
      </c>
      <c r="R231" s="108">
        <f>CE131</f>
        <v>0</v>
      </c>
      <c r="S231" s="104">
        <f>IFERROR(R231/R242,0)</f>
        <v>0</v>
      </c>
      <c r="T231" s="105" t="str">
        <f t="shared" si="385"/>
        <v>0</v>
      </c>
      <c r="U231" s="106">
        <f>IFERROR(T231/T227,0)</f>
        <v>0</v>
      </c>
      <c r="V231" s="105">
        <f>CF131</f>
        <v>0</v>
      </c>
      <c r="W231" s="109">
        <f>IFERROR(V231/V242,0)</f>
        <v>0</v>
      </c>
      <c r="X231" s="110">
        <f>CG131</f>
        <v>0</v>
      </c>
      <c r="Y231" s="104">
        <f>IFERROR(X231/X242,0)</f>
        <v>0</v>
      </c>
      <c r="Z231" s="105" t="str">
        <f t="shared" si="386"/>
        <v>0</v>
      </c>
      <c r="AA231" s="106">
        <f>IFERROR(Z231/Z227,0)</f>
        <v>0</v>
      </c>
      <c r="AB231" s="105">
        <f>CH131</f>
        <v>0</v>
      </c>
      <c r="AC231" s="107">
        <f>IFERROR(AB231/AB242,0)</f>
        <v>0</v>
      </c>
      <c r="AD231" s="108">
        <f>CI131</f>
        <v>0</v>
      </c>
      <c r="AE231" s="104">
        <f>IFERROR(AD231/AD242,0)</f>
        <v>0</v>
      </c>
      <c r="AF231" s="105" t="str">
        <f t="shared" si="387"/>
        <v>0</v>
      </c>
      <c r="AG231" s="106">
        <f>IFERROR(AF231/AF227,0)</f>
        <v>0</v>
      </c>
      <c r="AH231" s="105">
        <f>CJ131</f>
        <v>0</v>
      </c>
      <c r="AI231" s="109">
        <f>IFERROR(AH231/AH242,0)</f>
        <v>0</v>
      </c>
      <c r="AJ231" s="108">
        <f>CK131</f>
        <v>0</v>
      </c>
      <c r="AK231" s="104">
        <f>IFERROR(AJ231/AJ242,0)</f>
        <v>0</v>
      </c>
      <c r="AL231" s="105" t="str">
        <f t="shared" si="388"/>
        <v>0</v>
      </c>
      <c r="AM231" s="106">
        <f>IFERROR(AL231/AL227,0)</f>
        <v>0</v>
      </c>
      <c r="AN231" s="105">
        <f>CL131</f>
        <v>0</v>
      </c>
      <c r="AO231" s="107">
        <f>IFERROR(AN231/AN242,0)</f>
        <v>0</v>
      </c>
      <c r="AP231" s="108">
        <f>CM131</f>
        <v>0</v>
      </c>
      <c r="AQ231" s="104">
        <f>IFERROR(AP231/AP242,0)</f>
        <v>0</v>
      </c>
      <c r="AR231" s="105" t="str">
        <f t="shared" si="390"/>
        <v>0</v>
      </c>
      <c r="AS231" s="106">
        <f>IFERROR(AR231/AR227,0)</f>
        <v>0</v>
      </c>
      <c r="AT231" s="105">
        <f>CN131</f>
        <v>0</v>
      </c>
      <c r="AU231" s="111">
        <f>IFERROR(AT231/AT242,0)</f>
        <v>0</v>
      </c>
      <c r="AV231" s="112">
        <f t="shared" si="392"/>
        <v>179</v>
      </c>
      <c r="AW231" s="113">
        <f t="shared" si="393"/>
        <v>1.2605633802816902</v>
      </c>
      <c r="AX231" s="114">
        <f t="shared" si="394"/>
        <v>-105.25219389232592</v>
      </c>
      <c r="AY231" s="113">
        <f t="shared" si="395"/>
        <v>-0.45878415853854809</v>
      </c>
      <c r="AZ231" s="114">
        <f t="shared" si="396"/>
        <v>7279.4189999999944</v>
      </c>
      <c r="BA231" s="115">
        <f t="shared" si="397"/>
        <v>0.22345271203609893</v>
      </c>
      <c r="BB231" s="112">
        <f t="shared" si="398"/>
        <v>321</v>
      </c>
      <c r="BC231" s="113">
        <f t="shared" si="399"/>
        <v>0</v>
      </c>
      <c r="BD231" s="114">
        <f t="shared" si="400"/>
        <v>124.16329906542055</v>
      </c>
      <c r="BE231" s="113">
        <f t="shared" si="401"/>
        <v>0</v>
      </c>
      <c r="BF231" s="114">
        <f t="shared" si="402"/>
        <v>39856.418999999994</v>
      </c>
      <c r="BG231" s="115">
        <f t="shared" si="403"/>
        <v>0</v>
      </c>
      <c r="BH231" s="112">
        <f t="shared" si="404"/>
        <v>321</v>
      </c>
      <c r="BI231" s="113">
        <f t="shared" si="405"/>
        <v>0</v>
      </c>
      <c r="BJ231" s="114">
        <f t="shared" si="406"/>
        <v>124.16329906542055</v>
      </c>
      <c r="BK231" s="113">
        <f t="shared" si="407"/>
        <v>0</v>
      </c>
      <c r="BL231" s="114">
        <f t="shared" si="408"/>
        <v>39856.418999999994</v>
      </c>
      <c r="BM231" s="116">
        <f t="shared" si="409"/>
        <v>0</v>
      </c>
      <c r="BN231" s="117">
        <f t="shared" si="410"/>
        <v>321</v>
      </c>
      <c r="BO231" s="113">
        <f t="shared" si="411"/>
        <v>0</v>
      </c>
      <c r="BP231" s="114">
        <f t="shared" si="412"/>
        <v>124.16329906542055</v>
      </c>
      <c r="BQ231" s="113">
        <f t="shared" si="413"/>
        <v>0</v>
      </c>
      <c r="BR231" s="114">
        <f t="shared" si="382"/>
        <v>39856.418999999994</v>
      </c>
      <c r="BS231" s="116">
        <f t="shared" si="414"/>
        <v>0</v>
      </c>
      <c r="BX231" s="6"/>
      <c r="BY231" s="6"/>
      <c r="BZ231" s="6"/>
      <c r="CA231" s="6"/>
      <c r="CB231" s="6"/>
      <c r="CC231" s="6"/>
      <c r="CD231" s="2"/>
      <c r="CE231" s="2"/>
      <c r="CJ231" s="6"/>
      <c r="CK231" s="6"/>
      <c r="CM231" s="6"/>
    </row>
    <row r="232" spans="3:92" ht="18" customHeight="1" x14ac:dyDescent="0.3">
      <c r="C232" s="315"/>
      <c r="D232" s="321"/>
      <c r="E232" s="60" t="s">
        <v>47</v>
      </c>
      <c r="F232" s="61">
        <f>CA132</f>
        <v>0</v>
      </c>
      <c r="G232" s="62">
        <f>IFERROR(F232/F242,0)</f>
        <v>0</v>
      </c>
      <c r="H232" s="63" t="str">
        <f t="shared" si="383"/>
        <v>0</v>
      </c>
      <c r="I232" s="64">
        <f>IFERROR(H232/H227,0)</f>
        <v>0</v>
      </c>
      <c r="J232" s="63">
        <f>CB132</f>
        <v>0</v>
      </c>
      <c r="K232" s="65">
        <f>IFERROR(J232/J242,0)</f>
        <v>0</v>
      </c>
      <c r="L232" s="66">
        <f t="shared" si="415"/>
        <v>0</v>
      </c>
      <c r="M232" s="62">
        <f>IFERROR(L232/L242,0)</f>
        <v>0</v>
      </c>
      <c r="N232" s="63" t="str">
        <f t="shared" si="384"/>
        <v>0</v>
      </c>
      <c r="O232" s="64">
        <f>IFERROR(N232/N227,0)</f>
        <v>0</v>
      </c>
      <c r="P232" s="63">
        <f t="shared" si="416"/>
        <v>0</v>
      </c>
      <c r="Q232" s="67">
        <f>IFERROR(P232/P242,0)</f>
        <v>0</v>
      </c>
      <c r="R232" s="66">
        <f>CE132</f>
        <v>0</v>
      </c>
      <c r="S232" s="62">
        <f>IFERROR(R232/R242,0)</f>
        <v>0</v>
      </c>
      <c r="T232" s="63" t="str">
        <f t="shared" si="385"/>
        <v>0</v>
      </c>
      <c r="U232" s="64">
        <f>IFERROR(T232/T227,0)</f>
        <v>0</v>
      </c>
      <c r="V232" s="63">
        <f>CF132</f>
        <v>0</v>
      </c>
      <c r="W232" s="67">
        <f>IFERROR(V232/V242,0)</f>
        <v>0</v>
      </c>
      <c r="X232" s="68">
        <f>CG132</f>
        <v>0</v>
      </c>
      <c r="Y232" s="62">
        <f>IFERROR(X232/X242,0)</f>
        <v>0</v>
      </c>
      <c r="Z232" s="63" t="str">
        <f t="shared" si="386"/>
        <v>0</v>
      </c>
      <c r="AA232" s="64">
        <f>IFERROR(Z232/Z227,0)</f>
        <v>0</v>
      </c>
      <c r="AB232" s="63">
        <f>CH132</f>
        <v>0</v>
      </c>
      <c r="AC232" s="65">
        <f>IFERROR(AB232/AB242,0)</f>
        <v>0</v>
      </c>
      <c r="AD232" s="66">
        <f>CI132</f>
        <v>0</v>
      </c>
      <c r="AE232" s="62">
        <f>IFERROR(AD232/AD242,0)</f>
        <v>0</v>
      </c>
      <c r="AF232" s="63" t="str">
        <f t="shared" si="387"/>
        <v>0</v>
      </c>
      <c r="AG232" s="64">
        <f>IFERROR(AF232/AF227,0)</f>
        <v>0</v>
      </c>
      <c r="AH232" s="63">
        <f>CJ132</f>
        <v>0</v>
      </c>
      <c r="AI232" s="67">
        <f>IFERROR(AH232/AH242,0)</f>
        <v>0</v>
      </c>
      <c r="AJ232" s="66">
        <f>CK132</f>
        <v>0</v>
      </c>
      <c r="AK232" s="62">
        <f>IFERROR(AJ232/AJ242,0)</f>
        <v>0</v>
      </c>
      <c r="AL232" s="63" t="str">
        <f t="shared" si="388"/>
        <v>0</v>
      </c>
      <c r="AM232" s="64">
        <f>IFERROR(AL232/AL227,0)</f>
        <v>0</v>
      </c>
      <c r="AN232" s="63">
        <f>CL132</f>
        <v>0</v>
      </c>
      <c r="AO232" s="65">
        <f>IFERROR(AN232/AN242,0)</f>
        <v>0</v>
      </c>
      <c r="AP232" s="66">
        <f t="shared" ref="AP232:AP233" si="417">CM132</f>
        <v>0</v>
      </c>
      <c r="AQ232" s="62">
        <f>IFERROR(AP232/AP242,0)</f>
        <v>0</v>
      </c>
      <c r="AR232" s="63" t="str">
        <f t="shared" si="390"/>
        <v>0</v>
      </c>
      <c r="AS232" s="64">
        <f>IFERROR(AR232/AR227,0)</f>
        <v>0</v>
      </c>
      <c r="AT232" s="63">
        <f t="shared" ref="AT232:AT233" si="418">CN132</f>
        <v>0</v>
      </c>
      <c r="AU232" s="69">
        <f>IFERROR(AT232/AT242,0)</f>
        <v>0</v>
      </c>
      <c r="AV232" s="70">
        <f t="shared" si="392"/>
        <v>0</v>
      </c>
      <c r="AW232" s="71">
        <f t="shared" si="393"/>
        <v>0</v>
      </c>
      <c r="AX232" s="72">
        <f t="shared" si="394"/>
        <v>0</v>
      </c>
      <c r="AY232" s="71">
        <f t="shared" si="395"/>
        <v>0</v>
      </c>
      <c r="AZ232" s="72">
        <f t="shared" si="396"/>
        <v>0</v>
      </c>
      <c r="BA232" s="73">
        <f t="shared" si="397"/>
        <v>0</v>
      </c>
      <c r="BB232" s="70">
        <f t="shared" si="398"/>
        <v>0</v>
      </c>
      <c r="BC232" s="71">
        <f t="shared" si="399"/>
        <v>0</v>
      </c>
      <c r="BD232" s="72">
        <f t="shared" si="400"/>
        <v>0</v>
      </c>
      <c r="BE232" s="71">
        <f t="shared" si="401"/>
        <v>0</v>
      </c>
      <c r="BF232" s="72">
        <f t="shared" si="402"/>
        <v>0</v>
      </c>
      <c r="BG232" s="73">
        <f t="shared" si="403"/>
        <v>0</v>
      </c>
      <c r="BH232" s="70">
        <f t="shared" si="404"/>
        <v>0</v>
      </c>
      <c r="BI232" s="71">
        <f t="shared" si="405"/>
        <v>0</v>
      </c>
      <c r="BJ232" s="72">
        <f t="shared" si="406"/>
        <v>0</v>
      </c>
      <c r="BK232" s="71">
        <f t="shared" si="407"/>
        <v>0</v>
      </c>
      <c r="BL232" s="72">
        <f t="shared" si="408"/>
        <v>0</v>
      </c>
      <c r="BM232" s="74">
        <f t="shared" si="409"/>
        <v>0</v>
      </c>
      <c r="BN232" s="75">
        <f t="shared" si="410"/>
        <v>0</v>
      </c>
      <c r="BO232" s="71">
        <f t="shared" si="411"/>
        <v>0</v>
      </c>
      <c r="BP232" s="72">
        <f t="shared" si="412"/>
        <v>0</v>
      </c>
      <c r="BQ232" s="71">
        <f t="shared" si="413"/>
        <v>0</v>
      </c>
      <c r="BR232" s="72">
        <f t="shared" si="382"/>
        <v>0</v>
      </c>
      <c r="BS232" s="74">
        <f t="shared" si="414"/>
        <v>0</v>
      </c>
      <c r="BX232" s="6"/>
      <c r="BY232" s="6"/>
      <c r="BZ232" s="6"/>
      <c r="CA232" s="6"/>
      <c r="CB232" s="6"/>
      <c r="CC232" s="6"/>
      <c r="CD232" s="2"/>
      <c r="CE232" s="2"/>
      <c r="CJ232" s="6"/>
      <c r="CK232" s="6"/>
      <c r="CM232" s="6"/>
    </row>
    <row r="233" spans="3:92" ht="18" customHeight="1" x14ac:dyDescent="0.3">
      <c r="C233" s="315"/>
      <c r="D233" s="321"/>
      <c r="E233" s="60" t="s">
        <v>49</v>
      </c>
      <c r="F233" s="61">
        <f>CA133</f>
        <v>0</v>
      </c>
      <c r="G233" s="62">
        <f>IFERROR(F233/F242,0)</f>
        <v>0</v>
      </c>
      <c r="H233" s="63" t="str">
        <f t="shared" si="383"/>
        <v>0</v>
      </c>
      <c r="I233" s="64">
        <f>IFERROR(H233/H227,0)</f>
        <v>0</v>
      </c>
      <c r="J233" s="63">
        <f>CB133</f>
        <v>0</v>
      </c>
      <c r="K233" s="65">
        <f>IFERROR(J233/J242,0)</f>
        <v>0</v>
      </c>
      <c r="L233" s="66">
        <f t="shared" si="415"/>
        <v>2</v>
      </c>
      <c r="M233" s="62">
        <f>IFERROR(L233/L242,0)</f>
        <v>4.2105263157894739E-4</v>
      </c>
      <c r="N233" s="63">
        <f t="shared" si="384"/>
        <v>431.81849999999997</v>
      </c>
      <c r="O233" s="64">
        <f>IFERROR(N233/N227,0)</f>
        <v>1.8968939702546441</v>
      </c>
      <c r="P233" s="63">
        <f t="shared" si="416"/>
        <v>863.63699999999994</v>
      </c>
      <c r="Q233" s="67">
        <f>IFERROR(P233/P242,0)</f>
        <v>9.108824784117049E-4</v>
      </c>
      <c r="R233" s="66">
        <f>CE133</f>
        <v>0</v>
      </c>
      <c r="S233" s="62">
        <f>IFERROR(R233/R242,0)</f>
        <v>0</v>
      </c>
      <c r="T233" s="63" t="str">
        <f t="shared" si="385"/>
        <v>0</v>
      </c>
      <c r="U233" s="64">
        <f>IFERROR(T233/T227,0)</f>
        <v>0</v>
      </c>
      <c r="V233" s="63">
        <f>CF133</f>
        <v>0</v>
      </c>
      <c r="W233" s="67">
        <f>IFERROR(V233/V242,0)</f>
        <v>0</v>
      </c>
      <c r="X233" s="68">
        <f>CG133</f>
        <v>0</v>
      </c>
      <c r="Y233" s="62">
        <f>IFERROR(X233/X242,0)</f>
        <v>0</v>
      </c>
      <c r="Z233" s="63" t="str">
        <f t="shared" si="386"/>
        <v>0</v>
      </c>
      <c r="AA233" s="64">
        <f>IFERROR(Z233/Z227,0)</f>
        <v>0</v>
      </c>
      <c r="AB233" s="63">
        <f>CH133</f>
        <v>0</v>
      </c>
      <c r="AC233" s="65">
        <f>IFERROR(AB233/AB242,0)</f>
        <v>0</v>
      </c>
      <c r="AD233" s="66">
        <f>CI133</f>
        <v>0</v>
      </c>
      <c r="AE233" s="62">
        <f>IFERROR(AD233/AD242,0)</f>
        <v>0</v>
      </c>
      <c r="AF233" s="63" t="str">
        <f t="shared" si="387"/>
        <v>0</v>
      </c>
      <c r="AG233" s="64">
        <f>IFERROR(AF233/AF227,0)</f>
        <v>0</v>
      </c>
      <c r="AH233" s="63">
        <f>CJ133</f>
        <v>0</v>
      </c>
      <c r="AI233" s="67">
        <f>IFERROR(AH233/AH242,0)</f>
        <v>0</v>
      </c>
      <c r="AJ233" s="66">
        <f>CK133</f>
        <v>0</v>
      </c>
      <c r="AK233" s="62">
        <f>IFERROR(AJ233/AJ242,0)</f>
        <v>0</v>
      </c>
      <c r="AL233" s="63" t="str">
        <f t="shared" si="388"/>
        <v>0</v>
      </c>
      <c r="AM233" s="64">
        <f>IFERROR(AL233/AL227,0)</f>
        <v>0</v>
      </c>
      <c r="AN233" s="63">
        <f>CL133</f>
        <v>0</v>
      </c>
      <c r="AO233" s="65">
        <f>IFERROR(AN233/AN242,0)</f>
        <v>0</v>
      </c>
      <c r="AP233" s="66">
        <f t="shared" si="417"/>
        <v>0</v>
      </c>
      <c r="AQ233" s="62">
        <f>IFERROR(AP233/AP242,0)</f>
        <v>0</v>
      </c>
      <c r="AR233" s="63" t="str">
        <f t="shared" si="390"/>
        <v>0</v>
      </c>
      <c r="AS233" s="64">
        <f>IFERROR(AR233/AR227,0)</f>
        <v>0</v>
      </c>
      <c r="AT233" s="63">
        <f t="shared" si="418"/>
        <v>0</v>
      </c>
      <c r="AU233" s="69">
        <f>IFERROR(AT233/AT242,0)</f>
        <v>0</v>
      </c>
      <c r="AV233" s="70">
        <f t="shared" si="392"/>
        <v>2</v>
      </c>
      <c r="AW233" s="71">
        <f t="shared" si="393"/>
        <v>0</v>
      </c>
      <c r="AX233" s="72">
        <f t="shared" si="394"/>
        <v>431.81849999999997</v>
      </c>
      <c r="AY233" s="71">
        <f t="shared" si="395"/>
        <v>0</v>
      </c>
      <c r="AZ233" s="72">
        <f t="shared" si="396"/>
        <v>863.63699999999994</v>
      </c>
      <c r="BA233" s="73">
        <f t="shared" si="397"/>
        <v>0</v>
      </c>
      <c r="BB233" s="70">
        <f t="shared" si="398"/>
        <v>2</v>
      </c>
      <c r="BC233" s="71">
        <f t="shared" si="399"/>
        <v>0</v>
      </c>
      <c r="BD233" s="72">
        <f t="shared" si="400"/>
        <v>431.81849999999997</v>
      </c>
      <c r="BE233" s="71">
        <f t="shared" si="401"/>
        <v>0</v>
      </c>
      <c r="BF233" s="72">
        <f t="shared" si="402"/>
        <v>863.63699999999994</v>
      </c>
      <c r="BG233" s="73">
        <f t="shared" si="403"/>
        <v>0</v>
      </c>
      <c r="BH233" s="70">
        <f t="shared" si="404"/>
        <v>2</v>
      </c>
      <c r="BI233" s="71">
        <f t="shared" si="405"/>
        <v>0</v>
      </c>
      <c r="BJ233" s="72">
        <f t="shared" si="406"/>
        <v>431.81849999999997</v>
      </c>
      <c r="BK233" s="71">
        <f t="shared" si="407"/>
        <v>0</v>
      </c>
      <c r="BL233" s="72">
        <f t="shared" si="408"/>
        <v>863.63699999999994</v>
      </c>
      <c r="BM233" s="74">
        <f t="shared" si="409"/>
        <v>0</v>
      </c>
      <c r="BN233" s="75">
        <f t="shared" si="410"/>
        <v>2</v>
      </c>
      <c r="BO233" s="71">
        <f t="shared" si="411"/>
        <v>0</v>
      </c>
      <c r="BP233" s="72">
        <f t="shared" si="412"/>
        <v>431.81849999999997</v>
      </c>
      <c r="BQ233" s="71">
        <f t="shared" si="413"/>
        <v>0</v>
      </c>
      <c r="BR233" s="72">
        <f t="shared" si="382"/>
        <v>863.63699999999994</v>
      </c>
      <c r="BS233" s="74">
        <f t="shared" si="414"/>
        <v>0</v>
      </c>
      <c r="BX233" s="6"/>
      <c r="BY233" s="6"/>
      <c r="BZ233" s="6"/>
      <c r="CA233" s="6"/>
      <c r="CB233" s="6"/>
      <c r="CC233" s="6"/>
      <c r="CD233" s="2"/>
      <c r="CE233" s="2"/>
      <c r="CJ233" s="6"/>
      <c r="CK233" s="6"/>
      <c r="CM233" s="6"/>
    </row>
    <row r="234" spans="3:92" ht="18" customHeight="1" x14ac:dyDescent="0.3">
      <c r="C234" s="315"/>
      <c r="D234" s="322"/>
      <c r="E234" s="118" t="s">
        <v>41</v>
      </c>
      <c r="F234" s="119">
        <f>SUM(F231:F233)</f>
        <v>142</v>
      </c>
      <c r="G234" s="120">
        <f>IFERROR(F234/F242,0)</f>
        <v>2.9098360655737704E-2</v>
      </c>
      <c r="H234" s="121">
        <f t="shared" si="383"/>
        <v>229.41549295774647</v>
      </c>
      <c r="I234" s="122">
        <f>IFERROR(H234/H227,0)</f>
        <v>0.85797242700963117</v>
      </c>
      <c r="J234" s="121">
        <f>SUM(J231:J233)</f>
        <v>32577</v>
      </c>
      <c r="K234" s="123">
        <f>IFERROR(J234/J242,0)</f>
        <v>2.4762198672234746E-2</v>
      </c>
      <c r="L234" s="124">
        <f>SUM(L231:L233)</f>
        <v>323</v>
      </c>
      <c r="M234" s="120">
        <f>IFERROR(L234/L242,0)</f>
        <v>6.8000000000000005E-2</v>
      </c>
      <c r="N234" s="121">
        <f t="shared" si="384"/>
        <v>126.06828482972135</v>
      </c>
      <c r="O234" s="122">
        <f>IFERROR(N234/N227,0)</f>
        <v>0.55379324724124479</v>
      </c>
      <c r="P234" s="121">
        <f>SUM(P231:P233)</f>
        <v>40720.055999999997</v>
      </c>
      <c r="Q234" s="125">
        <f>IFERROR(P234/P242,0)</f>
        <v>4.2947656863176788E-2</v>
      </c>
      <c r="R234" s="124">
        <f>SUM(R231:R233)</f>
        <v>0</v>
      </c>
      <c r="S234" s="120">
        <f>IFERROR(R234/R242,0)</f>
        <v>0</v>
      </c>
      <c r="T234" s="121" t="str">
        <f t="shared" si="385"/>
        <v>0</v>
      </c>
      <c r="U234" s="122">
        <f>IFERROR(T234/T227,0)</f>
        <v>0</v>
      </c>
      <c r="V234" s="121">
        <f>SUM(V231:V233)</f>
        <v>0</v>
      </c>
      <c r="W234" s="125">
        <f>IFERROR(V234/V242,0)</f>
        <v>0</v>
      </c>
      <c r="X234" s="126">
        <f>SUM(X231:X233)</f>
        <v>0</v>
      </c>
      <c r="Y234" s="120">
        <f>IFERROR(X234/X242,0)</f>
        <v>0</v>
      </c>
      <c r="Z234" s="121" t="str">
        <f t="shared" si="386"/>
        <v>0</v>
      </c>
      <c r="AA234" s="122">
        <f>IFERROR(Z234/Z227,0)</f>
        <v>0</v>
      </c>
      <c r="AB234" s="121">
        <f>SUM(AB231:AB233)</f>
        <v>0</v>
      </c>
      <c r="AC234" s="123">
        <f>IFERROR(AB234/AB242,0)</f>
        <v>0</v>
      </c>
      <c r="AD234" s="124">
        <f>SUM(AD231:AD233)</f>
        <v>0</v>
      </c>
      <c r="AE234" s="120">
        <f>IFERROR(AD234/AD242,0)</f>
        <v>0</v>
      </c>
      <c r="AF234" s="121" t="str">
        <f t="shared" si="387"/>
        <v>0</v>
      </c>
      <c r="AG234" s="122">
        <f>IFERROR(AF234/AF227,0)</f>
        <v>0</v>
      </c>
      <c r="AH234" s="121">
        <f>SUM(AH231:AH233)</f>
        <v>0</v>
      </c>
      <c r="AI234" s="125">
        <f>IFERROR(AH234/AH242,0)</f>
        <v>0</v>
      </c>
      <c r="AJ234" s="124">
        <f>SUM(AJ231:AJ233)</f>
        <v>0</v>
      </c>
      <c r="AK234" s="120">
        <f>IFERROR(AJ234/AJ242,0)</f>
        <v>0</v>
      </c>
      <c r="AL234" s="121" t="str">
        <f t="shared" si="388"/>
        <v>0</v>
      </c>
      <c r="AM234" s="122">
        <f>IFERROR(AL234/AL227,0)</f>
        <v>0</v>
      </c>
      <c r="AN234" s="121">
        <f>SUM(AN231:AN233)</f>
        <v>0</v>
      </c>
      <c r="AO234" s="123">
        <f>IFERROR(AN234/AN242,0)</f>
        <v>0</v>
      </c>
      <c r="AP234" s="124">
        <f>SUM(AP231:AP233)</f>
        <v>0</v>
      </c>
      <c r="AQ234" s="120">
        <f>IFERROR(AP234/AP242,0)</f>
        <v>0</v>
      </c>
      <c r="AR234" s="121" t="str">
        <f t="shared" si="390"/>
        <v>0</v>
      </c>
      <c r="AS234" s="122">
        <f>IFERROR(AR234/AR227,0)</f>
        <v>0</v>
      </c>
      <c r="AT234" s="121">
        <f>SUM(AT231:AT233)</f>
        <v>0</v>
      </c>
      <c r="AU234" s="127">
        <f>IFERROR(AT234/AT242,0)</f>
        <v>0</v>
      </c>
      <c r="AV234" s="128">
        <f t="shared" si="392"/>
        <v>181</v>
      </c>
      <c r="AW234" s="129">
        <f t="shared" si="393"/>
        <v>1.2746478873239437</v>
      </c>
      <c r="AX234" s="130">
        <f t="shared" si="394"/>
        <v>-103.34720812802512</v>
      </c>
      <c r="AY234" s="129">
        <f t="shared" si="395"/>
        <v>-0.45048050938329398</v>
      </c>
      <c r="AZ234" s="130">
        <f t="shared" si="396"/>
        <v>8143.0559999999969</v>
      </c>
      <c r="BA234" s="131">
        <f t="shared" si="397"/>
        <v>0.24996334837462003</v>
      </c>
      <c r="BB234" s="128">
        <f t="shared" si="398"/>
        <v>323</v>
      </c>
      <c r="BC234" s="129">
        <f t="shared" si="399"/>
        <v>0</v>
      </c>
      <c r="BD234" s="130">
        <f t="shared" si="400"/>
        <v>126.06828482972135</v>
      </c>
      <c r="BE234" s="129">
        <f t="shared" si="401"/>
        <v>0</v>
      </c>
      <c r="BF234" s="130">
        <f t="shared" si="402"/>
        <v>40720.055999999997</v>
      </c>
      <c r="BG234" s="131">
        <f t="shared" si="403"/>
        <v>0</v>
      </c>
      <c r="BH234" s="128">
        <f t="shared" si="404"/>
        <v>323</v>
      </c>
      <c r="BI234" s="129">
        <f t="shared" si="405"/>
        <v>0</v>
      </c>
      <c r="BJ234" s="130">
        <f t="shared" si="406"/>
        <v>126.06828482972135</v>
      </c>
      <c r="BK234" s="129">
        <f t="shared" si="407"/>
        <v>0</v>
      </c>
      <c r="BL234" s="130">
        <f t="shared" si="408"/>
        <v>40720.055999999997</v>
      </c>
      <c r="BM234" s="132">
        <f t="shared" si="409"/>
        <v>0</v>
      </c>
      <c r="BN234" s="133">
        <f t="shared" si="410"/>
        <v>323</v>
      </c>
      <c r="BO234" s="129">
        <f t="shared" si="411"/>
        <v>0</v>
      </c>
      <c r="BP234" s="130">
        <f t="shared" si="412"/>
        <v>126.06828482972135</v>
      </c>
      <c r="BQ234" s="129">
        <f t="shared" si="413"/>
        <v>0</v>
      </c>
      <c r="BR234" s="130">
        <f t="shared" si="382"/>
        <v>40720.055999999997</v>
      </c>
      <c r="BS234" s="132">
        <f t="shared" si="414"/>
        <v>0</v>
      </c>
      <c r="BX234" s="6"/>
      <c r="BY234" s="6"/>
      <c r="BZ234" s="6"/>
      <c r="CA234" s="6"/>
      <c r="CB234" s="6"/>
      <c r="CC234" s="6"/>
      <c r="CD234" s="2"/>
      <c r="CE234" s="2"/>
      <c r="CJ234" s="6"/>
      <c r="CK234" s="6"/>
      <c r="CM234" s="6"/>
    </row>
    <row r="235" spans="3:92" ht="18" customHeight="1" x14ac:dyDescent="0.3">
      <c r="C235" s="315"/>
      <c r="D235" s="323" t="s">
        <v>52</v>
      </c>
      <c r="E235" s="134" t="s">
        <v>53</v>
      </c>
      <c r="F235" s="35">
        <f>CA134</f>
        <v>339</v>
      </c>
      <c r="G235" s="36">
        <f>IFERROR(F235/F242,0)</f>
        <v>6.9467213114754095E-2</v>
      </c>
      <c r="H235" s="37">
        <f t="shared" si="383"/>
        <v>275.69321533923306</v>
      </c>
      <c r="I235" s="38">
        <f>IFERROR(H235/H227,0)</f>
        <v>1.0310427339720072</v>
      </c>
      <c r="J235" s="37">
        <f>CB134</f>
        <v>93460</v>
      </c>
      <c r="K235" s="39">
        <f>IFERROR(J235/J242,0)</f>
        <v>7.104015372523742E-2</v>
      </c>
      <c r="L235" s="40">
        <f t="shared" ref="L235:L239" si="419">CC134</f>
        <v>413</v>
      </c>
      <c r="M235" s="36">
        <f>IFERROR(L235/L242,0)</f>
        <v>8.6947368421052634E-2</v>
      </c>
      <c r="N235" s="37">
        <f t="shared" si="384"/>
        <v>226.53851331719122</v>
      </c>
      <c r="O235" s="38">
        <f>IFERROR(N235/N227,0)</f>
        <v>0.99513925397321201</v>
      </c>
      <c r="P235" s="37">
        <f t="shared" ref="P235:P239" si="420">CD134</f>
        <v>93560.405999999974</v>
      </c>
      <c r="Q235" s="41">
        <f>IFERROR(P235/P242,0)</f>
        <v>9.8678651445555626E-2</v>
      </c>
      <c r="R235" s="40">
        <f>CE134</f>
        <v>0</v>
      </c>
      <c r="S235" s="36">
        <f>IFERROR(R235/R242,0)</f>
        <v>0</v>
      </c>
      <c r="T235" s="37" t="str">
        <f t="shared" si="385"/>
        <v>0</v>
      </c>
      <c r="U235" s="38">
        <f>IFERROR(T235/T227,0)</f>
        <v>0</v>
      </c>
      <c r="V235" s="37">
        <f>CF134</f>
        <v>0</v>
      </c>
      <c r="W235" s="41">
        <f>IFERROR(V235/V242,0)</f>
        <v>0</v>
      </c>
      <c r="X235" s="42">
        <f>CG134</f>
        <v>0</v>
      </c>
      <c r="Y235" s="36">
        <f>IFERROR(X235/X242,0)</f>
        <v>0</v>
      </c>
      <c r="Z235" s="37" t="str">
        <f t="shared" si="386"/>
        <v>0</v>
      </c>
      <c r="AA235" s="38">
        <f>IFERROR(Z235/Z227,0)</f>
        <v>0</v>
      </c>
      <c r="AB235" s="37">
        <f>CH134</f>
        <v>0</v>
      </c>
      <c r="AC235" s="39">
        <f>IFERROR(AB235/AB242,0)</f>
        <v>0</v>
      </c>
      <c r="AD235" s="40">
        <f>CI134</f>
        <v>0</v>
      </c>
      <c r="AE235" s="36">
        <f>IFERROR(AD235/AD242,0)</f>
        <v>0</v>
      </c>
      <c r="AF235" s="37" t="str">
        <f t="shared" si="387"/>
        <v>0</v>
      </c>
      <c r="AG235" s="38">
        <f>IFERROR(AF235/AF227,0)</f>
        <v>0</v>
      </c>
      <c r="AH235" s="37">
        <f>CJ134</f>
        <v>0</v>
      </c>
      <c r="AI235" s="41">
        <f>IFERROR(AH235/AH242,0)</f>
        <v>0</v>
      </c>
      <c r="AJ235" s="40">
        <f>CK134</f>
        <v>0</v>
      </c>
      <c r="AK235" s="36">
        <f>IFERROR(AJ235/AJ242,0)</f>
        <v>0</v>
      </c>
      <c r="AL235" s="37" t="str">
        <f t="shared" si="388"/>
        <v>0</v>
      </c>
      <c r="AM235" s="38">
        <f>IFERROR(AL235/AL227,0)</f>
        <v>0</v>
      </c>
      <c r="AN235" s="37">
        <f>CL134</f>
        <v>0</v>
      </c>
      <c r="AO235" s="39">
        <f>IFERROR(AN235/AN242,0)</f>
        <v>0</v>
      </c>
      <c r="AP235" s="40">
        <f>CM134</f>
        <v>0</v>
      </c>
      <c r="AQ235" s="36">
        <f>IFERROR(AP235/AP242,0)</f>
        <v>0</v>
      </c>
      <c r="AR235" s="37" t="str">
        <f t="shared" si="390"/>
        <v>0</v>
      </c>
      <c r="AS235" s="38">
        <f>IFERROR(AR235/AR227,0)</f>
        <v>0</v>
      </c>
      <c r="AT235" s="37">
        <f>CN134</f>
        <v>0</v>
      </c>
      <c r="AU235" s="43">
        <f>IFERROR(AT235/AT242,0)</f>
        <v>0</v>
      </c>
      <c r="AV235" s="44">
        <f t="shared" si="392"/>
        <v>74</v>
      </c>
      <c r="AW235" s="45">
        <f t="shared" si="393"/>
        <v>0.21828908554572271</v>
      </c>
      <c r="AX235" s="46">
        <f t="shared" si="394"/>
        <v>-49.154702022041846</v>
      </c>
      <c r="AY235" s="45">
        <f t="shared" si="395"/>
        <v>-0.17829492815613293</v>
      </c>
      <c r="AZ235" s="46">
        <f t="shared" si="396"/>
        <v>100.40599999997357</v>
      </c>
      <c r="BA235" s="47">
        <f t="shared" si="397"/>
        <v>1.0743205649472883E-3</v>
      </c>
      <c r="BB235" s="44">
        <f t="shared" si="398"/>
        <v>413</v>
      </c>
      <c r="BC235" s="45">
        <f t="shared" si="399"/>
        <v>0</v>
      </c>
      <c r="BD235" s="46">
        <f t="shared" si="400"/>
        <v>226.53851331719122</v>
      </c>
      <c r="BE235" s="45">
        <f t="shared" si="401"/>
        <v>0</v>
      </c>
      <c r="BF235" s="46">
        <f t="shared" si="402"/>
        <v>93560.405999999974</v>
      </c>
      <c r="BG235" s="47">
        <f t="shared" si="403"/>
        <v>0</v>
      </c>
      <c r="BH235" s="44">
        <f t="shared" si="404"/>
        <v>413</v>
      </c>
      <c r="BI235" s="45">
        <f t="shared" si="405"/>
        <v>0</v>
      </c>
      <c r="BJ235" s="46">
        <f t="shared" si="406"/>
        <v>226.53851331719122</v>
      </c>
      <c r="BK235" s="45">
        <f t="shared" si="407"/>
        <v>0</v>
      </c>
      <c r="BL235" s="46">
        <f t="shared" si="408"/>
        <v>93560.405999999974</v>
      </c>
      <c r="BM235" s="48">
        <f t="shared" si="409"/>
        <v>0</v>
      </c>
      <c r="BN235" s="49">
        <f t="shared" si="410"/>
        <v>413</v>
      </c>
      <c r="BO235" s="45">
        <f t="shared" si="411"/>
        <v>0</v>
      </c>
      <c r="BP235" s="46">
        <f t="shared" si="412"/>
        <v>226.53851331719122</v>
      </c>
      <c r="BQ235" s="45">
        <f t="shared" si="413"/>
        <v>0</v>
      </c>
      <c r="BR235" s="46">
        <f t="shared" si="382"/>
        <v>93560.405999999974</v>
      </c>
      <c r="BS235" s="48">
        <f t="shared" si="414"/>
        <v>0</v>
      </c>
      <c r="BX235" s="6"/>
      <c r="BY235" s="6"/>
      <c r="BZ235" s="6"/>
      <c r="CA235" s="6"/>
      <c r="CB235" s="6"/>
      <c r="CC235" s="6"/>
      <c r="CD235" s="2"/>
      <c r="CE235" s="2"/>
      <c r="CJ235" s="6"/>
      <c r="CK235" s="6"/>
      <c r="CM235" s="6"/>
    </row>
    <row r="236" spans="3:92" ht="18" customHeight="1" x14ac:dyDescent="0.3">
      <c r="C236" s="315"/>
      <c r="D236" s="324"/>
      <c r="E236" s="60" t="s">
        <v>51</v>
      </c>
      <c r="F236" s="61">
        <f>CA135</f>
        <v>1073</v>
      </c>
      <c r="G236" s="62">
        <f>IFERROR(F236/F242,0)</f>
        <v>0.21987704918032788</v>
      </c>
      <c r="H236" s="63">
        <f t="shared" si="383"/>
        <v>286.28238583410996</v>
      </c>
      <c r="I236" s="64">
        <f>IFERROR(H236/H227,0)</f>
        <v>1.0706443153315608</v>
      </c>
      <c r="J236" s="63">
        <f>CB135</f>
        <v>307181</v>
      </c>
      <c r="K236" s="65">
        <f>IFERROR(J236/J242,0)</f>
        <v>0.2334922476083047</v>
      </c>
      <c r="L236" s="66">
        <f t="shared" si="419"/>
        <v>2092</v>
      </c>
      <c r="M236" s="62">
        <f>IFERROR(L236/L242,0)</f>
        <v>0.44042105263157894</v>
      </c>
      <c r="N236" s="63">
        <f t="shared" si="384"/>
        <v>200.56213814531549</v>
      </c>
      <c r="O236" s="64">
        <f>IFERROR(N236/N227,0)</f>
        <v>0.88103013305179823</v>
      </c>
      <c r="P236" s="63">
        <f t="shared" si="420"/>
        <v>419575.99300000002</v>
      </c>
      <c r="Q236" s="67">
        <f>IFERROR(P236/P242,0)</f>
        <v>0.44252900279387308</v>
      </c>
      <c r="R236" s="66">
        <f>CE135</f>
        <v>0</v>
      </c>
      <c r="S236" s="62">
        <f>IFERROR(R236/R242,0)</f>
        <v>0</v>
      </c>
      <c r="T236" s="63" t="str">
        <f t="shared" si="385"/>
        <v>0</v>
      </c>
      <c r="U236" s="64">
        <f>IFERROR(T236/T227,0)</f>
        <v>0</v>
      </c>
      <c r="V236" s="63">
        <f>CF135</f>
        <v>0</v>
      </c>
      <c r="W236" s="67">
        <f>IFERROR(V236/V242,0)</f>
        <v>0</v>
      </c>
      <c r="X236" s="68">
        <f>CG135</f>
        <v>0</v>
      </c>
      <c r="Y236" s="62">
        <f>IFERROR(X236/X242,0)</f>
        <v>0</v>
      </c>
      <c r="Z236" s="63" t="str">
        <f t="shared" si="386"/>
        <v>0</v>
      </c>
      <c r="AA236" s="64">
        <f>IFERROR(Z236/Z227,0)</f>
        <v>0</v>
      </c>
      <c r="AB236" s="63">
        <f>CH135</f>
        <v>0</v>
      </c>
      <c r="AC236" s="65">
        <f>IFERROR(AB236/AB242,0)</f>
        <v>0</v>
      </c>
      <c r="AD236" s="66">
        <f>CI135</f>
        <v>0</v>
      </c>
      <c r="AE236" s="62">
        <f>IFERROR(AD236/AD242,0)</f>
        <v>0</v>
      </c>
      <c r="AF236" s="63" t="str">
        <f t="shared" si="387"/>
        <v>0</v>
      </c>
      <c r="AG236" s="64">
        <f>IFERROR(AF236/AF227,0)</f>
        <v>0</v>
      </c>
      <c r="AH236" s="63">
        <f>CJ135</f>
        <v>0</v>
      </c>
      <c r="AI236" s="67">
        <f>IFERROR(AH236/AH242,0)</f>
        <v>0</v>
      </c>
      <c r="AJ236" s="66">
        <f>CK135</f>
        <v>0</v>
      </c>
      <c r="AK236" s="62">
        <f>IFERROR(AJ236/AJ242,0)</f>
        <v>0</v>
      </c>
      <c r="AL236" s="63" t="str">
        <f t="shared" si="388"/>
        <v>0</v>
      </c>
      <c r="AM236" s="64">
        <f>IFERROR(AL236/AL227,0)</f>
        <v>0</v>
      </c>
      <c r="AN236" s="63">
        <f>CL135</f>
        <v>0</v>
      </c>
      <c r="AO236" s="65">
        <f>IFERROR(AN236/AN242,0)</f>
        <v>0</v>
      </c>
      <c r="AP236" s="66">
        <f t="shared" ref="AP236:AP239" si="421">CM135</f>
        <v>0</v>
      </c>
      <c r="AQ236" s="62">
        <f>IFERROR(AP236/AP242,0)</f>
        <v>0</v>
      </c>
      <c r="AR236" s="63" t="str">
        <f t="shared" si="390"/>
        <v>0</v>
      </c>
      <c r="AS236" s="64">
        <f>IFERROR(AR236/AR227,0)</f>
        <v>0</v>
      </c>
      <c r="AT236" s="63">
        <f t="shared" ref="AT236:AT239" si="422">CN135</f>
        <v>0</v>
      </c>
      <c r="AU236" s="69">
        <f>IFERROR(AT236/AT242,0)</f>
        <v>0</v>
      </c>
      <c r="AV236" s="70">
        <f t="shared" si="392"/>
        <v>1019</v>
      </c>
      <c r="AW236" s="71">
        <f t="shared" si="393"/>
        <v>0.94967381174277721</v>
      </c>
      <c r="AX236" s="72">
        <f t="shared" si="394"/>
        <v>-85.720247688794473</v>
      </c>
      <c r="AY236" s="71">
        <f t="shared" si="395"/>
        <v>-0.29942550408416041</v>
      </c>
      <c r="AZ236" s="72">
        <f t="shared" si="396"/>
        <v>112394.99300000002</v>
      </c>
      <c r="BA236" s="73">
        <f t="shared" si="397"/>
        <v>0.36589174786200973</v>
      </c>
      <c r="BB236" s="70">
        <f t="shared" si="398"/>
        <v>2092</v>
      </c>
      <c r="BC236" s="71">
        <f t="shared" si="399"/>
        <v>0</v>
      </c>
      <c r="BD236" s="72">
        <f t="shared" si="400"/>
        <v>200.56213814531549</v>
      </c>
      <c r="BE236" s="71">
        <f t="shared" si="401"/>
        <v>0</v>
      </c>
      <c r="BF236" s="72">
        <f t="shared" si="402"/>
        <v>419575.99300000002</v>
      </c>
      <c r="BG236" s="73">
        <f t="shared" si="403"/>
        <v>0</v>
      </c>
      <c r="BH236" s="70">
        <f t="shared" si="404"/>
        <v>2092</v>
      </c>
      <c r="BI236" s="71">
        <f t="shared" si="405"/>
        <v>0</v>
      </c>
      <c r="BJ236" s="72">
        <f t="shared" si="406"/>
        <v>200.56213814531549</v>
      </c>
      <c r="BK236" s="71">
        <f t="shared" si="407"/>
        <v>0</v>
      </c>
      <c r="BL236" s="72">
        <f t="shared" si="408"/>
        <v>419575.99300000002</v>
      </c>
      <c r="BM236" s="74">
        <f t="shared" si="409"/>
        <v>0</v>
      </c>
      <c r="BN236" s="75">
        <f t="shared" si="410"/>
        <v>2092</v>
      </c>
      <c r="BO236" s="71">
        <f t="shared" si="411"/>
        <v>0</v>
      </c>
      <c r="BP236" s="72">
        <f t="shared" si="412"/>
        <v>200.56213814531549</v>
      </c>
      <c r="BQ236" s="71">
        <f t="shared" si="413"/>
        <v>0</v>
      </c>
      <c r="BR236" s="72">
        <f t="shared" si="382"/>
        <v>419575.99300000002</v>
      </c>
      <c r="BS236" s="74">
        <f t="shared" si="414"/>
        <v>0</v>
      </c>
      <c r="BX236" s="6"/>
      <c r="BY236" s="6"/>
      <c r="BZ236" s="6"/>
      <c r="CA236" s="6"/>
      <c r="CB236" s="6"/>
      <c r="CC236" s="6"/>
      <c r="CD236" s="2"/>
      <c r="CE236" s="2"/>
      <c r="CJ236" s="6"/>
      <c r="CK236" s="6"/>
      <c r="CM236" s="6"/>
    </row>
    <row r="237" spans="3:92" ht="18" customHeight="1" x14ac:dyDescent="0.3">
      <c r="C237" s="315"/>
      <c r="D237" s="324"/>
      <c r="E237" s="60" t="s">
        <v>54</v>
      </c>
      <c r="F237" s="61">
        <f>CA136</f>
        <v>535</v>
      </c>
      <c r="G237" s="62">
        <f>IFERROR(F237/F242,0)</f>
        <v>0.1096311475409836</v>
      </c>
      <c r="H237" s="63">
        <f t="shared" si="383"/>
        <v>284.43925233644859</v>
      </c>
      <c r="I237" s="64">
        <f>IFERROR(H237/H227,0)</f>
        <v>1.0637513295967982</v>
      </c>
      <c r="J237" s="63">
        <f>CB136</f>
        <v>152175</v>
      </c>
      <c r="K237" s="65">
        <f>IFERROR(J237/J242,0)</f>
        <v>0.11567018396252947</v>
      </c>
      <c r="L237" s="66">
        <f t="shared" si="419"/>
        <v>785</v>
      </c>
      <c r="M237" s="62">
        <f>IFERROR(L237/L242,0)</f>
        <v>0.16526315789473683</v>
      </c>
      <c r="N237" s="63">
        <f t="shared" si="384"/>
        <v>216.37670700636943</v>
      </c>
      <c r="O237" s="64">
        <f>IFERROR(N237/N227,0)</f>
        <v>0.95050043206564339</v>
      </c>
      <c r="P237" s="63">
        <f t="shared" si="420"/>
        <v>169855.715</v>
      </c>
      <c r="Q237" s="67">
        <f>IFERROR(P237/P242,0)</f>
        <v>0.17914771443510666</v>
      </c>
      <c r="R237" s="66">
        <f>CE136</f>
        <v>0</v>
      </c>
      <c r="S237" s="62">
        <f>IFERROR(R237/R242,0)</f>
        <v>0</v>
      </c>
      <c r="T237" s="63" t="str">
        <f t="shared" si="385"/>
        <v>0</v>
      </c>
      <c r="U237" s="64">
        <f>IFERROR(T237/T227,0)</f>
        <v>0</v>
      </c>
      <c r="V237" s="63">
        <f>CF136</f>
        <v>0</v>
      </c>
      <c r="W237" s="67">
        <f>IFERROR(V237/V242,0)</f>
        <v>0</v>
      </c>
      <c r="X237" s="68">
        <f>CG136</f>
        <v>0</v>
      </c>
      <c r="Y237" s="62">
        <f>IFERROR(X237/X242,0)</f>
        <v>0</v>
      </c>
      <c r="Z237" s="63" t="str">
        <f t="shared" si="386"/>
        <v>0</v>
      </c>
      <c r="AA237" s="64">
        <f>IFERROR(Z237/Z227,0)</f>
        <v>0</v>
      </c>
      <c r="AB237" s="63">
        <f>CH136</f>
        <v>0</v>
      </c>
      <c r="AC237" s="65">
        <f>IFERROR(AB237/AB242,0)</f>
        <v>0</v>
      </c>
      <c r="AD237" s="66">
        <f>CI136</f>
        <v>0</v>
      </c>
      <c r="AE237" s="62">
        <f>IFERROR(AD237/AD242,0)</f>
        <v>0</v>
      </c>
      <c r="AF237" s="63" t="str">
        <f t="shared" si="387"/>
        <v>0</v>
      </c>
      <c r="AG237" s="64">
        <f>IFERROR(AF237/AF227,0)</f>
        <v>0</v>
      </c>
      <c r="AH237" s="63">
        <f>CJ136</f>
        <v>0</v>
      </c>
      <c r="AI237" s="67">
        <f>IFERROR(AH237/AH242,0)</f>
        <v>0</v>
      </c>
      <c r="AJ237" s="66">
        <f>CK136</f>
        <v>0</v>
      </c>
      <c r="AK237" s="62">
        <f>IFERROR(AJ237/AJ242,0)</f>
        <v>0</v>
      </c>
      <c r="AL237" s="63" t="str">
        <f t="shared" si="388"/>
        <v>0</v>
      </c>
      <c r="AM237" s="64">
        <f>IFERROR(AL237/AL227,0)</f>
        <v>0</v>
      </c>
      <c r="AN237" s="63">
        <f>CL136</f>
        <v>0</v>
      </c>
      <c r="AO237" s="65">
        <f>IFERROR(AN237/AN242,0)</f>
        <v>0</v>
      </c>
      <c r="AP237" s="66">
        <f t="shared" si="421"/>
        <v>0</v>
      </c>
      <c r="AQ237" s="62">
        <f>IFERROR(AP237/AP242,0)</f>
        <v>0</v>
      </c>
      <c r="AR237" s="63" t="str">
        <f t="shared" si="390"/>
        <v>0</v>
      </c>
      <c r="AS237" s="64">
        <f>IFERROR(AR237/AR227,0)</f>
        <v>0</v>
      </c>
      <c r="AT237" s="63">
        <f t="shared" si="422"/>
        <v>0</v>
      </c>
      <c r="AU237" s="69">
        <f>IFERROR(AT237/AT242,0)</f>
        <v>0</v>
      </c>
      <c r="AV237" s="70">
        <f t="shared" si="392"/>
        <v>250</v>
      </c>
      <c r="AW237" s="71">
        <f t="shared" si="393"/>
        <v>0.46728971962616822</v>
      </c>
      <c r="AX237" s="72">
        <f t="shared" si="394"/>
        <v>-68.062545330079161</v>
      </c>
      <c r="AY237" s="71">
        <f t="shared" si="395"/>
        <v>-0.23928675374793726</v>
      </c>
      <c r="AZ237" s="72">
        <f t="shared" si="396"/>
        <v>17680.714999999997</v>
      </c>
      <c r="BA237" s="73">
        <f t="shared" si="397"/>
        <v>0.11618672580910135</v>
      </c>
      <c r="BB237" s="70">
        <f t="shared" si="398"/>
        <v>785</v>
      </c>
      <c r="BC237" s="71">
        <f t="shared" si="399"/>
        <v>0</v>
      </c>
      <c r="BD237" s="72">
        <f t="shared" si="400"/>
        <v>216.37670700636943</v>
      </c>
      <c r="BE237" s="71">
        <f t="shared" si="401"/>
        <v>0</v>
      </c>
      <c r="BF237" s="72">
        <f t="shared" si="402"/>
        <v>169855.715</v>
      </c>
      <c r="BG237" s="73">
        <f t="shared" si="403"/>
        <v>0</v>
      </c>
      <c r="BH237" s="70">
        <f t="shared" si="404"/>
        <v>785</v>
      </c>
      <c r="BI237" s="71">
        <f t="shared" si="405"/>
        <v>0</v>
      </c>
      <c r="BJ237" s="72">
        <f t="shared" si="406"/>
        <v>216.37670700636943</v>
      </c>
      <c r="BK237" s="71">
        <f t="shared" si="407"/>
        <v>0</v>
      </c>
      <c r="BL237" s="72">
        <f t="shared" si="408"/>
        <v>169855.715</v>
      </c>
      <c r="BM237" s="74">
        <f t="shared" si="409"/>
        <v>0</v>
      </c>
      <c r="BN237" s="75">
        <f t="shared" si="410"/>
        <v>785</v>
      </c>
      <c r="BO237" s="71">
        <f t="shared" si="411"/>
        <v>0</v>
      </c>
      <c r="BP237" s="72">
        <f t="shared" si="412"/>
        <v>216.37670700636943</v>
      </c>
      <c r="BQ237" s="71">
        <f t="shared" si="413"/>
        <v>0</v>
      </c>
      <c r="BR237" s="72">
        <f t="shared" si="382"/>
        <v>169855.715</v>
      </c>
      <c r="BS237" s="74">
        <f t="shared" si="414"/>
        <v>0</v>
      </c>
      <c r="BX237" s="6"/>
      <c r="BY237" s="6"/>
      <c r="BZ237" s="6"/>
      <c r="CA237" s="6"/>
      <c r="CB237" s="6"/>
      <c r="CC237" s="6"/>
      <c r="CD237" s="2"/>
      <c r="CE237" s="2"/>
      <c r="CJ237" s="6"/>
      <c r="CK237" s="6"/>
      <c r="CM237" s="6"/>
    </row>
    <row r="238" spans="3:92" ht="18" customHeight="1" x14ac:dyDescent="0.3">
      <c r="C238" s="315"/>
      <c r="D238" s="324"/>
      <c r="E238" s="60" t="s">
        <v>56</v>
      </c>
      <c r="F238" s="61">
        <f>CA137</f>
        <v>90</v>
      </c>
      <c r="G238" s="62">
        <f>IFERROR(F238/F242,0)</f>
        <v>1.8442622950819672E-2</v>
      </c>
      <c r="H238" s="63">
        <f t="shared" si="383"/>
        <v>280.45555555555558</v>
      </c>
      <c r="I238" s="64">
        <f>IFERROR(H238/H227,0)</f>
        <v>1.0488530245542407</v>
      </c>
      <c r="J238" s="63">
        <f>CB137</f>
        <v>25241</v>
      </c>
      <c r="K238" s="65">
        <f>IFERROR(J238/J242,0)</f>
        <v>1.9186010273686258E-2</v>
      </c>
      <c r="L238" s="66">
        <f t="shared" si="419"/>
        <v>0</v>
      </c>
      <c r="M238" s="62">
        <f>IFERROR(L238/L242,0)</f>
        <v>0</v>
      </c>
      <c r="N238" s="63" t="str">
        <f t="shared" si="384"/>
        <v>0</v>
      </c>
      <c r="O238" s="64">
        <f>IFERROR(N238/N227,0)</f>
        <v>0</v>
      </c>
      <c r="P238" s="63">
        <f t="shared" si="420"/>
        <v>0</v>
      </c>
      <c r="Q238" s="67">
        <f>IFERROR(P238/P242,0)</f>
        <v>0</v>
      </c>
      <c r="R238" s="66">
        <f>CE137</f>
        <v>0</v>
      </c>
      <c r="S238" s="62">
        <f>IFERROR(R238/R242,0)</f>
        <v>0</v>
      </c>
      <c r="T238" s="63" t="str">
        <f t="shared" si="385"/>
        <v>0</v>
      </c>
      <c r="U238" s="64">
        <f>IFERROR(T238/T227,0)</f>
        <v>0</v>
      </c>
      <c r="V238" s="63">
        <f>CF137</f>
        <v>0</v>
      </c>
      <c r="W238" s="67">
        <f>IFERROR(V238/V242,0)</f>
        <v>0</v>
      </c>
      <c r="X238" s="68">
        <f>CG137</f>
        <v>0</v>
      </c>
      <c r="Y238" s="62">
        <f>IFERROR(X238/X242,0)</f>
        <v>0</v>
      </c>
      <c r="Z238" s="63" t="str">
        <f t="shared" si="386"/>
        <v>0</v>
      </c>
      <c r="AA238" s="64">
        <f>IFERROR(Z238/Z227,0)</f>
        <v>0</v>
      </c>
      <c r="AB238" s="63">
        <f>CH137</f>
        <v>0</v>
      </c>
      <c r="AC238" s="65">
        <f>IFERROR(AB238/AB242,0)</f>
        <v>0</v>
      </c>
      <c r="AD238" s="66">
        <f>CI137</f>
        <v>0</v>
      </c>
      <c r="AE238" s="62">
        <f>IFERROR(AD238/AD242,0)</f>
        <v>0</v>
      </c>
      <c r="AF238" s="63" t="str">
        <f t="shared" si="387"/>
        <v>0</v>
      </c>
      <c r="AG238" s="64">
        <f>IFERROR(AF238/AF227,0)</f>
        <v>0</v>
      </c>
      <c r="AH238" s="63">
        <f>CJ137</f>
        <v>0</v>
      </c>
      <c r="AI238" s="67">
        <f>IFERROR(AH238/AH242,0)</f>
        <v>0</v>
      </c>
      <c r="AJ238" s="66">
        <f>CK137</f>
        <v>0</v>
      </c>
      <c r="AK238" s="62">
        <f>IFERROR(AJ238/AJ242,0)</f>
        <v>0</v>
      </c>
      <c r="AL238" s="63" t="str">
        <f t="shared" si="388"/>
        <v>0</v>
      </c>
      <c r="AM238" s="64">
        <f>IFERROR(AL238/AL227,0)</f>
        <v>0</v>
      </c>
      <c r="AN238" s="63">
        <f>CL137</f>
        <v>0</v>
      </c>
      <c r="AO238" s="65">
        <f>IFERROR(AN238/AN242,0)</f>
        <v>0</v>
      </c>
      <c r="AP238" s="66">
        <f t="shared" si="421"/>
        <v>0</v>
      </c>
      <c r="AQ238" s="62">
        <f>IFERROR(AP238/AP242,0)</f>
        <v>0</v>
      </c>
      <c r="AR238" s="63" t="str">
        <f t="shared" si="390"/>
        <v>0</v>
      </c>
      <c r="AS238" s="64">
        <f>IFERROR(AR238/AR227,0)</f>
        <v>0</v>
      </c>
      <c r="AT238" s="63">
        <f t="shared" si="422"/>
        <v>0</v>
      </c>
      <c r="AU238" s="69">
        <f>IFERROR(AT238/AT242,0)</f>
        <v>0</v>
      </c>
      <c r="AV238" s="70">
        <f t="shared" si="392"/>
        <v>-90</v>
      </c>
      <c r="AW238" s="71">
        <f t="shared" si="393"/>
        <v>-1</v>
      </c>
      <c r="AX238" s="72">
        <f t="shared" si="394"/>
        <v>-280.45555555555558</v>
      </c>
      <c r="AY238" s="71">
        <f t="shared" si="395"/>
        <v>-1</v>
      </c>
      <c r="AZ238" s="72">
        <f t="shared" si="396"/>
        <v>-25241</v>
      </c>
      <c r="BA238" s="73">
        <f t="shared" si="397"/>
        <v>-1</v>
      </c>
      <c r="BB238" s="70">
        <f t="shared" si="398"/>
        <v>0</v>
      </c>
      <c r="BC238" s="71">
        <f t="shared" si="399"/>
        <v>0</v>
      </c>
      <c r="BD238" s="72">
        <f t="shared" si="400"/>
        <v>0</v>
      </c>
      <c r="BE238" s="71">
        <f t="shared" si="401"/>
        <v>0</v>
      </c>
      <c r="BF238" s="72">
        <f t="shared" si="402"/>
        <v>0</v>
      </c>
      <c r="BG238" s="73">
        <f t="shared" si="403"/>
        <v>0</v>
      </c>
      <c r="BH238" s="70">
        <f t="shared" si="404"/>
        <v>0</v>
      </c>
      <c r="BI238" s="71">
        <f t="shared" si="405"/>
        <v>0</v>
      </c>
      <c r="BJ238" s="72">
        <f t="shared" si="406"/>
        <v>0</v>
      </c>
      <c r="BK238" s="71">
        <f t="shared" si="407"/>
        <v>0</v>
      </c>
      <c r="BL238" s="72">
        <f t="shared" si="408"/>
        <v>0</v>
      </c>
      <c r="BM238" s="74">
        <f t="shared" si="409"/>
        <v>0</v>
      </c>
      <c r="BN238" s="75">
        <f t="shared" si="410"/>
        <v>0</v>
      </c>
      <c r="BO238" s="71">
        <f t="shared" si="411"/>
        <v>0</v>
      </c>
      <c r="BP238" s="72">
        <f t="shared" si="412"/>
        <v>0</v>
      </c>
      <c r="BQ238" s="71">
        <f t="shared" si="413"/>
        <v>0</v>
      </c>
      <c r="BR238" s="72">
        <f t="shared" si="382"/>
        <v>0</v>
      </c>
      <c r="BS238" s="74">
        <f t="shared" si="414"/>
        <v>0</v>
      </c>
      <c r="BX238" s="6"/>
      <c r="BY238" s="6"/>
      <c r="BZ238" s="6"/>
      <c r="CA238" s="6"/>
      <c r="CB238" s="6"/>
      <c r="CC238" s="6"/>
      <c r="CD238" s="2"/>
      <c r="CE238" s="2"/>
      <c r="CJ238" s="6"/>
      <c r="CK238" s="6"/>
      <c r="CM238" s="6"/>
    </row>
    <row r="239" spans="3:92" ht="18" customHeight="1" x14ac:dyDescent="0.3">
      <c r="C239" s="315"/>
      <c r="D239" s="324"/>
      <c r="E239" s="60" t="s">
        <v>39</v>
      </c>
      <c r="F239" s="61">
        <f>CA138</f>
        <v>109</v>
      </c>
      <c r="G239" s="62">
        <f>IFERROR(F239/F242,0)</f>
        <v>2.2336065573770492E-2</v>
      </c>
      <c r="H239" s="63">
        <f t="shared" si="383"/>
        <v>304.85321100917429</v>
      </c>
      <c r="I239" s="64">
        <f>IFERROR(H239/H227,0)</f>
        <v>1.140095840778258</v>
      </c>
      <c r="J239" s="63">
        <f>CB138</f>
        <v>33229</v>
      </c>
      <c r="K239" s="65">
        <f>IFERROR(J239/J242,0)</f>
        <v>2.5257792297623736E-2</v>
      </c>
      <c r="L239" s="66">
        <f t="shared" si="419"/>
        <v>116</v>
      </c>
      <c r="M239" s="62">
        <f>IFERROR(L239/L242,0)</f>
        <v>2.4421052631578948E-2</v>
      </c>
      <c r="N239" s="63">
        <f t="shared" si="384"/>
        <v>114.19977586206898</v>
      </c>
      <c r="O239" s="64">
        <f>IFERROR(N239/N227,0)</f>
        <v>0.50165721532817731</v>
      </c>
      <c r="P239" s="63">
        <f t="shared" si="420"/>
        <v>13247.174000000001</v>
      </c>
      <c r="Q239" s="67">
        <f>IFERROR(P239/P242,0)</f>
        <v>1.3971863971866769E-2</v>
      </c>
      <c r="R239" s="66">
        <f>CE138</f>
        <v>0</v>
      </c>
      <c r="S239" s="62">
        <f>IFERROR(R239/R242,0)</f>
        <v>0</v>
      </c>
      <c r="T239" s="63" t="str">
        <f t="shared" si="385"/>
        <v>0</v>
      </c>
      <c r="U239" s="64">
        <f>IFERROR(T239/T227,0)</f>
        <v>0</v>
      </c>
      <c r="V239" s="63">
        <f>CF138</f>
        <v>0</v>
      </c>
      <c r="W239" s="67">
        <f>IFERROR(V239/V242,0)</f>
        <v>0</v>
      </c>
      <c r="X239" s="68">
        <f>CG138</f>
        <v>0</v>
      </c>
      <c r="Y239" s="62">
        <f>IFERROR(X239/X242,0)</f>
        <v>0</v>
      </c>
      <c r="Z239" s="63" t="str">
        <f t="shared" si="386"/>
        <v>0</v>
      </c>
      <c r="AA239" s="64">
        <f>IFERROR(Z239/Z227,0)</f>
        <v>0</v>
      </c>
      <c r="AB239" s="63">
        <f>CH138</f>
        <v>0</v>
      </c>
      <c r="AC239" s="65">
        <f>IFERROR(AB239/AB242,0)</f>
        <v>0</v>
      </c>
      <c r="AD239" s="66">
        <f>CI138</f>
        <v>0</v>
      </c>
      <c r="AE239" s="62">
        <f>IFERROR(AD239/AD242,0)</f>
        <v>0</v>
      </c>
      <c r="AF239" s="63" t="str">
        <f t="shared" si="387"/>
        <v>0</v>
      </c>
      <c r="AG239" s="64">
        <f>IFERROR(AF239/AF227,0)</f>
        <v>0</v>
      </c>
      <c r="AH239" s="63">
        <f>CJ138</f>
        <v>0</v>
      </c>
      <c r="AI239" s="67">
        <f>IFERROR(AH239/AH242,0)</f>
        <v>0</v>
      </c>
      <c r="AJ239" s="66">
        <f>CK138</f>
        <v>0</v>
      </c>
      <c r="AK239" s="62">
        <f>IFERROR(AJ239/AJ242,0)</f>
        <v>0</v>
      </c>
      <c r="AL239" s="63" t="str">
        <f t="shared" si="388"/>
        <v>0</v>
      </c>
      <c r="AM239" s="64">
        <f>IFERROR(AL239/AL227,0)</f>
        <v>0</v>
      </c>
      <c r="AN239" s="63">
        <f>CL138</f>
        <v>0</v>
      </c>
      <c r="AO239" s="65">
        <f>IFERROR(AN239/AN242,0)</f>
        <v>0</v>
      </c>
      <c r="AP239" s="66">
        <f t="shared" si="421"/>
        <v>0</v>
      </c>
      <c r="AQ239" s="62">
        <f>IFERROR(AP239/AP242,0)</f>
        <v>0</v>
      </c>
      <c r="AR239" s="63" t="str">
        <f t="shared" si="390"/>
        <v>0</v>
      </c>
      <c r="AS239" s="64">
        <f>IFERROR(AR239/AR227,0)</f>
        <v>0</v>
      </c>
      <c r="AT239" s="63">
        <f t="shared" si="422"/>
        <v>0</v>
      </c>
      <c r="AU239" s="69">
        <f>IFERROR(AT239/AT242,0)</f>
        <v>0</v>
      </c>
      <c r="AV239" s="70">
        <f t="shared" si="392"/>
        <v>7</v>
      </c>
      <c r="AW239" s="71">
        <f t="shared" si="393"/>
        <v>6.4220183486238536E-2</v>
      </c>
      <c r="AX239" s="72">
        <f t="shared" si="394"/>
        <v>-190.65343514710531</v>
      </c>
      <c r="AY239" s="71">
        <f t="shared" si="395"/>
        <v>-0.62539421682971141</v>
      </c>
      <c r="AZ239" s="72">
        <f t="shared" si="396"/>
        <v>-19981.826000000001</v>
      </c>
      <c r="BA239" s="73">
        <f t="shared" si="397"/>
        <v>-0.60133696469950948</v>
      </c>
      <c r="BB239" s="70">
        <f t="shared" si="398"/>
        <v>116</v>
      </c>
      <c r="BC239" s="71">
        <f t="shared" si="399"/>
        <v>0</v>
      </c>
      <c r="BD239" s="72">
        <f t="shared" si="400"/>
        <v>114.19977586206898</v>
      </c>
      <c r="BE239" s="71">
        <f t="shared" si="401"/>
        <v>0</v>
      </c>
      <c r="BF239" s="72">
        <f t="shared" si="402"/>
        <v>13247.174000000001</v>
      </c>
      <c r="BG239" s="73">
        <f t="shared" si="403"/>
        <v>0</v>
      </c>
      <c r="BH239" s="70">
        <f t="shared" si="404"/>
        <v>116</v>
      </c>
      <c r="BI239" s="71">
        <f t="shared" si="405"/>
        <v>0</v>
      </c>
      <c r="BJ239" s="72">
        <f t="shared" si="406"/>
        <v>114.19977586206898</v>
      </c>
      <c r="BK239" s="71">
        <f t="shared" si="407"/>
        <v>0</v>
      </c>
      <c r="BL239" s="72">
        <f t="shared" si="408"/>
        <v>13247.174000000001</v>
      </c>
      <c r="BM239" s="74">
        <f t="shared" si="409"/>
        <v>0</v>
      </c>
      <c r="BN239" s="75">
        <f t="shared" si="410"/>
        <v>116</v>
      </c>
      <c r="BO239" s="71">
        <f t="shared" si="411"/>
        <v>0</v>
      </c>
      <c r="BP239" s="72">
        <f t="shared" si="412"/>
        <v>114.19977586206898</v>
      </c>
      <c r="BQ239" s="71">
        <f t="shared" si="413"/>
        <v>0</v>
      </c>
      <c r="BR239" s="72">
        <f t="shared" si="382"/>
        <v>13247.174000000001</v>
      </c>
      <c r="BS239" s="74">
        <f t="shared" si="414"/>
        <v>0</v>
      </c>
      <c r="BX239" s="6"/>
      <c r="BY239" s="6"/>
      <c r="BZ239" s="6"/>
      <c r="CA239" s="6"/>
      <c r="CB239" s="6"/>
      <c r="CC239" s="6"/>
      <c r="CD239" s="2"/>
      <c r="CE239" s="2"/>
      <c r="CJ239" s="6"/>
      <c r="CK239" s="6"/>
      <c r="CM239" s="6"/>
    </row>
    <row r="240" spans="3:92" ht="18" customHeight="1" x14ac:dyDescent="0.3">
      <c r="C240" s="315"/>
      <c r="D240" s="325"/>
      <c r="E240" s="86" t="s">
        <v>41</v>
      </c>
      <c r="F240" s="87">
        <f>SUM(F235:F239)</f>
        <v>2146</v>
      </c>
      <c r="G240" s="88">
        <f>IFERROR(F240/F242,0)</f>
        <v>0.43975409836065577</v>
      </c>
      <c r="H240" s="89">
        <f t="shared" si="383"/>
        <v>284.84902143522834</v>
      </c>
      <c r="I240" s="90">
        <f>IFERROR(H240/H227,0)</f>
        <v>1.0652837918715163</v>
      </c>
      <c r="J240" s="89">
        <f>SUM(J235:J239)</f>
        <v>611286</v>
      </c>
      <c r="K240" s="91">
        <f>IFERROR(J240/J242,0)</f>
        <v>0.46464638786738161</v>
      </c>
      <c r="L240" s="92">
        <f>SUM(L235:L239)</f>
        <v>3406</v>
      </c>
      <c r="M240" s="88">
        <f>IFERROR(L240/L242,0)</f>
        <v>0.71705263157894739</v>
      </c>
      <c r="N240" s="89">
        <f t="shared" si="384"/>
        <v>204.41552789195535</v>
      </c>
      <c r="O240" s="90">
        <f>IFERROR(N240/N227,0)</f>
        <v>0.89795731837489634</v>
      </c>
      <c r="P240" s="89">
        <f>SUM(P235:P239)</f>
        <v>696239.28799999994</v>
      </c>
      <c r="Q240" s="93">
        <f>IFERROR(P240/P242,0)</f>
        <v>0.73432723264640209</v>
      </c>
      <c r="R240" s="92">
        <f>SUM(R235:R239)</f>
        <v>0</v>
      </c>
      <c r="S240" s="88">
        <f>IFERROR(R240/R242,0)</f>
        <v>0</v>
      </c>
      <c r="T240" s="89" t="str">
        <f t="shared" si="385"/>
        <v>0</v>
      </c>
      <c r="U240" s="90">
        <f>IFERROR(T240/T227,0)</f>
        <v>0</v>
      </c>
      <c r="V240" s="89">
        <f>SUM(V235:V239)</f>
        <v>0</v>
      </c>
      <c r="W240" s="93">
        <f>IFERROR(V240/V242,0)</f>
        <v>0</v>
      </c>
      <c r="X240" s="94">
        <f>SUM(X235:X239)</f>
        <v>0</v>
      </c>
      <c r="Y240" s="88">
        <f>IFERROR(X240/X242,0)</f>
        <v>0</v>
      </c>
      <c r="Z240" s="89" t="str">
        <f t="shared" si="386"/>
        <v>0</v>
      </c>
      <c r="AA240" s="90">
        <f>IFERROR(Z240/Z227,0)</f>
        <v>0</v>
      </c>
      <c r="AB240" s="89">
        <f>SUM(AB235:AB239)</f>
        <v>0</v>
      </c>
      <c r="AC240" s="91">
        <f>IFERROR(AB240/AB242,0)</f>
        <v>0</v>
      </c>
      <c r="AD240" s="92">
        <f>SUM(AD235:AD239)</f>
        <v>0</v>
      </c>
      <c r="AE240" s="88">
        <f>IFERROR(AD240/AD242,0)</f>
        <v>0</v>
      </c>
      <c r="AF240" s="89" t="str">
        <f t="shared" si="387"/>
        <v>0</v>
      </c>
      <c r="AG240" s="90">
        <f>IFERROR(AF240/AF227,0)</f>
        <v>0</v>
      </c>
      <c r="AH240" s="89">
        <f>SUM(AH235:AH239)</f>
        <v>0</v>
      </c>
      <c r="AI240" s="93">
        <f>IFERROR(AH240/AH242,0)</f>
        <v>0</v>
      </c>
      <c r="AJ240" s="92">
        <f>SUM(AJ235:AJ239)</f>
        <v>0</v>
      </c>
      <c r="AK240" s="88">
        <f>IFERROR(AJ240/AJ242,0)</f>
        <v>0</v>
      </c>
      <c r="AL240" s="89" t="str">
        <f t="shared" si="388"/>
        <v>0</v>
      </c>
      <c r="AM240" s="90">
        <f>IFERROR(AL240/AL227,0)</f>
        <v>0</v>
      </c>
      <c r="AN240" s="89">
        <f>SUM(AN235:AN239)</f>
        <v>0</v>
      </c>
      <c r="AO240" s="91">
        <f>IFERROR(AN240/AN242,0)</f>
        <v>0</v>
      </c>
      <c r="AP240" s="92">
        <f>SUM(AP235:AP239)</f>
        <v>0</v>
      </c>
      <c r="AQ240" s="88">
        <f>IFERROR(AP240/AP242,0)</f>
        <v>0</v>
      </c>
      <c r="AR240" s="89" t="str">
        <f t="shared" si="390"/>
        <v>0</v>
      </c>
      <c r="AS240" s="90">
        <f>IFERROR(AR240/AR227,0)</f>
        <v>0</v>
      </c>
      <c r="AT240" s="89">
        <f>SUM(AT235:AT239)</f>
        <v>0</v>
      </c>
      <c r="AU240" s="95">
        <f>IFERROR(AT240/AT242,0)</f>
        <v>0</v>
      </c>
      <c r="AV240" s="96">
        <f t="shared" si="392"/>
        <v>1260</v>
      </c>
      <c r="AW240" s="97">
        <f t="shared" si="393"/>
        <v>0.58713886300093199</v>
      </c>
      <c r="AX240" s="98">
        <f t="shared" si="394"/>
        <v>-80.433493543272988</v>
      </c>
      <c r="AY240" s="97">
        <f t="shared" si="395"/>
        <v>-0.28237237094234752</v>
      </c>
      <c r="AZ240" s="98">
        <f t="shared" si="396"/>
        <v>84953.287999999942</v>
      </c>
      <c r="BA240" s="99">
        <f t="shared" si="397"/>
        <v>0.13897469924061723</v>
      </c>
      <c r="BB240" s="96">
        <f t="shared" si="398"/>
        <v>3406</v>
      </c>
      <c r="BC240" s="97">
        <f t="shared" si="399"/>
        <v>0</v>
      </c>
      <c r="BD240" s="98">
        <f t="shared" si="400"/>
        <v>204.41552789195535</v>
      </c>
      <c r="BE240" s="97">
        <f t="shared" si="401"/>
        <v>0</v>
      </c>
      <c r="BF240" s="98">
        <f t="shared" si="402"/>
        <v>696239.28799999994</v>
      </c>
      <c r="BG240" s="99">
        <f t="shared" si="403"/>
        <v>0</v>
      </c>
      <c r="BH240" s="96">
        <f t="shared" si="404"/>
        <v>3406</v>
      </c>
      <c r="BI240" s="97">
        <f t="shared" si="405"/>
        <v>0</v>
      </c>
      <c r="BJ240" s="98">
        <f t="shared" si="406"/>
        <v>204.41552789195535</v>
      </c>
      <c r="BK240" s="97">
        <f t="shared" si="407"/>
        <v>0</v>
      </c>
      <c r="BL240" s="98">
        <f t="shared" si="408"/>
        <v>696239.28799999994</v>
      </c>
      <c r="BM240" s="100">
        <f t="shared" si="409"/>
        <v>0</v>
      </c>
      <c r="BN240" s="101">
        <f t="shared" si="410"/>
        <v>3406</v>
      </c>
      <c r="BO240" s="97">
        <f t="shared" si="411"/>
        <v>0</v>
      </c>
      <c r="BP240" s="98">
        <f t="shared" si="412"/>
        <v>204.41552789195535</v>
      </c>
      <c r="BQ240" s="97">
        <f t="shared" si="413"/>
        <v>0</v>
      </c>
      <c r="BR240" s="98">
        <f t="shared" si="382"/>
        <v>696239.28799999994</v>
      </c>
      <c r="BS240" s="100">
        <f t="shared" si="414"/>
        <v>0</v>
      </c>
      <c r="BX240" s="6"/>
      <c r="BY240" s="6"/>
      <c r="BZ240" s="6"/>
      <c r="CA240" s="6"/>
      <c r="CB240" s="6"/>
      <c r="CC240" s="6"/>
      <c r="CD240" s="2"/>
      <c r="CE240" s="2"/>
      <c r="CJ240" s="6"/>
      <c r="CK240" s="6"/>
      <c r="CM240" s="6"/>
    </row>
    <row r="241" spans="3:92" ht="18" customHeight="1" x14ac:dyDescent="0.3">
      <c r="C241" s="315"/>
      <c r="D241" s="326" t="s">
        <v>57</v>
      </c>
      <c r="E241" s="327"/>
      <c r="F241" s="155">
        <f>CA139</f>
        <v>47</v>
      </c>
      <c r="G241" s="156">
        <f>IFERROR(F241/F242,0)</f>
        <v>9.6311475409836065E-3</v>
      </c>
      <c r="H241" s="157">
        <f t="shared" si="383"/>
        <v>0</v>
      </c>
      <c r="I241" s="158">
        <f>IFERROR(H241/H227,0)</f>
        <v>0</v>
      </c>
      <c r="J241" s="157">
        <f>CB139</f>
        <v>0</v>
      </c>
      <c r="K241" s="159">
        <f>IFERROR(J241/J242,0)</f>
        <v>0</v>
      </c>
      <c r="L241" s="160">
        <f>CC139</f>
        <v>1</v>
      </c>
      <c r="M241" s="156">
        <f>IFERROR(L241/L242,0)</f>
        <v>2.105263157894737E-4</v>
      </c>
      <c r="N241" s="157">
        <f t="shared" si="384"/>
        <v>0</v>
      </c>
      <c r="O241" s="158">
        <f>IFERROR(N241/N227,0)</f>
        <v>0</v>
      </c>
      <c r="P241" s="157">
        <f>CD139</f>
        <v>0</v>
      </c>
      <c r="Q241" s="161">
        <f>IFERROR(P241/P242,0)</f>
        <v>0</v>
      </c>
      <c r="R241" s="160">
        <f>CE139</f>
        <v>0</v>
      </c>
      <c r="S241" s="156">
        <f>IFERROR(R241/R242,0)</f>
        <v>0</v>
      </c>
      <c r="T241" s="157" t="str">
        <f t="shared" si="385"/>
        <v>0</v>
      </c>
      <c r="U241" s="158">
        <f>IFERROR(T241/T227,0)</f>
        <v>0</v>
      </c>
      <c r="V241" s="157">
        <f>CF139</f>
        <v>0</v>
      </c>
      <c r="W241" s="161">
        <f>IFERROR(V241/V242,0)</f>
        <v>0</v>
      </c>
      <c r="X241" s="162">
        <f>CG139</f>
        <v>0</v>
      </c>
      <c r="Y241" s="156">
        <f>IFERROR(X241/X242,0)</f>
        <v>0</v>
      </c>
      <c r="Z241" s="157" t="str">
        <f t="shared" si="386"/>
        <v>0</v>
      </c>
      <c r="AA241" s="158">
        <f>IFERROR(Z241/Z227,0)</f>
        <v>0</v>
      </c>
      <c r="AB241" s="157">
        <f>CH139</f>
        <v>0</v>
      </c>
      <c r="AC241" s="159">
        <f>IFERROR(AB241/AB242,0)</f>
        <v>0</v>
      </c>
      <c r="AD241" s="160">
        <f>CI139</f>
        <v>0</v>
      </c>
      <c r="AE241" s="156">
        <f>IFERROR(AD241/AD242,0)</f>
        <v>0</v>
      </c>
      <c r="AF241" s="157" t="str">
        <f t="shared" si="387"/>
        <v>0</v>
      </c>
      <c r="AG241" s="158">
        <f>IFERROR(AF241/AF227,0)</f>
        <v>0</v>
      </c>
      <c r="AH241" s="157">
        <f>CJ139</f>
        <v>0</v>
      </c>
      <c r="AI241" s="161">
        <f>IFERROR(AH241/AH242,0)</f>
        <v>0</v>
      </c>
      <c r="AJ241" s="160">
        <f>CK139</f>
        <v>0</v>
      </c>
      <c r="AK241" s="156">
        <f>IFERROR(AJ241/AJ242,0)</f>
        <v>0</v>
      </c>
      <c r="AL241" s="157" t="str">
        <f t="shared" si="388"/>
        <v>0</v>
      </c>
      <c r="AM241" s="158">
        <f>IFERROR(AL241/AL227,0)</f>
        <v>0</v>
      </c>
      <c r="AN241" s="157">
        <f>CL139</f>
        <v>0</v>
      </c>
      <c r="AO241" s="159">
        <f>IFERROR(AN241/AN242,0)</f>
        <v>0</v>
      </c>
      <c r="AP241" s="160">
        <f>CM139</f>
        <v>0</v>
      </c>
      <c r="AQ241" s="156">
        <f>IFERROR(AP241/AP242,0)</f>
        <v>0</v>
      </c>
      <c r="AR241" s="157" t="str">
        <f t="shared" si="390"/>
        <v>0</v>
      </c>
      <c r="AS241" s="158">
        <f>IFERROR(AR241/AR227,0)</f>
        <v>0</v>
      </c>
      <c r="AT241" s="157">
        <f>CN139</f>
        <v>0</v>
      </c>
      <c r="AU241" s="163">
        <f>IFERROR(AT241/AT242,0)</f>
        <v>0</v>
      </c>
      <c r="AV241" s="164">
        <f t="shared" si="392"/>
        <v>-46</v>
      </c>
      <c r="AW241" s="165">
        <f t="shared" si="393"/>
        <v>-0.97872340425531912</v>
      </c>
      <c r="AX241" s="166">
        <f t="shared" si="394"/>
        <v>0</v>
      </c>
      <c r="AY241" s="165">
        <f t="shared" si="395"/>
        <v>0</v>
      </c>
      <c r="AZ241" s="166">
        <f t="shared" si="396"/>
        <v>0</v>
      </c>
      <c r="BA241" s="167">
        <f t="shared" si="397"/>
        <v>0</v>
      </c>
      <c r="BB241" s="164">
        <f t="shared" si="398"/>
        <v>1</v>
      </c>
      <c r="BC241" s="165">
        <f t="shared" si="399"/>
        <v>0</v>
      </c>
      <c r="BD241" s="166">
        <f t="shared" si="400"/>
        <v>0</v>
      </c>
      <c r="BE241" s="165">
        <f t="shared" si="401"/>
        <v>0</v>
      </c>
      <c r="BF241" s="166">
        <f t="shared" si="402"/>
        <v>0</v>
      </c>
      <c r="BG241" s="167">
        <f t="shared" si="403"/>
        <v>0</v>
      </c>
      <c r="BH241" s="164">
        <f t="shared" si="404"/>
        <v>1</v>
      </c>
      <c r="BI241" s="165">
        <f t="shared" si="405"/>
        <v>0</v>
      </c>
      <c r="BJ241" s="166">
        <f t="shared" si="406"/>
        <v>0</v>
      </c>
      <c r="BK241" s="165">
        <f t="shared" si="407"/>
        <v>0</v>
      </c>
      <c r="BL241" s="166">
        <f t="shared" si="408"/>
        <v>0</v>
      </c>
      <c r="BM241" s="168">
        <f t="shared" si="409"/>
        <v>0</v>
      </c>
      <c r="BN241" s="169">
        <f t="shared" si="410"/>
        <v>1</v>
      </c>
      <c r="BO241" s="165">
        <f t="shared" si="411"/>
        <v>0</v>
      </c>
      <c r="BP241" s="166">
        <f t="shared" si="412"/>
        <v>0</v>
      </c>
      <c r="BQ241" s="165">
        <f t="shared" si="413"/>
        <v>0</v>
      </c>
      <c r="BR241" s="166">
        <f t="shared" si="382"/>
        <v>0</v>
      </c>
      <c r="BS241" s="168">
        <f t="shared" si="414"/>
        <v>0</v>
      </c>
      <c r="BX241" s="6"/>
      <c r="BY241" s="6"/>
      <c r="BZ241" s="6"/>
      <c r="CA241" s="6"/>
      <c r="CB241" s="6"/>
      <c r="CC241" s="6"/>
      <c r="CD241" s="2"/>
      <c r="CE241" s="2"/>
      <c r="CJ241" s="6"/>
      <c r="CK241" s="6"/>
      <c r="CM241" s="6"/>
    </row>
    <row r="242" spans="3:92" ht="18" customHeight="1" x14ac:dyDescent="0.3">
      <c r="C242" s="315"/>
      <c r="D242" s="328" t="s">
        <v>59</v>
      </c>
      <c r="E242" s="329"/>
      <c r="F242" s="170">
        <f>SUM(F230,F234,F240,F241)</f>
        <v>4880</v>
      </c>
      <c r="G242" s="171">
        <f>IFERROR(F242/F242,0)</f>
        <v>1</v>
      </c>
      <c r="H242" s="172">
        <f t="shared" si="383"/>
        <v>269.58893442622951</v>
      </c>
      <c r="I242" s="173">
        <f>IFERROR(H242/H227,0)</f>
        <v>1.0082138280312789</v>
      </c>
      <c r="J242" s="172">
        <f>SUM(J230,J234,J240,J241)</f>
        <v>1315594</v>
      </c>
      <c r="K242" s="174">
        <f>IFERROR(J242/J242,0)</f>
        <v>1</v>
      </c>
      <c r="L242" s="175">
        <f>SUM(L230,L234,L240,L241)</f>
        <v>4750</v>
      </c>
      <c r="M242" s="171">
        <f>IFERROR(L242/L242,0)</f>
        <v>1</v>
      </c>
      <c r="N242" s="172">
        <f t="shared" si="384"/>
        <v>199.60677705263157</v>
      </c>
      <c r="O242" s="173">
        <f>IFERROR(N242/N227,0)</f>
        <v>0.8768334191636068</v>
      </c>
      <c r="P242" s="172">
        <f>SUM(P230,P234,P240,P241)</f>
        <v>948132.19099999999</v>
      </c>
      <c r="Q242" s="176">
        <f>IFERROR(P242/P242,0)</f>
        <v>1</v>
      </c>
      <c r="R242" s="175">
        <f>SUM(R230,R234,R240,R241)</f>
        <v>0</v>
      </c>
      <c r="S242" s="171">
        <f>IFERROR(R242/R242,0)</f>
        <v>0</v>
      </c>
      <c r="T242" s="172" t="str">
        <f t="shared" si="385"/>
        <v>0</v>
      </c>
      <c r="U242" s="173">
        <f>IFERROR(T242/T227,0)</f>
        <v>0</v>
      </c>
      <c r="V242" s="172">
        <f>SUM(V230,V234,V240,V241)</f>
        <v>0</v>
      </c>
      <c r="W242" s="176">
        <f>IFERROR(V242/V242,0)</f>
        <v>0</v>
      </c>
      <c r="X242" s="177">
        <f>SUM(X230,X234,X240,X241)</f>
        <v>0</v>
      </c>
      <c r="Y242" s="171">
        <f>IFERROR(X242/X242,0)</f>
        <v>0</v>
      </c>
      <c r="Z242" s="172" t="str">
        <f t="shared" si="386"/>
        <v>0</v>
      </c>
      <c r="AA242" s="173">
        <f>IFERROR(Z242/Z227,0)</f>
        <v>0</v>
      </c>
      <c r="AB242" s="172">
        <f>SUM(AB230,AB234,AB240,AB241)</f>
        <v>0</v>
      </c>
      <c r="AC242" s="174">
        <f>IFERROR(AB242/AB242,0)</f>
        <v>0</v>
      </c>
      <c r="AD242" s="175">
        <f>SUM(AD230,AD234,AD240,AD241)</f>
        <v>0</v>
      </c>
      <c r="AE242" s="171">
        <f>IFERROR(AD242/AD242,0)</f>
        <v>0</v>
      </c>
      <c r="AF242" s="172" t="str">
        <f t="shared" si="387"/>
        <v>0</v>
      </c>
      <c r="AG242" s="173">
        <f>IFERROR(AF242/AF227,0)</f>
        <v>0</v>
      </c>
      <c r="AH242" s="172">
        <f>SUM(AH230,AH234,AH240,AH241)</f>
        <v>0</v>
      </c>
      <c r="AI242" s="176">
        <f>IFERROR(AH242/AH242,0)</f>
        <v>0</v>
      </c>
      <c r="AJ242" s="175">
        <f>SUM(AJ230,AJ234,AJ240,AJ241)</f>
        <v>0</v>
      </c>
      <c r="AK242" s="171">
        <f>IFERROR(AJ242/AJ242,0)</f>
        <v>0</v>
      </c>
      <c r="AL242" s="172" t="str">
        <f t="shared" si="388"/>
        <v>0</v>
      </c>
      <c r="AM242" s="173">
        <f>IFERROR(AL242/AL227,0)</f>
        <v>0</v>
      </c>
      <c r="AN242" s="172">
        <f>SUM(AN230,AN234,AN240,AN241)</f>
        <v>0</v>
      </c>
      <c r="AO242" s="174">
        <f>IFERROR(AN242/AN242,0)</f>
        <v>0</v>
      </c>
      <c r="AP242" s="175">
        <f>SUM(AP230,AP234,AP240,AP241)</f>
        <v>0</v>
      </c>
      <c r="AQ242" s="171">
        <f>IFERROR(AP242/AP242,0)</f>
        <v>0</v>
      </c>
      <c r="AR242" s="172" t="str">
        <f t="shared" si="390"/>
        <v>0</v>
      </c>
      <c r="AS242" s="173">
        <f>IFERROR(AR242/AR227,0)</f>
        <v>0</v>
      </c>
      <c r="AT242" s="172">
        <f>SUM(AT230,AT234,AT240,AT241)</f>
        <v>0</v>
      </c>
      <c r="AU242" s="178">
        <f>IFERROR(AT242/AT242,0)</f>
        <v>0</v>
      </c>
      <c r="AV242" s="179">
        <f t="shared" si="392"/>
        <v>-130</v>
      </c>
      <c r="AW242" s="180">
        <f t="shared" si="393"/>
        <v>-2.663934426229508E-2</v>
      </c>
      <c r="AX242" s="181">
        <f t="shared" si="394"/>
        <v>-69.982157373597943</v>
      </c>
      <c r="AY242" s="180">
        <f t="shared" si="395"/>
        <v>-0.25958838971837661</v>
      </c>
      <c r="AZ242" s="181">
        <f t="shared" si="396"/>
        <v>-367461.80900000001</v>
      </c>
      <c r="BA242" s="182">
        <f t="shared" si="397"/>
        <v>-0.27931246950046901</v>
      </c>
      <c r="BB242" s="179">
        <f t="shared" si="398"/>
        <v>4750</v>
      </c>
      <c r="BC242" s="180">
        <f t="shared" si="399"/>
        <v>0</v>
      </c>
      <c r="BD242" s="181">
        <f t="shared" si="400"/>
        <v>199.60677705263157</v>
      </c>
      <c r="BE242" s="180">
        <f t="shared" si="401"/>
        <v>0</v>
      </c>
      <c r="BF242" s="181">
        <f t="shared" si="402"/>
        <v>948132.19099999999</v>
      </c>
      <c r="BG242" s="182">
        <f t="shared" si="403"/>
        <v>0</v>
      </c>
      <c r="BH242" s="179">
        <f t="shared" si="404"/>
        <v>4750</v>
      </c>
      <c r="BI242" s="180">
        <f t="shared" si="405"/>
        <v>0</v>
      </c>
      <c r="BJ242" s="181">
        <f t="shared" si="406"/>
        <v>199.60677705263157</v>
      </c>
      <c r="BK242" s="180">
        <f t="shared" si="407"/>
        <v>0</v>
      </c>
      <c r="BL242" s="181">
        <f t="shared" si="408"/>
        <v>948132.19099999999</v>
      </c>
      <c r="BM242" s="183">
        <f t="shared" si="409"/>
        <v>0</v>
      </c>
      <c r="BN242" s="184">
        <f t="shared" si="410"/>
        <v>4750</v>
      </c>
      <c r="BO242" s="180">
        <f t="shared" si="411"/>
        <v>0</v>
      </c>
      <c r="BP242" s="181">
        <f t="shared" si="412"/>
        <v>199.60677705263157</v>
      </c>
      <c r="BQ242" s="180">
        <f t="shared" si="413"/>
        <v>0</v>
      </c>
      <c r="BR242" s="181">
        <f t="shared" si="382"/>
        <v>948132.19099999999</v>
      </c>
      <c r="BS242" s="183">
        <f t="shared" si="414"/>
        <v>0</v>
      </c>
      <c r="BX242" s="6"/>
      <c r="BY242" s="6"/>
      <c r="BZ242" s="6"/>
      <c r="CA242" s="6"/>
      <c r="CB242" s="6"/>
      <c r="CC242" s="6"/>
      <c r="CD242" s="2"/>
      <c r="CE242" s="2"/>
      <c r="CJ242" s="6"/>
      <c r="CK242" s="6"/>
      <c r="CM242" s="6"/>
    </row>
    <row r="243" spans="3:92" ht="18" customHeight="1" thickBot="1" x14ac:dyDescent="0.35">
      <c r="C243" s="316"/>
      <c r="D243" s="330" t="s">
        <v>60</v>
      </c>
      <c r="E243" s="331"/>
      <c r="F243" s="185">
        <f>F242/F222</f>
        <v>0.60083723220881557</v>
      </c>
      <c r="G243" s="186"/>
      <c r="H243" s="187"/>
      <c r="I243" s="188"/>
      <c r="J243" s="187"/>
      <c r="K243" s="189"/>
      <c r="L243" s="190">
        <f>L242/L222</f>
        <v>0.58483132233440038</v>
      </c>
      <c r="M243" s="186"/>
      <c r="N243" s="187"/>
      <c r="O243" s="188"/>
      <c r="P243" s="187"/>
      <c r="Q243" s="191"/>
      <c r="R243" s="190" t="e">
        <f>R242/R222</f>
        <v>#DIV/0!</v>
      </c>
      <c r="S243" s="186"/>
      <c r="T243" s="187"/>
      <c r="U243" s="188"/>
      <c r="V243" s="187"/>
      <c r="W243" s="191"/>
      <c r="X243" s="192" t="e">
        <f>X242/X222</f>
        <v>#DIV/0!</v>
      </c>
      <c r="Y243" s="186"/>
      <c r="Z243" s="187"/>
      <c r="AA243" s="188"/>
      <c r="AB243" s="187"/>
      <c r="AC243" s="189"/>
      <c r="AD243" s="190" t="e">
        <f>AD242/AD222</f>
        <v>#DIV/0!</v>
      </c>
      <c r="AE243" s="186"/>
      <c r="AF243" s="187"/>
      <c r="AG243" s="188"/>
      <c r="AH243" s="187"/>
      <c r="AI243" s="191"/>
      <c r="AJ243" s="190" t="e">
        <f>AJ242/AJ222</f>
        <v>#DIV/0!</v>
      </c>
      <c r="AK243" s="186"/>
      <c r="AL243" s="187"/>
      <c r="AM243" s="188"/>
      <c r="AN243" s="187"/>
      <c r="AO243" s="189"/>
      <c r="AP243" s="190" t="e">
        <f>AP242/AP222</f>
        <v>#DIV/0!</v>
      </c>
      <c r="AQ243" s="186"/>
      <c r="AR243" s="187"/>
      <c r="AS243" s="188"/>
      <c r="AT243" s="187"/>
      <c r="AU243" s="193"/>
      <c r="AV243" s="194">
        <f t="shared" si="392"/>
        <v>-1.6005909874415192E-2</v>
      </c>
      <c r="AW243" s="195"/>
      <c r="AX243" s="196"/>
      <c r="AY243" s="197"/>
      <c r="AZ243" s="196"/>
      <c r="BA243" s="197"/>
      <c r="BB243" s="194">
        <f t="shared" si="398"/>
        <v>0</v>
      </c>
      <c r="BC243" s="195"/>
      <c r="BD243" s="196"/>
      <c r="BE243" s="197"/>
      <c r="BF243" s="196"/>
      <c r="BG243" s="197"/>
      <c r="BH243" s="194">
        <f t="shared" si="404"/>
        <v>0</v>
      </c>
      <c r="BI243" s="195"/>
      <c r="BJ243" s="196"/>
      <c r="BK243" s="197"/>
      <c r="BL243" s="196"/>
      <c r="BM243" s="198"/>
      <c r="BN243" s="199">
        <f>IFERROR(L243-AP243,0)</f>
        <v>0</v>
      </c>
      <c r="BO243" s="195"/>
      <c r="BP243" s="196"/>
      <c r="BQ243" s="197"/>
      <c r="BR243" s="196"/>
      <c r="BS243" s="198"/>
      <c r="BX243" s="6"/>
      <c r="BY243" s="6"/>
      <c r="BZ243" s="6"/>
      <c r="CA243" s="6"/>
      <c r="CB243" s="6"/>
      <c r="CC243" s="6"/>
      <c r="CD243" s="2"/>
      <c r="CE243" s="2"/>
      <c r="CJ243" s="6"/>
      <c r="CK243" s="6"/>
      <c r="CM243" s="6"/>
    </row>
    <row r="244" spans="3:92" ht="18" customHeight="1" x14ac:dyDescent="0.3">
      <c r="L244" s="8"/>
      <c r="P244" s="8"/>
      <c r="AM244" s="4"/>
      <c r="AS244" s="4"/>
      <c r="BI244" s="3"/>
      <c r="BK244" s="3"/>
      <c r="BM244" s="3"/>
      <c r="BO244" s="3"/>
      <c r="BQ244" s="3"/>
      <c r="BS244" s="3"/>
      <c r="BX244" s="6"/>
      <c r="BY244" s="6"/>
      <c r="BZ244" s="6"/>
      <c r="CA244" s="6"/>
      <c r="CB244" s="6"/>
      <c r="CC244" s="6"/>
      <c r="CD244" s="2"/>
      <c r="CE244" s="2"/>
      <c r="CJ244" s="6"/>
      <c r="CK244" s="6"/>
      <c r="CM244" s="6"/>
    </row>
    <row r="245" spans="3:92" ht="18" customHeight="1" x14ac:dyDescent="0.3">
      <c r="AM245" s="4"/>
      <c r="AN245" s="8"/>
      <c r="AS245" s="4"/>
      <c r="AT245" s="8"/>
      <c r="BI245" s="3"/>
      <c r="BK245" s="3"/>
      <c r="BM245" s="3"/>
      <c r="BO245" s="3"/>
      <c r="BQ245" s="3"/>
      <c r="BS245" s="3"/>
      <c r="BX245" s="6"/>
      <c r="BY245" s="6"/>
      <c r="BZ245" s="6"/>
      <c r="CA245" s="6"/>
      <c r="CB245" s="6"/>
      <c r="CC245" s="6"/>
      <c r="CD245" s="2"/>
      <c r="CE245" s="2"/>
      <c r="CJ245" s="6"/>
      <c r="CK245" s="6"/>
      <c r="CM245" s="6"/>
    </row>
    <row r="246" spans="3:92" s="8" customFormat="1" ht="18" customHeight="1" thickBot="1" x14ac:dyDescent="0.35">
      <c r="C246" s="7"/>
      <c r="D246" s="7"/>
      <c r="E246" s="7"/>
      <c r="F246" s="7">
        <f>CK169</f>
        <v>7860</v>
      </c>
      <c r="G246" s="3"/>
      <c r="I246" s="4"/>
      <c r="J246" s="9"/>
      <c r="K246" s="9"/>
      <c r="L246" s="7">
        <f>CK170</f>
        <v>7860</v>
      </c>
      <c r="M246" s="3"/>
      <c r="O246" s="4"/>
      <c r="P246" s="9"/>
      <c r="Q246" s="9"/>
      <c r="R246" s="10">
        <f>CK171</f>
        <v>0</v>
      </c>
      <c r="S246" s="11"/>
      <c r="T246" s="10"/>
      <c r="U246" s="12"/>
      <c r="V246" s="9"/>
      <c r="W246" s="9"/>
      <c r="X246" s="10">
        <f>CK172</f>
        <v>0</v>
      </c>
      <c r="Y246" s="11"/>
      <c r="Z246" s="10"/>
      <c r="AA246" s="12"/>
      <c r="AB246" s="9"/>
      <c r="AC246" s="9"/>
      <c r="AD246" s="10">
        <f>CK173</f>
        <v>0</v>
      </c>
      <c r="AE246" s="11"/>
      <c r="AF246" s="10"/>
      <c r="AG246" s="12"/>
      <c r="AH246" s="9"/>
      <c r="AI246" s="9"/>
      <c r="AJ246" s="10">
        <f>CK174</f>
        <v>0</v>
      </c>
      <c r="AK246" s="3"/>
      <c r="AM246" s="4"/>
      <c r="AO246" s="3"/>
      <c r="AP246" s="10">
        <f>CK175</f>
        <v>0</v>
      </c>
      <c r="AQ246" s="3"/>
      <c r="AS246" s="4"/>
      <c r="AU246" s="3"/>
      <c r="AW246" s="3"/>
      <c r="AY246" s="3"/>
      <c r="BA246" s="3"/>
      <c r="BC246" s="3"/>
      <c r="BE246" s="3"/>
      <c r="BG246" s="3"/>
      <c r="BI246" s="3"/>
      <c r="BK246" s="3"/>
      <c r="BM246" s="11" t="s">
        <v>1</v>
      </c>
      <c r="BO246" s="3"/>
      <c r="BQ246" s="3"/>
      <c r="BS246" s="11" t="s">
        <v>1</v>
      </c>
      <c r="BX246" s="6"/>
      <c r="BY246" s="6"/>
      <c r="BZ246" s="6"/>
      <c r="CA246" s="6"/>
      <c r="CB246" s="6"/>
      <c r="CC246" s="6"/>
      <c r="CD246" s="2"/>
      <c r="CE246" s="2"/>
      <c r="CF246" s="2"/>
      <c r="CG246" s="2"/>
      <c r="CH246" s="2"/>
      <c r="CI246" s="2"/>
      <c r="CJ246" s="6"/>
      <c r="CK246" s="6"/>
      <c r="CL246" s="2"/>
      <c r="CM246" s="6"/>
      <c r="CN246" s="2"/>
    </row>
    <row r="247" spans="3:92" s="15" customFormat="1" ht="18" customHeight="1" x14ac:dyDescent="0.3">
      <c r="C247" s="347" t="s">
        <v>2</v>
      </c>
      <c r="D247" s="345"/>
      <c r="E247" s="352"/>
      <c r="F247" s="358" t="str">
        <f>$F$7</f>
        <v>2025 Budget</v>
      </c>
      <c r="G247" s="345"/>
      <c r="H247" s="345"/>
      <c r="I247" s="345"/>
      <c r="J247" s="345"/>
      <c r="K247" s="346"/>
      <c r="L247" s="359" t="str">
        <f>$L$7</f>
        <v>2025 Actual</v>
      </c>
      <c r="M247" s="345"/>
      <c r="N247" s="345"/>
      <c r="O247" s="345"/>
      <c r="P247" s="345"/>
      <c r="Q247" s="348"/>
      <c r="R247" s="347" t="str">
        <f>$R$7</f>
        <v>2024 Actual</v>
      </c>
      <c r="S247" s="345"/>
      <c r="T247" s="345"/>
      <c r="U247" s="345"/>
      <c r="V247" s="345"/>
      <c r="W247" s="348"/>
      <c r="X247" s="344" t="str">
        <f>$X$7</f>
        <v>2023 Actual</v>
      </c>
      <c r="Y247" s="345"/>
      <c r="Z247" s="345"/>
      <c r="AA247" s="345"/>
      <c r="AB247" s="345"/>
      <c r="AC247" s="346"/>
      <c r="AD247" s="347" t="str">
        <f>$AD$7</f>
        <v>2022 Actual</v>
      </c>
      <c r="AE247" s="345"/>
      <c r="AF247" s="345"/>
      <c r="AG247" s="345"/>
      <c r="AH247" s="345"/>
      <c r="AI247" s="348"/>
      <c r="AJ247" s="347" t="str">
        <f>$AJ$7</f>
        <v>2021 Actual</v>
      </c>
      <c r="AK247" s="345"/>
      <c r="AL247" s="345"/>
      <c r="AM247" s="345"/>
      <c r="AN247" s="345"/>
      <c r="AO247" s="346"/>
      <c r="AP247" s="347" t="str">
        <f>$AP$7</f>
        <v>2020 Actual</v>
      </c>
      <c r="AQ247" s="345"/>
      <c r="AR247" s="345"/>
      <c r="AS247" s="345"/>
      <c r="AT247" s="345"/>
      <c r="AU247" s="349"/>
      <c r="AV247" s="350" t="str">
        <f>$AV$7</f>
        <v>2025 Actual vs. 2025 Budget</v>
      </c>
      <c r="AW247" s="340"/>
      <c r="AX247" s="340"/>
      <c r="AY247" s="340"/>
      <c r="AZ247" s="340"/>
      <c r="BA247" s="351"/>
      <c r="BB247" s="350" t="str">
        <f>$BB$7</f>
        <v>2025 Actual vs. 2024 Actual</v>
      </c>
      <c r="BC247" s="340"/>
      <c r="BD247" s="340"/>
      <c r="BE247" s="340"/>
      <c r="BF247" s="340"/>
      <c r="BG247" s="351"/>
      <c r="BH247" s="350" t="str">
        <f>$BH$7</f>
        <v>2025 Actual vs. 2023 Actual</v>
      </c>
      <c r="BI247" s="340"/>
      <c r="BJ247" s="340"/>
      <c r="BK247" s="340"/>
      <c r="BL247" s="340"/>
      <c r="BM247" s="341"/>
      <c r="BN247" s="339" t="str">
        <f>$BN$7</f>
        <v>2024 Actual vs. 2019 Actual</v>
      </c>
      <c r="BO247" s="340"/>
      <c r="BP247" s="340"/>
      <c r="BQ247" s="340"/>
      <c r="BR247" s="340"/>
      <c r="BS247" s="341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6"/>
      <c r="CK247" s="14"/>
      <c r="CL247" s="8"/>
      <c r="CM247" s="14"/>
      <c r="CN247" s="8"/>
    </row>
    <row r="248" spans="3:92" s="15" customFormat="1" ht="18" customHeight="1" x14ac:dyDescent="0.3">
      <c r="C248" s="353"/>
      <c r="D248" s="333"/>
      <c r="E248" s="354"/>
      <c r="F248" s="342" t="s">
        <v>15</v>
      </c>
      <c r="G248" s="333"/>
      <c r="H248" s="334" t="s">
        <v>16</v>
      </c>
      <c r="I248" s="333"/>
      <c r="J248" s="334" t="s">
        <v>17</v>
      </c>
      <c r="K248" s="336"/>
      <c r="L248" s="335" t="s">
        <v>15</v>
      </c>
      <c r="M248" s="333"/>
      <c r="N248" s="334" t="s">
        <v>16</v>
      </c>
      <c r="O248" s="333"/>
      <c r="P248" s="334" t="s">
        <v>17</v>
      </c>
      <c r="Q248" s="343"/>
      <c r="R248" s="335" t="s">
        <v>15</v>
      </c>
      <c r="S248" s="333"/>
      <c r="T248" s="334" t="s">
        <v>16</v>
      </c>
      <c r="U248" s="333"/>
      <c r="V248" s="334" t="s">
        <v>18</v>
      </c>
      <c r="W248" s="343"/>
      <c r="X248" s="338" t="s">
        <v>15</v>
      </c>
      <c r="Y248" s="333"/>
      <c r="Z248" s="334" t="s">
        <v>16</v>
      </c>
      <c r="AA248" s="333"/>
      <c r="AB248" s="334" t="s">
        <v>18</v>
      </c>
      <c r="AC248" s="336"/>
      <c r="AD248" s="335" t="s">
        <v>15</v>
      </c>
      <c r="AE248" s="333"/>
      <c r="AF248" s="334" t="s">
        <v>16</v>
      </c>
      <c r="AG248" s="333"/>
      <c r="AH248" s="334" t="s">
        <v>19</v>
      </c>
      <c r="AI248" s="343"/>
      <c r="AJ248" s="335" t="s">
        <v>15</v>
      </c>
      <c r="AK248" s="333"/>
      <c r="AL248" s="334" t="s">
        <v>16</v>
      </c>
      <c r="AM248" s="333"/>
      <c r="AN248" s="334" t="s">
        <v>19</v>
      </c>
      <c r="AO248" s="336"/>
      <c r="AP248" s="335" t="s">
        <v>15</v>
      </c>
      <c r="AQ248" s="333"/>
      <c r="AR248" s="334" t="s">
        <v>16</v>
      </c>
      <c r="AS248" s="333"/>
      <c r="AT248" s="334" t="s">
        <v>19</v>
      </c>
      <c r="AU248" s="337"/>
      <c r="AV248" s="332" t="s">
        <v>15</v>
      </c>
      <c r="AW248" s="333"/>
      <c r="AX248" s="334" t="s">
        <v>16</v>
      </c>
      <c r="AY248" s="333"/>
      <c r="AZ248" s="334" t="s">
        <v>17</v>
      </c>
      <c r="BA248" s="336"/>
      <c r="BB248" s="332" t="s">
        <v>15</v>
      </c>
      <c r="BC248" s="333"/>
      <c r="BD248" s="334" t="s">
        <v>16</v>
      </c>
      <c r="BE248" s="333"/>
      <c r="BF248" s="334" t="s">
        <v>17</v>
      </c>
      <c r="BG248" s="336"/>
      <c r="BH248" s="332" t="s">
        <v>15</v>
      </c>
      <c r="BI248" s="333"/>
      <c r="BJ248" s="334" t="s">
        <v>16</v>
      </c>
      <c r="BK248" s="333"/>
      <c r="BL248" s="334" t="s">
        <v>17</v>
      </c>
      <c r="BM248" s="337"/>
      <c r="BN248" s="338" t="s">
        <v>15</v>
      </c>
      <c r="BO248" s="333"/>
      <c r="BP248" s="334" t="s">
        <v>16</v>
      </c>
      <c r="BQ248" s="333"/>
      <c r="BR248" s="334" t="s">
        <v>17</v>
      </c>
      <c r="BS248" s="337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6"/>
      <c r="CK248" s="236"/>
      <c r="CM248" s="236"/>
    </row>
    <row r="249" spans="3:92" s="15" customFormat="1" ht="18" customHeight="1" thickBot="1" x14ac:dyDescent="0.35">
      <c r="C249" s="355"/>
      <c r="D249" s="356"/>
      <c r="E249" s="357"/>
      <c r="F249" s="19"/>
      <c r="G249" s="20" t="s">
        <v>28</v>
      </c>
      <c r="H249" s="21"/>
      <c r="I249" s="22" t="s">
        <v>29</v>
      </c>
      <c r="J249" s="21"/>
      <c r="K249" s="23" t="s">
        <v>28</v>
      </c>
      <c r="L249" s="24"/>
      <c r="M249" s="20" t="s">
        <v>28</v>
      </c>
      <c r="N249" s="21"/>
      <c r="O249" s="22" t="s">
        <v>29</v>
      </c>
      <c r="P249" s="21"/>
      <c r="Q249" s="25" t="s">
        <v>28</v>
      </c>
      <c r="R249" s="24"/>
      <c r="S249" s="20" t="s">
        <v>28</v>
      </c>
      <c r="T249" s="21"/>
      <c r="U249" s="22" t="s">
        <v>29</v>
      </c>
      <c r="V249" s="21"/>
      <c r="W249" s="25" t="s">
        <v>28</v>
      </c>
      <c r="X249" s="26"/>
      <c r="Y249" s="20" t="s">
        <v>28</v>
      </c>
      <c r="Z249" s="21"/>
      <c r="AA249" s="22" t="s">
        <v>29</v>
      </c>
      <c r="AB249" s="21"/>
      <c r="AC249" s="23" t="s">
        <v>28</v>
      </c>
      <c r="AD249" s="24"/>
      <c r="AE249" s="20" t="s">
        <v>28</v>
      </c>
      <c r="AF249" s="21"/>
      <c r="AG249" s="22" t="s">
        <v>29</v>
      </c>
      <c r="AH249" s="21"/>
      <c r="AI249" s="25" t="s">
        <v>28</v>
      </c>
      <c r="AJ249" s="24"/>
      <c r="AK249" s="20" t="s">
        <v>28</v>
      </c>
      <c r="AL249" s="21"/>
      <c r="AM249" s="22" t="s">
        <v>29</v>
      </c>
      <c r="AN249" s="21"/>
      <c r="AO249" s="23" t="s">
        <v>28</v>
      </c>
      <c r="AP249" s="24"/>
      <c r="AQ249" s="20" t="s">
        <v>28</v>
      </c>
      <c r="AR249" s="21"/>
      <c r="AS249" s="22" t="s">
        <v>29</v>
      </c>
      <c r="AT249" s="21"/>
      <c r="AU249" s="27" t="s">
        <v>28</v>
      </c>
      <c r="AV249" s="28"/>
      <c r="AW249" s="20" t="s">
        <v>30</v>
      </c>
      <c r="AX249" s="21"/>
      <c r="AY249" s="20" t="s">
        <v>30</v>
      </c>
      <c r="AZ249" s="21"/>
      <c r="BA249" s="23" t="s">
        <v>30</v>
      </c>
      <c r="BB249" s="28"/>
      <c r="BC249" s="20" t="s">
        <v>30</v>
      </c>
      <c r="BD249" s="21"/>
      <c r="BE249" s="20" t="s">
        <v>30</v>
      </c>
      <c r="BF249" s="21"/>
      <c r="BG249" s="23" t="s">
        <v>30</v>
      </c>
      <c r="BH249" s="28"/>
      <c r="BI249" s="20" t="s">
        <v>30</v>
      </c>
      <c r="BJ249" s="21"/>
      <c r="BK249" s="20" t="s">
        <v>30</v>
      </c>
      <c r="BL249" s="21"/>
      <c r="BM249" s="27" t="s">
        <v>30</v>
      </c>
      <c r="BN249" s="26"/>
      <c r="BO249" s="20" t="s">
        <v>30</v>
      </c>
      <c r="BP249" s="21"/>
      <c r="BQ249" s="20" t="s">
        <v>30</v>
      </c>
      <c r="BR249" s="21"/>
      <c r="BS249" s="27" t="s">
        <v>30</v>
      </c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6"/>
      <c r="CK249" s="236"/>
      <c r="CM249" s="236"/>
    </row>
    <row r="250" spans="3:92" ht="18" customHeight="1" thickTop="1" x14ac:dyDescent="0.3">
      <c r="C250" s="360" t="s">
        <v>69</v>
      </c>
      <c r="D250" s="317" t="s">
        <v>33</v>
      </c>
      <c r="E250" s="34" t="s">
        <v>34</v>
      </c>
      <c r="F250" s="35">
        <f>CA140</f>
        <v>0</v>
      </c>
      <c r="G250" s="36">
        <f>IFERROR(F250/F266,0)</f>
        <v>0</v>
      </c>
      <c r="H250" s="37" t="str">
        <f>IFERROR(J250/F250,"0")</f>
        <v>0</v>
      </c>
      <c r="I250" s="38">
        <f>IFERROR(H250/H251,0)</f>
        <v>0</v>
      </c>
      <c r="J250" s="37">
        <f>CB140</f>
        <v>0</v>
      </c>
      <c r="K250" s="39">
        <f>IFERROR(J250/J266,0)</f>
        <v>0</v>
      </c>
      <c r="L250" s="40">
        <f t="shared" ref="L250:L253" si="423">CC140</f>
        <v>70</v>
      </c>
      <c r="M250" s="36">
        <f>IFERROR(L250/L266,0)</f>
        <v>1.5945330296127564E-2</v>
      </c>
      <c r="N250" s="37">
        <f>IFERROR(P250/L250,"0")</f>
        <v>22.922057142857145</v>
      </c>
      <c r="O250" s="38">
        <f>IFERROR(N250/N251,0)</f>
        <v>0.10617281598757636</v>
      </c>
      <c r="P250" s="37">
        <f t="shared" ref="P250:P253" si="424">CD140</f>
        <v>1604.5440000000001</v>
      </c>
      <c r="Q250" s="41">
        <f>IFERROR(P250/P266,0)</f>
        <v>2.044385468432601E-3</v>
      </c>
      <c r="R250" s="40">
        <f>CE140</f>
        <v>0</v>
      </c>
      <c r="S250" s="36">
        <f>IFERROR(R250/R266,0)</f>
        <v>0</v>
      </c>
      <c r="T250" s="37" t="str">
        <f>IFERROR(V250/R250,"0")</f>
        <v>0</v>
      </c>
      <c r="U250" s="38">
        <f>IFERROR(T250/T251,0)</f>
        <v>0</v>
      </c>
      <c r="V250" s="37">
        <f>CF140</f>
        <v>0</v>
      </c>
      <c r="W250" s="41">
        <f>IFERROR(V250/V266,0)</f>
        <v>0</v>
      </c>
      <c r="X250" s="42">
        <f>CG140</f>
        <v>0</v>
      </c>
      <c r="Y250" s="36">
        <f>IFERROR(X250/X266,0)</f>
        <v>0</v>
      </c>
      <c r="Z250" s="37" t="str">
        <f>IFERROR(AB250/X250,"0")</f>
        <v>0</v>
      </c>
      <c r="AA250" s="38">
        <f>IFERROR(Z250/Z251,0)</f>
        <v>0</v>
      </c>
      <c r="AB250" s="37">
        <f>CH140</f>
        <v>0</v>
      </c>
      <c r="AC250" s="39">
        <f>IFERROR(AB250/AB266,0)</f>
        <v>0</v>
      </c>
      <c r="AD250" s="40">
        <f>CI140</f>
        <v>0</v>
      </c>
      <c r="AE250" s="36">
        <f>IFERROR(AD250/AD266,0)</f>
        <v>0</v>
      </c>
      <c r="AF250" s="37" t="str">
        <f>IFERROR(AH250/AD250,"0")</f>
        <v>0</v>
      </c>
      <c r="AG250" s="38">
        <f>IFERROR(AF250/AF251,0)</f>
        <v>0</v>
      </c>
      <c r="AH250" s="37">
        <f>CJ140</f>
        <v>0</v>
      </c>
      <c r="AI250" s="41">
        <f>IFERROR(AH250/AH266,0)</f>
        <v>0</v>
      </c>
      <c r="AJ250" s="40">
        <f>CK140</f>
        <v>0</v>
      </c>
      <c r="AK250" s="36">
        <f>IFERROR(AJ250/AJ266,0)</f>
        <v>0</v>
      </c>
      <c r="AL250" s="37" t="str">
        <f>IFERROR(AN250/AJ250,"0")</f>
        <v>0</v>
      </c>
      <c r="AM250" s="38">
        <f>IFERROR(AL250/AL251,0)</f>
        <v>0</v>
      </c>
      <c r="AN250" s="37">
        <f>CL140</f>
        <v>0</v>
      </c>
      <c r="AO250" s="39">
        <f>IFERROR(AN250/AN266,0)</f>
        <v>0</v>
      </c>
      <c r="AP250" s="40">
        <f>CM140</f>
        <v>0</v>
      </c>
      <c r="AQ250" s="36">
        <f>IFERROR(AP250/AP266,0)</f>
        <v>0</v>
      </c>
      <c r="AR250" s="37" t="str">
        <f>IFERROR(AT250/AP250,"0")</f>
        <v>0</v>
      </c>
      <c r="AS250" s="38">
        <f>IFERROR(AR250/AR251,0)</f>
        <v>0</v>
      </c>
      <c r="AT250" s="37">
        <f>CN140</f>
        <v>0</v>
      </c>
      <c r="AU250" s="43">
        <f>IFERROR(AT250/AT266,0)</f>
        <v>0</v>
      </c>
      <c r="AV250" s="44">
        <f>IFERROR(L250-F250,0)</f>
        <v>70</v>
      </c>
      <c r="AW250" s="45">
        <f>IFERROR(AV250/F250,0)</f>
        <v>0</v>
      </c>
      <c r="AX250" s="46">
        <f>IFERROR(N250-H250,0)</f>
        <v>22.922057142857145</v>
      </c>
      <c r="AY250" s="45">
        <f>IFERROR(AX250/H250,0)</f>
        <v>0</v>
      </c>
      <c r="AZ250" s="46">
        <f>IFERROR(P250-J250,0)</f>
        <v>1604.5440000000001</v>
      </c>
      <c r="BA250" s="47">
        <f>IFERROR(AZ250/J250,0)</f>
        <v>0</v>
      </c>
      <c r="BB250" s="44">
        <f>IFERROR(L250-R250,0)</f>
        <v>70</v>
      </c>
      <c r="BC250" s="45">
        <f>IFERROR(BB250/R250,0)</f>
        <v>0</v>
      </c>
      <c r="BD250" s="46">
        <f>IFERROR(N250-T250,0)</f>
        <v>22.922057142857145</v>
      </c>
      <c r="BE250" s="45">
        <f>IFERROR(BD250/T250,0)</f>
        <v>0</v>
      </c>
      <c r="BF250" s="46">
        <f>IFERROR(P250-V250,0)</f>
        <v>1604.5440000000001</v>
      </c>
      <c r="BG250" s="47">
        <f>IFERROR(BF250/V250,0)</f>
        <v>0</v>
      </c>
      <c r="BH250" s="44">
        <f>IFERROR(L250-X250,0)</f>
        <v>70</v>
      </c>
      <c r="BI250" s="45">
        <f>IFERROR(BH250/X250,0)</f>
        <v>0</v>
      </c>
      <c r="BJ250" s="46">
        <f>IFERROR(N250-Z250,0)</f>
        <v>22.922057142857145</v>
      </c>
      <c r="BK250" s="45">
        <f>IFERROR(BJ250/Z250,0)</f>
        <v>0</v>
      </c>
      <c r="BL250" s="46">
        <f>IFERROR(P250-AB250,0)</f>
        <v>1604.5440000000001</v>
      </c>
      <c r="BM250" s="48">
        <f>IFERROR(BL250/AB250,0)</f>
        <v>0</v>
      </c>
      <c r="BN250" s="49">
        <f>IFERROR(L250-AP250,0)</f>
        <v>70</v>
      </c>
      <c r="BO250" s="45">
        <f>IFERROR(BN250/AP250,0)</f>
        <v>0</v>
      </c>
      <c r="BP250" s="46">
        <f>IFERROR(N250-AR250,0)</f>
        <v>22.922057142857145</v>
      </c>
      <c r="BQ250" s="45">
        <f>IFERROR(BP250/AR250,0)</f>
        <v>0</v>
      </c>
      <c r="BR250" s="46">
        <f t="shared" ref="BR250:BR266" si="425">IFERROR(P250-AT250,0)</f>
        <v>1604.5440000000001</v>
      </c>
      <c r="BS250" s="48">
        <f>IFERROR(BR250/AT250,0)</f>
        <v>0</v>
      </c>
      <c r="CD250" s="2"/>
      <c r="CE250" s="2"/>
      <c r="CJ250" s="6"/>
      <c r="CK250" s="236"/>
      <c r="CL250" s="15"/>
      <c r="CM250" s="236"/>
      <c r="CN250" s="15"/>
    </row>
    <row r="251" spans="3:92" ht="18" customHeight="1" x14ac:dyDescent="0.3">
      <c r="C251" s="315"/>
      <c r="D251" s="318"/>
      <c r="E251" s="60" t="s">
        <v>36</v>
      </c>
      <c r="F251" s="61">
        <f>CA141</f>
        <v>2143</v>
      </c>
      <c r="G251" s="62">
        <f>IFERROR(F251/F266,0)</f>
        <v>0.47569367369589344</v>
      </c>
      <c r="H251" s="63">
        <f t="shared" ref="H251:H266" si="426">IFERROR(J251/F251,"0")</f>
        <v>236.23425104993001</v>
      </c>
      <c r="I251" s="64">
        <f>IFERROR(H251/H251,0)</f>
        <v>1</v>
      </c>
      <c r="J251" s="63">
        <f>CB141</f>
        <v>506250</v>
      </c>
      <c r="K251" s="65">
        <f>IFERROR(J251/J266,0)</f>
        <v>0.47437530043769027</v>
      </c>
      <c r="L251" s="66">
        <f t="shared" si="423"/>
        <v>803</v>
      </c>
      <c r="M251" s="62">
        <f>IFERROR(L251/L266,0)</f>
        <v>0.18291571753986333</v>
      </c>
      <c r="N251" s="63">
        <f t="shared" ref="N251:N266" si="427">IFERROR(P251/L251,"0")</f>
        <v>215.89384184308847</v>
      </c>
      <c r="O251" s="64">
        <f>IFERROR(N251/N251,0)</f>
        <v>1</v>
      </c>
      <c r="P251" s="63">
        <f t="shared" si="424"/>
        <v>173362.75500000003</v>
      </c>
      <c r="Q251" s="67">
        <f>IFERROR(P251/P266,0)</f>
        <v>0.22088537122661722</v>
      </c>
      <c r="R251" s="66">
        <f>CE141</f>
        <v>0</v>
      </c>
      <c r="S251" s="62">
        <f>IFERROR(R251/R266,0)</f>
        <v>0</v>
      </c>
      <c r="T251" s="63" t="str">
        <f t="shared" ref="T251:T266" si="428">IFERROR(V251/R251,"0")</f>
        <v>0</v>
      </c>
      <c r="U251" s="64">
        <f>IFERROR(T251/T251,0)</f>
        <v>0</v>
      </c>
      <c r="V251" s="63">
        <f>CF141</f>
        <v>0</v>
      </c>
      <c r="W251" s="67">
        <f>IFERROR(V251/V266,0)</f>
        <v>0</v>
      </c>
      <c r="X251" s="68">
        <f>CG141</f>
        <v>0</v>
      </c>
      <c r="Y251" s="62">
        <f>IFERROR(X251/X266,0)</f>
        <v>0</v>
      </c>
      <c r="Z251" s="63" t="str">
        <f t="shared" ref="Z251:Z266" si="429">IFERROR(AB251/X251,"0")</f>
        <v>0</v>
      </c>
      <c r="AA251" s="64">
        <f>IFERROR(Z251/Z251,0)</f>
        <v>0</v>
      </c>
      <c r="AB251" s="63">
        <f>CH141</f>
        <v>0</v>
      </c>
      <c r="AC251" s="65">
        <f>IFERROR(AB251/AB266,0)</f>
        <v>0</v>
      </c>
      <c r="AD251" s="66">
        <f>CI141</f>
        <v>0</v>
      </c>
      <c r="AE251" s="62">
        <f>IFERROR(AD251/AD266,0)</f>
        <v>0</v>
      </c>
      <c r="AF251" s="63" t="str">
        <f t="shared" ref="AF251:AF266" si="430">IFERROR(AH251/AD251,"0")</f>
        <v>0</v>
      </c>
      <c r="AG251" s="64">
        <f>IFERROR(AF251/AF251,0)</f>
        <v>0</v>
      </c>
      <c r="AH251" s="63">
        <f>CJ141</f>
        <v>0</v>
      </c>
      <c r="AI251" s="67">
        <f>IFERROR(AH251/AH266,0)</f>
        <v>0</v>
      </c>
      <c r="AJ251" s="66">
        <f>CK141</f>
        <v>0</v>
      </c>
      <c r="AK251" s="62">
        <f>IFERROR(AJ251/AJ266,0)</f>
        <v>0</v>
      </c>
      <c r="AL251" s="63" t="str">
        <f t="shared" ref="AL251:AL266" si="431">IFERROR(AN251/AJ251,"0")</f>
        <v>0</v>
      </c>
      <c r="AM251" s="64">
        <f>IFERROR(AL251/AL251,0)</f>
        <v>0</v>
      </c>
      <c r="AN251" s="63">
        <f>CL141</f>
        <v>0</v>
      </c>
      <c r="AO251" s="65">
        <f>IFERROR(AN251/AN266,0)</f>
        <v>0</v>
      </c>
      <c r="AP251" s="66">
        <f t="shared" ref="AP251:AP253" si="432">CM141</f>
        <v>0</v>
      </c>
      <c r="AQ251" s="62">
        <f>IFERROR(AP251/AP266,0)</f>
        <v>0</v>
      </c>
      <c r="AR251" s="63" t="str">
        <f t="shared" ref="AR251:AR266" si="433">IFERROR(AT251/AP251,"0")</f>
        <v>0</v>
      </c>
      <c r="AS251" s="64">
        <f>IFERROR(AR251/AR251,0)</f>
        <v>0</v>
      </c>
      <c r="AT251" s="63">
        <f t="shared" ref="AT251:AT253" si="434">CN141</f>
        <v>0</v>
      </c>
      <c r="AU251" s="69">
        <f>IFERROR(AT251/AT266,0)</f>
        <v>0</v>
      </c>
      <c r="AV251" s="70">
        <f t="shared" ref="AV251:AV267" si="435">IFERROR(L251-F251,0)</f>
        <v>-1340</v>
      </c>
      <c r="AW251" s="71">
        <f t="shared" ref="AW251:AW266" si="436">IFERROR(AV251/F251,0)</f>
        <v>-0.62529164722351849</v>
      </c>
      <c r="AX251" s="72">
        <f t="shared" ref="AX251:AX266" si="437">IFERROR(N251-H251,0)</f>
        <v>-20.340409206841542</v>
      </c>
      <c r="AY251" s="71">
        <f t="shared" ref="AY251:AY266" si="438">IFERROR(AX251/H251,0)</f>
        <v>-8.6102709985701575E-2</v>
      </c>
      <c r="AZ251" s="72">
        <f t="shared" ref="AZ251:AZ266" si="439">IFERROR(P251-J251,0)</f>
        <v>-332887.245</v>
      </c>
      <c r="BA251" s="73">
        <f t="shared" ref="BA251:BA266" si="440">IFERROR(AZ251/J251,0)</f>
        <v>-0.65755505185185181</v>
      </c>
      <c r="BB251" s="70">
        <f t="shared" ref="BB251:BB267" si="441">IFERROR(L251-R251,0)</f>
        <v>803</v>
      </c>
      <c r="BC251" s="71">
        <f t="shared" ref="BC251:BC266" si="442">IFERROR(BB251/R251,0)</f>
        <v>0</v>
      </c>
      <c r="BD251" s="72">
        <f t="shared" ref="BD251:BD266" si="443">IFERROR(N251-T251,0)</f>
        <v>215.89384184308847</v>
      </c>
      <c r="BE251" s="71">
        <f t="shared" ref="BE251:BE266" si="444">IFERROR(BD251/T251,0)</f>
        <v>0</v>
      </c>
      <c r="BF251" s="72">
        <f t="shared" ref="BF251:BF266" si="445">IFERROR(P251-V251,0)</f>
        <v>173362.75500000003</v>
      </c>
      <c r="BG251" s="73">
        <f t="shared" ref="BG251:BG266" si="446">IFERROR(BF251/V251,0)</f>
        <v>0</v>
      </c>
      <c r="BH251" s="70">
        <f t="shared" ref="BH251:BH267" si="447">IFERROR(L251-X251,0)</f>
        <v>803</v>
      </c>
      <c r="BI251" s="71">
        <f t="shared" ref="BI251:BI266" si="448">IFERROR(BH251/X251,0)</f>
        <v>0</v>
      </c>
      <c r="BJ251" s="72">
        <f t="shared" ref="BJ251:BJ266" si="449">IFERROR(N251-Z251,0)</f>
        <v>215.89384184308847</v>
      </c>
      <c r="BK251" s="71">
        <f t="shared" ref="BK251:BK266" si="450">IFERROR(BJ251/Z251,0)</f>
        <v>0</v>
      </c>
      <c r="BL251" s="72">
        <f t="shared" ref="BL251:BL266" si="451">IFERROR(P251-AB251,0)</f>
        <v>173362.75500000003</v>
      </c>
      <c r="BM251" s="74">
        <f t="shared" ref="BM251:BM266" si="452">IFERROR(BL251/AB251,0)</f>
        <v>0</v>
      </c>
      <c r="BN251" s="75">
        <f t="shared" ref="BN251:BN266" si="453">IFERROR(L251-AP251,0)</f>
        <v>803</v>
      </c>
      <c r="BO251" s="71">
        <f t="shared" ref="BO251:BO266" si="454">IFERROR(BN251/AP251,0)</f>
        <v>0</v>
      </c>
      <c r="BP251" s="72">
        <f t="shared" ref="BP251:BP266" si="455">IFERROR(N251-AR251,0)</f>
        <v>215.89384184308847</v>
      </c>
      <c r="BQ251" s="71">
        <f t="shared" ref="BQ251:BQ266" si="456">IFERROR(BP251/AR251,0)</f>
        <v>0</v>
      </c>
      <c r="BR251" s="72">
        <f t="shared" si="425"/>
        <v>173362.75500000003</v>
      </c>
      <c r="BS251" s="74">
        <f t="shared" ref="BS251:BS266" si="457">IFERROR(BR251/AT251,0)</f>
        <v>0</v>
      </c>
      <c r="CD251" s="2"/>
      <c r="CE251" s="2"/>
      <c r="CJ251" s="6"/>
      <c r="CK251" s="6"/>
      <c r="CM251" s="6"/>
    </row>
    <row r="252" spans="3:92" ht="18" customHeight="1" x14ac:dyDescent="0.3">
      <c r="C252" s="315"/>
      <c r="D252" s="318"/>
      <c r="E252" s="60" t="s">
        <v>37</v>
      </c>
      <c r="F252" s="61">
        <f>CA142</f>
        <v>67</v>
      </c>
      <c r="G252" s="62">
        <f>IFERROR(F252/F266,0)</f>
        <v>1.4872364039955606E-2</v>
      </c>
      <c r="H252" s="63">
        <f t="shared" si="426"/>
        <v>147.49253731343285</v>
      </c>
      <c r="I252" s="64">
        <f>IFERROR(H252/H251,0)</f>
        <v>0.62434865671641793</v>
      </c>
      <c r="J252" s="63">
        <f>CB142</f>
        <v>9882</v>
      </c>
      <c r="K252" s="65">
        <f>IFERROR(J252/J266,0)</f>
        <v>9.2598058645437138E-3</v>
      </c>
      <c r="L252" s="66">
        <f t="shared" si="423"/>
        <v>22</v>
      </c>
      <c r="M252" s="62">
        <f>IFERROR(L252/L266,0)</f>
        <v>5.0113895216400911E-3</v>
      </c>
      <c r="N252" s="63">
        <f t="shared" si="427"/>
        <v>223.96695454545451</v>
      </c>
      <c r="O252" s="64">
        <f>IFERROR(N252/N251,0)</f>
        <v>1.0373938998604397</v>
      </c>
      <c r="P252" s="63">
        <f t="shared" si="424"/>
        <v>4927.2729999999992</v>
      </c>
      <c r="Q252" s="67">
        <f>IFERROR(P252/P266,0)</f>
        <v>6.2779489501068875E-3</v>
      </c>
      <c r="R252" s="66">
        <f>CE142</f>
        <v>0</v>
      </c>
      <c r="S252" s="62">
        <f>IFERROR(R252/R266,0)</f>
        <v>0</v>
      </c>
      <c r="T252" s="63" t="str">
        <f t="shared" si="428"/>
        <v>0</v>
      </c>
      <c r="U252" s="64">
        <f>IFERROR(T252/T251,0)</f>
        <v>0</v>
      </c>
      <c r="V252" s="63">
        <f>CF142</f>
        <v>0</v>
      </c>
      <c r="W252" s="67">
        <f>IFERROR(V252/V266,0)</f>
        <v>0</v>
      </c>
      <c r="X252" s="68">
        <f>CG142</f>
        <v>0</v>
      </c>
      <c r="Y252" s="62">
        <f>IFERROR(X252/X266,0)</f>
        <v>0</v>
      </c>
      <c r="Z252" s="63" t="str">
        <f t="shared" si="429"/>
        <v>0</v>
      </c>
      <c r="AA252" s="64">
        <f>IFERROR(Z252/Z251,0)</f>
        <v>0</v>
      </c>
      <c r="AB252" s="63">
        <f>CH142</f>
        <v>0</v>
      </c>
      <c r="AC252" s="65">
        <f>IFERROR(AB252/AB266,0)</f>
        <v>0</v>
      </c>
      <c r="AD252" s="66">
        <f>CI142</f>
        <v>0</v>
      </c>
      <c r="AE252" s="62">
        <f>IFERROR(AD252/AD266,0)</f>
        <v>0</v>
      </c>
      <c r="AF252" s="63" t="str">
        <f t="shared" si="430"/>
        <v>0</v>
      </c>
      <c r="AG252" s="64">
        <f>IFERROR(AF252/AF251,0)</f>
        <v>0</v>
      </c>
      <c r="AH252" s="63">
        <f>CJ142</f>
        <v>0</v>
      </c>
      <c r="AI252" s="67">
        <f>IFERROR(AH252/AH266,0)</f>
        <v>0</v>
      </c>
      <c r="AJ252" s="66">
        <f>CK142</f>
        <v>0</v>
      </c>
      <c r="AK252" s="62">
        <f>IFERROR(AJ252/AJ266,0)</f>
        <v>0</v>
      </c>
      <c r="AL252" s="63" t="str">
        <f t="shared" si="431"/>
        <v>0</v>
      </c>
      <c r="AM252" s="64">
        <f>IFERROR(AL252/AL251,0)</f>
        <v>0</v>
      </c>
      <c r="AN252" s="63">
        <f>CL142</f>
        <v>0</v>
      </c>
      <c r="AO252" s="65">
        <f>IFERROR(AN252/AN266,0)</f>
        <v>0</v>
      </c>
      <c r="AP252" s="66">
        <f t="shared" si="432"/>
        <v>0</v>
      </c>
      <c r="AQ252" s="62">
        <f>IFERROR(AP252/AP266,0)</f>
        <v>0</v>
      </c>
      <c r="AR252" s="63" t="str">
        <f t="shared" si="433"/>
        <v>0</v>
      </c>
      <c r="AS252" s="64">
        <f>IFERROR(AR252/AR251,0)</f>
        <v>0</v>
      </c>
      <c r="AT252" s="63">
        <f t="shared" si="434"/>
        <v>0</v>
      </c>
      <c r="AU252" s="69">
        <f>IFERROR(AT252/AT266,0)</f>
        <v>0</v>
      </c>
      <c r="AV252" s="70">
        <f t="shared" si="435"/>
        <v>-45</v>
      </c>
      <c r="AW252" s="71">
        <f t="shared" si="436"/>
        <v>-0.67164179104477617</v>
      </c>
      <c r="AX252" s="72">
        <f t="shared" si="437"/>
        <v>76.474417232021665</v>
      </c>
      <c r="AY252" s="71">
        <f t="shared" si="438"/>
        <v>0.51849685838347004</v>
      </c>
      <c r="AZ252" s="72">
        <f t="shared" si="439"/>
        <v>-4954.7270000000008</v>
      </c>
      <c r="BA252" s="73">
        <f t="shared" si="440"/>
        <v>-0.50138909127706954</v>
      </c>
      <c r="BB252" s="70">
        <f t="shared" si="441"/>
        <v>22</v>
      </c>
      <c r="BC252" s="71">
        <f t="shared" si="442"/>
        <v>0</v>
      </c>
      <c r="BD252" s="72">
        <f t="shared" si="443"/>
        <v>223.96695454545451</v>
      </c>
      <c r="BE252" s="71">
        <f t="shared" si="444"/>
        <v>0</v>
      </c>
      <c r="BF252" s="72">
        <f t="shared" si="445"/>
        <v>4927.2729999999992</v>
      </c>
      <c r="BG252" s="73">
        <f t="shared" si="446"/>
        <v>0</v>
      </c>
      <c r="BH252" s="70">
        <f t="shared" si="447"/>
        <v>22</v>
      </c>
      <c r="BI252" s="71">
        <f t="shared" si="448"/>
        <v>0</v>
      </c>
      <c r="BJ252" s="72">
        <f t="shared" si="449"/>
        <v>223.96695454545451</v>
      </c>
      <c r="BK252" s="71">
        <f t="shared" si="450"/>
        <v>0</v>
      </c>
      <c r="BL252" s="72">
        <f t="shared" si="451"/>
        <v>4927.2729999999992</v>
      </c>
      <c r="BM252" s="74">
        <f t="shared" si="452"/>
        <v>0</v>
      </c>
      <c r="BN252" s="75">
        <f t="shared" si="453"/>
        <v>22</v>
      </c>
      <c r="BO252" s="71">
        <f t="shared" si="454"/>
        <v>0</v>
      </c>
      <c r="BP252" s="72">
        <f t="shared" si="455"/>
        <v>223.96695454545451</v>
      </c>
      <c r="BQ252" s="71">
        <f t="shared" si="456"/>
        <v>0</v>
      </c>
      <c r="BR252" s="72">
        <f t="shared" si="425"/>
        <v>4927.2729999999992</v>
      </c>
      <c r="BS252" s="74">
        <f t="shared" si="457"/>
        <v>0</v>
      </c>
      <c r="CD252" s="2"/>
      <c r="CE252" s="2"/>
      <c r="CJ252" s="6"/>
      <c r="CK252" s="6"/>
      <c r="CM252" s="6"/>
    </row>
    <row r="253" spans="3:92" ht="18" customHeight="1" x14ac:dyDescent="0.3">
      <c r="C253" s="315"/>
      <c r="D253" s="318"/>
      <c r="E253" s="60" t="s">
        <v>39</v>
      </c>
      <c r="F253" s="61">
        <f>CA143</f>
        <v>44</v>
      </c>
      <c r="G253" s="62">
        <f>IFERROR(F253/F266,0)</f>
        <v>9.7669256381797999E-3</v>
      </c>
      <c r="H253" s="63">
        <f t="shared" si="426"/>
        <v>237.95454545454547</v>
      </c>
      <c r="I253" s="64">
        <f>IFERROR(H253/H251,0)</f>
        <v>1.0072821548821549</v>
      </c>
      <c r="J253" s="63">
        <f>CB143</f>
        <v>10470</v>
      </c>
      <c r="K253" s="65">
        <f>IFERROR(J253/J266,0)</f>
        <v>9.8107839912743057E-3</v>
      </c>
      <c r="L253" s="66">
        <f t="shared" si="423"/>
        <v>0</v>
      </c>
      <c r="M253" s="62">
        <f>IFERROR(L253/L266,0)</f>
        <v>0</v>
      </c>
      <c r="N253" s="63" t="str">
        <f t="shared" si="427"/>
        <v>0</v>
      </c>
      <c r="O253" s="64">
        <f>IFERROR(N253/N251,0)</f>
        <v>0</v>
      </c>
      <c r="P253" s="63">
        <f t="shared" si="424"/>
        <v>0</v>
      </c>
      <c r="Q253" s="67">
        <f>IFERROR(P253/P266,0)</f>
        <v>0</v>
      </c>
      <c r="R253" s="66">
        <f>CE143</f>
        <v>0</v>
      </c>
      <c r="S253" s="62">
        <f>IFERROR(R253/R266,0)</f>
        <v>0</v>
      </c>
      <c r="T253" s="63" t="str">
        <f t="shared" si="428"/>
        <v>0</v>
      </c>
      <c r="U253" s="64">
        <f>IFERROR(T253/T251,0)</f>
        <v>0</v>
      </c>
      <c r="V253" s="63">
        <f>CF143</f>
        <v>0</v>
      </c>
      <c r="W253" s="67">
        <f>IFERROR(V253/V266,0)</f>
        <v>0</v>
      </c>
      <c r="X253" s="68">
        <f>CG143</f>
        <v>0</v>
      </c>
      <c r="Y253" s="62">
        <f>IFERROR(X253/X266,0)</f>
        <v>0</v>
      </c>
      <c r="Z253" s="63" t="str">
        <f t="shared" si="429"/>
        <v>0</v>
      </c>
      <c r="AA253" s="64">
        <f>IFERROR(Z253/Z251,0)</f>
        <v>0</v>
      </c>
      <c r="AB253" s="63">
        <f>CH143</f>
        <v>0</v>
      </c>
      <c r="AC253" s="65">
        <f>IFERROR(AB253/AB266,0)</f>
        <v>0</v>
      </c>
      <c r="AD253" s="66">
        <f>CI143</f>
        <v>0</v>
      </c>
      <c r="AE253" s="62">
        <f>IFERROR(AD253/AD266,0)</f>
        <v>0</v>
      </c>
      <c r="AF253" s="63" t="str">
        <f t="shared" si="430"/>
        <v>0</v>
      </c>
      <c r="AG253" s="64">
        <f>IFERROR(AF253/AF251,0)</f>
        <v>0</v>
      </c>
      <c r="AH253" s="63">
        <f>CJ143</f>
        <v>0</v>
      </c>
      <c r="AI253" s="67">
        <f>IFERROR(AH253/AH266,0)</f>
        <v>0</v>
      </c>
      <c r="AJ253" s="66">
        <f>CK143</f>
        <v>0</v>
      </c>
      <c r="AK253" s="62">
        <f>IFERROR(AJ253/AJ266,0)</f>
        <v>0</v>
      </c>
      <c r="AL253" s="63" t="str">
        <f t="shared" si="431"/>
        <v>0</v>
      </c>
      <c r="AM253" s="64">
        <f>IFERROR(AL253/AL251,0)</f>
        <v>0</v>
      </c>
      <c r="AN253" s="63">
        <f>CL143</f>
        <v>0</v>
      </c>
      <c r="AO253" s="65">
        <f>IFERROR(AN253/AN266,0)</f>
        <v>0</v>
      </c>
      <c r="AP253" s="66">
        <f t="shared" si="432"/>
        <v>0</v>
      </c>
      <c r="AQ253" s="62">
        <f>IFERROR(AP253/AP266,0)</f>
        <v>0</v>
      </c>
      <c r="AR253" s="63" t="str">
        <f t="shared" si="433"/>
        <v>0</v>
      </c>
      <c r="AS253" s="64">
        <f>IFERROR(AR253/AR251,0)</f>
        <v>0</v>
      </c>
      <c r="AT253" s="63">
        <f t="shared" si="434"/>
        <v>0</v>
      </c>
      <c r="AU253" s="69">
        <f>IFERROR(AT253/AT266,0)</f>
        <v>0</v>
      </c>
      <c r="AV253" s="70">
        <f t="shared" si="435"/>
        <v>-44</v>
      </c>
      <c r="AW253" s="71">
        <f t="shared" si="436"/>
        <v>-1</v>
      </c>
      <c r="AX253" s="72">
        <f t="shared" si="437"/>
        <v>-237.95454545454547</v>
      </c>
      <c r="AY253" s="71">
        <f t="shared" si="438"/>
        <v>-1</v>
      </c>
      <c r="AZ253" s="72">
        <f t="shared" si="439"/>
        <v>-10470</v>
      </c>
      <c r="BA253" s="73">
        <f t="shared" si="440"/>
        <v>-1</v>
      </c>
      <c r="BB253" s="70">
        <f t="shared" si="441"/>
        <v>0</v>
      </c>
      <c r="BC253" s="71">
        <f t="shared" si="442"/>
        <v>0</v>
      </c>
      <c r="BD253" s="72">
        <f t="shared" si="443"/>
        <v>0</v>
      </c>
      <c r="BE253" s="71">
        <f t="shared" si="444"/>
        <v>0</v>
      </c>
      <c r="BF253" s="72">
        <f t="shared" si="445"/>
        <v>0</v>
      </c>
      <c r="BG253" s="73">
        <f t="shared" si="446"/>
        <v>0</v>
      </c>
      <c r="BH253" s="70">
        <f t="shared" si="447"/>
        <v>0</v>
      </c>
      <c r="BI253" s="71">
        <f t="shared" si="448"/>
        <v>0</v>
      </c>
      <c r="BJ253" s="72">
        <f t="shared" si="449"/>
        <v>0</v>
      </c>
      <c r="BK253" s="71">
        <f t="shared" si="450"/>
        <v>0</v>
      </c>
      <c r="BL253" s="72">
        <f t="shared" si="451"/>
        <v>0</v>
      </c>
      <c r="BM253" s="74">
        <f t="shared" si="452"/>
        <v>0</v>
      </c>
      <c r="BN253" s="75">
        <f t="shared" si="453"/>
        <v>0</v>
      </c>
      <c r="BO253" s="71">
        <f t="shared" si="454"/>
        <v>0</v>
      </c>
      <c r="BP253" s="72">
        <f t="shared" si="455"/>
        <v>0</v>
      </c>
      <c r="BQ253" s="71">
        <f t="shared" si="456"/>
        <v>0</v>
      </c>
      <c r="BR253" s="72">
        <f t="shared" si="425"/>
        <v>0</v>
      </c>
      <c r="BS253" s="74">
        <f t="shared" si="457"/>
        <v>0</v>
      </c>
      <c r="CD253" s="2"/>
      <c r="CE253" s="2"/>
      <c r="CJ253" s="6"/>
      <c r="CK253" s="6"/>
      <c r="CM253" s="6"/>
    </row>
    <row r="254" spans="3:92" ht="18" customHeight="1" x14ac:dyDescent="0.3">
      <c r="C254" s="315"/>
      <c r="D254" s="319"/>
      <c r="E254" s="86" t="s">
        <v>41</v>
      </c>
      <c r="F254" s="87">
        <f>SUM(F250:F253)</f>
        <v>2254</v>
      </c>
      <c r="G254" s="88">
        <f>IFERROR(F254/F266,0)</f>
        <v>0.50033296337402888</v>
      </c>
      <c r="H254" s="89">
        <f t="shared" si="426"/>
        <v>233.62999112688553</v>
      </c>
      <c r="I254" s="90">
        <f>IFERROR(H254/H251,0)</f>
        <v>0.98897594268625322</v>
      </c>
      <c r="J254" s="89">
        <f>SUM(J250:J253)</f>
        <v>526602</v>
      </c>
      <c r="K254" s="91">
        <f>IFERROR(J254/J266,0)</f>
        <v>0.49344589029350827</v>
      </c>
      <c r="L254" s="92">
        <f>SUM(L250:L253)</f>
        <v>895</v>
      </c>
      <c r="M254" s="88">
        <f>IFERROR(L254/L266,0)</f>
        <v>0.20387243735763097</v>
      </c>
      <c r="N254" s="89">
        <f t="shared" si="427"/>
        <v>200.99952178770951</v>
      </c>
      <c r="O254" s="90">
        <f>IFERROR(N254/N251,0)</f>
        <v>0.93101090828610045</v>
      </c>
      <c r="P254" s="89">
        <f>SUM(P250:P253)</f>
        <v>179894.57200000001</v>
      </c>
      <c r="Q254" s="93">
        <f>IFERROR(P254/P266,0)</f>
        <v>0.22920770564515669</v>
      </c>
      <c r="R254" s="92">
        <f>SUM(R250:R253)</f>
        <v>0</v>
      </c>
      <c r="S254" s="88">
        <f>IFERROR(R254/R266,0)</f>
        <v>0</v>
      </c>
      <c r="T254" s="89" t="str">
        <f t="shared" si="428"/>
        <v>0</v>
      </c>
      <c r="U254" s="90">
        <f>IFERROR(T254/T251,0)</f>
        <v>0</v>
      </c>
      <c r="V254" s="89">
        <f>SUM(V250:V253)</f>
        <v>0</v>
      </c>
      <c r="W254" s="93">
        <f>IFERROR(V254/V266,0)</f>
        <v>0</v>
      </c>
      <c r="X254" s="94">
        <f>SUM(X250:X253)</f>
        <v>0</v>
      </c>
      <c r="Y254" s="88">
        <f>IFERROR(X254/X266,0)</f>
        <v>0</v>
      </c>
      <c r="Z254" s="89" t="str">
        <f t="shared" si="429"/>
        <v>0</v>
      </c>
      <c r="AA254" s="90">
        <f>IFERROR(Z254/Z251,0)</f>
        <v>0</v>
      </c>
      <c r="AB254" s="89">
        <f>SUM(AB250:AB253)</f>
        <v>0</v>
      </c>
      <c r="AC254" s="91">
        <f>IFERROR(AB254/AB266,0)</f>
        <v>0</v>
      </c>
      <c r="AD254" s="92">
        <f>SUM(AD250:AD253)</f>
        <v>0</v>
      </c>
      <c r="AE254" s="88">
        <f>IFERROR(AD254/AD266,0)</f>
        <v>0</v>
      </c>
      <c r="AF254" s="89" t="str">
        <f t="shared" si="430"/>
        <v>0</v>
      </c>
      <c r="AG254" s="90">
        <f>IFERROR(AF254/AF251,0)</f>
        <v>0</v>
      </c>
      <c r="AH254" s="89">
        <f>SUM(AH250:AH253)</f>
        <v>0</v>
      </c>
      <c r="AI254" s="93">
        <f>IFERROR(AH254/AH266,0)</f>
        <v>0</v>
      </c>
      <c r="AJ254" s="92">
        <f>SUM(AJ250:AJ253)</f>
        <v>0</v>
      </c>
      <c r="AK254" s="88">
        <f>IFERROR(AJ254/AJ266,0)</f>
        <v>0</v>
      </c>
      <c r="AL254" s="89" t="str">
        <f t="shared" si="431"/>
        <v>0</v>
      </c>
      <c r="AM254" s="90">
        <f>IFERROR(AL254/AL251,0)</f>
        <v>0</v>
      </c>
      <c r="AN254" s="89">
        <f>SUM(AN250:AN253)</f>
        <v>0</v>
      </c>
      <c r="AO254" s="91">
        <f>IFERROR(AN254/AN266,0)</f>
        <v>0</v>
      </c>
      <c r="AP254" s="92">
        <f>SUM(AP250:AP253)</f>
        <v>0</v>
      </c>
      <c r="AQ254" s="88">
        <f>IFERROR(AP254/AP266,0)</f>
        <v>0</v>
      </c>
      <c r="AR254" s="89" t="str">
        <f t="shared" si="433"/>
        <v>0</v>
      </c>
      <c r="AS254" s="90">
        <f>IFERROR(AR254/AR251,0)</f>
        <v>0</v>
      </c>
      <c r="AT254" s="89">
        <f>SUM(AT250:AT253)</f>
        <v>0</v>
      </c>
      <c r="AU254" s="95">
        <f>IFERROR(AT254/AT266,0)</f>
        <v>0</v>
      </c>
      <c r="AV254" s="96">
        <f t="shared" si="435"/>
        <v>-1359</v>
      </c>
      <c r="AW254" s="97">
        <f t="shared" si="436"/>
        <v>-0.60292812777284832</v>
      </c>
      <c r="AX254" s="98">
        <f t="shared" si="437"/>
        <v>-32.630469339176017</v>
      </c>
      <c r="AY254" s="97">
        <f t="shared" si="438"/>
        <v>-0.13966729691589236</v>
      </c>
      <c r="AZ254" s="98">
        <f t="shared" si="439"/>
        <v>-346707.42799999996</v>
      </c>
      <c r="BA254" s="99">
        <f t="shared" si="440"/>
        <v>-0.65838608284814715</v>
      </c>
      <c r="BB254" s="96">
        <f t="shared" si="441"/>
        <v>895</v>
      </c>
      <c r="BC254" s="97">
        <f t="shared" si="442"/>
        <v>0</v>
      </c>
      <c r="BD254" s="98">
        <f t="shared" si="443"/>
        <v>200.99952178770951</v>
      </c>
      <c r="BE254" s="97">
        <f t="shared" si="444"/>
        <v>0</v>
      </c>
      <c r="BF254" s="98">
        <f t="shared" si="445"/>
        <v>179894.57200000001</v>
      </c>
      <c r="BG254" s="99">
        <f t="shared" si="446"/>
        <v>0</v>
      </c>
      <c r="BH254" s="96">
        <f t="shared" si="447"/>
        <v>895</v>
      </c>
      <c r="BI254" s="97">
        <f t="shared" si="448"/>
        <v>0</v>
      </c>
      <c r="BJ254" s="98">
        <f t="shared" si="449"/>
        <v>200.99952178770951</v>
      </c>
      <c r="BK254" s="97">
        <f t="shared" si="450"/>
        <v>0</v>
      </c>
      <c r="BL254" s="98">
        <f t="shared" si="451"/>
        <v>179894.57200000001</v>
      </c>
      <c r="BM254" s="100">
        <f t="shared" si="452"/>
        <v>0</v>
      </c>
      <c r="BN254" s="101">
        <f t="shared" si="453"/>
        <v>895</v>
      </c>
      <c r="BO254" s="97">
        <f t="shared" si="454"/>
        <v>0</v>
      </c>
      <c r="BP254" s="98">
        <f t="shared" si="455"/>
        <v>200.99952178770951</v>
      </c>
      <c r="BQ254" s="97">
        <f t="shared" si="456"/>
        <v>0</v>
      </c>
      <c r="BR254" s="98">
        <f t="shared" si="425"/>
        <v>179894.57200000001</v>
      </c>
      <c r="BS254" s="100">
        <f t="shared" si="457"/>
        <v>0</v>
      </c>
      <c r="CD254" s="2"/>
      <c r="CE254" s="2"/>
      <c r="CJ254" s="6"/>
      <c r="CK254" s="6"/>
      <c r="CM254" s="6"/>
    </row>
    <row r="255" spans="3:92" ht="18" customHeight="1" x14ac:dyDescent="0.3">
      <c r="C255" s="315"/>
      <c r="D255" s="320" t="s">
        <v>44</v>
      </c>
      <c r="E255" s="102" t="s">
        <v>45</v>
      </c>
      <c r="F255" s="103">
        <f>CA144</f>
        <v>223</v>
      </c>
      <c r="G255" s="104">
        <f>IFERROR(F255/F266,0)</f>
        <v>4.9500554938956713E-2</v>
      </c>
      <c r="H255" s="105">
        <f t="shared" si="426"/>
        <v>217.84304932735427</v>
      </c>
      <c r="I255" s="106">
        <f>IFERROR(H255/H251,0)</f>
        <v>0.92214845374522503</v>
      </c>
      <c r="J255" s="105">
        <f>CB144</f>
        <v>48579</v>
      </c>
      <c r="K255" s="107">
        <f>IFERROR(J255/J266,0)</f>
        <v>4.5520351051777888E-2</v>
      </c>
      <c r="L255" s="108">
        <f t="shared" ref="L255:L257" si="458">CC144</f>
        <v>738</v>
      </c>
      <c r="M255" s="104">
        <f>IFERROR(L255/L266,0)</f>
        <v>0.16810933940774486</v>
      </c>
      <c r="N255" s="105">
        <f t="shared" si="427"/>
        <v>138.5565162601626</v>
      </c>
      <c r="O255" s="106">
        <f>IFERROR(N255/N251,0)</f>
        <v>0.64178077094420038</v>
      </c>
      <c r="P255" s="105">
        <f t="shared" ref="P255:P257" si="459">CD144</f>
        <v>102254.709</v>
      </c>
      <c r="Q255" s="109">
        <f>IFERROR(P255/P266,0)</f>
        <v>0.13028501627777381</v>
      </c>
      <c r="R255" s="108">
        <f>CE144</f>
        <v>0</v>
      </c>
      <c r="S255" s="104">
        <f>IFERROR(R255/R266,0)</f>
        <v>0</v>
      </c>
      <c r="T255" s="105" t="str">
        <f t="shared" si="428"/>
        <v>0</v>
      </c>
      <c r="U255" s="106">
        <f>IFERROR(T255/T251,0)</f>
        <v>0</v>
      </c>
      <c r="V255" s="105">
        <f>CF144</f>
        <v>0</v>
      </c>
      <c r="W255" s="109">
        <f>IFERROR(V255/V266,0)</f>
        <v>0</v>
      </c>
      <c r="X255" s="110">
        <f>CG144</f>
        <v>0</v>
      </c>
      <c r="Y255" s="104">
        <f>IFERROR(X255/X266,0)</f>
        <v>0</v>
      </c>
      <c r="Z255" s="105" t="str">
        <f t="shared" si="429"/>
        <v>0</v>
      </c>
      <c r="AA255" s="106">
        <f>IFERROR(Z255/Z251,0)</f>
        <v>0</v>
      </c>
      <c r="AB255" s="105">
        <f>CH144</f>
        <v>0</v>
      </c>
      <c r="AC255" s="107">
        <f>IFERROR(AB255/AB266,0)</f>
        <v>0</v>
      </c>
      <c r="AD255" s="108">
        <f>CI144</f>
        <v>0</v>
      </c>
      <c r="AE255" s="104">
        <f>IFERROR(AD255/AD266,0)</f>
        <v>0</v>
      </c>
      <c r="AF255" s="105" t="str">
        <f t="shared" si="430"/>
        <v>0</v>
      </c>
      <c r="AG255" s="106">
        <f>IFERROR(AF255/AF251,0)</f>
        <v>0</v>
      </c>
      <c r="AH255" s="105">
        <f>CJ144</f>
        <v>0</v>
      </c>
      <c r="AI255" s="109">
        <f>IFERROR(AH255/AH266,0)</f>
        <v>0</v>
      </c>
      <c r="AJ255" s="108">
        <f>CK144</f>
        <v>0</v>
      </c>
      <c r="AK255" s="104">
        <f>IFERROR(AJ255/AJ266,0)</f>
        <v>0</v>
      </c>
      <c r="AL255" s="105" t="str">
        <f t="shared" si="431"/>
        <v>0</v>
      </c>
      <c r="AM255" s="106">
        <f>IFERROR(AL255/AL251,0)</f>
        <v>0</v>
      </c>
      <c r="AN255" s="105">
        <f>CL144</f>
        <v>0</v>
      </c>
      <c r="AO255" s="107">
        <f>IFERROR(AN255/AN266,0)</f>
        <v>0</v>
      </c>
      <c r="AP255" s="108">
        <f>CM144</f>
        <v>0</v>
      </c>
      <c r="AQ255" s="104">
        <f>IFERROR(AP255/AP266,0)</f>
        <v>0</v>
      </c>
      <c r="AR255" s="105" t="str">
        <f t="shared" si="433"/>
        <v>0</v>
      </c>
      <c r="AS255" s="106">
        <f>IFERROR(AR255/AR251,0)</f>
        <v>0</v>
      </c>
      <c r="AT255" s="105">
        <f>CN144</f>
        <v>0</v>
      </c>
      <c r="AU255" s="111">
        <f>IFERROR(AT255/AT266,0)</f>
        <v>0</v>
      </c>
      <c r="AV255" s="112">
        <f t="shared" si="435"/>
        <v>515</v>
      </c>
      <c r="AW255" s="113">
        <f t="shared" si="436"/>
        <v>2.3094170403587442</v>
      </c>
      <c r="AX255" s="114">
        <f t="shared" si="437"/>
        <v>-79.286533067191669</v>
      </c>
      <c r="AY255" s="113">
        <f t="shared" si="438"/>
        <v>-0.36396172984177816</v>
      </c>
      <c r="AZ255" s="114">
        <f t="shared" si="439"/>
        <v>53675.709000000003</v>
      </c>
      <c r="BA255" s="115">
        <f t="shared" si="440"/>
        <v>1.1049158895819182</v>
      </c>
      <c r="BB255" s="112">
        <f t="shared" si="441"/>
        <v>738</v>
      </c>
      <c r="BC255" s="113">
        <f t="shared" si="442"/>
        <v>0</v>
      </c>
      <c r="BD255" s="114">
        <f t="shared" si="443"/>
        <v>138.5565162601626</v>
      </c>
      <c r="BE255" s="113">
        <f t="shared" si="444"/>
        <v>0</v>
      </c>
      <c r="BF255" s="114">
        <f t="shared" si="445"/>
        <v>102254.709</v>
      </c>
      <c r="BG255" s="115">
        <f t="shared" si="446"/>
        <v>0</v>
      </c>
      <c r="BH255" s="112">
        <f t="shared" si="447"/>
        <v>738</v>
      </c>
      <c r="BI255" s="113">
        <f t="shared" si="448"/>
        <v>0</v>
      </c>
      <c r="BJ255" s="114">
        <f t="shared" si="449"/>
        <v>138.5565162601626</v>
      </c>
      <c r="BK255" s="113">
        <f t="shared" si="450"/>
        <v>0</v>
      </c>
      <c r="BL255" s="114">
        <f t="shared" si="451"/>
        <v>102254.709</v>
      </c>
      <c r="BM255" s="116">
        <f t="shared" si="452"/>
        <v>0</v>
      </c>
      <c r="BN255" s="117">
        <f t="shared" si="453"/>
        <v>738</v>
      </c>
      <c r="BO255" s="113">
        <f t="shared" si="454"/>
        <v>0</v>
      </c>
      <c r="BP255" s="114">
        <f t="shared" si="455"/>
        <v>138.5565162601626</v>
      </c>
      <c r="BQ255" s="113">
        <f t="shared" si="456"/>
        <v>0</v>
      </c>
      <c r="BR255" s="114">
        <f t="shared" si="425"/>
        <v>102254.709</v>
      </c>
      <c r="BS255" s="116">
        <f t="shared" si="457"/>
        <v>0</v>
      </c>
      <c r="CD255" s="2"/>
      <c r="CE255" s="2"/>
      <c r="CJ255" s="6"/>
      <c r="CK255" s="6"/>
      <c r="CM255" s="6"/>
    </row>
    <row r="256" spans="3:92" ht="18" customHeight="1" x14ac:dyDescent="0.3">
      <c r="C256" s="315"/>
      <c r="D256" s="321"/>
      <c r="E256" s="60" t="s">
        <v>47</v>
      </c>
      <c r="F256" s="61">
        <f>CA145</f>
        <v>0</v>
      </c>
      <c r="G256" s="62">
        <f>IFERROR(F256/F266,0)</f>
        <v>0</v>
      </c>
      <c r="H256" s="63" t="str">
        <f t="shared" si="426"/>
        <v>0</v>
      </c>
      <c r="I256" s="64">
        <f>IFERROR(H256/H251,0)</f>
        <v>0</v>
      </c>
      <c r="J256" s="63">
        <f>CB145</f>
        <v>0</v>
      </c>
      <c r="K256" s="65">
        <f>IFERROR(J256/J266,0)</f>
        <v>0</v>
      </c>
      <c r="L256" s="66">
        <f t="shared" si="458"/>
        <v>0</v>
      </c>
      <c r="M256" s="62">
        <f>IFERROR(L256/L266,0)</f>
        <v>0</v>
      </c>
      <c r="N256" s="63" t="str">
        <f t="shared" si="427"/>
        <v>0</v>
      </c>
      <c r="O256" s="64">
        <f>IFERROR(N256/N251,0)</f>
        <v>0</v>
      </c>
      <c r="P256" s="63">
        <f t="shared" si="459"/>
        <v>0</v>
      </c>
      <c r="Q256" s="67">
        <f>IFERROR(P256/P266,0)</f>
        <v>0</v>
      </c>
      <c r="R256" s="66">
        <f>CE145</f>
        <v>0</v>
      </c>
      <c r="S256" s="62">
        <f>IFERROR(R256/R266,0)</f>
        <v>0</v>
      </c>
      <c r="T256" s="63" t="str">
        <f t="shared" si="428"/>
        <v>0</v>
      </c>
      <c r="U256" s="64">
        <f>IFERROR(T256/T251,0)</f>
        <v>0</v>
      </c>
      <c r="V256" s="63">
        <f>CF145</f>
        <v>0</v>
      </c>
      <c r="W256" s="67">
        <f>IFERROR(V256/V266,0)</f>
        <v>0</v>
      </c>
      <c r="X256" s="68">
        <f>CG145</f>
        <v>0</v>
      </c>
      <c r="Y256" s="62">
        <f>IFERROR(X256/X266,0)</f>
        <v>0</v>
      </c>
      <c r="Z256" s="63" t="str">
        <f t="shared" si="429"/>
        <v>0</v>
      </c>
      <c r="AA256" s="64">
        <f>IFERROR(Z256/Z251,0)</f>
        <v>0</v>
      </c>
      <c r="AB256" s="63">
        <f>CH145</f>
        <v>0</v>
      </c>
      <c r="AC256" s="65">
        <f>IFERROR(AB256/AB266,0)</f>
        <v>0</v>
      </c>
      <c r="AD256" s="66">
        <f>CI145</f>
        <v>0</v>
      </c>
      <c r="AE256" s="62">
        <f>IFERROR(AD256/AD266,0)</f>
        <v>0</v>
      </c>
      <c r="AF256" s="63" t="str">
        <f t="shared" si="430"/>
        <v>0</v>
      </c>
      <c r="AG256" s="64">
        <f>IFERROR(AF256/AF251,0)</f>
        <v>0</v>
      </c>
      <c r="AH256" s="63">
        <f>CJ145</f>
        <v>0</v>
      </c>
      <c r="AI256" s="67">
        <f>IFERROR(AH256/AH266,0)</f>
        <v>0</v>
      </c>
      <c r="AJ256" s="66">
        <f>CK145</f>
        <v>0</v>
      </c>
      <c r="AK256" s="62">
        <f>IFERROR(AJ256/AJ266,0)</f>
        <v>0</v>
      </c>
      <c r="AL256" s="63" t="str">
        <f t="shared" si="431"/>
        <v>0</v>
      </c>
      <c r="AM256" s="64">
        <f>IFERROR(AL256/AL251,0)</f>
        <v>0</v>
      </c>
      <c r="AN256" s="63">
        <f>CL145</f>
        <v>0</v>
      </c>
      <c r="AO256" s="65">
        <f>IFERROR(AN256/AN266,0)</f>
        <v>0</v>
      </c>
      <c r="AP256" s="66">
        <f t="shared" ref="AP256:AP257" si="460">CM145</f>
        <v>0</v>
      </c>
      <c r="AQ256" s="62">
        <f>IFERROR(AP256/AP266,0)</f>
        <v>0</v>
      </c>
      <c r="AR256" s="63" t="str">
        <f t="shared" si="433"/>
        <v>0</v>
      </c>
      <c r="AS256" s="64">
        <f>IFERROR(AR256/AR251,0)</f>
        <v>0</v>
      </c>
      <c r="AT256" s="63">
        <f t="shared" ref="AT256:AT257" si="461">CN145</f>
        <v>0</v>
      </c>
      <c r="AU256" s="69">
        <f>IFERROR(AT256/AT266,0)</f>
        <v>0</v>
      </c>
      <c r="AV256" s="70">
        <f t="shared" si="435"/>
        <v>0</v>
      </c>
      <c r="AW256" s="71">
        <f t="shared" si="436"/>
        <v>0</v>
      </c>
      <c r="AX256" s="72">
        <f t="shared" si="437"/>
        <v>0</v>
      </c>
      <c r="AY256" s="71">
        <f t="shared" si="438"/>
        <v>0</v>
      </c>
      <c r="AZ256" s="72">
        <f t="shared" si="439"/>
        <v>0</v>
      </c>
      <c r="BA256" s="73">
        <f t="shared" si="440"/>
        <v>0</v>
      </c>
      <c r="BB256" s="70">
        <f t="shared" si="441"/>
        <v>0</v>
      </c>
      <c r="BC256" s="71">
        <f t="shared" si="442"/>
        <v>0</v>
      </c>
      <c r="BD256" s="72">
        <f t="shared" si="443"/>
        <v>0</v>
      </c>
      <c r="BE256" s="71">
        <f t="shared" si="444"/>
        <v>0</v>
      </c>
      <c r="BF256" s="72">
        <f t="shared" si="445"/>
        <v>0</v>
      </c>
      <c r="BG256" s="73">
        <f t="shared" si="446"/>
        <v>0</v>
      </c>
      <c r="BH256" s="70">
        <f t="shared" si="447"/>
        <v>0</v>
      </c>
      <c r="BI256" s="71">
        <f t="shared" si="448"/>
        <v>0</v>
      </c>
      <c r="BJ256" s="72">
        <f t="shared" si="449"/>
        <v>0</v>
      </c>
      <c r="BK256" s="71">
        <f t="shared" si="450"/>
        <v>0</v>
      </c>
      <c r="BL256" s="72">
        <f t="shared" si="451"/>
        <v>0</v>
      </c>
      <c r="BM256" s="74">
        <f t="shared" si="452"/>
        <v>0</v>
      </c>
      <c r="BN256" s="75">
        <f t="shared" si="453"/>
        <v>0</v>
      </c>
      <c r="BO256" s="71">
        <f t="shared" si="454"/>
        <v>0</v>
      </c>
      <c r="BP256" s="72">
        <f t="shared" si="455"/>
        <v>0</v>
      </c>
      <c r="BQ256" s="71">
        <f t="shared" si="456"/>
        <v>0</v>
      </c>
      <c r="BR256" s="72">
        <f t="shared" si="425"/>
        <v>0</v>
      </c>
      <c r="BS256" s="74">
        <f t="shared" si="457"/>
        <v>0</v>
      </c>
      <c r="CD256" s="2"/>
      <c r="CE256" s="2"/>
      <c r="CJ256" s="6"/>
      <c r="CK256" s="6"/>
      <c r="CM256" s="6"/>
    </row>
    <row r="257" spans="3:92" ht="18" customHeight="1" x14ac:dyDescent="0.3">
      <c r="C257" s="315"/>
      <c r="D257" s="321"/>
      <c r="E257" s="60" t="s">
        <v>49</v>
      </c>
      <c r="F257" s="61">
        <f>CA146</f>
        <v>0</v>
      </c>
      <c r="G257" s="62">
        <f>IFERROR(F257/F266,0)</f>
        <v>0</v>
      </c>
      <c r="H257" s="63" t="str">
        <f t="shared" si="426"/>
        <v>0</v>
      </c>
      <c r="I257" s="64">
        <f>IFERROR(H257/H251,0)</f>
        <v>0</v>
      </c>
      <c r="J257" s="63">
        <f>CB146</f>
        <v>0</v>
      </c>
      <c r="K257" s="65">
        <f>IFERROR(J257/J266,0)</f>
        <v>0</v>
      </c>
      <c r="L257" s="66">
        <f t="shared" si="458"/>
        <v>5</v>
      </c>
      <c r="M257" s="62">
        <f>IFERROR(L257/L266,0)</f>
        <v>1.1389521640091116E-3</v>
      </c>
      <c r="N257" s="63">
        <f t="shared" si="427"/>
        <v>788.21800000000007</v>
      </c>
      <c r="O257" s="64">
        <f>IFERROR(N257/N251,0)</f>
        <v>3.6509517514301151</v>
      </c>
      <c r="P257" s="63">
        <f t="shared" si="459"/>
        <v>3941.09</v>
      </c>
      <c r="Q257" s="67">
        <f>IFERROR(P257/P266,0)</f>
        <v>5.0214310893219758E-3</v>
      </c>
      <c r="R257" s="66">
        <f>CE146</f>
        <v>0</v>
      </c>
      <c r="S257" s="62">
        <f>IFERROR(R257/R266,0)</f>
        <v>0</v>
      </c>
      <c r="T257" s="63" t="str">
        <f t="shared" si="428"/>
        <v>0</v>
      </c>
      <c r="U257" s="64">
        <f>IFERROR(T257/T251,0)</f>
        <v>0</v>
      </c>
      <c r="V257" s="63">
        <f>CF146</f>
        <v>0</v>
      </c>
      <c r="W257" s="67">
        <f>IFERROR(V257/V266,0)</f>
        <v>0</v>
      </c>
      <c r="X257" s="68">
        <f>CG146</f>
        <v>0</v>
      </c>
      <c r="Y257" s="62">
        <f>IFERROR(X257/X266,0)</f>
        <v>0</v>
      </c>
      <c r="Z257" s="63" t="str">
        <f t="shared" si="429"/>
        <v>0</v>
      </c>
      <c r="AA257" s="64">
        <f>IFERROR(Z257/Z251,0)</f>
        <v>0</v>
      </c>
      <c r="AB257" s="63">
        <f>CH146</f>
        <v>0</v>
      </c>
      <c r="AC257" s="65">
        <f>IFERROR(AB257/AB266,0)</f>
        <v>0</v>
      </c>
      <c r="AD257" s="66">
        <f>CI146</f>
        <v>0</v>
      </c>
      <c r="AE257" s="62">
        <f>IFERROR(AD257/AD266,0)</f>
        <v>0</v>
      </c>
      <c r="AF257" s="63" t="str">
        <f t="shared" si="430"/>
        <v>0</v>
      </c>
      <c r="AG257" s="64">
        <f>IFERROR(AF257/AF251,0)</f>
        <v>0</v>
      </c>
      <c r="AH257" s="63">
        <f>CJ146</f>
        <v>0</v>
      </c>
      <c r="AI257" s="67">
        <f>IFERROR(AH257/AH266,0)</f>
        <v>0</v>
      </c>
      <c r="AJ257" s="66">
        <f>CK146</f>
        <v>0</v>
      </c>
      <c r="AK257" s="62">
        <f>IFERROR(AJ257/AJ266,0)</f>
        <v>0</v>
      </c>
      <c r="AL257" s="63" t="str">
        <f t="shared" si="431"/>
        <v>0</v>
      </c>
      <c r="AM257" s="64">
        <f>IFERROR(AL257/AL251,0)</f>
        <v>0</v>
      </c>
      <c r="AN257" s="63">
        <f>CL146</f>
        <v>0</v>
      </c>
      <c r="AO257" s="65">
        <f>IFERROR(AN257/AN266,0)</f>
        <v>0</v>
      </c>
      <c r="AP257" s="66">
        <f t="shared" si="460"/>
        <v>0</v>
      </c>
      <c r="AQ257" s="62">
        <f>IFERROR(AP257/AP266,0)</f>
        <v>0</v>
      </c>
      <c r="AR257" s="63" t="str">
        <f t="shared" si="433"/>
        <v>0</v>
      </c>
      <c r="AS257" s="64">
        <f>IFERROR(AR257/AR251,0)</f>
        <v>0</v>
      </c>
      <c r="AT257" s="63">
        <f t="shared" si="461"/>
        <v>0</v>
      </c>
      <c r="AU257" s="69">
        <f>IFERROR(AT257/AT266,0)</f>
        <v>0</v>
      </c>
      <c r="AV257" s="70">
        <f t="shared" si="435"/>
        <v>5</v>
      </c>
      <c r="AW257" s="71">
        <f t="shared" si="436"/>
        <v>0</v>
      </c>
      <c r="AX257" s="72">
        <f t="shared" si="437"/>
        <v>788.21800000000007</v>
      </c>
      <c r="AY257" s="71">
        <f t="shared" si="438"/>
        <v>0</v>
      </c>
      <c r="AZ257" s="72">
        <f t="shared" si="439"/>
        <v>3941.09</v>
      </c>
      <c r="BA257" s="73">
        <f t="shared" si="440"/>
        <v>0</v>
      </c>
      <c r="BB257" s="70">
        <f t="shared" si="441"/>
        <v>5</v>
      </c>
      <c r="BC257" s="71">
        <f t="shared" si="442"/>
        <v>0</v>
      </c>
      <c r="BD257" s="72">
        <f t="shared" si="443"/>
        <v>788.21800000000007</v>
      </c>
      <c r="BE257" s="71">
        <f t="shared" si="444"/>
        <v>0</v>
      </c>
      <c r="BF257" s="72">
        <f t="shared" si="445"/>
        <v>3941.09</v>
      </c>
      <c r="BG257" s="73">
        <f t="shared" si="446"/>
        <v>0</v>
      </c>
      <c r="BH257" s="70">
        <f t="shared" si="447"/>
        <v>5</v>
      </c>
      <c r="BI257" s="71">
        <f t="shared" si="448"/>
        <v>0</v>
      </c>
      <c r="BJ257" s="72">
        <f t="shared" si="449"/>
        <v>788.21800000000007</v>
      </c>
      <c r="BK257" s="71">
        <f t="shared" si="450"/>
        <v>0</v>
      </c>
      <c r="BL257" s="72">
        <f t="shared" si="451"/>
        <v>3941.09</v>
      </c>
      <c r="BM257" s="74">
        <f t="shared" si="452"/>
        <v>0</v>
      </c>
      <c r="BN257" s="75">
        <f t="shared" si="453"/>
        <v>5</v>
      </c>
      <c r="BO257" s="71">
        <f t="shared" si="454"/>
        <v>0</v>
      </c>
      <c r="BP257" s="72">
        <f t="shared" si="455"/>
        <v>788.21800000000007</v>
      </c>
      <c r="BQ257" s="71">
        <f t="shared" si="456"/>
        <v>0</v>
      </c>
      <c r="BR257" s="72">
        <f t="shared" si="425"/>
        <v>3941.09</v>
      </c>
      <c r="BS257" s="74">
        <f t="shared" si="457"/>
        <v>0</v>
      </c>
      <c r="CD257" s="2"/>
      <c r="CE257" s="2"/>
      <c r="CJ257" s="6"/>
      <c r="CK257" s="6"/>
      <c r="CM257" s="6"/>
    </row>
    <row r="258" spans="3:92" ht="18" customHeight="1" x14ac:dyDescent="0.3">
      <c r="C258" s="315"/>
      <c r="D258" s="322"/>
      <c r="E258" s="118" t="s">
        <v>41</v>
      </c>
      <c r="F258" s="119">
        <f>SUM(F255:F257)</f>
        <v>223</v>
      </c>
      <c r="G258" s="120">
        <f>IFERROR(F258/F266,0)</f>
        <v>4.9500554938956713E-2</v>
      </c>
      <c r="H258" s="121">
        <f t="shared" si="426"/>
        <v>217.84304932735427</v>
      </c>
      <c r="I258" s="122">
        <f>IFERROR(H258/H251,0)</f>
        <v>0.92214845374522503</v>
      </c>
      <c r="J258" s="121">
        <f>SUM(J255:J257)</f>
        <v>48579</v>
      </c>
      <c r="K258" s="123">
        <f>IFERROR(J258/J266,0)</f>
        <v>4.5520351051777888E-2</v>
      </c>
      <c r="L258" s="124">
        <f>SUM(L255:L257)</f>
        <v>743</v>
      </c>
      <c r="M258" s="120">
        <f>IFERROR(L258/L266,0)</f>
        <v>0.16924829157175397</v>
      </c>
      <c r="N258" s="121">
        <f t="shared" si="427"/>
        <v>142.92839703903095</v>
      </c>
      <c r="O258" s="122">
        <f>IFERROR(N258/N251,0)</f>
        <v>0.66203091213185805</v>
      </c>
      <c r="P258" s="121">
        <f>SUM(P255:P257)</f>
        <v>106195.799</v>
      </c>
      <c r="Q258" s="125">
        <f>IFERROR(P258/P266,0)</f>
        <v>0.13530644736709579</v>
      </c>
      <c r="R258" s="124">
        <f>SUM(R255:R257)</f>
        <v>0</v>
      </c>
      <c r="S258" s="120">
        <f>IFERROR(R258/R266,0)</f>
        <v>0</v>
      </c>
      <c r="T258" s="121" t="str">
        <f t="shared" si="428"/>
        <v>0</v>
      </c>
      <c r="U258" s="122">
        <f>IFERROR(T258/T251,0)</f>
        <v>0</v>
      </c>
      <c r="V258" s="121">
        <f>SUM(V255:V257)</f>
        <v>0</v>
      </c>
      <c r="W258" s="125">
        <f>IFERROR(V258/V266,0)</f>
        <v>0</v>
      </c>
      <c r="X258" s="126">
        <f>SUM(X255:X257)</f>
        <v>0</v>
      </c>
      <c r="Y258" s="120">
        <f>IFERROR(X258/X266,0)</f>
        <v>0</v>
      </c>
      <c r="Z258" s="121" t="str">
        <f t="shared" si="429"/>
        <v>0</v>
      </c>
      <c r="AA258" s="122">
        <f>IFERROR(Z258/Z251,0)</f>
        <v>0</v>
      </c>
      <c r="AB258" s="121">
        <f>SUM(AB255:AB257)</f>
        <v>0</v>
      </c>
      <c r="AC258" s="123">
        <f>IFERROR(AB258/AB266,0)</f>
        <v>0</v>
      </c>
      <c r="AD258" s="124">
        <f>SUM(AD255:AD257)</f>
        <v>0</v>
      </c>
      <c r="AE258" s="120">
        <f>IFERROR(AD258/AD266,0)</f>
        <v>0</v>
      </c>
      <c r="AF258" s="121" t="str">
        <f t="shared" si="430"/>
        <v>0</v>
      </c>
      <c r="AG258" s="122">
        <f>IFERROR(AF258/AF251,0)</f>
        <v>0</v>
      </c>
      <c r="AH258" s="121">
        <f>SUM(AH255:AH257)</f>
        <v>0</v>
      </c>
      <c r="AI258" s="125">
        <f>IFERROR(AH258/AH266,0)</f>
        <v>0</v>
      </c>
      <c r="AJ258" s="124">
        <f>SUM(AJ255:AJ257)</f>
        <v>0</v>
      </c>
      <c r="AK258" s="120">
        <f>IFERROR(AJ258/AJ266,0)</f>
        <v>0</v>
      </c>
      <c r="AL258" s="121" t="str">
        <f t="shared" si="431"/>
        <v>0</v>
      </c>
      <c r="AM258" s="122">
        <f>IFERROR(AL258/AL251,0)</f>
        <v>0</v>
      </c>
      <c r="AN258" s="121">
        <f>SUM(AN255:AN257)</f>
        <v>0</v>
      </c>
      <c r="AO258" s="123">
        <f>IFERROR(AN258/AN266,0)</f>
        <v>0</v>
      </c>
      <c r="AP258" s="124">
        <f>SUM(AP255:AP257)</f>
        <v>0</v>
      </c>
      <c r="AQ258" s="120">
        <f>IFERROR(AP258/AP266,0)</f>
        <v>0</v>
      </c>
      <c r="AR258" s="121" t="str">
        <f t="shared" si="433"/>
        <v>0</v>
      </c>
      <c r="AS258" s="122">
        <f>IFERROR(AR258/AR251,0)</f>
        <v>0</v>
      </c>
      <c r="AT258" s="121">
        <f>SUM(AT255:AT257)</f>
        <v>0</v>
      </c>
      <c r="AU258" s="127">
        <f>IFERROR(AT258/AT266,0)</f>
        <v>0</v>
      </c>
      <c r="AV258" s="128">
        <f t="shared" si="435"/>
        <v>520</v>
      </c>
      <c r="AW258" s="129">
        <f t="shared" si="436"/>
        <v>2.3318385650224216</v>
      </c>
      <c r="AX258" s="130">
        <f t="shared" si="437"/>
        <v>-74.91465228832331</v>
      </c>
      <c r="AY258" s="129">
        <f t="shared" si="438"/>
        <v>-0.34389278207242013</v>
      </c>
      <c r="AZ258" s="130">
        <f t="shared" si="439"/>
        <v>57616.798999999999</v>
      </c>
      <c r="BA258" s="131">
        <f t="shared" si="440"/>
        <v>1.1860433314806809</v>
      </c>
      <c r="BB258" s="128">
        <f t="shared" si="441"/>
        <v>743</v>
      </c>
      <c r="BC258" s="129">
        <f t="shared" si="442"/>
        <v>0</v>
      </c>
      <c r="BD258" s="130">
        <f t="shared" si="443"/>
        <v>142.92839703903095</v>
      </c>
      <c r="BE258" s="129">
        <f t="shared" si="444"/>
        <v>0</v>
      </c>
      <c r="BF258" s="130">
        <f t="shared" si="445"/>
        <v>106195.799</v>
      </c>
      <c r="BG258" s="131">
        <f t="shared" si="446"/>
        <v>0</v>
      </c>
      <c r="BH258" s="128">
        <f t="shared" si="447"/>
        <v>743</v>
      </c>
      <c r="BI258" s="129">
        <f t="shared" si="448"/>
        <v>0</v>
      </c>
      <c r="BJ258" s="130">
        <f t="shared" si="449"/>
        <v>142.92839703903095</v>
      </c>
      <c r="BK258" s="129">
        <f t="shared" si="450"/>
        <v>0</v>
      </c>
      <c r="BL258" s="130">
        <f t="shared" si="451"/>
        <v>106195.799</v>
      </c>
      <c r="BM258" s="132">
        <f t="shared" si="452"/>
        <v>0</v>
      </c>
      <c r="BN258" s="133">
        <f t="shared" si="453"/>
        <v>743</v>
      </c>
      <c r="BO258" s="129">
        <f t="shared" si="454"/>
        <v>0</v>
      </c>
      <c r="BP258" s="130">
        <f t="shared" si="455"/>
        <v>142.92839703903095</v>
      </c>
      <c r="BQ258" s="129">
        <f t="shared" si="456"/>
        <v>0</v>
      </c>
      <c r="BR258" s="130">
        <f t="shared" si="425"/>
        <v>106195.799</v>
      </c>
      <c r="BS258" s="132">
        <f t="shared" si="457"/>
        <v>0</v>
      </c>
      <c r="CD258" s="2"/>
      <c r="CE258" s="2"/>
      <c r="CJ258" s="6"/>
      <c r="CK258" s="6"/>
      <c r="CM258" s="6"/>
    </row>
    <row r="259" spans="3:92" ht="18" customHeight="1" x14ac:dyDescent="0.3">
      <c r="C259" s="315"/>
      <c r="D259" s="323" t="s">
        <v>52</v>
      </c>
      <c r="E259" s="134" t="s">
        <v>53</v>
      </c>
      <c r="F259" s="35">
        <f>CA147</f>
        <v>319</v>
      </c>
      <c r="G259" s="36">
        <f>IFERROR(F259/F266,0)</f>
        <v>7.0810210876803545E-2</v>
      </c>
      <c r="H259" s="37">
        <f t="shared" si="426"/>
        <v>240.10031347962382</v>
      </c>
      <c r="I259" s="38">
        <f>IFERROR(H259/H251,0)</f>
        <v>1.0163653763690546</v>
      </c>
      <c r="J259" s="37">
        <f>CB147</f>
        <v>76592</v>
      </c>
      <c r="K259" s="39">
        <f>IFERROR(J259/J266,0)</f>
        <v>7.1769586194811996E-2</v>
      </c>
      <c r="L259" s="40">
        <f t="shared" ref="L259:L263" si="462">CC147</f>
        <v>232</v>
      </c>
      <c r="M259" s="36">
        <f>IFERROR(L259/L266,0)</f>
        <v>5.2847380410022779E-2</v>
      </c>
      <c r="N259" s="37">
        <f t="shared" si="427"/>
        <v>209.3298577586207</v>
      </c>
      <c r="O259" s="38">
        <f>IFERROR(N259/N251,0)</f>
        <v>0.96959624216961937</v>
      </c>
      <c r="P259" s="37">
        <f t="shared" ref="P259:P263" si="463">CD147</f>
        <v>48564.527000000002</v>
      </c>
      <c r="Q259" s="41">
        <f>IFERROR(P259/P266,0)</f>
        <v>6.1877152187850691E-2</v>
      </c>
      <c r="R259" s="40">
        <f>CE147</f>
        <v>0</v>
      </c>
      <c r="S259" s="36">
        <f>IFERROR(R259/R266,0)</f>
        <v>0</v>
      </c>
      <c r="T259" s="37" t="str">
        <f t="shared" si="428"/>
        <v>0</v>
      </c>
      <c r="U259" s="38">
        <f>IFERROR(T259/T251,0)</f>
        <v>0</v>
      </c>
      <c r="V259" s="37">
        <f>CF147</f>
        <v>0</v>
      </c>
      <c r="W259" s="41">
        <f>IFERROR(V259/V266,0)</f>
        <v>0</v>
      </c>
      <c r="X259" s="42">
        <f>CG147</f>
        <v>0</v>
      </c>
      <c r="Y259" s="36">
        <f>IFERROR(X259/X266,0)</f>
        <v>0</v>
      </c>
      <c r="Z259" s="37" t="str">
        <f t="shared" si="429"/>
        <v>0</v>
      </c>
      <c r="AA259" s="38">
        <f>IFERROR(Z259/Z251,0)</f>
        <v>0</v>
      </c>
      <c r="AB259" s="37">
        <f>CH147</f>
        <v>0</v>
      </c>
      <c r="AC259" s="39">
        <f>IFERROR(AB259/AB266,0)</f>
        <v>0</v>
      </c>
      <c r="AD259" s="40">
        <f>CI147</f>
        <v>0</v>
      </c>
      <c r="AE259" s="36">
        <f>IFERROR(AD259/AD266,0)</f>
        <v>0</v>
      </c>
      <c r="AF259" s="37" t="str">
        <f t="shared" si="430"/>
        <v>0</v>
      </c>
      <c r="AG259" s="38">
        <f>IFERROR(AF259/AF251,0)</f>
        <v>0</v>
      </c>
      <c r="AH259" s="37">
        <f>CJ147</f>
        <v>0</v>
      </c>
      <c r="AI259" s="41">
        <f>IFERROR(AH259/AH266,0)</f>
        <v>0</v>
      </c>
      <c r="AJ259" s="40">
        <f>CK147</f>
        <v>0</v>
      </c>
      <c r="AK259" s="36">
        <f>IFERROR(AJ259/AJ266,0)</f>
        <v>0</v>
      </c>
      <c r="AL259" s="37" t="str">
        <f t="shared" si="431"/>
        <v>0</v>
      </c>
      <c r="AM259" s="38">
        <f>IFERROR(AL259/AL251,0)</f>
        <v>0</v>
      </c>
      <c r="AN259" s="37">
        <f>CL147</f>
        <v>0</v>
      </c>
      <c r="AO259" s="39">
        <f>IFERROR(AN259/AN266,0)</f>
        <v>0</v>
      </c>
      <c r="AP259" s="40">
        <f>CM147</f>
        <v>0</v>
      </c>
      <c r="AQ259" s="36">
        <f>IFERROR(AP259/AP266,0)</f>
        <v>0</v>
      </c>
      <c r="AR259" s="37" t="str">
        <f t="shared" si="433"/>
        <v>0</v>
      </c>
      <c r="AS259" s="38">
        <f>IFERROR(AR259/AR251,0)</f>
        <v>0</v>
      </c>
      <c r="AT259" s="37">
        <f>CN147</f>
        <v>0</v>
      </c>
      <c r="AU259" s="43">
        <f>IFERROR(AT259/AT266,0)</f>
        <v>0</v>
      </c>
      <c r="AV259" s="44">
        <f t="shared" si="435"/>
        <v>-87</v>
      </c>
      <c r="AW259" s="45">
        <f t="shared" si="436"/>
        <v>-0.27272727272727271</v>
      </c>
      <c r="AX259" s="46">
        <f t="shared" si="437"/>
        <v>-30.770455721003117</v>
      </c>
      <c r="AY259" s="45">
        <f t="shared" si="438"/>
        <v>-0.12815666616617916</v>
      </c>
      <c r="AZ259" s="46">
        <f t="shared" si="439"/>
        <v>-28027.472999999998</v>
      </c>
      <c r="BA259" s="47">
        <f t="shared" si="440"/>
        <v>-0.36593212084813032</v>
      </c>
      <c r="BB259" s="44">
        <f t="shared" si="441"/>
        <v>232</v>
      </c>
      <c r="BC259" s="45">
        <f t="shared" si="442"/>
        <v>0</v>
      </c>
      <c r="BD259" s="46">
        <f t="shared" si="443"/>
        <v>209.3298577586207</v>
      </c>
      <c r="BE259" s="45">
        <f t="shared" si="444"/>
        <v>0</v>
      </c>
      <c r="BF259" s="46">
        <f t="shared" si="445"/>
        <v>48564.527000000002</v>
      </c>
      <c r="BG259" s="47">
        <f t="shared" si="446"/>
        <v>0</v>
      </c>
      <c r="BH259" s="44">
        <f t="shared" si="447"/>
        <v>232</v>
      </c>
      <c r="BI259" s="45">
        <f t="shared" si="448"/>
        <v>0</v>
      </c>
      <c r="BJ259" s="46">
        <f t="shared" si="449"/>
        <v>209.3298577586207</v>
      </c>
      <c r="BK259" s="45">
        <f t="shared" si="450"/>
        <v>0</v>
      </c>
      <c r="BL259" s="46">
        <f t="shared" si="451"/>
        <v>48564.527000000002</v>
      </c>
      <c r="BM259" s="48">
        <f t="shared" si="452"/>
        <v>0</v>
      </c>
      <c r="BN259" s="49">
        <f t="shared" si="453"/>
        <v>232</v>
      </c>
      <c r="BO259" s="45">
        <f t="shared" si="454"/>
        <v>0</v>
      </c>
      <c r="BP259" s="46">
        <f t="shared" si="455"/>
        <v>209.3298577586207</v>
      </c>
      <c r="BQ259" s="45">
        <f t="shared" si="456"/>
        <v>0</v>
      </c>
      <c r="BR259" s="46">
        <f t="shared" si="425"/>
        <v>48564.527000000002</v>
      </c>
      <c r="BS259" s="48">
        <f t="shared" si="457"/>
        <v>0</v>
      </c>
      <c r="CD259" s="2"/>
      <c r="CE259" s="2"/>
      <c r="CJ259" s="6"/>
      <c r="CK259" s="6"/>
      <c r="CM259" s="6"/>
    </row>
    <row r="260" spans="3:92" ht="18" customHeight="1" x14ac:dyDescent="0.3">
      <c r="C260" s="315"/>
      <c r="D260" s="324"/>
      <c r="E260" s="60" t="s">
        <v>51</v>
      </c>
      <c r="F260" s="61">
        <f>CA148</f>
        <v>989</v>
      </c>
      <c r="G260" s="62">
        <f>IFERROR(F260/F266,0)</f>
        <v>0.2195338512763596</v>
      </c>
      <c r="H260" s="63">
        <f t="shared" si="426"/>
        <v>248.01011122345804</v>
      </c>
      <c r="I260" s="64">
        <f>IFERROR(H260/H251,0)</f>
        <v>1.0498482337814727</v>
      </c>
      <c r="J260" s="63">
        <f>CB148</f>
        <v>245282</v>
      </c>
      <c r="K260" s="65">
        <f>IFERROR(J260/J266,0)</f>
        <v>0.22983846408287911</v>
      </c>
      <c r="L260" s="66">
        <f t="shared" si="462"/>
        <v>1428</v>
      </c>
      <c r="M260" s="62">
        <f>IFERROR(L260/L266,0)</f>
        <v>0.32528473804100227</v>
      </c>
      <c r="N260" s="63">
        <f t="shared" si="427"/>
        <v>179.08515476190476</v>
      </c>
      <c r="O260" s="64">
        <f>IFERROR(N260/N251,0)</f>
        <v>0.82950561828467417</v>
      </c>
      <c r="P260" s="63">
        <f t="shared" si="463"/>
        <v>255733.601</v>
      </c>
      <c r="Q260" s="67">
        <f>IFERROR(P260/P266,0)</f>
        <v>0.32583591205622336</v>
      </c>
      <c r="R260" s="66">
        <f>CE148</f>
        <v>0</v>
      </c>
      <c r="S260" s="62">
        <f>IFERROR(R260/R266,0)</f>
        <v>0</v>
      </c>
      <c r="T260" s="63" t="str">
        <f t="shared" si="428"/>
        <v>0</v>
      </c>
      <c r="U260" s="64">
        <f>IFERROR(T260/T251,0)</f>
        <v>0</v>
      </c>
      <c r="V260" s="63">
        <f>CF148</f>
        <v>0</v>
      </c>
      <c r="W260" s="67">
        <f>IFERROR(V260/V266,0)</f>
        <v>0</v>
      </c>
      <c r="X260" s="68">
        <f>CG148</f>
        <v>0</v>
      </c>
      <c r="Y260" s="62">
        <f>IFERROR(X260/X266,0)</f>
        <v>0</v>
      </c>
      <c r="Z260" s="63" t="str">
        <f t="shared" si="429"/>
        <v>0</v>
      </c>
      <c r="AA260" s="64">
        <f>IFERROR(Z260/Z251,0)</f>
        <v>0</v>
      </c>
      <c r="AB260" s="63">
        <f>CH148</f>
        <v>0</v>
      </c>
      <c r="AC260" s="65">
        <f>IFERROR(AB260/AB266,0)</f>
        <v>0</v>
      </c>
      <c r="AD260" s="66">
        <f>CI148</f>
        <v>0</v>
      </c>
      <c r="AE260" s="62">
        <f>IFERROR(AD260/AD266,0)</f>
        <v>0</v>
      </c>
      <c r="AF260" s="63" t="str">
        <f t="shared" si="430"/>
        <v>0</v>
      </c>
      <c r="AG260" s="64">
        <f>IFERROR(AF260/AF251,0)</f>
        <v>0</v>
      </c>
      <c r="AH260" s="63">
        <f>CJ148</f>
        <v>0</v>
      </c>
      <c r="AI260" s="67">
        <f>IFERROR(AH260/AH266,0)</f>
        <v>0</v>
      </c>
      <c r="AJ260" s="66">
        <f>CK148</f>
        <v>0</v>
      </c>
      <c r="AK260" s="62">
        <f>IFERROR(AJ260/AJ266,0)</f>
        <v>0</v>
      </c>
      <c r="AL260" s="63" t="str">
        <f t="shared" si="431"/>
        <v>0</v>
      </c>
      <c r="AM260" s="64">
        <f>IFERROR(AL260/AL251,0)</f>
        <v>0</v>
      </c>
      <c r="AN260" s="63">
        <f>CL148</f>
        <v>0</v>
      </c>
      <c r="AO260" s="65">
        <f>IFERROR(AN260/AN266,0)</f>
        <v>0</v>
      </c>
      <c r="AP260" s="66">
        <f t="shared" ref="AP260:AP263" si="464">CM148</f>
        <v>0</v>
      </c>
      <c r="AQ260" s="62">
        <f>IFERROR(AP260/AP266,0)</f>
        <v>0</v>
      </c>
      <c r="AR260" s="63" t="str">
        <f t="shared" si="433"/>
        <v>0</v>
      </c>
      <c r="AS260" s="64">
        <f>IFERROR(AR260/AR251,0)</f>
        <v>0</v>
      </c>
      <c r="AT260" s="63">
        <f t="shared" ref="AT260:AT263" si="465">CN148</f>
        <v>0</v>
      </c>
      <c r="AU260" s="69">
        <f>IFERROR(AT260/AT266,0)</f>
        <v>0</v>
      </c>
      <c r="AV260" s="70">
        <f t="shared" si="435"/>
        <v>439</v>
      </c>
      <c r="AW260" s="71">
        <f t="shared" si="436"/>
        <v>0.44388270980788674</v>
      </c>
      <c r="AX260" s="72">
        <f t="shared" si="437"/>
        <v>-68.924956461553279</v>
      </c>
      <c r="AY260" s="71">
        <f t="shared" si="438"/>
        <v>-0.27791188077590773</v>
      </c>
      <c r="AZ260" s="72">
        <f t="shared" si="439"/>
        <v>10451.600999999995</v>
      </c>
      <c r="BA260" s="73">
        <f t="shared" si="440"/>
        <v>4.2610550305362788E-2</v>
      </c>
      <c r="BB260" s="70">
        <f t="shared" si="441"/>
        <v>1428</v>
      </c>
      <c r="BC260" s="71">
        <f t="shared" si="442"/>
        <v>0</v>
      </c>
      <c r="BD260" s="72">
        <f t="shared" si="443"/>
        <v>179.08515476190476</v>
      </c>
      <c r="BE260" s="71">
        <f t="shared" si="444"/>
        <v>0</v>
      </c>
      <c r="BF260" s="72">
        <f t="shared" si="445"/>
        <v>255733.601</v>
      </c>
      <c r="BG260" s="73">
        <f t="shared" si="446"/>
        <v>0</v>
      </c>
      <c r="BH260" s="70">
        <f t="shared" si="447"/>
        <v>1428</v>
      </c>
      <c r="BI260" s="71">
        <f t="shared" si="448"/>
        <v>0</v>
      </c>
      <c r="BJ260" s="72">
        <f t="shared" si="449"/>
        <v>179.08515476190476</v>
      </c>
      <c r="BK260" s="71">
        <f t="shared" si="450"/>
        <v>0</v>
      </c>
      <c r="BL260" s="72">
        <f t="shared" si="451"/>
        <v>255733.601</v>
      </c>
      <c r="BM260" s="74">
        <f t="shared" si="452"/>
        <v>0</v>
      </c>
      <c r="BN260" s="75">
        <f t="shared" si="453"/>
        <v>1428</v>
      </c>
      <c r="BO260" s="71">
        <f t="shared" si="454"/>
        <v>0</v>
      </c>
      <c r="BP260" s="72">
        <f t="shared" si="455"/>
        <v>179.08515476190476</v>
      </c>
      <c r="BQ260" s="71">
        <f t="shared" si="456"/>
        <v>0</v>
      </c>
      <c r="BR260" s="72">
        <f t="shared" si="425"/>
        <v>255733.601</v>
      </c>
      <c r="BS260" s="74">
        <f t="shared" si="457"/>
        <v>0</v>
      </c>
      <c r="CD260" s="2"/>
      <c r="CE260" s="2"/>
      <c r="CJ260" s="6"/>
      <c r="CK260" s="6"/>
      <c r="CM260" s="6"/>
    </row>
    <row r="261" spans="3:92" ht="18" customHeight="1" x14ac:dyDescent="0.3">
      <c r="C261" s="315"/>
      <c r="D261" s="324"/>
      <c r="E261" s="60" t="s">
        <v>54</v>
      </c>
      <c r="F261" s="61">
        <f>CA149</f>
        <v>495</v>
      </c>
      <c r="G261" s="62">
        <f>IFERROR(F261/F266,0)</f>
        <v>0.10987791342952276</v>
      </c>
      <c r="H261" s="63">
        <f t="shared" si="426"/>
        <v>250.15151515151516</v>
      </c>
      <c r="I261" s="64">
        <f>IFERROR(H261/H251,0)</f>
        <v>1.0589129816685372</v>
      </c>
      <c r="J261" s="63">
        <f>CB149</f>
        <v>123825</v>
      </c>
      <c r="K261" s="65">
        <f>IFERROR(J261/J266,0)</f>
        <v>0.11602868459594469</v>
      </c>
      <c r="L261" s="66">
        <f t="shared" si="462"/>
        <v>891</v>
      </c>
      <c r="M261" s="62">
        <f>IFERROR(L261/L266,0)</f>
        <v>0.20296127562642369</v>
      </c>
      <c r="N261" s="63">
        <f t="shared" si="427"/>
        <v>195.79981257014586</v>
      </c>
      <c r="O261" s="64">
        <f>IFERROR(N261/N251,0)</f>
        <v>0.90692634351494406</v>
      </c>
      <c r="P261" s="63">
        <f t="shared" si="463"/>
        <v>174457.63299999997</v>
      </c>
      <c r="Q261" s="67">
        <f>IFERROR(P261/P266,0)</f>
        <v>0.22228037982277066</v>
      </c>
      <c r="R261" s="66">
        <f>CE149</f>
        <v>0</v>
      </c>
      <c r="S261" s="62">
        <f>IFERROR(R261/R266,0)</f>
        <v>0</v>
      </c>
      <c r="T261" s="63" t="str">
        <f t="shared" si="428"/>
        <v>0</v>
      </c>
      <c r="U261" s="64">
        <f>IFERROR(T261/T251,0)</f>
        <v>0</v>
      </c>
      <c r="V261" s="63">
        <f>CF149</f>
        <v>0</v>
      </c>
      <c r="W261" s="67">
        <f>IFERROR(V261/V266,0)</f>
        <v>0</v>
      </c>
      <c r="X261" s="68">
        <f>CG149</f>
        <v>0</v>
      </c>
      <c r="Y261" s="62">
        <f>IFERROR(X261/X266,0)</f>
        <v>0</v>
      </c>
      <c r="Z261" s="63" t="str">
        <f t="shared" si="429"/>
        <v>0</v>
      </c>
      <c r="AA261" s="64">
        <f>IFERROR(Z261/Z251,0)</f>
        <v>0</v>
      </c>
      <c r="AB261" s="63">
        <f>CH149</f>
        <v>0</v>
      </c>
      <c r="AC261" s="65">
        <f>IFERROR(AB261/AB266,0)</f>
        <v>0</v>
      </c>
      <c r="AD261" s="66">
        <f>CI149</f>
        <v>0</v>
      </c>
      <c r="AE261" s="62">
        <f>IFERROR(AD261/AD266,0)</f>
        <v>0</v>
      </c>
      <c r="AF261" s="63" t="str">
        <f t="shared" si="430"/>
        <v>0</v>
      </c>
      <c r="AG261" s="64">
        <f>IFERROR(AF261/AF251,0)</f>
        <v>0</v>
      </c>
      <c r="AH261" s="63">
        <f>CJ149</f>
        <v>0</v>
      </c>
      <c r="AI261" s="67">
        <f>IFERROR(AH261/AH266,0)</f>
        <v>0</v>
      </c>
      <c r="AJ261" s="66">
        <f>CK149</f>
        <v>0</v>
      </c>
      <c r="AK261" s="62">
        <f>IFERROR(AJ261/AJ266,0)</f>
        <v>0</v>
      </c>
      <c r="AL261" s="63" t="str">
        <f t="shared" si="431"/>
        <v>0</v>
      </c>
      <c r="AM261" s="64">
        <f>IFERROR(AL261/AL251,0)</f>
        <v>0</v>
      </c>
      <c r="AN261" s="63">
        <f>CL149</f>
        <v>0</v>
      </c>
      <c r="AO261" s="65">
        <f>IFERROR(AN261/AN266,0)</f>
        <v>0</v>
      </c>
      <c r="AP261" s="66">
        <f t="shared" si="464"/>
        <v>0</v>
      </c>
      <c r="AQ261" s="62">
        <f>IFERROR(AP261/AP266,0)</f>
        <v>0</v>
      </c>
      <c r="AR261" s="63" t="str">
        <f t="shared" si="433"/>
        <v>0</v>
      </c>
      <c r="AS261" s="64">
        <f>IFERROR(AR261/AR251,0)</f>
        <v>0</v>
      </c>
      <c r="AT261" s="63">
        <f t="shared" si="465"/>
        <v>0</v>
      </c>
      <c r="AU261" s="69">
        <f>IFERROR(AT261/AT266,0)</f>
        <v>0</v>
      </c>
      <c r="AV261" s="70">
        <f t="shared" si="435"/>
        <v>396</v>
      </c>
      <c r="AW261" s="71">
        <f t="shared" si="436"/>
        <v>0.8</v>
      </c>
      <c r="AX261" s="72">
        <f t="shared" si="437"/>
        <v>-54.351702581369295</v>
      </c>
      <c r="AY261" s="71">
        <f t="shared" si="438"/>
        <v>-0.21727512842945931</v>
      </c>
      <c r="AZ261" s="72">
        <f t="shared" si="439"/>
        <v>50632.632999999973</v>
      </c>
      <c r="BA261" s="73">
        <f t="shared" si="440"/>
        <v>0.40890476882697335</v>
      </c>
      <c r="BB261" s="70">
        <f t="shared" si="441"/>
        <v>891</v>
      </c>
      <c r="BC261" s="71">
        <f t="shared" si="442"/>
        <v>0</v>
      </c>
      <c r="BD261" s="72">
        <f t="shared" si="443"/>
        <v>195.79981257014586</v>
      </c>
      <c r="BE261" s="71">
        <f t="shared" si="444"/>
        <v>0</v>
      </c>
      <c r="BF261" s="72">
        <f t="shared" si="445"/>
        <v>174457.63299999997</v>
      </c>
      <c r="BG261" s="73">
        <f t="shared" si="446"/>
        <v>0</v>
      </c>
      <c r="BH261" s="70">
        <f t="shared" si="447"/>
        <v>891</v>
      </c>
      <c r="BI261" s="71">
        <f t="shared" si="448"/>
        <v>0</v>
      </c>
      <c r="BJ261" s="72">
        <f t="shared" si="449"/>
        <v>195.79981257014586</v>
      </c>
      <c r="BK261" s="71">
        <f t="shared" si="450"/>
        <v>0</v>
      </c>
      <c r="BL261" s="72">
        <f t="shared" si="451"/>
        <v>174457.63299999997</v>
      </c>
      <c r="BM261" s="74">
        <f t="shared" si="452"/>
        <v>0</v>
      </c>
      <c r="BN261" s="75">
        <f t="shared" si="453"/>
        <v>891</v>
      </c>
      <c r="BO261" s="71">
        <f t="shared" si="454"/>
        <v>0</v>
      </c>
      <c r="BP261" s="72">
        <f t="shared" si="455"/>
        <v>195.79981257014586</v>
      </c>
      <c r="BQ261" s="71">
        <f t="shared" si="456"/>
        <v>0</v>
      </c>
      <c r="BR261" s="72">
        <f t="shared" si="425"/>
        <v>174457.63299999997</v>
      </c>
      <c r="BS261" s="74">
        <f t="shared" si="457"/>
        <v>0</v>
      </c>
      <c r="CD261" s="2"/>
      <c r="CE261" s="2"/>
      <c r="CJ261" s="6"/>
      <c r="CK261" s="6"/>
      <c r="CM261" s="6"/>
    </row>
    <row r="262" spans="3:92" ht="18" customHeight="1" x14ac:dyDescent="0.3">
      <c r="C262" s="315"/>
      <c r="D262" s="324"/>
      <c r="E262" s="60" t="s">
        <v>56</v>
      </c>
      <c r="F262" s="61">
        <f>CA150</f>
        <v>81</v>
      </c>
      <c r="G262" s="62">
        <f>IFERROR(F262/F266,0)</f>
        <v>1.798002219755827E-2</v>
      </c>
      <c r="H262" s="63">
        <f t="shared" si="426"/>
        <v>245.16049382716051</v>
      </c>
      <c r="I262" s="64">
        <f>IFERROR(H262/H251,0)</f>
        <v>1.0377855570797134</v>
      </c>
      <c r="J262" s="63">
        <f>CB150</f>
        <v>19858</v>
      </c>
      <c r="K262" s="65">
        <f>IFERROR(J262/J266,0)</f>
        <v>1.8607693266353885E-2</v>
      </c>
      <c r="L262" s="66">
        <f t="shared" si="462"/>
        <v>0</v>
      </c>
      <c r="M262" s="62">
        <f>IFERROR(L262/L266,0)</f>
        <v>0</v>
      </c>
      <c r="N262" s="63" t="str">
        <f t="shared" si="427"/>
        <v>0</v>
      </c>
      <c r="O262" s="64">
        <f>IFERROR(N262/N251,0)</f>
        <v>0</v>
      </c>
      <c r="P262" s="63">
        <f t="shared" si="463"/>
        <v>0</v>
      </c>
      <c r="Q262" s="67">
        <f>IFERROR(P262/P266,0)</f>
        <v>0</v>
      </c>
      <c r="R262" s="66">
        <f>CE150</f>
        <v>0</v>
      </c>
      <c r="S262" s="62">
        <f>IFERROR(R262/R266,0)</f>
        <v>0</v>
      </c>
      <c r="T262" s="63" t="str">
        <f t="shared" si="428"/>
        <v>0</v>
      </c>
      <c r="U262" s="64">
        <f>IFERROR(T262/T251,0)</f>
        <v>0</v>
      </c>
      <c r="V262" s="63">
        <f>CF150</f>
        <v>0</v>
      </c>
      <c r="W262" s="67">
        <f>IFERROR(V262/V266,0)</f>
        <v>0</v>
      </c>
      <c r="X262" s="68">
        <f>CG150</f>
        <v>0</v>
      </c>
      <c r="Y262" s="62">
        <f>IFERROR(X262/X266,0)</f>
        <v>0</v>
      </c>
      <c r="Z262" s="63" t="str">
        <f t="shared" si="429"/>
        <v>0</v>
      </c>
      <c r="AA262" s="64">
        <f>IFERROR(Z262/Z251,0)</f>
        <v>0</v>
      </c>
      <c r="AB262" s="63">
        <f>CH150</f>
        <v>0</v>
      </c>
      <c r="AC262" s="65">
        <f>IFERROR(AB262/AB266,0)</f>
        <v>0</v>
      </c>
      <c r="AD262" s="66">
        <f>CI150</f>
        <v>0</v>
      </c>
      <c r="AE262" s="62">
        <f>IFERROR(AD262/AD266,0)</f>
        <v>0</v>
      </c>
      <c r="AF262" s="63" t="str">
        <f t="shared" si="430"/>
        <v>0</v>
      </c>
      <c r="AG262" s="64">
        <f>IFERROR(AF262/AF251,0)</f>
        <v>0</v>
      </c>
      <c r="AH262" s="63">
        <f>CJ150</f>
        <v>0</v>
      </c>
      <c r="AI262" s="67">
        <f>IFERROR(AH262/AH266,0)</f>
        <v>0</v>
      </c>
      <c r="AJ262" s="66">
        <f>CK150</f>
        <v>0</v>
      </c>
      <c r="AK262" s="62">
        <f>IFERROR(AJ262/AJ266,0)</f>
        <v>0</v>
      </c>
      <c r="AL262" s="63" t="str">
        <f t="shared" si="431"/>
        <v>0</v>
      </c>
      <c r="AM262" s="64">
        <f>IFERROR(AL262/AL251,0)</f>
        <v>0</v>
      </c>
      <c r="AN262" s="63">
        <f>CL150</f>
        <v>0</v>
      </c>
      <c r="AO262" s="65">
        <f>IFERROR(AN262/AN266,0)</f>
        <v>0</v>
      </c>
      <c r="AP262" s="66">
        <f t="shared" si="464"/>
        <v>0</v>
      </c>
      <c r="AQ262" s="62">
        <f>IFERROR(AP262/AP266,0)</f>
        <v>0</v>
      </c>
      <c r="AR262" s="63" t="str">
        <f t="shared" si="433"/>
        <v>0</v>
      </c>
      <c r="AS262" s="64">
        <f>IFERROR(AR262/AR251,0)</f>
        <v>0</v>
      </c>
      <c r="AT262" s="63">
        <f t="shared" si="465"/>
        <v>0</v>
      </c>
      <c r="AU262" s="69">
        <f>IFERROR(AT262/AT266,0)</f>
        <v>0</v>
      </c>
      <c r="AV262" s="70">
        <f t="shared" si="435"/>
        <v>-81</v>
      </c>
      <c r="AW262" s="71">
        <f t="shared" si="436"/>
        <v>-1</v>
      </c>
      <c r="AX262" s="72">
        <f t="shared" si="437"/>
        <v>-245.16049382716051</v>
      </c>
      <c r="AY262" s="71">
        <f t="shared" si="438"/>
        <v>-1</v>
      </c>
      <c r="AZ262" s="72">
        <f t="shared" si="439"/>
        <v>-19858</v>
      </c>
      <c r="BA262" s="73">
        <f t="shared" si="440"/>
        <v>-1</v>
      </c>
      <c r="BB262" s="70">
        <f t="shared" si="441"/>
        <v>0</v>
      </c>
      <c r="BC262" s="71">
        <f t="shared" si="442"/>
        <v>0</v>
      </c>
      <c r="BD262" s="72">
        <f t="shared" si="443"/>
        <v>0</v>
      </c>
      <c r="BE262" s="71">
        <f t="shared" si="444"/>
        <v>0</v>
      </c>
      <c r="BF262" s="72">
        <f t="shared" si="445"/>
        <v>0</v>
      </c>
      <c r="BG262" s="73">
        <f t="shared" si="446"/>
        <v>0</v>
      </c>
      <c r="BH262" s="70">
        <f t="shared" si="447"/>
        <v>0</v>
      </c>
      <c r="BI262" s="71">
        <f t="shared" si="448"/>
        <v>0</v>
      </c>
      <c r="BJ262" s="72">
        <f t="shared" si="449"/>
        <v>0</v>
      </c>
      <c r="BK262" s="71">
        <f t="shared" si="450"/>
        <v>0</v>
      </c>
      <c r="BL262" s="72">
        <f t="shared" si="451"/>
        <v>0</v>
      </c>
      <c r="BM262" s="74">
        <f t="shared" si="452"/>
        <v>0</v>
      </c>
      <c r="BN262" s="75">
        <f t="shared" si="453"/>
        <v>0</v>
      </c>
      <c r="BO262" s="71">
        <f t="shared" si="454"/>
        <v>0</v>
      </c>
      <c r="BP262" s="72">
        <f t="shared" si="455"/>
        <v>0</v>
      </c>
      <c r="BQ262" s="71">
        <f t="shared" si="456"/>
        <v>0</v>
      </c>
      <c r="BR262" s="72">
        <f t="shared" si="425"/>
        <v>0</v>
      </c>
      <c r="BS262" s="74">
        <f t="shared" si="457"/>
        <v>0</v>
      </c>
      <c r="CD262" s="2"/>
      <c r="CE262" s="2"/>
      <c r="CJ262" s="6"/>
      <c r="CK262" s="6"/>
      <c r="CM262" s="6"/>
    </row>
    <row r="263" spans="3:92" ht="18" customHeight="1" x14ac:dyDescent="0.3">
      <c r="C263" s="315"/>
      <c r="D263" s="324"/>
      <c r="E263" s="60" t="s">
        <v>39</v>
      </c>
      <c r="F263" s="61">
        <f>CA151</f>
        <v>100</v>
      </c>
      <c r="G263" s="62">
        <f>IFERROR(F263/F266,0)</f>
        <v>2.2197558268590455E-2</v>
      </c>
      <c r="H263" s="63">
        <f t="shared" si="426"/>
        <v>264.55</v>
      </c>
      <c r="I263" s="64">
        <f>IFERROR(H263/H251,0)</f>
        <v>1.119863012345679</v>
      </c>
      <c r="J263" s="63">
        <f>CB151</f>
        <v>26455</v>
      </c>
      <c r="K263" s="65">
        <f>IFERROR(J263/J266,0)</f>
        <v>2.478933051472414E-2</v>
      </c>
      <c r="L263" s="66">
        <f t="shared" si="462"/>
        <v>200</v>
      </c>
      <c r="M263" s="62">
        <f>IFERROR(L263/L266,0)</f>
        <v>4.5558086560364468E-2</v>
      </c>
      <c r="N263" s="63">
        <f t="shared" si="427"/>
        <v>100.03906499999999</v>
      </c>
      <c r="O263" s="64">
        <f>IFERROR(N263/N251,0)</f>
        <v>0.46337155402843</v>
      </c>
      <c r="P263" s="63">
        <f t="shared" si="463"/>
        <v>20007.812999999998</v>
      </c>
      <c r="Q263" s="67">
        <f>IFERROR(P263/P266,0)</f>
        <v>2.5492402920902688E-2</v>
      </c>
      <c r="R263" s="66">
        <f>CE151</f>
        <v>0</v>
      </c>
      <c r="S263" s="62">
        <f>IFERROR(R263/R266,0)</f>
        <v>0</v>
      </c>
      <c r="T263" s="63" t="str">
        <f t="shared" si="428"/>
        <v>0</v>
      </c>
      <c r="U263" s="64">
        <f>IFERROR(T263/T251,0)</f>
        <v>0</v>
      </c>
      <c r="V263" s="63">
        <f>CF151</f>
        <v>0</v>
      </c>
      <c r="W263" s="67">
        <f>IFERROR(V263/V266,0)</f>
        <v>0</v>
      </c>
      <c r="X263" s="68">
        <f>CG151</f>
        <v>0</v>
      </c>
      <c r="Y263" s="62">
        <f>IFERROR(X263/X266,0)</f>
        <v>0</v>
      </c>
      <c r="Z263" s="63" t="str">
        <f t="shared" si="429"/>
        <v>0</v>
      </c>
      <c r="AA263" s="64">
        <f>IFERROR(Z263/Z251,0)</f>
        <v>0</v>
      </c>
      <c r="AB263" s="63">
        <f>CH151</f>
        <v>0</v>
      </c>
      <c r="AC263" s="65">
        <f>IFERROR(AB263/AB266,0)</f>
        <v>0</v>
      </c>
      <c r="AD263" s="66">
        <f>CI151</f>
        <v>0</v>
      </c>
      <c r="AE263" s="62">
        <f>IFERROR(AD263/AD266,0)</f>
        <v>0</v>
      </c>
      <c r="AF263" s="63" t="str">
        <f t="shared" si="430"/>
        <v>0</v>
      </c>
      <c r="AG263" s="64">
        <f>IFERROR(AF263/AF251,0)</f>
        <v>0</v>
      </c>
      <c r="AH263" s="63">
        <f>CJ151</f>
        <v>0</v>
      </c>
      <c r="AI263" s="67">
        <f>IFERROR(AH263/AH266,0)</f>
        <v>0</v>
      </c>
      <c r="AJ263" s="66">
        <f>CK151</f>
        <v>0</v>
      </c>
      <c r="AK263" s="62">
        <f>IFERROR(AJ263/AJ266,0)</f>
        <v>0</v>
      </c>
      <c r="AL263" s="63" t="str">
        <f t="shared" si="431"/>
        <v>0</v>
      </c>
      <c r="AM263" s="64">
        <f>IFERROR(AL263/AL251,0)</f>
        <v>0</v>
      </c>
      <c r="AN263" s="63">
        <f>CL151</f>
        <v>0</v>
      </c>
      <c r="AO263" s="65">
        <f>IFERROR(AN263/AN266,0)</f>
        <v>0</v>
      </c>
      <c r="AP263" s="66">
        <f t="shared" si="464"/>
        <v>0</v>
      </c>
      <c r="AQ263" s="62">
        <f>IFERROR(AP263/AP266,0)</f>
        <v>0</v>
      </c>
      <c r="AR263" s="63" t="str">
        <f t="shared" si="433"/>
        <v>0</v>
      </c>
      <c r="AS263" s="64">
        <f>IFERROR(AR263/AR251,0)</f>
        <v>0</v>
      </c>
      <c r="AT263" s="63">
        <f t="shared" si="465"/>
        <v>0</v>
      </c>
      <c r="AU263" s="69">
        <f>IFERROR(AT263/AT266,0)</f>
        <v>0</v>
      </c>
      <c r="AV263" s="70">
        <f t="shared" si="435"/>
        <v>100</v>
      </c>
      <c r="AW263" s="71">
        <f t="shared" si="436"/>
        <v>1</v>
      </c>
      <c r="AX263" s="72">
        <f t="shared" si="437"/>
        <v>-164.51093500000002</v>
      </c>
      <c r="AY263" s="71">
        <f t="shared" si="438"/>
        <v>-0.62185195615195621</v>
      </c>
      <c r="AZ263" s="72">
        <f t="shared" si="439"/>
        <v>-6447.1870000000017</v>
      </c>
      <c r="BA263" s="73">
        <f t="shared" si="440"/>
        <v>-0.24370391230391236</v>
      </c>
      <c r="BB263" s="70">
        <f t="shared" si="441"/>
        <v>200</v>
      </c>
      <c r="BC263" s="71">
        <f t="shared" si="442"/>
        <v>0</v>
      </c>
      <c r="BD263" s="72">
        <f t="shared" si="443"/>
        <v>100.03906499999999</v>
      </c>
      <c r="BE263" s="71">
        <f t="shared" si="444"/>
        <v>0</v>
      </c>
      <c r="BF263" s="72">
        <f t="shared" si="445"/>
        <v>20007.812999999998</v>
      </c>
      <c r="BG263" s="73">
        <f t="shared" si="446"/>
        <v>0</v>
      </c>
      <c r="BH263" s="70">
        <f t="shared" si="447"/>
        <v>200</v>
      </c>
      <c r="BI263" s="71">
        <f t="shared" si="448"/>
        <v>0</v>
      </c>
      <c r="BJ263" s="72">
        <f t="shared" si="449"/>
        <v>100.03906499999999</v>
      </c>
      <c r="BK263" s="71">
        <f t="shared" si="450"/>
        <v>0</v>
      </c>
      <c r="BL263" s="72">
        <f t="shared" si="451"/>
        <v>20007.812999999998</v>
      </c>
      <c r="BM263" s="74">
        <f t="shared" si="452"/>
        <v>0</v>
      </c>
      <c r="BN263" s="75">
        <f t="shared" si="453"/>
        <v>200</v>
      </c>
      <c r="BO263" s="71">
        <f t="shared" si="454"/>
        <v>0</v>
      </c>
      <c r="BP263" s="72">
        <f t="shared" si="455"/>
        <v>100.03906499999999</v>
      </c>
      <c r="BQ263" s="71">
        <f t="shared" si="456"/>
        <v>0</v>
      </c>
      <c r="BR263" s="72">
        <f t="shared" si="425"/>
        <v>20007.812999999998</v>
      </c>
      <c r="BS263" s="74">
        <f t="shared" si="457"/>
        <v>0</v>
      </c>
      <c r="CD263" s="2"/>
      <c r="CE263" s="2"/>
      <c r="CJ263" s="6"/>
      <c r="CK263" s="6"/>
      <c r="CM263" s="6"/>
    </row>
    <row r="264" spans="3:92" ht="18" customHeight="1" x14ac:dyDescent="0.3">
      <c r="C264" s="315"/>
      <c r="D264" s="325"/>
      <c r="E264" s="86" t="s">
        <v>41</v>
      </c>
      <c r="F264" s="87">
        <f>SUM(F259:F263)</f>
        <v>1984</v>
      </c>
      <c r="G264" s="88">
        <f>IFERROR(F264/F266,0)</f>
        <v>0.44039955604883463</v>
      </c>
      <c r="H264" s="89">
        <f t="shared" si="426"/>
        <v>247.98991935483872</v>
      </c>
      <c r="I264" s="90">
        <f>IFERROR(H264/H251,0)</f>
        <v>1.0497627598566308</v>
      </c>
      <c r="J264" s="89">
        <f>SUM(J259:J263)</f>
        <v>492012</v>
      </c>
      <c r="K264" s="91">
        <f>IFERROR(J264/J266,0)</f>
        <v>0.4610337586547138</v>
      </c>
      <c r="L264" s="92">
        <f>SUM(L259:L263)</f>
        <v>2751</v>
      </c>
      <c r="M264" s="88">
        <f>IFERROR(L264/L266,0)</f>
        <v>0.62665148063781317</v>
      </c>
      <c r="N264" s="89">
        <f t="shared" si="427"/>
        <v>181.3026441294075</v>
      </c>
      <c r="O264" s="90">
        <f>IFERROR(N264/N251,0)</f>
        <v>0.8397768207820312</v>
      </c>
      <c r="P264" s="89">
        <f>SUM(P259:P263)</f>
        <v>498763.57400000002</v>
      </c>
      <c r="Q264" s="93">
        <f>IFERROR(P264/P266,0)</f>
        <v>0.63548584698774746</v>
      </c>
      <c r="R264" s="92">
        <f>SUM(R259:R263)</f>
        <v>0</v>
      </c>
      <c r="S264" s="88">
        <f>IFERROR(R264/R266,0)</f>
        <v>0</v>
      </c>
      <c r="T264" s="89" t="str">
        <f t="shared" si="428"/>
        <v>0</v>
      </c>
      <c r="U264" s="90">
        <f>IFERROR(T264/T251,0)</f>
        <v>0</v>
      </c>
      <c r="V264" s="89">
        <f>SUM(V259:V263)</f>
        <v>0</v>
      </c>
      <c r="W264" s="93">
        <f>IFERROR(V264/V266,0)</f>
        <v>0</v>
      </c>
      <c r="X264" s="94">
        <f>SUM(X259:X263)</f>
        <v>0</v>
      </c>
      <c r="Y264" s="88">
        <f>IFERROR(X264/X266,0)</f>
        <v>0</v>
      </c>
      <c r="Z264" s="89" t="str">
        <f t="shared" si="429"/>
        <v>0</v>
      </c>
      <c r="AA264" s="90">
        <f>IFERROR(Z264/Z251,0)</f>
        <v>0</v>
      </c>
      <c r="AB264" s="89">
        <f>SUM(AB259:AB263)</f>
        <v>0</v>
      </c>
      <c r="AC264" s="91">
        <f>IFERROR(AB264/AB266,0)</f>
        <v>0</v>
      </c>
      <c r="AD264" s="92">
        <f>SUM(AD259:AD263)</f>
        <v>0</v>
      </c>
      <c r="AE264" s="88">
        <f>IFERROR(AD264/AD266,0)</f>
        <v>0</v>
      </c>
      <c r="AF264" s="89" t="str">
        <f t="shared" si="430"/>
        <v>0</v>
      </c>
      <c r="AG264" s="90">
        <f>IFERROR(AF264/AF251,0)</f>
        <v>0</v>
      </c>
      <c r="AH264" s="89">
        <f>SUM(AH259:AH263)</f>
        <v>0</v>
      </c>
      <c r="AI264" s="93">
        <f>IFERROR(AH264/AH266,0)</f>
        <v>0</v>
      </c>
      <c r="AJ264" s="92">
        <f>SUM(AJ259:AJ263)</f>
        <v>0</v>
      </c>
      <c r="AK264" s="88">
        <f>IFERROR(AJ264/AJ266,0)</f>
        <v>0</v>
      </c>
      <c r="AL264" s="89" t="str">
        <f t="shared" si="431"/>
        <v>0</v>
      </c>
      <c r="AM264" s="90">
        <f>IFERROR(AL264/AL251,0)</f>
        <v>0</v>
      </c>
      <c r="AN264" s="89">
        <f>SUM(AN259:AN263)</f>
        <v>0</v>
      </c>
      <c r="AO264" s="91">
        <f>IFERROR(AN264/AN266,0)</f>
        <v>0</v>
      </c>
      <c r="AP264" s="92">
        <f>SUM(AP259:AP263)</f>
        <v>0</v>
      </c>
      <c r="AQ264" s="88">
        <f>IFERROR(AP264/AP266,0)</f>
        <v>0</v>
      </c>
      <c r="AR264" s="89" t="str">
        <f t="shared" si="433"/>
        <v>0</v>
      </c>
      <c r="AS264" s="90">
        <f>IFERROR(AR264/AR251,0)</f>
        <v>0</v>
      </c>
      <c r="AT264" s="89">
        <f>SUM(AT259:AT263)</f>
        <v>0</v>
      </c>
      <c r="AU264" s="95">
        <f>IFERROR(AT264/AT266,0)</f>
        <v>0</v>
      </c>
      <c r="AV264" s="96">
        <f t="shared" si="435"/>
        <v>767</v>
      </c>
      <c r="AW264" s="97">
        <f t="shared" si="436"/>
        <v>0.38659274193548387</v>
      </c>
      <c r="AX264" s="98">
        <f t="shared" si="437"/>
        <v>-66.687275225431222</v>
      </c>
      <c r="AY264" s="97">
        <f t="shared" si="438"/>
        <v>-0.26891123396839006</v>
      </c>
      <c r="AZ264" s="98">
        <f t="shared" si="439"/>
        <v>6751.5740000000224</v>
      </c>
      <c r="BA264" s="99">
        <f t="shared" si="440"/>
        <v>1.3722376689999476E-2</v>
      </c>
      <c r="BB264" s="96">
        <f t="shared" si="441"/>
        <v>2751</v>
      </c>
      <c r="BC264" s="97">
        <f t="shared" si="442"/>
        <v>0</v>
      </c>
      <c r="BD264" s="98">
        <f t="shared" si="443"/>
        <v>181.3026441294075</v>
      </c>
      <c r="BE264" s="97">
        <f t="shared" si="444"/>
        <v>0</v>
      </c>
      <c r="BF264" s="98">
        <f t="shared" si="445"/>
        <v>498763.57400000002</v>
      </c>
      <c r="BG264" s="99">
        <f t="shared" si="446"/>
        <v>0</v>
      </c>
      <c r="BH264" s="96">
        <f t="shared" si="447"/>
        <v>2751</v>
      </c>
      <c r="BI264" s="97">
        <f t="shared" si="448"/>
        <v>0</v>
      </c>
      <c r="BJ264" s="98">
        <f t="shared" si="449"/>
        <v>181.3026441294075</v>
      </c>
      <c r="BK264" s="97">
        <f t="shared" si="450"/>
        <v>0</v>
      </c>
      <c r="BL264" s="98">
        <f t="shared" si="451"/>
        <v>498763.57400000002</v>
      </c>
      <c r="BM264" s="100">
        <f t="shared" si="452"/>
        <v>0</v>
      </c>
      <c r="BN264" s="101">
        <f t="shared" si="453"/>
        <v>2751</v>
      </c>
      <c r="BO264" s="97">
        <f t="shared" si="454"/>
        <v>0</v>
      </c>
      <c r="BP264" s="98">
        <f t="shared" si="455"/>
        <v>181.3026441294075</v>
      </c>
      <c r="BQ264" s="97">
        <f t="shared" si="456"/>
        <v>0</v>
      </c>
      <c r="BR264" s="98">
        <f t="shared" si="425"/>
        <v>498763.57400000002</v>
      </c>
      <c r="BS264" s="100">
        <f t="shared" si="457"/>
        <v>0</v>
      </c>
      <c r="CD264" s="2"/>
      <c r="CE264" s="2"/>
      <c r="CJ264" s="6"/>
      <c r="CK264" s="6"/>
      <c r="CM264" s="6"/>
    </row>
    <row r="265" spans="3:92" ht="18" customHeight="1" x14ac:dyDescent="0.3">
      <c r="C265" s="315"/>
      <c r="D265" s="326" t="s">
        <v>57</v>
      </c>
      <c r="E265" s="327"/>
      <c r="F265" s="155">
        <f>CA152</f>
        <v>44</v>
      </c>
      <c r="G265" s="156">
        <f>IFERROR(F265/F266,0)</f>
        <v>9.7669256381797999E-3</v>
      </c>
      <c r="H265" s="157">
        <f t="shared" si="426"/>
        <v>0</v>
      </c>
      <c r="I265" s="158">
        <f>IFERROR(H265/H251,0)</f>
        <v>0</v>
      </c>
      <c r="J265" s="157">
        <f>CB152</f>
        <v>0</v>
      </c>
      <c r="K265" s="159">
        <f>IFERROR(J265/J266,0)</f>
        <v>0</v>
      </c>
      <c r="L265" s="160">
        <f>CC152</f>
        <v>1</v>
      </c>
      <c r="M265" s="156">
        <f>IFERROR(L265/L266,0)</f>
        <v>2.2779043280182233E-4</v>
      </c>
      <c r="N265" s="157">
        <f t="shared" si="427"/>
        <v>0</v>
      </c>
      <c r="O265" s="158">
        <f>IFERROR(N265/N251,0)</f>
        <v>0</v>
      </c>
      <c r="P265" s="157">
        <f>CD152</f>
        <v>0</v>
      </c>
      <c r="Q265" s="161">
        <f>IFERROR(P265/P266,0)</f>
        <v>0</v>
      </c>
      <c r="R265" s="160">
        <f>CE152</f>
        <v>0</v>
      </c>
      <c r="S265" s="156">
        <f>IFERROR(R265/R266,0)</f>
        <v>0</v>
      </c>
      <c r="T265" s="157" t="str">
        <f t="shared" si="428"/>
        <v>0</v>
      </c>
      <c r="U265" s="158">
        <f>IFERROR(T265/T251,0)</f>
        <v>0</v>
      </c>
      <c r="V265" s="157">
        <f>CF152</f>
        <v>0</v>
      </c>
      <c r="W265" s="161">
        <f>IFERROR(V265/V266,0)</f>
        <v>0</v>
      </c>
      <c r="X265" s="162">
        <f>CG152</f>
        <v>0</v>
      </c>
      <c r="Y265" s="156">
        <f>IFERROR(X265/X266,0)</f>
        <v>0</v>
      </c>
      <c r="Z265" s="157" t="str">
        <f t="shared" si="429"/>
        <v>0</v>
      </c>
      <c r="AA265" s="158">
        <f>IFERROR(Z265/Z251,0)</f>
        <v>0</v>
      </c>
      <c r="AB265" s="157">
        <f>CH152</f>
        <v>0</v>
      </c>
      <c r="AC265" s="159">
        <f>IFERROR(AB265/AB266,0)</f>
        <v>0</v>
      </c>
      <c r="AD265" s="160">
        <f>CI152</f>
        <v>0</v>
      </c>
      <c r="AE265" s="156">
        <f>IFERROR(AD265/AD266,0)</f>
        <v>0</v>
      </c>
      <c r="AF265" s="157" t="str">
        <f t="shared" si="430"/>
        <v>0</v>
      </c>
      <c r="AG265" s="158">
        <f>IFERROR(AF265/AF251,0)</f>
        <v>0</v>
      </c>
      <c r="AH265" s="157">
        <f>CJ152</f>
        <v>0</v>
      </c>
      <c r="AI265" s="161">
        <f>IFERROR(AH265/AH266,0)</f>
        <v>0</v>
      </c>
      <c r="AJ265" s="160">
        <f>CK152</f>
        <v>0</v>
      </c>
      <c r="AK265" s="156">
        <f>IFERROR(AJ265/AJ266,0)</f>
        <v>0</v>
      </c>
      <c r="AL265" s="157" t="str">
        <f t="shared" si="431"/>
        <v>0</v>
      </c>
      <c r="AM265" s="158">
        <f>IFERROR(AL265/AL251,0)</f>
        <v>0</v>
      </c>
      <c r="AN265" s="157">
        <f>CL152</f>
        <v>0</v>
      </c>
      <c r="AO265" s="159">
        <f>IFERROR(AN265/AN266,0)</f>
        <v>0</v>
      </c>
      <c r="AP265" s="160">
        <f>CM152</f>
        <v>0</v>
      </c>
      <c r="AQ265" s="156">
        <f>IFERROR(AP265/AP266,0)</f>
        <v>0</v>
      </c>
      <c r="AR265" s="157" t="str">
        <f t="shared" si="433"/>
        <v>0</v>
      </c>
      <c r="AS265" s="158">
        <f>IFERROR(AR265/AR251,0)</f>
        <v>0</v>
      </c>
      <c r="AT265" s="157">
        <f>CN152</f>
        <v>0</v>
      </c>
      <c r="AU265" s="163">
        <f>IFERROR(AT265/AT266,0)</f>
        <v>0</v>
      </c>
      <c r="AV265" s="164">
        <f t="shared" si="435"/>
        <v>-43</v>
      </c>
      <c r="AW265" s="165">
        <f t="shared" si="436"/>
        <v>-0.97727272727272729</v>
      </c>
      <c r="AX265" s="166">
        <f t="shared" si="437"/>
        <v>0</v>
      </c>
      <c r="AY265" s="165">
        <f t="shared" si="438"/>
        <v>0</v>
      </c>
      <c r="AZ265" s="166">
        <f t="shared" si="439"/>
        <v>0</v>
      </c>
      <c r="BA265" s="167">
        <f t="shared" si="440"/>
        <v>0</v>
      </c>
      <c r="BB265" s="164">
        <f t="shared" si="441"/>
        <v>1</v>
      </c>
      <c r="BC265" s="165">
        <f t="shared" si="442"/>
        <v>0</v>
      </c>
      <c r="BD265" s="166">
        <f t="shared" si="443"/>
        <v>0</v>
      </c>
      <c r="BE265" s="165">
        <f t="shared" si="444"/>
        <v>0</v>
      </c>
      <c r="BF265" s="166">
        <f t="shared" si="445"/>
        <v>0</v>
      </c>
      <c r="BG265" s="167">
        <f t="shared" si="446"/>
        <v>0</v>
      </c>
      <c r="BH265" s="164">
        <f t="shared" si="447"/>
        <v>1</v>
      </c>
      <c r="BI265" s="165">
        <f t="shared" si="448"/>
        <v>0</v>
      </c>
      <c r="BJ265" s="166">
        <f t="shared" si="449"/>
        <v>0</v>
      </c>
      <c r="BK265" s="165">
        <f t="shared" si="450"/>
        <v>0</v>
      </c>
      <c r="BL265" s="166">
        <f t="shared" si="451"/>
        <v>0</v>
      </c>
      <c r="BM265" s="168">
        <f t="shared" si="452"/>
        <v>0</v>
      </c>
      <c r="BN265" s="169">
        <f t="shared" si="453"/>
        <v>1</v>
      </c>
      <c r="BO265" s="165">
        <f t="shared" si="454"/>
        <v>0</v>
      </c>
      <c r="BP265" s="166">
        <f t="shared" si="455"/>
        <v>0</v>
      </c>
      <c r="BQ265" s="165">
        <f t="shared" si="456"/>
        <v>0</v>
      </c>
      <c r="BR265" s="166">
        <f t="shared" si="425"/>
        <v>0</v>
      </c>
      <c r="BS265" s="168">
        <f t="shared" si="457"/>
        <v>0</v>
      </c>
      <c r="CD265" s="2"/>
      <c r="CE265" s="2"/>
      <c r="CJ265" s="6"/>
      <c r="CK265" s="6"/>
      <c r="CM265" s="6"/>
    </row>
    <row r="266" spans="3:92" ht="18" customHeight="1" x14ac:dyDescent="0.3">
      <c r="C266" s="315"/>
      <c r="D266" s="328" t="s">
        <v>59</v>
      </c>
      <c r="E266" s="329"/>
      <c r="F266" s="170">
        <f>SUM(F254,F258,F264,F265)</f>
        <v>4505</v>
      </c>
      <c r="G266" s="171">
        <f>IFERROR(F266/F266,0)</f>
        <v>1</v>
      </c>
      <c r="H266" s="172">
        <f t="shared" si="426"/>
        <v>236.89078801331854</v>
      </c>
      <c r="I266" s="173">
        <f>IFERROR(H266/H251,0)</f>
        <v>1.002779177703786</v>
      </c>
      <c r="J266" s="172">
        <f>SUM(J254,J258,J264,J265)</f>
        <v>1067193</v>
      </c>
      <c r="K266" s="174">
        <f>IFERROR(J266/J266,0)</f>
        <v>1</v>
      </c>
      <c r="L266" s="175">
        <f>SUM(L254,L258,L264,L265)</f>
        <v>4390</v>
      </c>
      <c r="M266" s="171">
        <f>IFERROR(L266/L266,0)</f>
        <v>1</v>
      </c>
      <c r="N266" s="172">
        <f t="shared" si="427"/>
        <v>178.78221981776767</v>
      </c>
      <c r="O266" s="173">
        <f>IFERROR(N266/N251,0)</f>
        <v>0.82810245207321154</v>
      </c>
      <c r="P266" s="172">
        <f>SUM(P254,P258,P264,P265)</f>
        <v>784853.94500000007</v>
      </c>
      <c r="Q266" s="176">
        <f>IFERROR(P266/P266,0)</f>
        <v>1</v>
      </c>
      <c r="R266" s="175">
        <f>SUM(R254,R258,R264,R265)</f>
        <v>0</v>
      </c>
      <c r="S266" s="171">
        <f>IFERROR(R266/R266,0)</f>
        <v>0</v>
      </c>
      <c r="T266" s="172" t="str">
        <f t="shared" si="428"/>
        <v>0</v>
      </c>
      <c r="U266" s="173">
        <f>IFERROR(T266/T251,0)</f>
        <v>0</v>
      </c>
      <c r="V266" s="172">
        <f>SUM(V254,V258,V264,V265)</f>
        <v>0</v>
      </c>
      <c r="W266" s="176">
        <f>IFERROR(V266/V266,0)</f>
        <v>0</v>
      </c>
      <c r="X266" s="177">
        <f>SUM(X254,X258,X264,X265)</f>
        <v>0</v>
      </c>
      <c r="Y266" s="171">
        <f>IFERROR(X266/X266,0)</f>
        <v>0</v>
      </c>
      <c r="Z266" s="172" t="str">
        <f t="shared" si="429"/>
        <v>0</v>
      </c>
      <c r="AA266" s="173">
        <f>IFERROR(Z266/Z251,0)</f>
        <v>0</v>
      </c>
      <c r="AB266" s="172">
        <f>SUM(AB254,AB258,AB264,AB265)</f>
        <v>0</v>
      </c>
      <c r="AC266" s="174">
        <f>IFERROR(AB266/AB266,0)</f>
        <v>0</v>
      </c>
      <c r="AD266" s="175">
        <f>SUM(AD254,AD258,AD264,AD265)</f>
        <v>0</v>
      </c>
      <c r="AE266" s="171">
        <f>IFERROR(AD266/AD266,0)</f>
        <v>0</v>
      </c>
      <c r="AF266" s="172" t="str">
        <f t="shared" si="430"/>
        <v>0</v>
      </c>
      <c r="AG266" s="173">
        <f>IFERROR(AF266/AF251,0)</f>
        <v>0</v>
      </c>
      <c r="AH266" s="172">
        <f>SUM(AH254,AH258,AH264,AH265)</f>
        <v>0</v>
      </c>
      <c r="AI266" s="176">
        <f>IFERROR(AH266/AH266,0)</f>
        <v>0</v>
      </c>
      <c r="AJ266" s="175">
        <f>SUM(AJ254,AJ258,AJ264,AJ265)</f>
        <v>0</v>
      </c>
      <c r="AK266" s="171">
        <f>IFERROR(AJ266/AJ266,0)</f>
        <v>0</v>
      </c>
      <c r="AL266" s="172" t="str">
        <f t="shared" si="431"/>
        <v>0</v>
      </c>
      <c r="AM266" s="173">
        <f>IFERROR(AL266/AL251,0)</f>
        <v>0</v>
      </c>
      <c r="AN266" s="172">
        <f>SUM(AN254,AN258,AN264,AN265)</f>
        <v>0</v>
      </c>
      <c r="AO266" s="174">
        <f>IFERROR(AN266/AN266,0)</f>
        <v>0</v>
      </c>
      <c r="AP266" s="175">
        <f>SUM(AP254,AP258,AP264,AP265)</f>
        <v>0</v>
      </c>
      <c r="AQ266" s="171">
        <f>IFERROR(AP266/AP266,0)</f>
        <v>0</v>
      </c>
      <c r="AR266" s="172" t="str">
        <f t="shared" si="433"/>
        <v>0</v>
      </c>
      <c r="AS266" s="173">
        <f>IFERROR(AR266/AR251,0)</f>
        <v>0</v>
      </c>
      <c r="AT266" s="172">
        <f>SUM(AT254,AT258,AT264,AT265)</f>
        <v>0</v>
      </c>
      <c r="AU266" s="178">
        <f>IFERROR(AT266/AT266,0)</f>
        <v>0</v>
      </c>
      <c r="AV266" s="179">
        <f t="shared" si="435"/>
        <v>-115</v>
      </c>
      <c r="AW266" s="180">
        <f t="shared" si="436"/>
        <v>-2.5527192008879023E-2</v>
      </c>
      <c r="AX266" s="181">
        <f t="shared" si="437"/>
        <v>-58.108568195550873</v>
      </c>
      <c r="AY266" s="180">
        <f t="shared" si="438"/>
        <v>-0.24529686731543093</v>
      </c>
      <c r="AZ266" s="181">
        <f t="shared" si="439"/>
        <v>-282339.05499999993</v>
      </c>
      <c r="BA266" s="182">
        <f t="shared" si="440"/>
        <v>-0.2645623190931724</v>
      </c>
      <c r="BB266" s="179">
        <f t="shared" si="441"/>
        <v>4390</v>
      </c>
      <c r="BC266" s="180">
        <f t="shared" si="442"/>
        <v>0</v>
      </c>
      <c r="BD266" s="181">
        <f t="shared" si="443"/>
        <v>178.78221981776767</v>
      </c>
      <c r="BE266" s="180">
        <f t="shared" si="444"/>
        <v>0</v>
      </c>
      <c r="BF266" s="181">
        <f t="shared" si="445"/>
        <v>784853.94500000007</v>
      </c>
      <c r="BG266" s="182">
        <f t="shared" si="446"/>
        <v>0</v>
      </c>
      <c r="BH266" s="179">
        <f t="shared" si="447"/>
        <v>4390</v>
      </c>
      <c r="BI266" s="180">
        <f t="shared" si="448"/>
        <v>0</v>
      </c>
      <c r="BJ266" s="181">
        <f t="shared" si="449"/>
        <v>178.78221981776767</v>
      </c>
      <c r="BK266" s="180">
        <f t="shared" si="450"/>
        <v>0</v>
      </c>
      <c r="BL266" s="181">
        <f t="shared" si="451"/>
        <v>784853.94500000007</v>
      </c>
      <c r="BM266" s="183">
        <f t="shared" si="452"/>
        <v>0</v>
      </c>
      <c r="BN266" s="184">
        <f t="shared" si="453"/>
        <v>4390</v>
      </c>
      <c r="BO266" s="180">
        <f t="shared" si="454"/>
        <v>0</v>
      </c>
      <c r="BP266" s="181">
        <f t="shared" si="455"/>
        <v>178.78221981776767</v>
      </c>
      <c r="BQ266" s="180">
        <f t="shared" si="456"/>
        <v>0</v>
      </c>
      <c r="BR266" s="181">
        <f t="shared" si="425"/>
        <v>784853.94500000007</v>
      </c>
      <c r="BS266" s="183">
        <f t="shared" si="457"/>
        <v>0</v>
      </c>
      <c r="CD266" s="2"/>
      <c r="CE266" s="2"/>
      <c r="CJ266" s="6"/>
      <c r="CK266" s="6"/>
      <c r="CM266" s="6"/>
    </row>
    <row r="267" spans="3:92" ht="18" customHeight="1" thickBot="1" x14ac:dyDescent="0.35">
      <c r="C267" s="316"/>
      <c r="D267" s="330" t="s">
        <v>60</v>
      </c>
      <c r="E267" s="331"/>
      <c r="F267" s="185">
        <f>F266/F246</f>
        <v>0.57315521628498722</v>
      </c>
      <c r="G267" s="186"/>
      <c r="H267" s="187"/>
      <c r="I267" s="188"/>
      <c r="J267" s="187"/>
      <c r="K267" s="189"/>
      <c r="L267" s="190">
        <f>L266/L246</f>
        <v>0.55852417302798985</v>
      </c>
      <c r="M267" s="186"/>
      <c r="N267" s="187"/>
      <c r="O267" s="188"/>
      <c r="P267" s="187"/>
      <c r="Q267" s="191"/>
      <c r="R267" s="190" t="e">
        <f>R266/R246</f>
        <v>#DIV/0!</v>
      </c>
      <c r="S267" s="186"/>
      <c r="T267" s="187"/>
      <c r="U267" s="188"/>
      <c r="V267" s="187"/>
      <c r="W267" s="191"/>
      <c r="X267" s="192" t="e">
        <f>X266/X246</f>
        <v>#DIV/0!</v>
      </c>
      <c r="Y267" s="186"/>
      <c r="Z267" s="187"/>
      <c r="AA267" s="188"/>
      <c r="AB267" s="187"/>
      <c r="AC267" s="189"/>
      <c r="AD267" s="190" t="e">
        <f>AD266/AD246</f>
        <v>#DIV/0!</v>
      </c>
      <c r="AE267" s="186"/>
      <c r="AF267" s="187"/>
      <c r="AG267" s="188"/>
      <c r="AH267" s="187"/>
      <c r="AI267" s="191"/>
      <c r="AJ267" s="190" t="e">
        <f>AJ266/AJ246</f>
        <v>#DIV/0!</v>
      </c>
      <c r="AK267" s="186"/>
      <c r="AL267" s="187"/>
      <c r="AM267" s="188"/>
      <c r="AN267" s="187"/>
      <c r="AO267" s="189"/>
      <c r="AP267" s="190" t="e">
        <f>AP266/AP246</f>
        <v>#DIV/0!</v>
      </c>
      <c r="AQ267" s="186"/>
      <c r="AR267" s="187"/>
      <c r="AS267" s="188"/>
      <c r="AT267" s="187"/>
      <c r="AU267" s="193"/>
      <c r="AV267" s="194">
        <f t="shared" si="435"/>
        <v>-1.4631043256997378E-2</v>
      </c>
      <c r="AW267" s="195"/>
      <c r="AX267" s="196"/>
      <c r="AY267" s="197"/>
      <c r="AZ267" s="196"/>
      <c r="BA267" s="197"/>
      <c r="BB267" s="194">
        <f t="shared" si="441"/>
        <v>0</v>
      </c>
      <c r="BC267" s="195"/>
      <c r="BD267" s="196"/>
      <c r="BE267" s="197"/>
      <c r="BF267" s="196"/>
      <c r="BG267" s="197"/>
      <c r="BH267" s="194">
        <f t="shared" si="447"/>
        <v>0</v>
      </c>
      <c r="BI267" s="195"/>
      <c r="BJ267" s="196"/>
      <c r="BK267" s="197"/>
      <c r="BL267" s="196"/>
      <c r="BM267" s="198"/>
      <c r="BN267" s="199">
        <f>IFERROR(L267-AP267,0)</f>
        <v>0</v>
      </c>
      <c r="BO267" s="195"/>
      <c r="BP267" s="196"/>
      <c r="BQ267" s="197"/>
      <c r="BR267" s="196"/>
      <c r="BS267" s="198"/>
      <c r="CD267" s="2"/>
      <c r="CE267" s="2"/>
      <c r="CJ267" s="6"/>
      <c r="CK267" s="6"/>
      <c r="CM267" s="6"/>
    </row>
    <row r="268" spans="3:92" ht="18" customHeight="1" x14ac:dyDescent="0.3">
      <c r="L268" s="8"/>
      <c r="P268" s="8"/>
      <c r="AM268" s="4"/>
      <c r="AS268" s="4"/>
      <c r="BI268" s="3"/>
      <c r="BK268" s="3"/>
      <c r="BM268" s="3"/>
      <c r="BO268" s="3"/>
      <c r="BQ268" s="3"/>
      <c r="BS268" s="3"/>
      <c r="CD268" s="2"/>
      <c r="CE268" s="2"/>
      <c r="CJ268" s="6"/>
      <c r="CK268" s="6"/>
      <c r="CM268" s="6"/>
    </row>
    <row r="269" spans="3:92" ht="18" customHeight="1" x14ac:dyDescent="0.3">
      <c r="AM269" s="4"/>
      <c r="AN269" s="8"/>
      <c r="AS269" s="4"/>
      <c r="AT269" s="8"/>
      <c r="BI269" s="3"/>
      <c r="BK269" s="3"/>
      <c r="BM269" s="3"/>
      <c r="BO269" s="3"/>
      <c r="BQ269" s="3"/>
      <c r="BS269" s="3"/>
      <c r="CD269" s="2"/>
      <c r="CE269" s="2"/>
      <c r="CJ269" s="6"/>
      <c r="CK269" s="6"/>
      <c r="CM269" s="6"/>
    </row>
    <row r="270" spans="3:92" s="8" customFormat="1" ht="18" customHeight="1" thickBot="1" x14ac:dyDescent="0.35">
      <c r="C270" s="7"/>
      <c r="D270" s="7"/>
      <c r="E270" s="7"/>
      <c r="F270" s="7">
        <f>CL169</f>
        <v>8122</v>
      </c>
      <c r="G270" s="3"/>
      <c r="I270" s="4"/>
      <c r="J270" s="9"/>
      <c r="K270" s="9"/>
      <c r="L270" s="7">
        <f>CL170</f>
        <v>8122</v>
      </c>
      <c r="M270" s="3"/>
      <c r="O270" s="4"/>
      <c r="P270" s="9"/>
      <c r="Q270" s="9"/>
      <c r="R270" s="10">
        <f>CL171</f>
        <v>2096</v>
      </c>
      <c r="S270" s="11"/>
      <c r="T270" s="10"/>
      <c r="U270" s="12"/>
      <c r="V270" s="9"/>
      <c r="W270" s="9"/>
      <c r="X270" s="10">
        <f>CL172</f>
        <v>0</v>
      </c>
      <c r="Y270" s="11"/>
      <c r="Z270" s="10"/>
      <c r="AA270" s="12"/>
      <c r="AB270" s="9"/>
      <c r="AC270" s="9"/>
      <c r="AD270" s="10">
        <f>CL173</f>
        <v>0</v>
      </c>
      <c r="AE270" s="11"/>
      <c r="AF270" s="10"/>
      <c r="AG270" s="12"/>
      <c r="AH270" s="9"/>
      <c r="AI270" s="9"/>
      <c r="AJ270" s="10">
        <f>CL174</f>
        <v>0</v>
      </c>
      <c r="AK270" s="3"/>
      <c r="AM270" s="4"/>
      <c r="AO270" s="3"/>
      <c r="AP270" s="10">
        <f>CL175</f>
        <v>0</v>
      </c>
      <c r="AQ270" s="3"/>
      <c r="AS270" s="4"/>
      <c r="AU270" s="3"/>
      <c r="AW270" s="3"/>
      <c r="AY270" s="3"/>
      <c r="BA270" s="3"/>
      <c r="BC270" s="3"/>
      <c r="BE270" s="3"/>
      <c r="BG270" s="3"/>
      <c r="BI270" s="3"/>
      <c r="BK270" s="3"/>
      <c r="BM270" s="11" t="s">
        <v>1</v>
      </c>
      <c r="BO270" s="3"/>
      <c r="BQ270" s="3"/>
      <c r="BS270" s="11" t="s">
        <v>1</v>
      </c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6"/>
      <c r="CK270" s="6"/>
      <c r="CL270" s="2"/>
      <c r="CM270" s="6"/>
      <c r="CN270" s="2"/>
    </row>
    <row r="271" spans="3:92" s="15" customFormat="1" ht="18" customHeight="1" x14ac:dyDescent="0.3">
      <c r="C271" s="347" t="s">
        <v>2</v>
      </c>
      <c r="D271" s="345"/>
      <c r="E271" s="352"/>
      <c r="F271" s="358" t="str">
        <f>$F$7</f>
        <v>2025 Budget</v>
      </c>
      <c r="G271" s="345"/>
      <c r="H271" s="345"/>
      <c r="I271" s="345"/>
      <c r="J271" s="345"/>
      <c r="K271" s="346"/>
      <c r="L271" s="359" t="str">
        <f>$L$7</f>
        <v>2025 Actual</v>
      </c>
      <c r="M271" s="345"/>
      <c r="N271" s="345"/>
      <c r="O271" s="345"/>
      <c r="P271" s="345"/>
      <c r="Q271" s="348"/>
      <c r="R271" s="347" t="str">
        <f>$R$7</f>
        <v>2024 Actual</v>
      </c>
      <c r="S271" s="345"/>
      <c r="T271" s="345"/>
      <c r="U271" s="345"/>
      <c r="V271" s="345"/>
      <c r="W271" s="348"/>
      <c r="X271" s="344" t="str">
        <f>$X$7</f>
        <v>2023 Actual</v>
      </c>
      <c r="Y271" s="345"/>
      <c r="Z271" s="345"/>
      <c r="AA271" s="345"/>
      <c r="AB271" s="345"/>
      <c r="AC271" s="346"/>
      <c r="AD271" s="347" t="str">
        <f>$AD$7</f>
        <v>2022 Actual</v>
      </c>
      <c r="AE271" s="345"/>
      <c r="AF271" s="345"/>
      <c r="AG271" s="345"/>
      <c r="AH271" s="345"/>
      <c r="AI271" s="348"/>
      <c r="AJ271" s="347" t="str">
        <f>$AJ$7</f>
        <v>2021 Actual</v>
      </c>
      <c r="AK271" s="345"/>
      <c r="AL271" s="345"/>
      <c r="AM271" s="345"/>
      <c r="AN271" s="345"/>
      <c r="AO271" s="346"/>
      <c r="AP271" s="347" t="str">
        <f>$AP$7</f>
        <v>2020 Actual</v>
      </c>
      <c r="AQ271" s="345"/>
      <c r="AR271" s="345"/>
      <c r="AS271" s="345"/>
      <c r="AT271" s="345"/>
      <c r="AU271" s="349"/>
      <c r="AV271" s="350" t="str">
        <f>$AV$7</f>
        <v>2025 Actual vs. 2025 Budget</v>
      </c>
      <c r="AW271" s="340"/>
      <c r="AX271" s="340"/>
      <c r="AY271" s="340"/>
      <c r="AZ271" s="340"/>
      <c r="BA271" s="351"/>
      <c r="BB271" s="350" t="str">
        <f>$BB$7</f>
        <v>2025 Actual vs. 2024 Actual</v>
      </c>
      <c r="BC271" s="340"/>
      <c r="BD271" s="340"/>
      <c r="BE271" s="340"/>
      <c r="BF271" s="340"/>
      <c r="BG271" s="351"/>
      <c r="BH271" s="350" t="str">
        <f>$BH$7</f>
        <v>2025 Actual vs. 2023 Actual</v>
      </c>
      <c r="BI271" s="340"/>
      <c r="BJ271" s="340"/>
      <c r="BK271" s="340"/>
      <c r="BL271" s="340"/>
      <c r="BM271" s="341"/>
      <c r="BN271" s="339" t="str">
        <f>$BN$7</f>
        <v>2024 Actual vs. 2019 Actual</v>
      </c>
      <c r="BO271" s="340"/>
      <c r="BP271" s="340"/>
      <c r="BQ271" s="340"/>
      <c r="BR271" s="340"/>
      <c r="BS271" s="341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6"/>
      <c r="CK271" s="14"/>
      <c r="CL271" s="8"/>
      <c r="CM271" s="14"/>
      <c r="CN271" s="8"/>
    </row>
    <row r="272" spans="3:92" s="15" customFormat="1" ht="18" customHeight="1" x14ac:dyDescent="0.3">
      <c r="C272" s="353"/>
      <c r="D272" s="333"/>
      <c r="E272" s="354"/>
      <c r="F272" s="342" t="s">
        <v>15</v>
      </c>
      <c r="G272" s="333"/>
      <c r="H272" s="334" t="s">
        <v>16</v>
      </c>
      <c r="I272" s="333"/>
      <c r="J272" s="334" t="s">
        <v>17</v>
      </c>
      <c r="K272" s="336"/>
      <c r="L272" s="335" t="s">
        <v>15</v>
      </c>
      <c r="M272" s="333"/>
      <c r="N272" s="334" t="s">
        <v>16</v>
      </c>
      <c r="O272" s="333"/>
      <c r="P272" s="334" t="s">
        <v>17</v>
      </c>
      <c r="Q272" s="343"/>
      <c r="R272" s="335" t="s">
        <v>15</v>
      </c>
      <c r="S272" s="333"/>
      <c r="T272" s="334" t="s">
        <v>16</v>
      </c>
      <c r="U272" s="333"/>
      <c r="V272" s="334" t="s">
        <v>18</v>
      </c>
      <c r="W272" s="343"/>
      <c r="X272" s="338" t="s">
        <v>15</v>
      </c>
      <c r="Y272" s="333"/>
      <c r="Z272" s="334" t="s">
        <v>16</v>
      </c>
      <c r="AA272" s="333"/>
      <c r="AB272" s="334" t="s">
        <v>18</v>
      </c>
      <c r="AC272" s="336"/>
      <c r="AD272" s="335" t="s">
        <v>15</v>
      </c>
      <c r="AE272" s="333"/>
      <c r="AF272" s="334" t="s">
        <v>16</v>
      </c>
      <c r="AG272" s="333"/>
      <c r="AH272" s="334" t="s">
        <v>19</v>
      </c>
      <c r="AI272" s="343"/>
      <c r="AJ272" s="335" t="s">
        <v>15</v>
      </c>
      <c r="AK272" s="333"/>
      <c r="AL272" s="334" t="s">
        <v>16</v>
      </c>
      <c r="AM272" s="333"/>
      <c r="AN272" s="334" t="s">
        <v>19</v>
      </c>
      <c r="AO272" s="336"/>
      <c r="AP272" s="335" t="s">
        <v>15</v>
      </c>
      <c r="AQ272" s="333"/>
      <c r="AR272" s="334" t="s">
        <v>16</v>
      </c>
      <c r="AS272" s="333"/>
      <c r="AT272" s="334" t="s">
        <v>19</v>
      </c>
      <c r="AU272" s="337"/>
      <c r="AV272" s="332" t="s">
        <v>15</v>
      </c>
      <c r="AW272" s="333"/>
      <c r="AX272" s="334" t="s">
        <v>16</v>
      </c>
      <c r="AY272" s="333"/>
      <c r="AZ272" s="334" t="s">
        <v>17</v>
      </c>
      <c r="BA272" s="336"/>
      <c r="BB272" s="332" t="s">
        <v>15</v>
      </c>
      <c r="BC272" s="333"/>
      <c r="BD272" s="334" t="s">
        <v>16</v>
      </c>
      <c r="BE272" s="333"/>
      <c r="BF272" s="334" t="s">
        <v>17</v>
      </c>
      <c r="BG272" s="336"/>
      <c r="BH272" s="332" t="s">
        <v>15</v>
      </c>
      <c r="BI272" s="333"/>
      <c r="BJ272" s="334" t="s">
        <v>16</v>
      </c>
      <c r="BK272" s="333"/>
      <c r="BL272" s="334" t="s">
        <v>17</v>
      </c>
      <c r="BM272" s="337"/>
      <c r="BN272" s="338" t="s">
        <v>15</v>
      </c>
      <c r="BO272" s="333"/>
      <c r="BP272" s="334" t="s">
        <v>16</v>
      </c>
      <c r="BQ272" s="333"/>
      <c r="BR272" s="334" t="s">
        <v>17</v>
      </c>
      <c r="BS272" s="337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6"/>
      <c r="CK272" s="236"/>
      <c r="CM272" s="236"/>
    </row>
    <row r="273" spans="3:92" s="15" customFormat="1" ht="18" customHeight="1" thickBot="1" x14ac:dyDescent="0.35">
      <c r="C273" s="355"/>
      <c r="D273" s="356"/>
      <c r="E273" s="357"/>
      <c r="F273" s="19"/>
      <c r="G273" s="20" t="s">
        <v>28</v>
      </c>
      <c r="H273" s="21"/>
      <c r="I273" s="22" t="s">
        <v>29</v>
      </c>
      <c r="J273" s="21"/>
      <c r="K273" s="23" t="s">
        <v>28</v>
      </c>
      <c r="L273" s="24"/>
      <c r="M273" s="20" t="s">
        <v>28</v>
      </c>
      <c r="N273" s="21"/>
      <c r="O273" s="22" t="s">
        <v>29</v>
      </c>
      <c r="P273" s="21"/>
      <c r="Q273" s="25" t="s">
        <v>28</v>
      </c>
      <c r="R273" s="24"/>
      <c r="S273" s="20" t="s">
        <v>28</v>
      </c>
      <c r="T273" s="21"/>
      <c r="U273" s="22" t="s">
        <v>29</v>
      </c>
      <c r="V273" s="21"/>
      <c r="W273" s="25" t="s">
        <v>28</v>
      </c>
      <c r="X273" s="26"/>
      <c r="Y273" s="20" t="s">
        <v>28</v>
      </c>
      <c r="Z273" s="21"/>
      <c r="AA273" s="22" t="s">
        <v>29</v>
      </c>
      <c r="AB273" s="21"/>
      <c r="AC273" s="23" t="s">
        <v>28</v>
      </c>
      <c r="AD273" s="24"/>
      <c r="AE273" s="20" t="s">
        <v>28</v>
      </c>
      <c r="AF273" s="21"/>
      <c r="AG273" s="22" t="s">
        <v>29</v>
      </c>
      <c r="AH273" s="21"/>
      <c r="AI273" s="25" t="s">
        <v>28</v>
      </c>
      <c r="AJ273" s="24"/>
      <c r="AK273" s="20" t="s">
        <v>28</v>
      </c>
      <c r="AL273" s="21"/>
      <c r="AM273" s="22" t="s">
        <v>29</v>
      </c>
      <c r="AN273" s="21"/>
      <c r="AO273" s="23" t="s">
        <v>28</v>
      </c>
      <c r="AP273" s="24"/>
      <c r="AQ273" s="20" t="s">
        <v>28</v>
      </c>
      <c r="AR273" s="21"/>
      <c r="AS273" s="22" t="s">
        <v>29</v>
      </c>
      <c r="AT273" s="21"/>
      <c r="AU273" s="27" t="s">
        <v>28</v>
      </c>
      <c r="AV273" s="28"/>
      <c r="AW273" s="20" t="s">
        <v>30</v>
      </c>
      <c r="AX273" s="21"/>
      <c r="AY273" s="20" t="s">
        <v>30</v>
      </c>
      <c r="AZ273" s="21"/>
      <c r="BA273" s="23" t="s">
        <v>30</v>
      </c>
      <c r="BB273" s="28"/>
      <c r="BC273" s="20" t="s">
        <v>30</v>
      </c>
      <c r="BD273" s="21"/>
      <c r="BE273" s="20" t="s">
        <v>30</v>
      </c>
      <c r="BF273" s="21"/>
      <c r="BG273" s="23" t="s">
        <v>30</v>
      </c>
      <c r="BH273" s="28"/>
      <c r="BI273" s="20" t="s">
        <v>30</v>
      </c>
      <c r="BJ273" s="21"/>
      <c r="BK273" s="20" t="s">
        <v>30</v>
      </c>
      <c r="BL273" s="21"/>
      <c r="BM273" s="27" t="s">
        <v>30</v>
      </c>
      <c r="BN273" s="26"/>
      <c r="BO273" s="20" t="s">
        <v>30</v>
      </c>
      <c r="BP273" s="21"/>
      <c r="BQ273" s="20" t="s">
        <v>30</v>
      </c>
      <c r="BR273" s="21"/>
      <c r="BS273" s="27" t="s">
        <v>30</v>
      </c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6"/>
      <c r="CK273" s="236"/>
      <c r="CM273" s="236"/>
    </row>
    <row r="274" spans="3:92" ht="18" customHeight="1" thickTop="1" x14ac:dyDescent="0.3">
      <c r="C274" s="360" t="s">
        <v>70</v>
      </c>
      <c r="D274" s="317" t="s">
        <v>33</v>
      </c>
      <c r="E274" s="34" t="s">
        <v>34</v>
      </c>
      <c r="F274" s="35">
        <f>CA153</f>
        <v>0</v>
      </c>
      <c r="G274" s="36">
        <f>IFERROR(F274/F290,0)</f>
        <v>0</v>
      </c>
      <c r="H274" s="37" t="str">
        <f>IFERROR(J274/F274,"0")</f>
        <v>0</v>
      </c>
      <c r="I274" s="38">
        <f>IFERROR(H274/H275,0)</f>
        <v>0</v>
      </c>
      <c r="J274" s="37">
        <f>CB153</f>
        <v>0</v>
      </c>
      <c r="K274" s="39">
        <f>IFERROR(J274/J290,0)</f>
        <v>0</v>
      </c>
      <c r="L274" s="40">
        <f t="shared" ref="L274:L277" si="466">CC153</f>
        <v>0</v>
      </c>
      <c r="M274" s="36">
        <f>IFERROR(L274/L290,0)</f>
        <v>0</v>
      </c>
      <c r="N274" s="37" t="str">
        <f>IFERROR(P274/L274,"0")</f>
        <v>0</v>
      </c>
      <c r="O274" s="38">
        <f>IFERROR(N274/N275,0)</f>
        <v>0</v>
      </c>
      <c r="P274" s="37">
        <f t="shared" ref="P274:P277" si="467">CD153</f>
        <v>0</v>
      </c>
      <c r="Q274" s="41">
        <f>IFERROR(P274/P290,0)</f>
        <v>0</v>
      </c>
      <c r="R274" s="40">
        <f>CE153</f>
        <v>0</v>
      </c>
      <c r="S274" s="36">
        <f>IFERROR(R274/R290,0)</f>
        <v>0</v>
      </c>
      <c r="T274" s="37" t="str">
        <f>IFERROR(V274/R274,"0")</f>
        <v>0</v>
      </c>
      <c r="U274" s="38">
        <f>IFERROR(T274/T275,0)</f>
        <v>0</v>
      </c>
      <c r="V274" s="37">
        <f>CF153</f>
        <v>0</v>
      </c>
      <c r="W274" s="41">
        <f>IFERROR(V274/V290,0)</f>
        <v>0</v>
      </c>
      <c r="X274" s="42">
        <f>CG153</f>
        <v>0</v>
      </c>
      <c r="Y274" s="36">
        <f>IFERROR(X274/X290,0)</f>
        <v>0</v>
      </c>
      <c r="Z274" s="37" t="str">
        <f>IFERROR(AB274/X274,"0")</f>
        <v>0</v>
      </c>
      <c r="AA274" s="38">
        <f>IFERROR(Z274/Z275,0)</f>
        <v>0</v>
      </c>
      <c r="AB274" s="37">
        <f>CH153</f>
        <v>0</v>
      </c>
      <c r="AC274" s="39">
        <f>IFERROR(AB274/AB290,0)</f>
        <v>0</v>
      </c>
      <c r="AD274" s="40">
        <f>CI153</f>
        <v>0</v>
      </c>
      <c r="AE274" s="36">
        <f>IFERROR(AD274/AD290,0)</f>
        <v>0</v>
      </c>
      <c r="AF274" s="37" t="str">
        <f>IFERROR(AH274/AD274,"0")</f>
        <v>0</v>
      </c>
      <c r="AG274" s="38">
        <f>IFERROR(AF274/AF275,0)</f>
        <v>0</v>
      </c>
      <c r="AH274" s="37">
        <f>CJ153</f>
        <v>0</v>
      </c>
      <c r="AI274" s="41">
        <f>IFERROR(AH274/AH290,0)</f>
        <v>0</v>
      </c>
      <c r="AJ274" s="40">
        <f>CK153</f>
        <v>0</v>
      </c>
      <c r="AK274" s="36">
        <f>IFERROR(AJ274/AJ290,0)</f>
        <v>0</v>
      </c>
      <c r="AL274" s="37" t="str">
        <f>IFERROR(AN274/AJ274,"0")</f>
        <v>0</v>
      </c>
      <c r="AM274" s="38">
        <f>IFERROR(AL274/AL275,0)</f>
        <v>0</v>
      </c>
      <c r="AN274" s="37">
        <f>CL153</f>
        <v>0</v>
      </c>
      <c r="AO274" s="39">
        <f>IFERROR(AN274/AN290,0)</f>
        <v>0</v>
      </c>
      <c r="AP274" s="40">
        <f>CM153</f>
        <v>0</v>
      </c>
      <c r="AQ274" s="36">
        <f>IFERROR(AP274/AP290,0)</f>
        <v>0</v>
      </c>
      <c r="AR274" s="37" t="str">
        <f>IFERROR(AT274/AP274,"0")</f>
        <v>0</v>
      </c>
      <c r="AS274" s="38">
        <f>IFERROR(AR274/AR275,0)</f>
        <v>0</v>
      </c>
      <c r="AT274" s="37">
        <f>CN153</f>
        <v>0</v>
      </c>
      <c r="AU274" s="43">
        <f>IFERROR(AT274/AT290,0)</f>
        <v>0</v>
      </c>
      <c r="AV274" s="44">
        <f>IFERROR(L274-F274,0)</f>
        <v>0</v>
      </c>
      <c r="AW274" s="45">
        <f>IFERROR(AV274/F274,0)</f>
        <v>0</v>
      </c>
      <c r="AX274" s="46">
        <f>IFERROR(N274-H274,0)</f>
        <v>0</v>
      </c>
      <c r="AY274" s="45">
        <f>IFERROR(AX274/H274,0)</f>
        <v>0</v>
      </c>
      <c r="AZ274" s="46">
        <f>IFERROR(P274-J274,0)</f>
        <v>0</v>
      </c>
      <c r="BA274" s="47">
        <f>IFERROR(AZ274/J274,0)</f>
        <v>0</v>
      </c>
      <c r="BB274" s="44">
        <f>IFERROR(L274-R274,0)</f>
        <v>0</v>
      </c>
      <c r="BC274" s="45">
        <f>IFERROR(BB274/R274,0)</f>
        <v>0</v>
      </c>
      <c r="BD274" s="46">
        <f>IFERROR(N274-T274,0)</f>
        <v>0</v>
      </c>
      <c r="BE274" s="45">
        <f>IFERROR(BD274/T274,0)</f>
        <v>0</v>
      </c>
      <c r="BF274" s="46">
        <f>IFERROR(P274-V274,0)</f>
        <v>0</v>
      </c>
      <c r="BG274" s="47">
        <f>IFERROR(BF274/V274,0)</f>
        <v>0</v>
      </c>
      <c r="BH274" s="44">
        <f>IFERROR(L274-X274,0)</f>
        <v>0</v>
      </c>
      <c r="BI274" s="45">
        <f>IFERROR(BH274/X274,0)</f>
        <v>0</v>
      </c>
      <c r="BJ274" s="46">
        <f>IFERROR(N274-Z274,0)</f>
        <v>0</v>
      </c>
      <c r="BK274" s="45">
        <f>IFERROR(BJ274/Z274,0)</f>
        <v>0</v>
      </c>
      <c r="BL274" s="46">
        <f>IFERROR(P274-AB274,0)</f>
        <v>0</v>
      </c>
      <c r="BM274" s="48">
        <f>IFERROR(BL274/AB274,0)</f>
        <v>0</v>
      </c>
      <c r="BN274" s="49">
        <f>IFERROR(L274-AP274,0)</f>
        <v>0</v>
      </c>
      <c r="BO274" s="45">
        <f>IFERROR(BN274/AP274,0)</f>
        <v>0</v>
      </c>
      <c r="BP274" s="46">
        <f>IFERROR(N274-AR274,0)</f>
        <v>0</v>
      </c>
      <c r="BQ274" s="45">
        <f>IFERROR(BP274/AR274,0)</f>
        <v>0</v>
      </c>
      <c r="BR274" s="46">
        <f t="shared" ref="BR274:BR290" si="468">IFERROR(P274-AT274,0)</f>
        <v>0</v>
      </c>
      <c r="BS274" s="48">
        <f>IFERROR(BR274/AT274,0)</f>
        <v>0</v>
      </c>
      <c r="CD274" s="2"/>
      <c r="CE274" s="2"/>
      <c r="CJ274" s="6"/>
      <c r="CK274" s="236"/>
      <c r="CL274" s="15"/>
      <c r="CM274" s="236"/>
      <c r="CN274" s="15"/>
    </row>
    <row r="275" spans="3:92" ht="18" customHeight="1" x14ac:dyDescent="0.3">
      <c r="C275" s="315"/>
      <c r="D275" s="318"/>
      <c r="E275" s="60" t="s">
        <v>36</v>
      </c>
      <c r="F275" s="61">
        <f>CA154</f>
        <v>2359</v>
      </c>
      <c r="G275" s="62">
        <f>IFERROR(F275/F290,0)</f>
        <v>0.47956901809310837</v>
      </c>
      <c r="H275" s="63">
        <f t="shared" ref="H275:H290" si="469">IFERROR(J275/F275,"0")</f>
        <v>240.45951674438322</v>
      </c>
      <c r="I275" s="64">
        <f>IFERROR(H275/H275,0)</f>
        <v>1</v>
      </c>
      <c r="J275" s="63">
        <f>CB154</f>
        <v>567244</v>
      </c>
      <c r="K275" s="65">
        <f>IFERROR(J275/J290,0)</f>
        <v>0.48196960054514759</v>
      </c>
      <c r="L275" s="66">
        <f t="shared" si="466"/>
        <v>0</v>
      </c>
      <c r="M275" s="62">
        <f>IFERROR(L275/L290,0)</f>
        <v>0</v>
      </c>
      <c r="N275" s="63" t="str">
        <f t="shared" ref="N275:N290" si="470">IFERROR(P275/L275,"0")</f>
        <v>0</v>
      </c>
      <c r="O275" s="64">
        <f>IFERROR(N275/N275,0)</f>
        <v>0</v>
      </c>
      <c r="P275" s="63">
        <f t="shared" si="467"/>
        <v>0</v>
      </c>
      <c r="Q275" s="67">
        <f>IFERROR(P275/P290,0)</f>
        <v>0</v>
      </c>
      <c r="R275" s="66">
        <f>CE154</f>
        <v>407</v>
      </c>
      <c r="S275" s="62">
        <f>IFERROR(R275/R290,0)</f>
        <v>0.60385756676557867</v>
      </c>
      <c r="T275" s="63">
        <f t="shared" ref="T275:T290" si="471">IFERROR(V275/R275,"0")</f>
        <v>250.09888943488943</v>
      </c>
      <c r="U275" s="64">
        <f>IFERROR(T275/T275,0)</f>
        <v>1</v>
      </c>
      <c r="V275" s="63">
        <f>CF154</f>
        <v>101790.24799999999</v>
      </c>
      <c r="W275" s="67">
        <f>IFERROR(V275/V290,0)</f>
        <v>0.63428929014708035</v>
      </c>
      <c r="X275" s="68">
        <f>CG154</f>
        <v>0</v>
      </c>
      <c r="Y275" s="62">
        <f>IFERROR(X275/X290,0)</f>
        <v>0</v>
      </c>
      <c r="Z275" s="63" t="str">
        <f t="shared" ref="Z275:Z290" si="472">IFERROR(AB275/X275,"0")</f>
        <v>0</v>
      </c>
      <c r="AA275" s="64">
        <f>IFERROR(Z275/Z275,0)</f>
        <v>0</v>
      </c>
      <c r="AB275" s="63">
        <f>CH154</f>
        <v>0</v>
      </c>
      <c r="AC275" s="65">
        <f>IFERROR(AB275/AB290,0)</f>
        <v>0</v>
      </c>
      <c r="AD275" s="66">
        <f>CI154</f>
        <v>0</v>
      </c>
      <c r="AE275" s="62">
        <f>IFERROR(AD275/AD290,0)</f>
        <v>0</v>
      </c>
      <c r="AF275" s="63" t="str">
        <f t="shared" ref="AF275:AF290" si="473">IFERROR(AH275/AD275,"0")</f>
        <v>0</v>
      </c>
      <c r="AG275" s="64">
        <f>IFERROR(AF275/AF275,0)</f>
        <v>0</v>
      </c>
      <c r="AH275" s="63">
        <f>CJ154</f>
        <v>0</v>
      </c>
      <c r="AI275" s="67">
        <f>IFERROR(AH275/AH290,0)</f>
        <v>0</v>
      </c>
      <c r="AJ275" s="66">
        <f>CK154</f>
        <v>0</v>
      </c>
      <c r="AK275" s="62">
        <f>IFERROR(AJ275/AJ290,0)</f>
        <v>0</v>
      </c>
      <c r="AL275" s="63" t="str">
        <f t="shared" ref="AL275:AL290" si="474">IFERROR(AN275/AJ275,"0")</f>
        <v>0</v>
      </c>
      <c r="AM275" s="64">
        <f>IFERROR(AL275/AL275,0)</f>
        <v>0</v>
      </c>
      <c r="AN275" s="63">
        <f>CL154</f>
        <v>0</v>
      </c>
      <c r="AO275" s="65">
        <f>IFERROR(AN275/AN290,0)</f>
        <v>0</v>
      </c>
      <c r="AP275" s="66">
        <f t="shared" ref="AP275:AP277" si="475">CM154</f>
        <v>0</v>
      </c>
      <c r="AQ275" s="62">
        <f>IFERROR(AP275/AP290,0)</f>
        <v>0</v>
      </c>
      <c r="AR275" s="63" t="str">
        <f t="shared" ref="AR275:AR290" si="476">IFERROR(AT275/AP275,"0")</f>
        <v>0</v>
      </c>
      <c r="AS275" s="64">
        <f>IFERROR(AR275/AR275,0)</f>
        <v>0</v>
      </c>
      <c r="AT275" s="63">
        <f t="shared" ref="AT275:AT277" si="477">CN154</f>
        <v>0</v>
      </c>
      <c r="AU275" s="69">
        <f>IFERROR(AT275/AT290,0)</f>
        <v>0</v>
      </c>
      <c r="AV275" s="70">
        <f t="shared" ref="AV275:AV291" si="478">IFERROR(L275-F275,0)</f>
        <v>-2359</v>
      </c>
      <c r="AW275" s="71">
        <f t="shared" ref="AW275:AW290" si="479">IFERROR(AV275/F275,0)</f>
        <v>-1</v>
      </c>
      <c r="AX275" s="72">
        <f t="shared" ref="AX275:AX290" si="480">IFERROR(N275-H275,0)</f>
        <v>-240.45951674438322</v>
      </c>
      <c r="AY275" s="71">
        <f t="shared" ref="AY275:AY290" si="481">IFERROR(AX275/H275,0)</f>
        <v>-1</v>
      </c>
      <c r="AZ275" s="72">
        <f t="shared" ref="AZ275:AZ290" si="482">IFERROR(P275-J275,0)</f>
        <v>-567244</v>
      </c>
      <c r="BA275" s="73">
        <f t="shared" ref="BA275:BA290" si="483">IFERROR(AZ275/J275,0)</f>
        <v>-1</v>
      </c>
      <c r="BB275" s="70">
        <f t="shared" ref="BB275:BB291" si="484">IFERROR(L275-R275,0)</f>
        <v>-407</v>
      </c>
      <c r="BC275" s="71">
        <f t="shared" ref="BC275:BC290" si="485">IFERROR(BB275/R275,0)</f>
        <v>-1</v>
      </c>
      <c r="BD275" s="72">
        <f t="shared" ref="BD275:BD290" si="486">IFERROR(N275-T275,0)</f>
        <v>-250.09888943488943</v>
      </c>
      <c r="BE275" s="71">
        <f t="shared" ref="BE275:BE290" si="487">IFERROR(BD275/T275,0)</f>
        <v>-1</v>
      </c>
      <c r="BF275" s="72">
        <f t="shared" ref="BF275:BF290" si="488">IFERROR(P275-V275,0)</f>
        <v>-101790.24799999999</v>
      </c>
      <c r="BG275" s="73">
        <f t="shared" ref="BG275:BG290" si="489">IFERROR(BF275/V275,0)</f>
        <v>-1</v>
      </c>
      <c r="BH275" s="70">
        <f t="shared" ref="BH275:BH291" si="490">IFERROR(L275-X275,0)</f>
        <v>0</v>
      </c>
      <c r="BI275" s="71">
        <f t="shared" ref="BI275:BI290" si="491">IFERROR(BH275/X275,0)</f>
        <v>0</v>
      </c>
      <c r="BJ275" s="72">
        <f t="shared" ref="BJ275:BJ290" si="492">IFERROR(N275-Z275,0)</f>
        <v>0</v>
      </c>
      <c r="BK275" s="71">
        <f t="shared" ref="BK275:BK290" si="493">IFERROR(BJ275/Z275,0)</f>
        <v>0</v>
      </c>
      <c r="BL275" s="72">
        <f t="shared" ref="BL275:BL290" si="494">IFERROR(P275-AB275,0)</f>
        <v>0</v>
      </c>
      <c r="BM275" s="74">
        <f t="shared" ref="BM275:BM290" si="495">IFERROR(BL275/AB275,0)</f>
        <v>0</v>
      </c>
      <c r="BN275" s="75">
        <f t="shared" ref="BN275:BN290" si="496">IFERROR(L275-AP275,0)</f>
        <v>0</v>
      </c>
      <c r="BO275" s="71">
        <f t="shared" ref="BO275:BO290" si="497">IFERROR(BN275/AP275,0)</f>
        <v>0</v>
      </c>
      <c r="BP275" s="72">
        <f t="shared" ref="BP275:BP290" si="498">IFERROR(N275-AR275,0)</f>
        <v>0</v>
      </c>
      <c r="BQ275" s="71">
        <f t="shared" ref="BQ275:BQ290" si="499">IFERROR(BP275/AR275,0)</f>
        <v>0</v>
      </c>
      <c r="BR275" s="72">
        <f t="shared" si="468"/>
        <v>0</v>
      </c>
      <c r="BS275" s="74">
        <f t="shared" ref="BS275:BS290" si="500">IFERROR(BR275/AT275,0)</f>
        <v>0</v>
      </c>
      <c r="CD275" s="2"/>
      <c r="CE275" s="2"/>
      <c r="CJ275" s="6"/>
      <c r="CK275" s="6"/>
      <c r="CM275" s="6"/>
    </row>
    <row r="276" spans="3:92" ht="18" customHeight="1" x14ac:dyDescent="0.3">
      <c r="C276" s="315"/>
      <c r="D276" s="318"/>
      <c r="E276" s="60" t="s">
        <v>37</v>
      </c>
      <c r="F276" s="61">
        <f>CA155</f>
        <v>81</v>
      </c>
      <c r="G276" s="62">
        <f>IFERROR(F276/F290,0)</f>
        <v>1.6466761536897745E-2</v>
      </c>
      <c r="H276" s="63">
        <f t="shared" si="469"/>
        <v>158.80246913580248</v>
      </c>
      <c r="I276" s="64">
        <f>IFERROR(H276/H275,0)</f>
        <v>0.66041249390272627</v>
      </c>
      <c r="J276" s="63">
        <f>CB155</f>
        <v>12863</v>
      </c>
      <c r="K276" s="65">
        <f>IFERROR(J276/J290,0)</f>
        <v>1.0929291401605364E-2</v>
      </c>
      <c r="L276" s="66">
        <f t="shared" si="466"/>
        <v>0</v>
      </c>
      <c r="M276" s="62">
        <f>IFERROR(L276/L290,0)</f>
        <v>0</v>
      </c>
      <c r="N276" s="63" t="str">
        <f t="shared" si="470"/>
        <v>0</v>
      </c>
      <c r="O276" s="64">
        <f>IFERROR(N276/N275,0)</f>
        <v>0</v>
      </c>
      <c r="P276" s="63">
        <f t="shared" si="467"/>
        <v>0</v>
      </c>
      <c r="Q276" s="67">
        <f>IFERROR(P276/P290,0)</f>
        <v>0</v>
      </c>
      <c r="R276" s="66">
        <f>CE155</f>
        <v>4</v>
      </c>
      <c r="S276" s="62">
        <f>IFERROR(R276/R290,0)</f>
        <v>5.9347181008902079E-3</v>
      </c>
      <c r="T276" s="63">
        <f t="shared" si="471"/>
        <v>297.50024999999999</v>
      </c>
      <c r="U276" s="64">
        <f>IFERROR(T276/T275,0)</f>
        <v>1.1895304720153546</v>
      </c>
      <c r="V276" s="63">
        <f>CF155</f>
        <v>1190.001</v>
      </c>
      <c r="W276" s="67">
        <f>IFERROR(V276/V290,0)</f>
        <v>7.4152966948691961E-3</v>
      </c>
      <c r="X276" s="68">
        <f>CG155</f>
        <v>0</v>
      </c>
      <c r="Y276" s="62">
        <f>IFERROR(X276/X290,0)</f>
        <v>0</v>
      </c>
      <c r="Z276" s="63" t="str">
        <f t="shared" si="472"/>
        <v>0</v>
      </c>
      <c r="AA276" s="64">
        <f>IFERROR(Z276/Z275,0)</f>
        <v>0</v>
      </c>
      <c r="AB276" s="63">
        <f>CH155</f>
        <v>0</v>
      </c>
      <c r="AC276" s="65">
        <f>IFERROR(AB276/AB290,0)</f>
        <v>0</v>
      </c>
      <c r="AD276" s="66">
        <f>CI155</f>
        <v>0</v>
      </c>
      <c r="AE276" s="62">
        <f>IFERROR(AD276/AD290,0)</f>
        <v>0</v>
      </c>
      <c r="AF276" s="63" t="str">
        <f t="shared" si="473"/>
        <v>0</v>
      </c>
      <c r="AG276" s="64">
        <f>IFERROR(AF276/AF275,0)</f>
        <v>0</v>
      </c>
      <c r="AH276" s="63">
        <f>CJ155</f>
        <v>0</v>
      </c>
      <c r="AI276" s="67">
        <f>IFERROR(AH276/AH290,0)</f>
        <v>0</v>
      </c>
      <c r="AJ276" s="66">
        <f>CK155</f>
        <v>0</v>
      </c>
      <c r="AK276" s="62">
        <f>IFERROR(AJ276/AJ290,0)</f>
        <v>0</v>
      </c>
      <c r="AL276" s="63" t="str">
        <f t="shared" si="474"/>
        <v>0</v>
      </c>
      <c r="AM276" s="64">
        <f>IFERROR(AL276/AL275,0)</f>
        <v>0</v>
      </c>
      <c r="AN276" s="63">
        <f>CL155</f>
        <v>0</v>
      </c>
      <c r="AO276" s="65">
        <f>IFERROR(AN276/AN290,0)</f>
        <v>0</v>
      </c>
      <c r="AP276" s="66">
        <f t="shared" si="475"/>
        <v>0</v>
      </c>
      <c r="AQ276" s="62">
        <f>IFERROR(AP276/AP290,0)</f>
        <v>0</v>
      </c>
      <c r="AR276" s="63" t="str">
        <f t="shared" si="476"/>
        <v>0</v>
      </c>
      <c r="AS276" s="64">
        <f>IFERROR(AR276/AR275,0)</f>
        <v>0</v>
      </c>
      <c r="AT276" s="63">
        <f t="shared" si="477"/>
        <v>0</v>
      </c>
      <c r="AU276" s="69">
        <f>IFERROR(AT276/AT290,0)</f>
        <v>0</v>
      </c>
      <c r="AV276" s="70">
        <f t="shared" si="478"/>
        <v>-81</v>
      </c>
      <c r="AW276" s="71">
        <f t="shared" si="479"/>
        <v>-1</v>
      </c>
      <c r="AX276" s="72">
        <f t="shared" si="480"/>
        <v>-158.80246913580248</v>
      </c>
      <c r="AY276" s="71">
        <f t="shared" si="481"/>
        <v>-1</v>
      </c>
      <c r="AZ276" s="72">
        <f t="shared" si="482"/>
        <v>-12863</v>
      </c>
      <c r="BA276" s="73">
        <f t="shared" si="483"/>
        <v>-1</v>
      </c>
      <c r="BB276" s="70">
        <f t="shared" si="484"/>
        <v>-4</v>
      </c>
      <c r="BC276" s="71">
        <f t="shared" si="485"/>
        <v>-1</v>
      </c>
      <c r="BD276" s="72">
        <f t="shared" si="486"/>
        <v>-297.50024999999999</v>
      </c>
      <c r="BE276" s="71">
        <f t="shared" si="487"/>
        <v>-1</v>
      </c>
      <c r="BF276" s="72">
        <f t="shared" si="488"/>
        <v>-1190.001</v>
      </c>
      <c r="BG276" s="73">
        <f t="shared" si="489"/>
        <v>-1</v>
      </c>
      <c r="BH276" s="70">
        <f t="shared" si="490"/>
        <v>0</v>
      </c>
      <c r="BI276" s="71">
        <f t="shared" si="491"/>
        <v>0</v>
      </c>
      <c r="BJ276" s="72">
        <f t="shared" si="492"/>
        <v>0</v>
      </c>
      <c r="BK276" s="71">
        <f t="shared" si="493"/>
        <v>0</v>
      </c>
      <c r="BL276" s="72">
        <f t="shared" si="494"/>
        <v>0</v>
      </c>
      <c r="BM276" s="74">
        <f t="shared" si="495"/>
        <v>0</v>
      </c>
      <c r="BN276" s="75">
        <f t="shared" si="496"/>
        <v>0</v>
      </c>
      <c r="BO276" s="71">
        <f t="shared" si="497"/>
        <v>0</v>
      </c>
      <c r="BP276" s="72">
        <f t="shared" si="498"/>
        <v>0</v>
      </c>
      <c r="BQ276" s="71">
        <f t="shared" si="499"/>
        <v>0</v>
      </c>
      <c r="BR276" s="72">
        <f t="shared" si="468"/>
        <v>0</v>
      </c>
      <c r="BS276" s="74">
        <f t="shared" si="500"/>
        <v>0</v>
      </c>
      <c r="CD276" s="2"/>
      <c r="CE276" s="2"/>
      <c r="CJ276" s="6"/>
      <c r="CK276" s="6"/>
      <c r="CM276" s="6"/>
    </row>
    <row r="277" spans="3:92" ht="18" customHeight="1" x14ac:dyDescent="0.3">
      <c r="C277" s="315"/>
      <c r="D277" s="318"/>
      <c r="E277" s="60" t="s">
        <v>39</v>
      </c>
      <c r="F277" s="61">
        <f>CA156</f>
        <v>48</v>
      </c>
      <c r="G277" s="62">
        <f>IFERROR(F277/F290,0)</f>
        <v>9.7580809107542191E-3</v>
      </c>
      <c r="H277" s="63">
        <f t="shared" si="469"/>
        <v>246.95833333333334</v>
      </c>
      <c r="I277" s="64">
        <f>IFERROR(H277/H275,0)</f>
        <v>1.0270266557836369</v>
      </c>
      <c r="J277" s="63">
        <f>CB156</f>
        <v>11854</v>
      </c>
      <c r="K277" s="65">
        <f>IFERROR(J277/J290,0)</f>
        <v>1.0071975454764051E-2</v>
      </c>
      <c r="L277" s="66">
        <f t="shared" si="466"/>
        <v>0</v>
      </c>
      <c r="M277" s="62">
        <f>IFERROR(L277/L290,0)</f>
        <v>0</v>
      </c>
      <c r="N277" s="63" t="str">
        <f t="shared" si="470"/>
        <v>0</v>
      </c>
      <c r="O277" s="64">
        <f>IFERROR(N277/N275,0)</f>
        <v>0</v>
      </c>
      <c r="P277" s="63">
        <f t="shared" si="467"/>
        <v>0</v>
      </c>
      <c r="Q277" s="67">
        <f>IFERROR(P277/P290,0)</f>
        <v>0</v>
      </c>
      <c r="R277" s="66">
        <f>CE156</f>
        <v>0</v>
      </c>
      <c r="S277" s="62">
        <f>IFERROR(R277/R290,0)</f>
        <v>0</v>
      </c>
      <c r="T277" s="63" t="str">
        <f t="shared" si="471"/>
        <v>0</v>
      </c>
      <c r="U277" s="64">
        <f>IFERROR(T277/T275,0)</f>
        <v>0</v>
      </c>
      <c r="V277" s="63">
        <f>CF156</f>
        <v>0</v>
      </c>
      <c r="W277" s="67">
        <f>IFERROR(V277/V290,0)</f>
        <v>0</v>
      </c>
      <c r="X277" s="68">
        <f>CG156</f>
        <v>0</v>
      </c>
      <c r="Y277" s="62">
        <f>IFERROR(X277/X290,0)</f>
        <v>0</v>
      </c>
      <c r="Z277" s="63" t="str">
        <f t="shared" si="472"/>
        <v>0</v>
      </c>
      <c r="AA277" s="64">
        <f>IFERROR(Z277/Z275,0)</f>
        <v>0</v>
      </c>
      <c r="AB277" s="63">
        <f>CH156</f>
        <v>0</v>
      </c>
      <c r="AC277" s="65">
        <f>IFERROR(AB277/AB290,0)</f>
        <v>0</v>
      </c>
      <c r="AD277" s="66">
        <f>CI156</f>
        <v>0</v>
      </c>
      <c r="AE277" s="62">
        <f>IFERROR(AD277/AD290,0)</f>
        <v>0</v>
      </c>
      <c r="AF277" s="63" t="str">
        <f t="shared" si="473"/>
        <v>0</v>
      </c>
      <c r="AG277" s="64">
        <f>IFERROR(AF277/AF275,0)</f>
        <v>0</v>
      </c>
      <c r="AH277" s="63">
        <f>CJ156</f>
        <v>0</v>
      </c>
      <c r="AI277" s="67">
        <f>IFERROR(AH277/AH290,0)</f>
        <v>0</v>
      </c>
      <c r="AJ277" s="66">
        <f>CK156</f>
        <v>0</v>
      </c>
      <c r="AK277" s="62">
        <f>IFERROR(AJ277/AJ290,0)</f>
        <v>0</v>
      </c>
      <c r="AL277" s="63" t="str">
        <f t="shared" si="474"/>
        <v>0</v>
      </c>
      <c r="AM277" s="64">
        <f>IFERROR(AL277/AL275,0)</f>
        <v>0</v>
      </c>
      <c r="AN277" s="63">
        <f>CL156</f>
        <v>0</v>
      </c>
      <c r="AO277" s="65">
        <f>IFERROR(AN277/AN290,0)</f>
        <v>0</v>
      </c>
      <c r="AP277" s="66">
        <f t="shared" si="475"/>
        <v>0</v>
      </c>
      <c r="AQ277" s="62">
        <f>IFERROR(AP277/AP290,0)</f>
        <v>0</v>
      </c>
      <c r="AR277" s="63" t="str">
        <f t="shared" si="476"/>
        <v>0</v>
      </c>
      <c r="AS277" s="64">
        <f>IFERROR(AR277/AR275,0)</f>
        <v>0</v>
      </c>
      <c r="AT277" s="63">
        <f t="shared" si="477"/>
        <v>0</v>
      </c>
      <c r="AU277" s="69">
        <f>IFERROR(AT277/AT290,0)</f>
        <v>0</v>
      </c>
      <c r="AV277" s="70">
        <f t="shared" si="478"/>
        <v>-48</v>
      </c>
      <c r="AW277" s="71">
        <f t="shared" si="479"/>
        <v>-1</v>
      </c>
      <c r="AX277" s="72">
        <f t="shared" si="480"/>
        <v>-246.95833333333334</v>
      </c>
      <c r="AY277" s="71">
        <f t="shared" si="481"/>
        <v>-1</v>
      </c>
      <c r="AZ277" s="72">
        <f t="shared" si="482"/>
        <v>-11854</v>
      </c>
      <c r="BA277" s="73">
        <f t="shared" si="483"/>
        <v>-1</v>
      </c>
      <c r="BB277" s="70">
        <f t="shared" si="484"/>
        <v>0</v>
      </c>
      <c r="BC277" s="71">
        <f t="shared" si="485"/>
        <v>0</v>
      </c>
      <c r="BD277" s="72">
        <f t="shared" si="486"/>
        <v>0</v>
      </c>
      <c r="BE277" s="71">
        <f t="shared" si="487"/>
        <v>0</v>
      </c>
      <c r="BF277" s="72">
        <f t="shared" si="488"/>
        <v>0</v>
      </c>
      <c r="BG277" s="73">
        <f t="shared" si="489"/>
        <v>0</v>
      </c>
      <c r="BH277" s="70">
        <f t="shared" si="490"/>
        <v>0</v>
      </c>
      <c r="BI277" s="71">
        <f t="shared" si="491"/>
        <v>0</v>
      </c>
      <c r="BJ277" s="72">
        <f t="shared" si="492"/>
        <v>0</v>
      </c>
      <c r="BK277" s="71">
        <f t="shared" si="493"/>
        <v>0</v>
      </c>
      <c r="BL277" s="72">
        <f t="shared" si="494"/>
        <v>0</v>
      </c>
      <c r="BM277" s="74">
        <f t="shared" si="495"/>
        <v>0</v>
      </c>
      <c r="BN277" s="75">
        <f t="shared" si="496"/>
        <v>0</v>
      </c>
      <c r="BO277" s="71">
        <f t="shared" si="497"/>
        <v>0</v>
      </c>
      <c r="BP277" s="72">
        <f t="shared" si="498"/>
        <v>0</v>
      </c>
      <c r="BQ277" s="71">
        <f t="shared" si="499"/>
        <v>0</v>
      </c>
      <c r="BR277" s="72">
        <f t="shared" si="468"/>
        <v>0</v>
      </c>
      <c r="BS277" s="74">
        <f t="shared" si="500"/>
        <v>0</v>
      </c>
      <c r="CD277" s="2"/>
      <c r="CE277" s="2"/>
      <c r="CJ277" s="6"/>
      <c r="CK277" s="6"/>
      <c r="CM277" s="6"/>
    </row>
    <row r="278" spans="3:92" ht="18" customHeight="1" x14ac:dyDescent="0.3">
      <c r="C278" s="315"/>
      <c r="D278" s="319"/>
      <c r="E278" s="86" t="s">
        <v>41</v>
      </c>
      <c r="F278" s="87">
        <f>SUM(F274:F277)</f>
        <v>2488</v>
      </c>
      <c r="G278" s="88">
        <f>IFERROR(F278/F290,0)</f>
        <v>0.50579386054076036</v>
      </c>
      <c r="H278" s="89">
        <f t="shared" si="469"/>
        <v>237.92644694533763</v>
      </c>
      <c r="I278" s="90">
        <f>IFERROR(H278/H275,0)</f>
        <v>0.98946571201114764</v>
      </c>
      <c r="J278" s="89">
        <f>SUM(J274:J277)</f>
        <v>591961</v>
      </c>
      <c r="K278" s="91">
        <f>IFERROR(J278/J290,0)</f>
        <v>0.50297086740151697</v>
      </c>
      <c r="L278" s="92">
        <f>SUM(L274:L277)</f>
        <v>0</v>
      </c>
      <c r="M278" s="88">
        <f>IFERROR(L278/L290,0)</f>
        <v>0</v>
      </c>
      <c r="N278" s="89" t="str">
        <f t="shared" si="470"/>
        <v>0</v>
      </c>
      <c r="O278" s="90">
        <f>IFERROR(N278/N275,0)</f>
        <v>0</v>
      </c>
      <c r="P278" s="89">
        <f>SUM(P274:P277)</f>
        <v>0</v>
      </c>
      <c r="Q278" s="93">
        <f>IFERROR(P278/P290,0)</f>
        <v>0</v>
      </c>
      <c r="R278" s="92">
        <f>SUM(R274:R277)</f>
        <v>411</v>
      </c>
      <c r="S278" s="88">
        <f>IFERROR(R278/R290,0)</f>
        <v>0.60979228486646886</v>
      </c>
      <c r="T278" s="89">
        <f t="shared" si="471"/>
        <v>250.56021654501217</v>
      </c>
      <c r="U278" s="90">
        <f>IFERROR(T278/T275,0)</f>
        <v>1.0018445788030692</v>
      </c>
      <c r="V278" s="89">
        <f>SUM(V274:V277)</f>
        <v>102980.249</v>
      </c>
      <c r="W278" s="93">
        <f>IFERROR(V278/V290,0)</f>
        <v>0.64170458684194964</v>
      </c>
      <c r="X278" s="94">
        <f>SUM(X274:X277)</f>
        <v>0</v>
      </c>
      <c r="Y278" s="88">
        <f>IFERROR(X278/X290,0)</f>
        <v>0</v>
      </c>
      <c r="Z278" s="89" t="str">
        <f t="shared" si="472"/>
        <v>0</v>
      </c>
      <c r="AA278" s="90">
        <f>IFERROR(Z278/Z275,0)</f>
        <v>0</v>
      </c>
      <c r="AB278" s="89">
        <f>SUM(AB274:AB277)</f>
        <v>0</v>
      </c>
      <c r="AC278" s="91">
        <f>IFERROR(AB278/AB290,0)</f>
        <v>0</v>
      </c>
      <c r="AD278" s="92">
        <f>SUM(AD274:AD277)</f>
        <v>0</v>
      </c>
      <c r="AE278" s="88">
        <f>IFERROR(AD278/AD290,0)</f>
        <v>0</v>
      </c>
      <c r="AF278" s="89" t="str">
        <f t="shared" si="473"/>
        <v>0</v>
      </c>
      <c r="AG278" s="90">
        <f>IFERROR(AF278/AF275,0)</f>
        <v>0</v>
      </c>
      <c r="AH278" s="89">
        <f>SUM(AH274:AH277)</f>
        <v>0</v>
      </c>
      <c r="AI278" s="93">
        <f>IFERROR(AH278/AH290,0)</f>
        <v>0</v>
      </c>
      <c r="AJ278" s="92">
        <f>SUM(AJ274:AJ277)</f>
        <v>0</v>
      </c>
      <c r="AK278" s="88">
        <f>IFERROR(AJ278/AJ290,0)</f>
        <v>0</v>
      </c>
      <c r="AL278" s="89" t="str">
        <f t="shared" si="474"/>
        <v>0</v>
      </c>
      <c r="AM278" s="90">
        <f>IFERROR(AL278/AL275,0)</f>
        <v>0</v>
      </c>
      <c r="AN278" s="89">
        <f>SUM(AN274:AN277)</f>
        <v>0</v>
      </c>
      <c r="AO278" s="91">
        <f>IFERROR(AN278/AN290,0)</f>
        <v>0</v>
      </c>
      <c r="AP278" s="92">
        <f>SUM(AP274:AP277)</f>
        <v>0</v>
      </c>
      <c r="AQ278" s="88">
        <f>IFERROR(AP278/AP290,0)</f>
        <v>0</v>
      </c>
      <c r="AR278" s="89" t="str">
        <f t="shared" si="476"/>
        <v>0</v>
      </c>
      <c r="AS278" s="90">
        <f>IFERROR(AR278/AR275,0)</f>
        <v>0</v>
      </c>
      <c r="AT278" s="89">
        <f>SUM(AT274:AT277)</f>
        <v>0</v>
      </c>
      <c r="AU278" s="95">
        <f>IFERROR(AT278/AT290,0)</f>
        <v>0</v>
      </c>
      <c r="AV278" s="96">
        <f t="shared" si="478"/>
        <v>-2488</v>
      </c>
      <c r="AW278" s="97">
        <f t="shared" si="479"/>
        <v>-1</v>
      </c>
      <c r="AX278" s="98">
        <f t="shared" si="480"/>
        <v>-237.92644694533763</v>
      </c>
      <c r="AY278" s="97">
        <f t="shared" si="481"/>
        <v>-1</v>
      </c>
      <c r="AZ278" s="98">
        <f t="shared" si="482"/>
        <v>-591961</v>
      </c>
      <c r="BA278" s="99">
        <f t="shared" si="483"/>
        <v>-1</v>
      </c>
      <c r="BB278" s="96">
        <f t="shared" si="484"/>
        <v>-411</v>
      </c>
      <c r="BC278" s="97">
        <f t="shared" si="485"/>
        <v>-1</v>
      </c>
      <c r="BD278" s="98">
        <f t="shared" si="486"/>
        <v>-250.56021654501217</v>
      </c>
      <c r="BE278" s="97">
        <f t="shared" si="487"/>
        <v>-1</v>
      </c>
      <c r="BF278" s="98">
        <f t="shared" si="488"/>
        <v>-102980.249</v>
      </c>
      <c r="BG278" s="99">
        <f t="shared" si="489"/>
        <v>-1</v>
      </c>
      <c r="BH278" s="96">
        <f t="shared" si="490"/>
        <v>0</v>
      </c>
      <c r="BI278" s="97">
        <f t="shared" si="491"/>
        <v>0</v>
      </c>
      <c r="BJ278" s="98">
        <f t="shared" si="492"/>
        <v>0</v>
      </c>
      <c r="BK278" s="97">
        <f t="shared" si="493"/>
        <v>0</v>
      </c>
      <c r="BL278" s="98">
        <f t="shared" si="494"/>
        <v>0</v>
      </c>
      <c r="BM278" s="100">
        <f t="shared" si="495"/>
        <v>0</v>
      </c>
      <c r="BN278" s="101">
        <f t="shared" si="496"/>
        <v>0</v>
      </c>
      <c r="BO278" s="97">
        <f t="shared" si="497"/>
        <v>0</v>
      </c>
      <c r="BP278" s="98">
        <f t="shared" si="498"/>
        <v>0</v>
      </c>
      <c r="BQ278" s="97">
        <f t="shared" si="499"/>
        <v>0</v>
      </c>
      <c r="BR278" s="98">
        <f t="shared" si="468"/>
        <v>0</v>
      </c>
      <c r="BS278" s="100">
        <f t="shared" si="500"/>
        <v>0</v>
      </c>
      <c r="CD278" s="2"/>
      <c r="CE278" s="2"/>
      <c r="CJ278" s="6"/>
      <c r="CK278" s="6"/>
      <c r="CM278" s="6"/>
    </row>
    <row r="279" spans="3:92" ht="18" customHeight="1" x14ac:dyDescent="0.3">
      <c r="C279" s="315"/>
      <c r="D279" s="320" t="s">
        <v>44</v>
      </c>
      <c r="E279" s="102" t="s">
        <v>45</v>
      </c>
      <c r="F279" s="103">
        <f>CA157</f>
        <v>244</v>
      </c>
      <c r="G279" s="104">
        <f>IFERROR(F279/F290,0)</f>
        <v>4.9603577963000613E-2</v>
      </c>
      <c r="H279" s="105">
        <f t="shared" si="469"/>
        <v>220.6639344262295</v>
      </c>
      <c r="I279" s="106">
        <f>IFERROR(H279/H275,0)</f>
        <v>0.9176760288543826</v>
      </c>
      <c r="J279" s="105">
        <f>CB157</f>
        <v>53842</v>
      </c>
      <c r="K279" s="107">
        <f>IFERROR(J279/J290,0)</f>
        <v>4.574787434076312E-2</v>
      </c>
      <c r="L279" s="108">
        <f t="shared" ref="L279:L281" si="501">CC157</f>
        <v>0</v>
      </c>
      <c r="M279" s="104">
        <f>IFERROR(L279/L290,0)</f>
        <v>0</v>
      </c>
      <c r="N279" s="105" t="str">
        <f t="shared" si="470"/>
        <v>0</v>
      </c>
      <c r="O279" s="106">
        <f>IFERROR(N279/N275,0)</f>
        <v>0</v>
      </c>
      <c r="P279" s="105">
        <f t="shared" ref="P279:P281" si="502">CD157</f>
        <v>0</v>
      </c>
      <c r="Q279" s="109">
        <f>IFERROR(P279/P290,0)</f>
        <v>0</v>
      </c>
      <c r="R279" s="108">
        <f>CE157</f>
        <v>0</v>
      </c>
      <c r="S279" s="104">
        <f>IFERROR(R279/R290,0)</f>
        <v>0</v>
      </c>
      <c r="T279" s="105" t="str">
        <f t="shared" si="471"/>
        <v>0</v>
      </c>
      <c r="U279" s="106">
        <f>IFERROR(T279/T275,0)</f>
        <v>0</v>
      </c>
      <c r="V279" s="105">
        <f>CF157</f>
        <v>0</v>
      </c>
      <c r="W279" s="109">
        <f>IFERROR(V279/V290,0)</f>
        <v>0</v>
      </c>
      <c r="X279" s="110">
        <f>CG157</f>
        <v>0</v>
      </c>
      <c r="Y279" s="104">
        <f>IFERROR(X279/X290,0)</f>
        <v>0</v>
      </c>
      <c r="Z279" s="105" t="str">
        <f t="shared" si="472"/>
        <v>0</v>
      </c>
      <c r="AA279" s="106">
        <f>IFERROR(Z279/Z275,0)</f>
        <v>0</v>
      </c>
      <c r="AB279" s="105">
        <f>CH157</f>
        <v>0</v>
      </c>
      <c r="AC279" s="107">
        <f>IFERROR(AB279/AB290,0)</f>
        <v>0</v>
      </c>
      <c r="AD279" s="108">
        <f>CI157</f>
        <v>0</v>
      </c>
      <c r="AE279" s="104">
        <f>IFERROR(AD279/AD290,0)</f>
        <v>0</v>
      </c>
      <c r="AF279" s="105" t="str">
        <f t="shared" si="473"/>
        <v>0</v>
      </c>
      <c r="AG279" s="106">
        <f>IFERROR(AF279/AF275,0)</f>
        <v>0</v>
      </c>
      <c r="AH279" s="105">
        <f>CJ157</f>
        <v>0</v>
      </c>
      <c r="AI279" s="109">
        <f>IFERROR(AH279/AH290,0)</f>
        <v>0</v>
      </c>
      <c r="AJ279" s="108">
        <f>CK157</f>
        <v>0</v>
      </c>
      <c r="AK279" s="104">
        <f>IFERROR(AJ279/AJ290,0)</f>
        <v>0</v>
      </c>
      <c r="AL279" s="105" t="str">
        <f t="shared" si="474"/>
        <v>0</v>
      </c>
      <c r="AM279" s="106">
        <f>IFERROR(AL279/AL275,0)</f>
        <v>0</v>
      </c>
      <c r="AN279" s="105">
        <f>CL157</f>
        <v>0</v>
      </c>
      <c r="AO279" s="107">
        <f>IFERROR(AN279/AN290,0)</f>
        <v>0</v>
      </c>
      <c r="AP279" s="108">
        <f>CM157</f>
        <v>0</v>
      </c>
      <c r="AQ279" s="104">
        <f>IFERROR(AP279/AP290,0)</f>
        <v>0</v>
      </c>
      <c r="AR279" s="105" t="str">
        <f t="shared" si="476"/>
        <v>0</v>
      </c>
      <c r="AS279" s="106">
        <f>IFERROR(AR279/AR275,0)</f>
        <v>0</v>
      </c>
      <c r="AT279" s="105">
        <f>CN157</f>
        <v>0</v>
      </c>
      <c r="AU279" s="111">
        <f>IFERROR(AT279/AT290,0)</f>
        <v>0</v>
      </c>
      <c r="AV279" s="112">
        <f t="shared" si="478"/>
        <v>-244</v>
      </c>
      <c r="AW279" s="113">
        <f t="shared" si="479"/>
        <v>-1</v>
      </c>
      <c r="AX279" s="114">
        <f t="shared" si="480"/>
        <v>-220.6639344262295</v>
      </c>
      <c r="AY279" s="113">
        <f t="shared" si="481"/>
        <v>-1</v>
      </c>
      <c r="AZ279" s="114">
        <f t="shared" si="482"/>
        <v>-53842</v>
      </c>
      <c r="BA279" s="115">
        <f t="shared" si="483"/>
        <v>-1</v>
      </c>
      <c r="BB279" s="112">
        <f t="shared" si="484"/>
        <v>0</v>
      </c>
      <c r="BC279" s="113">
        <f t="shared" si="485"/>
        <v>0</v>
      </c>
      <c r="BD279" s="114">
        <f t="shared" si="486"/>
        <v>0</v>
      </c>
      <c r="BE279" s="113">
        <f t="shared" si="487"/>
        <v>0</v>
      </c>
      <c r="BF279" s="114">
        <f t="shared" si="488"/>
        <v>0</v>
      </c>
      <c r="BG279" s="115">
        <f t="shared" si="489"/>
        <v>0</v>
      </c>
      <c r="BH279" s="112">
        <f t="shared" si="490"/>
        <v>0</v>
      </c>
      <c r="BI279" s="113">
        <f t="shared" si="491"/>
        <v>0</v>
      </c>
      <c r="BJ279" s="114">
        <f t="shared" si="492"/>
        <v>0</v>
      </c>
      <c r="BK279" s="113">
        <f t="shared" si="493"/>
        <v>0</v>
      </c>
      <c r="BL279" s="114">
        <f t="shared" si="494"/>
        <v>0</v>
      </c>
      <c r="BM279" s="116">
        <f t="shared" si="495"/>
        <v>0</v>
      </c>
      <c r="BN279" s="117">
        <f t="shared" si="496"/>
        <v>0</v>
      </c>
      <c r="BO279" s="113">
        <f t="shared" si="497"/>
        <v>0</v>
      </c>
      <c r="BP279" s="114">
        <f t="shared" si="498"/>
        <v>0</v>
      </c>
      <c r="BQ279" s="113">
        <f t="shared" si="499"/>
        <v>0</v>
      </c>
      <c r="BR279" s="114">
        <f t="shared" si="468"/>
        <v>0</v>
      </c>
      <c r="BS279" s="116">
        <f t="shared" si="500"/>
        <v>0</v>
      </c>
      <c r="CD279" s="2"/>
      <c r="CE279" s="2"/>
      <c r="CJ279" s="6"/>
      <c r="CK279" s="6"/>
      <c r="CM279" s="6"/>
    </row>
    <row r="280" spans="3:92" ht="18" customHeight="1" x14ac:dyDescent="0.3">
      <c r="C280" s="315"/>
      <c r="D280" s="321"/>
      <c r="E280" s="60" t="s">
        <v>47</v>
      </c>
      <c r="F280" s="61">
        <f>CA158</f>
        <v>0</v>
      </c>
      <c r="G280" s="62">
        <f>IFERROR(F280/F290,0)</f>
        <v>0</v>
      </c>
      <c r="H280" s="63" t="str">
        <f t="shared" si="469"/>
        <v>0</v>
      </c>
      <c r="I280" s="64">
        <f>IFERROR(H280/H275,0)</f>
        <v>0</v>
      </c>
      <c r="J280" s="63">
        <f>CB158</f>
        <v>0</v>
      </c>
      <c r="K280" s="65">
        <f>IFERROR(J280/J290,0)</f>
        <v>0</v>
      </c>
      <c r="L280" s="66">
        <f t="shared" si="501"/>
        <v>0</v>
      </c>
      <c r="M280" s="62">
        <f>IFERROR(L280/L290,0)</f>
        <v>0</v>
      </c>
      <c r="N280" s="63" t="str">
        <f t="shared" si="470"/>
        <v>0</v>
      </c>
      <c r="O280" s="64">
        <f>IFERROR(N280/N275,0)</f>
        <v>0</v>
      </c>
      <c r="P280" s="63">
        <f t="shared" si="502"/>
        <v>0</v>
      </c>
      <c r="Q280" s="67">
        <f>IFERROR(P280/P290,0)</f>
        <v>0</v>
      </c>
      <c r="R280" s="66">
        <f>CE158</f>
        <v>0</v>
      </c>
      <c r="S280" s="62">
        <f>IFERROR(R280/R290,0)</f>
        <v>0</v>
      </c>
      <c r="T280" s="63" t="str">
        <f t="shared" si="471"/>
        <v>0</v>
      </c>
      <c r="U280" s="64">
        <f>IFERROR(T280/T275,0)</f>
        <v>0</v>
      </c>
      <c r="V280" s="63">
        <f>CF158</f>
        <v>0</v>
      </c>
      <c r="W280" s="67">
        <f>IFERROR(V280/V290,0)</f>
        <v>0</v>
      </c>
      <c r="X280" s="68">
        <f>CG158</f>
        <v>0</v>
      </c>
      <c r="Y280" s="62">
        <f>IFERROR(X280/X290,0)</f>
        <v>0</v>
      </c>
      <c r="Z280" s="63" t="str">
        <f t="shared" si="472"/>
        <v>0</v>
      </c>
      <c r="AA280" s="64">
        <f>IFERROR(Z280/Z275,0)</f>
        <v>0</v>
      </c>
      <c r="AB280" s="63">
        <f>CH158</f>
        <v>0</v>
      </c>
      <c r="AC280" s="65">
        <f>IFERROR(AB280/AB290,0)</f>
        <v>0</v>
      </c>
      <c r="AD280" s="66">
        <f>CI158</f>
        <v>0</v>
      </c>
      <c r="AE280" s="62">
        <f>IFERROR(AD280/AD290,0)</f>
        <v>0</v>
      </c>
      <c r="AF280" s="63" t="str">
        <f t="shared" si="473"/>
        <v>0</v>
      </c>
      <c r="AG280" s="64">
        <f>IFERROR(AF280/AF275,0)</f>
        <v>0</v>
      </c>
      <c r="AH280" s="63">
        <f>CJ158</f>
        <v>0</v>
      </c>
      <c r="AI280" s="67">
        <f>IFERROR(AH280/AH290,0)</f>
        <v>0</v>
      </c>
      <c r="AJ280" s="66">
        <f>CK158</f>
        <v>0</v>
      </c>
      <c r="AK280" s="62">
        <f>IFERROR(AJ280/AJ290,0)</f>
        <v>0</v>
      </c>
      <c r="AL280" s="63" t="str">
        <f t="shared" si="474"/>
        <v>0</v>
      </c>
      <c r="AM280" s="64">
        <f>IFERROR(AL280/AL275,0)</f>
        <v>0</v>
      </c>
      <c r="AN280" s="63">
        <f>CL158</f>
        <v>0</v>
      </c>
      <c r="AO280" s="65">
        <f>IFERROR(AN280/AN290,0)</f>
        <v>0</v>
      </c>
      <c r="AP280" s="66">
        <f t="shared" ref="AP280:AP281" si="503">CM158</f>
        <v>0</v>
      </c>
      <c r="AQ280" s="62">
        <f>IFERROR(AP280/AP290,0)</f>
        <v>0</v>
      </c>
      <c r="AR280" s="63" t="str">
        <f t="shared" si="476"/>
        <v>0</v>
      </c>
      <c r="AS280" s="64">
        <f>IFERROR(AR280/AR275,0)</f>
        <v>0</v>
      </c>
      <c r="AT280" s="63">
        <f t="shared" ref="AT280:AT281" si="504">CN158</f>
        <v>0</v>
      </c>
      <c r="AU280" s="69">
        <f>IFERROR(AT280/AT290,0)</f>
        <v>0</v>
      </c>
      <c r="AV280" s="70">
        <f t="shared" si="478"/>
        <v>0</v>
      </c>
      <c r="AW280" s="71">
        <f t="shared" si="479"/>
        <v>0</v>
      </c>
      <c r="AX280" s="72">
        <f t="shared" si="480"/>
        <v>0</v>
      </c>
      <c r="AY280" s="71">
        <f t="shared" si="481"/>
        <v>0</v>
      </c>
      <c r="AZ280" s="72">
        <f t="shared" si="482"/>
        <v>0</v>
      </c>
      <c r="BA280" s="73">
        <f t="shared" si="483"/>
        <v>0</v>
      </c>
      <c r="BB280" s="70">
        <f t="shared" si="484"/>
        <v>0</v>
      </c>
      <c r="BC280" s="71">
        <f t="shared" si="485"/>
        <v>0</v>
      </c>
      <c r="BD280" s="72">
        <f t="shared" si="486"/>
        <v>0</v>
      </c>
      <c r="BE280" s="71">
        <f t="shared" si="487"/>
        <v>0</v>
      </c>
      <c r="BF280" s="72">
        <f t="shared" si="488"/>
        <v>0</v>
      </c>
      <c r="BG280" s="73">
        <f t="shared" si="489"/>
        <v>0</v>
      </c>
      <c r="BH280" s="70">
        <f t="shared" si="490"/>
        <v>0</v>
      </c>
      <c r="BI280" s="71">
        <f t="shared" si="491"/>
        <v>0</v>
      </c>
      <c r="BJ280" s="72">
        <f t="shared" si="492"/>
        <v>0</v>
      </c>
      <c r="BK280" s="71">
        <f t="shared" si="493"/>
        <v>0</v>
      </c>
      <c r="BL280" s="72">
        <f t="shared" si="494"/>
        <v>0</v>
      </c>
      <c r="BM280" s="74">
        <f t="shared" si="495"/>
        <v>0</v>
      </c>
      <c r="BN280" s="75">
        <f t="shared" si="496"/>
        <v>0</v>
      </c>
      <c r="BO280" s="71">
        <f t="shared" si="497"/>
        <v>0</v>
      </c>
      <c r="BP280" s="72">
        <f t="shared" si="498"/>
        <v>0</v>
      </c>
      <c r="BQ280" s="71">
        <f t="shared" si="499"/>
        <v>0</v>
      </c>
      <c r="BR280" s="72">
        <f t="shared" si="468"/>
        <v>0</v>
      </c>
      <c r="BS280" s="74">
        <f t="shared" si="500"/>
        <v>0</v>
      </c>
      <c r="CD280" s="2"/>
      <c r="CE280" s="2"/>
      <c r="CJ280" s="6"/>
      <c r="CK280" s="6"/>
      <c r="CM280" s="6"/>
    </row>
    <row r="281" spans="3:92" ht="18" customHeight="1" x14ac:dyDescent="0.3">
      <c r="C281" s="315"/>
      <c r="D281" s="321"/>
      <c r="E281" s="60" t="s">
        <v>49</v>
      </c>
      <c r="F281" s="61">
        <f>CA159</f>
        <v>0</v>
      </c>
      <c r="G281" s="62">
        <f>IFERROR(F281/F290,0)</f>
        <v>0</v>
      </c>
      <c r="H281" s="63" t="str">
        <f t="shared" si="469"/>
        <v>0</v>
      </c>
      <c r="I281" s="64">
        <f>IFERROR(H281/H275,0)</f>
        <v>0</v>
      </c>
      <c r="J281" s="63">
        <f>CB159</f>
        <v>0</v>
      </c>
      <c r="K281" s="65">
        <f>IFERROR(J281/J290,0)</f>
        <v>0</v>
      </c>
      <c r="L281" s="66">
        <f t="shared" si="501"/>
        <v>0</v>
      </c>
      <c r="M281" s="62">
        <f>IFERROR(L281/L290,0)</f>
        <v>0</v>
      </c>
      <c r="N281" s="63" t="str">
        <f t="shared" si="470"/>
        <v>0</v>
      </c>
      <c r="O281" s="64">
        <f>IFERROR(N281/N275,0)</f>
        <v>0</v>
      </c>
      <c r="P281" s="63">
        <f t="shared" si="502"/>
        <v>0</v>
      </c>
      <c r="Q281" s="67">
        <f>IFERROR(P281/P290,0)</f>
        <v>0</v>
      </c>
      <c r="R281" s="66">
        <f>CE159</f>
        <v>12</v>
      </c>
      <c r="S281" s="62">
        <f>IFERROR(R281/R290,0)</f>
        <v>1.7804154302670624E-2</v>
      </c>
      <c r="T281" s="63">
        <f t="shared" si="471"/>
        <v>185.07550000000001</v>
      </c>
      <c r="U281" s="64">
        <f>IFERROR(T281/T275,0)</f>
        <v>0.74000928360052731</v>
      </c>
      <c r="V281" s="63">
        <f>CF159</f>
        <v>2220.9059999999999</v>
      </c>
      <c r="W281" s="67">
        <f>IFERROR(V281/V290,0)</f>
        <v>1.3839212674119743E-2</v>
      </c>
      <c r="X281" s="68">
        <f>CG159</f>
        <v>0</v>
      </c>
      <c r="Y281" s="62">
        <f>IFERROR(X281/X290,0)</f>
        <v>0</v>
      </c>
      <c r="Z281" s="63" t="str">
        <f t="shared" si="472"/>
        <v>0</v>
      </c>
      <c r="AA281" s="64">
        <f>IFERROR(Z281/Z275,0)</f>
        <v>0</v>
      </c>
      <c r="AB281" s="63">
        <f>CH159</f>
        <v>0</v>
      </c>
      <c r="AC281" s="65">
        <f>IFERROR(AB281/AB290,0)</f>
        <v>0</v>
      </c>
      <c r="AD281" s="66">
        <f>CI159</f>
        <v>0</v>
      </c>
      <c r="AE281" s="62">
        <f>IFERROR(AD281/AD290,0)</f>
        <v>0</v>
      </c>
      <c r="AF281" s="63" t="str">
        <f t="shared" si="473"/>
        <v>0</v>
      </c>
      <c r="AG281" s="64">
        <f>IFERROR(AF281/AF275,0)</f>
        <v>0</v>
      </c>
      <c r="AH281" s="63">
        <f>CJ159</f>
        <v>0</v>
      </c>
      <c r="AI281" s="67">
        <f>IFERROR(AH281/AH290,0)</f>
        <v>0</v>
      </c>
      <c r="AJ281" s="66">
        <f>CK159</f>
        <v>0</v>
      </c>
      <c r="AK281" s="62">
        <f>IFERROR(AJ281/AJ290,0)</f>
        <v>0</v>
      </c>
      <c r="AL281" s="63" t="str">
        <f t="shared" si="474"/>
        <v>0</v>
      </c>
      <c r="AM281" s="64">
        <f>IFERROR(AL281/AL275,0)</f>
        <v>0</v>
      </c>
      <c r="AN281" s="63">
        <f>CL159</f>
        <v>0</v>
      </c>
      <c r="AO281" s="65">
        <f>IFERROR(AN281/AN290,0)</f>
        <v>0</v>
      </c>
      <c r="AP281" s="66">
        <f t="shared" si="503"/>
        <v>0</v>
      </c>
      <c r="AQ281" s="62">
        <f>IFERROR(AP281/AP290,0)</f>
        <v>0</v>
      </c>
      <c r="AR281" s="63" t="str">
        <f t="shared" si="476"/>
        <v>0</v>
      </c>
      <c r="AS281" s="64">
        <f>IFERROR(AR281/AR275,0)</f>
        <v>0</v>
      </c>
      <c r="AT281" s="63">
        <f t="shared" si="504"/>
        <v>0</v>
      </c>
      <c r="AU281" s="69">
        <f>IFERROR(AT281/AT290,0)</f>
        <v>0</v>
      </c>
      <c r="AV281" s="70">
        <f t="shared" si="478"/>
        <v>0</v>
      </c>
      <c r="AW281" s="71">
        <f t="shared" si="479"/>
        <v>0</v>
      </c>
      <c r="AX281" s="72">
        <f t="shared" si="480"/>
        <v>0</v>
      </c>
      <c r="AY281" s="71">
        <f t="shared" si="481"/>
        <v>0</v>
      </c>
      <c r="AZ281" s="72">
        <f t="shared" si="482"/>
        <v>0</v>
      </c>
      <c r="BA281" s="73">
        <f t="shared" si="483"/>
        <v>0</v>
      </c>
      <c r="BB281" s="70">
        <f t="shared" si="484"/>
        <v>-12</v>
      </c>
      <c r="BC281" s="71">
        <f t="shared" si="485"/>
        <v>-1</v>
      </c>
      <c r="BD281" s="72">
        <f t="shared" si="486"/>
        <v>-185.07550000000001</v>
      </c>
      <c r="BE281" s="71">
        <f t="shared" si="487"/>
        <v>-1</v>
      </c>
      <c r="BF281" s="72">
        <f t="shared" si="488"/>
        <v>-2220.9059999999999</v>
      </c>
      <c r="BG281" s="73">
        <f t="shared" si="489"/>
        <v>-1</v>
      </c>
      <c r="BH281" s="70">
        <f t="shared" si="490"/>
        <v>0</v>
      </c>
      <c r="BI281" s="71">
        <f t="shared" si="491"/>
        <v>0</v>
      </c>
      <c r="BJ281" s="72">
        <f t="shared" si="492"/>
        <v>0</v>
      </c>
      <c r="BK281" s="71">
        <f t="shared" si="493"/>
        <v>0</v>
      </c>
      <c r="BL281" s="72">
        <f t="shared" si="494"/>
        <v>0</v>
      </c>
      <c r="BM281" s="74">
        <f t="shared" si="495"/>
        <v>0</v>
      </c>
      <c r="BN281" s="75">
        <f t="shared" si="496"/>
        <v>0</v>
      </c>
      <c r="BO281" s="71">
        <f t="shared" si="497"/>
        <v>0</v>
      </c>
      <c r="BP281" s="72">
        <f t="shared" si="498"/>
        <v>0</v>
      </c>
      <c r="BQ281" s="71">
        <f t="shared" si="499"/>
        <v>0</v>
      </c>
      <c r="BR281" s="72">
        <f t="shared" si="468"/>
        <v>0</v>
      </c>
      <c r="BS281" s="74">
        <f t="shared" si="500"/>
        <v>0</v>
      </c>
      <c r="CD281" s="2"/>
      <c r="CE281" s="2"/>
      <c r="CJ281" s="6"/>
      <c r="CK281" s="6"/>
      <c r="CM281" s="6"/>
    </row>
    <row r="282" spans="3:92" ht="18" customHeight="1" x14ac:dyDescent="0.3">
      <c r="C282" s="315"/>
      <c r="D282" s="322"/>
      <c r="E282" s="118" t="s">
        <v>41</v>
      </c>
      <c r="F282" s="119">
        <f>SUM(F279:F281)</f>
        <v>244</v>
      </c>
      <c r="G282" s="120">
        <f>IFERROR(F282/F290,0)</f>
        <v>4.9603577963000613E-2</v>
      </c>
      <c r="H282" s="121">
        <f t="shared" si="469"/>
        <v>220.6639344262295</v>
      </c>
      <c r="I282" s="122">
        <f>IFERROR(H282/H275,0)</f>
        <v>0.9176760288543826</v>
      </c>
      <c r="J282" s="121">
        <f>SUM(J279:J281)</f>
        <v>53842</v>
      </c>
      <c r="K282" s="123">
        <f>IFERROR(J282/J290,0)</f>
        <v>4.574787434076312E-2</v>
      </c>
      <c r="L282" s="124">
        <f>SUM(L279:L281)</f>
        <v>0</v>
      </c>
      <c r="M282" s="120">
        <f>IFERROR(L282/L290,0)</f>
        <v>0</v>
      </c>
      <c r="N282" s="121" t="str">
        <f t="shared" si="470"/>
        <v>0</v>
      </c>
      <c r="O282" s="122">
        <f>IFERROR(N282/N275,0)</f>
        <v>0</v>
      </c>
      <c r="P282" s="121">
        <f>SUM(P279:P281)</f>
        <v>0</v>
      </c>
      <c r="Q282" s="125">
        <f>IFERROR(P282/P290,0)</f>
        <v>0</v>
      </c>
      <c r="R282" s="124">
        <f>SUM(R279:R281)</f>
        <v>12</v>
      </c>
      <c r="S282" s="120">
        <f>IFERROR(R282/R290,0)</f>
        <v>1.7804154302670624E-2</v>
      </c>
      <c r="T282" s="121">
        <f t="shared" si="471"/>
        <v>185.07550000000001</v>
      </c>
      <c r="U282" s="122">
        <f>IFERROR(T282/T275,0)</f>
        <v>0.74000928360052731</v>
      </c>
      <c r="V282" s="121">
        <f>SUM(V279:V281)</f>
        <v>2220.9059999999999</v>
      </c>
      <c r="W282" s="125">
        <f>IFERROR(V282/V290,0)</f>
        <v>1.3839212674119743E-2</v>
      </c>
      <c r="X282" s="126">
        <f>SUM(X279:X281)</f>
        <v>0</v>
      </c>
      <c r="Y282" s="120">
        <f>IFERROR(X282/X290,0)</f>
        <v>0</v>
      </c>
      <c r="Z282" s="121" t="str">
        <f t="shared" si="472"/>
        <v>0</v>
      </c>
      <c r="AA282" s="122">
        <f>IFERROR(Z282/Z275,0)</f>
        <v>0</v>
      </c>
      <c r="AB282" s="121">
        <f>SUM(AB279:AB281)</f>
        <v>0</v>
      </c>
      <c r="AC282" s="123">
        <f>IFERROR(AB282/AB290,0)</f>
        <v>0</v>
      </c>
      <c r="AD282" s="124">
        <f>SUM(AD279:AD281)</f>
        <v>0</v>
      </c>
      <c r="AE282" s="120">
        <f>IFERROR(AD282/AD290,0)</f>
        <v>0</v>
      </c>
      <c r="AF282" s="121" t="str">
        <f t="shared" si="473"/>
        <v>0</v>
      </c>
      <c r="AG282" s="122">
        <f>IFERROR(AF282/AF275,0)</f>
        <v>0</v>
      </c>
      <c r="AH282" s="121">
        <f>SUM(AH279:AH281)</f>
        <v>0</v>
      </c>
      <c r="AI282" s="125">
        <f>IFERROR(AH282/AH290,0)</f>
        <v>0</v>
      </c>
      <c r="AJ282" s="124">
        <f>SUM(AJ279:AJ281)</f>
        <v>0</v>
      </c>
      <c r="AK282" s="120">
        <f>IFERROR(AJ282/AJ290,0)</f>
        <v>0</v>
      </c>
      <c r="AL282" s="121" t="str">
        <f t="shared" si="474"/>
        <v>0</v>
      </c>
      <c r="AM282" s="122">
        <f>IFERROR(AL282/AL275,0)</f>
        <v>0</v>
      </c>
      <c r="AN282" s="121">
        <f>SUM(AN279:AN281)</f>
        <v>0</v>
      </c>
      <c r="AO282" s="123">
        <f>IFERROR(AN282/AN290,0)</f>
        <v>0</v>
      </c>
      <c r="AP282" s="124">
        <f>SUM(AP279:AP281)</f>
        <v>0</v>
      </c>
      <c r="AQ282" s="120">
        <f>IFERROR(AP282/AP290,0)</f>
        <v>0</v>
      </c>
      <c r="AR282" s="121" t="str">
        <f t="shared" si="476"/>
        <v>0</v>
      </c>
      <c r="AS282" s="122">
        <f>IFERROR(AR282/AR275,0)</f>
        <v>0</v>
      </c>
      <c r="AT282" s="121">
        <f>SUM(AT279:AT281)</f>
        <v>0</v>
      </c>
      <c r="AU282" s="127">
        <f>IFERROR(AT282/AT290,0)</f>
        <v>0</v>
      </c>
      <c r="AV282" s="128">
        <f t="shared" si="478"/>
        <v>-244</v>
      </c>
      <c r="AW282" s="129">
        <f t="shared" si="479"/>
        <v>-1</v>
      </c>
      <c r="AX282" s="130">
        <f t="shared" si="480"/>
        <v>-220.6639344262295</v>
      </c>
      <c r="AY282" s="129">
        <f t="shared" si="481"/>
        <v>-1</v>
      </c>
      <c r="AZ282" s="130">
        <f t="shared" si="482"/>
        <v>-53842</v>
      </c>
      <c r="BA282" s="131">
        <f t="shared" si="483"/>
        <v>-1</v>
      </c>
      <c r="BB282" s="128">
        <f t="shared" si="484"/>
        <v>-12</v>
      </c>
      <c r="BC282" s="129">
        <f t="shared" si="485"/>
        <v>-1</v>
      </c>
      <c r="BD282" s="130">
        <f t="shared" si="486"/>
        <v>-185.07550000000001</v>
      </c>
      <c r="BE282" s="129">
        <f t="shared" si="487"/>
        <v>-1</v>
      </c>
      <c r="BF282" s="130">
        <f t="shared" si="488"/>
        <v>-2220.9059999999999</v>
      </c>
      <c r="BG282" s="131">
        <f t="shared" si="489"/>
        <v>-1</v>
      </c>
      <c r="BH282" s="128">
        <f t="shared" si="490"/>
        <v>0</v>
      </c>
      <c r="BI282" s="129">
        <f t="shared" si="491"/>
        <v>0</v>
      </c>
      <c r="BJ282" s="130">
        <f t="shared" si="492"/>
        <v>0</v>
      </c>
      <c r="BK282" s="129">
        <f t="shared" si="493"/>
        <v>0</v>
      </c>
      <c r="BL282" s="130">
        <f t="shared" si="494"/>
        <v>0</v>
      </c>
      <c r="BM282" s="132">
        <f t="shared" si="495"/>
        <v>0</v>
      </c>
      <c r="BN282" s="133">
        <f t="shared" si="496"/>
        <v>0</v>
      </c>
      <c r="BO282" s="129">
        <f t="shared" si="497"/>
        <v>0</v>
      </c>
      <c r="BP282" s="130">
        <f t="shared" si="498"/>
        <v>0</v>
      </c>
      <c r="BQ282" s="129">
        <f t="shared" si="499"/>
        <v>0</v>
      </c>
      <c r="BR282" s="130">
        <f t="shared" si="468"/>
        <v>0</v>
      </c>
      <c r="BS282" s="132">
        <f t="shared" si="500"/>
        <v>0</v>
      </c>
      <c r="CD282" s="2"/>
      <c r="CE282" s="2"/>
      <c r="CJ282" s="6"/>
      <c r="CK282" s="6"/>
      <c r="CM282" s="6"/>
    </row>
    <row r="283" spans="3:92" ht="18" customHeight="1" x14ac:dyDescent="0.3">
      <c r="C283" s="315"/>
      <c r="D283" s="323" t="s">
        <v>52</v>
      </c>
      <c r="E283" s="134" t="s">
        <v>53</v>
      </c>
      <c r="F283" s="35">
        <f>CA160</f>
        <v>343</v>
      </c>
      <c r="G283" s="36">
        <f>IFERROR(F283/F290,0)</f>
        <v>6.9729619841431181E-2</v>
      </c>
      <c r="H283" s="37">
        <f t="shared" si="469"/>
        <v>238.46938775510205</v>
      </c>
      <c r="I283" s="38">
        <f>IFERROR(H283/H275,0)</f>
        <v>0.99172364223206544</v>
      </c>
      <c r="J283" s="37">
        <f>CB160</f>
        <v>81795</v>
      </c>
      <c r="K283" s="39">
        <f>IFERROR(J283/J290,0)</f>
        <v>6.9498669843295557E-2</v>
      </c>
      <c r="L283" s="40">
        <f t="shared" ref="L283:L287" si="505">CC160</f>
        <v>0</v>
      </c>
      <c r="M283" s="36">
        <f>IFERROR(L283/L290,0)</f>
        <v>0</v>
      </c>
      <c r="N283" s="37" t="str">
        <f t="shared" si="470"/>
        <v>0</v>
      </c>
      <c r="O283" s="38">
        <f>IFERROR(N283/N275,0)</f>
        <v>0</v>
      </c>
      <c r="P283" s="37">
        <f t="shared" ref="P283:P287" si="506">CD160</f>
        <v>0</v>
      </c>
      <c r="Q283" s="41">
        <f>IFERROR(P283/P290,0)</f>
        <v>0</v>
      </c>
      <c r="R283" s="40">
        <f>CE160</f>
        <v>107</v>
      </c>
      <c r="S283" s="36">
        <f>IFERROR(R283/R290,0)</f>
        <v>0.15875370919881307</v>
      </c>
      <c r="T283" s="37">
        <f t="shared" si="471"/>
        <v>251.27111214953274</v>
      </c>
      <c r="U283" s="38">
        <f>IFERROR(T283/T275,0)</f>
        <v>1.0046870368648657</v>
      </c>
      <c r="V283" s="37">
        <f>CF160</f>
        <v>26886.009000000002</v>
      </c>
      <c r="W283" s="41">
        <f>IFERROR(V283/V290,0)</f>
        <v>0.16753576986567531</v>
      </c>
      <c r="X283" s="42">
        <f>CG160</f>
        <v>0</v>
      </c>
      <c r="Y283" s="36">
        <f>IFERROR(X283/X290,0)</f>
        <v>0</v>
      </c>
      <c r="Z283" s="37" t="str">
        <f t="shared" si="472"/>
        <v>0</v>
      </c>
      <c r="AA283" s="38">
        <f>IFERROR(Z283/Z275,0)</f>
        <v>0</v>
      </c>
      <c r="AB283" s="37">
        <f>CH160</f>
        <v>0</v>
      </c>
      <c r="AC283" s="39">
        <f>IFERROR(AB283/AB290,0)</f>
        <v>0</v>
      </c>
      <c r="AD283" s="40">
        <f>CI160</f>
        <v>0</v>
      </c>
      <c r="AE283" s="36">
        <f>IFERROR(AD283/AD290,0)</f>
        <v>0</v>
      </c>
      <c r="AF283" s="37" t="str">
        <f t="shared" si="473"/>
        <v>0</v>
      </c>
      <c r="AG283" s="38">
        <f>IFERROR(AF283/AF275,0)</f>
        <v>0</v>
      </c>
      <c r="AH283" s="37">
        <f>CJ160</f>
        <v>0</v>
      </c>
      <c r="AI283" s="41">
        <f>IFERROR(AH283/AH290,0)</f>
        <v>0</v>
      </c>
      <c r="AJ283" s="40">
        <f>CK160</f>
        <v>0</v>
      </c>
      <c r="AK283" s="36">
        <f>IFERROR(AJ283/AJ290,0)</f>
        <v>0</v>
      </c>
      <c r="AL283" s="37" t="str">
        <f t="shared" si="474"/>
        <v>0</v>
      </c>
      <c r="AM283" s="38">
        <f>IFERROR(AL283/AL275,0)</f>
        <v>0</v>
      </c>
      <c r="AN283" s="37">
        <f>CL160</f>
        <v>0</v>
      </c>
      <c r="AO283" s="39">
        <f>IFERROR(AN283/AN290,0)</f>
        <v>0</v>
      </c>
      <c r="AP283" s="40">
        <f>CM160</f>
        <v>0</v>
      </c>
      <c r="AQ283" s="36">
        <f>IFERROR(AP283/AP290,0)</f>
        <v>0</v>
      </c>
      <c r="AR283" s="37" t="str">
        <f t="shared" si="476"/>
        <v>0</v>
      </c>
      <c r="AS283" s="38">
        <f>IFERROR(AR283/AR275,0)</f>
        <v>0</v>
      </c>
      <c r="AT283" s="37">
        <f>CN160</f>
        <v>0</v>
      </c>
      <c r="AU283" s="43">
        <f>IFERROR(AT283/AT290,0)</f>
        <v>0</v>
      </c>
      <c r="AV283" s="44">
        <f t="shared" si="478"/>
        <v>-343</v>
      </c>
      <c r="AW283" s="45">
        <f t="shared" si="479"/>
        <v>-1</v>
      </c>
      <c r="AX283" s="46">
        <f t="shared" si="480"/>
        <v>-238.46938775510205</v>
      </c>
      <c r="AY283" s="45">
        <f t="shared" si="481"/>
        <v>-1</v>
      </c>
      <c r="AZ283" s="46">
        <f t="shared" si="482"/>
        <v>-81795</v>
      </c>
      <c r="BA283" s="47">
        <f t="shared" si="483"/>
        <v>-1</v>
      </c>
      <c r="BB283" s="44">
        <f t="shared" si="484"/>
        <v>-107</v>
      </c>
      <c r="BC283" s="45">
        <f t="shared" si="485"/>
        <v>-1</v>
      </c>
      <c r="BD283" s="46">
        <f t="shared" si="486"/>
        <v>-251.27111214953274</v>
      </c>
      <c r="BE283" s="45">
        <f t="shared" si="487"/>
        <v>-1</v>
      </c>
      <c r="BF283" s="46">
        <f t="shared" si="488"/>
        <v>-26886.009000000002</v>
      </c>
      <c r="BG283" s="47">
        <f t="shared" si="489"/>
        <v>-1</v>
      </c>
      <c r="BH283" s="44">
        <f t="shared" si="490"/>
        <v>0</v>
      </c>
      <c r="BI283" s="45">
        <f t="shared" si="491"/>
        <v>0</v>
      </c>
      <c r="BJ283" s="46">
        <f t="shared" si="492"/>
        <v>0</v>
      </c>
      <c r="BK283" s="45">
        <f t="shared" si="493"/>
        <v>0</v>
      </c>
      <c r="BL283" s="46">
        <f t="shared" si="494"/>
        <v>0</v>
      </c>
      <c r="BM283" s="48">
        <f t="shared" si="495"/>
        <v>0</v>
      </c>
      <c r="BN283" s="49">
        <f t="shared" si="496"/>
        <v>0</v>
      </c>
      <c r="BO283" s="45">
        <f t="shared" si="497"/>
        <v>0</v>
      </c>
      <c r="BP283" s="46">
        <f t="shared" si="498"/>
        <v>0</v>
      </c>
      <c r="BQ283" s="45">
        <f t="shared" si="499"/>
        <v>0</v>
      </c>
      <c r="BR283" s="46">
        <f t="shared" si="468"/>
        <v>0</v>
      </c>
      <c r="BS283" s="48">
        <f t="shared" si="500"/>
        <v>0</v>
      </c>
      <c r="CD283" s="2"/>
      <c r="CE283" s="2"/>
      <c r="CJ283" s="6"/>
      <c r="CK283" s="6"/>
      <c r="CM283" s="6"/>
    </row>
    <row r="284" spans="3:92" ht="18" customHeight="1" x14ac:dyDescent="0.3">
      <c r="C284" s="315"/>
      <c r="D284" s="324"/>
      <c r="E284" s="60" t="s">
        <v>51</v>
      </c>
      <c r="F284" s="61">
        <f>CA161</f>
        <v>1065</v>
      </c>
      <c r="G284" s="62">
        <f>IFERROR(F284/F290,0)</f>
        <v>0.21650742020735922</v>
      </c>
      <c r="H284" s="63">
        <f t="shared" si="469"/>
        <v>250.87417840375588</v>
      </c>
      <c r="I284" s="64">
        <f>IFERROR(H284/H275,0)</f>
        <v>1.043311497088484</v>
      </c>
      <c r="J284" s="63">
        <f>CB161</f>
        <v>267181</v>
      </c>
      <c r="K284" s="65">
        <f>IFERROR(J284/J290,0)</f>
        <v>0.22701539345194144</v>
      </c>
      <c r="L284" s="66">
        <f t="shared" si="505"/>
        <v>0</v>
      </c>
      <c r="M284" s="62">
        <f>IFERROR(L284/L290,0)</f>
        <v>0</v>
      </c>
      <c r="N284" s="63" t="str">
        <f t="shared" si="470"/>
        <v>0</v>
      </c>
      <c r="O284" s="64">
        <f>IFERROR(N284/N275,0)</f>
        <v>0</v>
      </c>
      <c r="P284" s="63">
        <f t="shared" si="506"/>
        <v>0</v>
      </c>
      <c r="Q284" s="67">
        <f>IFERROR(P284/P290,0)</f>
        <v>0</v>
      </c>
      <c r="R284" s="66">
        <f>CE161</f>
        <v>76</v>
      </c>
      <c r="S284" s="62">
        <f>IFERROR(R284/R290,0)</f>
        <v>0.11275964391691394</v>
      </c>
      <c r="T284" s="63">
        <f t="shared" si="471"/>
        <v>194.34596052631579</v>
      </c>
      <c r="U284" s="64">
        <f>IFERROR(T284/T275,0)</f>
        <v>0.77707646349589921</v>
      </c>
      <c r="V284" s="63">
        <f>CF161</f>
        <v>14770.293</v>
      </c>
      <c r="W284" s="67">
        <f>IFERROR(V284/V290,0)</f>
        <v>9.2038666240742348E-2</v>
      </c>
      <c r="X284" s="68">
        <f>CG161</f>
        <v>0</v>
      </c>
      <c r="Y284" s="62">
        <f>IFERROR(X284/X290,0)</f>
        <v>0</v>
      </c>
      <c r="Z284" s="63" t="str">
        <f t="shared" si="472"/>
        <v>0</v>
      </c>
      <c r="AA284" s="64">
        <f>IFERROR(Z284/Z275,0)</f>
        <v>0</v>
      </c>
      <c r="AB284" s="63">
        <f>CH161</f>
        <v>0</v>
      </c>
      <c r="AC284" s="65">
        <f>IFERROR(AB284/AB290,0)</f>
        <v>0</v>
      </c>
      <c r="AD284" s="66">
        <f>CI161</f>
        <v>0</v>
      </c>
      <c r="AE284" s="62">
        <f>IFERROR(AD284/AD290,0)</f>
        <v>0</v>
      </c>
      <c r="AF284" s="63" t="str">
        <f t="shared" si="473"/>
        <v>0</v>
      </c>
      <c r="AG284" s="64">
        <f>IFERROR(AF284/AF275,0)</f>
        <v>0</v>
      </c>
      <c r="AH284" s="63">
        <f>CJ161</f>
        <v>0</v>
      </c>
      <c r="AI284" s="67">
        <f>IFERROR(AH284/AH290,0)</f>
        <v>0</v>
      </c>
      <c r="AJ284" s="66">
        <f>CK161</f>
        <v>0</v>
      </c>
      <c r="AK284" s="62">
        <f>IFERROR(AJ284/AJ290,0)</f>
        <v>0</v>
      </c>
      <c r="AL284" s="63" t="str">
        <f t="shared" si="474"/>
        <v>0</v>
      </c>
      <c r="AM284" s="64">
        <f>IFERROR(AL284/AL275,0)</f>
        <v>0</v>
      </c>
      <c r="AN284" s="63">
        <f>CL161</f>
        <v>0</v>
      </c>
      <c r="AO284" s="65">
        <f>IFERROR(AN284/AN290,0)</f>
        <v>0</v>
      </c>
      <c r="AP284" s="66">
        <f t="shared" ref="AP284:AP287" si="507">CM161</f>
        <v>0</v>
      </c>
      <c r="AQ284" s="62">
        <f>IFERROR(AP284/AP290,0)</f>
        <v>0</v>
      </c>
      <c r="AR284" s="63" t="str">
        <f t="shared" si="476"/>
        <v>0</v>
      </c>
      <c r="AS284" s="64">
        <f>IFERROR(AR284/AR275,0)</f>
        <v>0</v>
      </c>
      <c r="AT284" s="63">
        <f t="shared" ref="AT284:AT287" si="508">CN161</f>
        <v>0</v>
      </c>
      <c r="AU284" s="69">
        <f>IFERROR(AT284/AT290,0)</f>
        <v>0</v>
      </c>
      <c r="AV284" s="70">
        <f t="shared" si="478"/>
        <v>-1065</v>
      </c>
      <c r="AW284" s="71">
        <f t="shared" si="479"/>
        <v>-1</v>
      </c>
      <c r="AX284" s="72">
        <f t="shared" si="480"/>
        <v>-250.87417840375588</v>
      </c>
      <c r="AY284" s="71">
        <f t="shared" si="481"/>
        <v>-1</v>
      </c>
      <c r="AZ284" s="72">
        <f t="shared" si="482"/>
        <v>-267181</v>
      </c>
      <c r="BA284" s="73">
        <f t="shared" si="483"/>
        <v>-1</v>
      </c>
      <c r="BB284" s="70">
        <f t="shared" si="484"/>
        <v>-76</v>
      </c>
      <c r="BC284" s="71">
        <f t="shared" si="485"/>
        <v>-1</v>
      </c>
      <c r="BD284" s="72">
        <f t="shared" si="486"/>
        <v>-194.34596052631579</v>
      </c>
      <c r="BE284" s="71">
        <f t="shared" si="487"/>
        <v>-1</v>
      </c>
      <c r="BF284" s="72">
        <f t="shared" si="488"/>
        <v>-14770.293</v>
      </c>
      <c r="BG284" s="73">
        <f t="shared" si="489"/>
        <v>-1</v>
      </c>
      <c r="BH284" s="70">
        <f t="shared" si="490"/>
        <v>0</v>
      </c>
      <c r="BI284" s="71">
        <f t="shared" si="491"/>
        <v>0</v>
      </c>
      <c r="BJ284" s="72">
        <f t="shared" si="492"/>
        <v>0</v>
      </c>
      <c r="BK284" s="71">
        <f t="shared" si="493"/>
        <v>0</v>
      </c>
      <c r="BL284" s="72">
        <f t="shared" si="494"/>
        <v>0</v>
      </c>
      <c r="BM284" s="74">
        <f t="shared" si="495"/>
        <v>0</v>
      </c>
      <c r="BN284" s="75">
        <f t="shared" si="496"/>
        <v>0</v>
      </c>
      <c r="BO284" s="71">
        <f t="shared" si="497"/>
        <v>0</v>
      </c>
      <c r="BP284" s="72">
        <f t="shared" si="498"/>
        <v>0</v>
      </c>
      <c r="BQ284" s="71">
        <f t="shared" si="499"/>
        <v>0</v>
      </c>
      <c r="BR284" s="72">
        <f t="shared" si="468"/>
        <v>0</v>
      </c>
      <c r="BS284" s="74">
        <f t="shared" si="500"/>
        <v>0</v>
      </c>
      <c r="CD284" s="2"/>
      <c r="CE284" s="2"/>
      <c r="CJ284" s="6"/>
      <c r="CK284" s="6"/>
      <c r="CM284" s="6"/>
    </row>
    <row r="285" spans="3:92" ht="18" customHeight="1" x14ac:dyDescent="0.3">
      <c r="C285" s="315"/>
      <c r="D285" s="324"/>
      <c r="E285" s="60" t="s">
        <v>54</v>
      </c>
      <c r="F285" s="61">
        <f>CA162</f>
        <v>536</v>
      </c>
      <c r="G285" s="62">
        <f>IFERROR(F285/F290,0)</f>
        <v>0.10896523683675544</v>
      </c>
      <c r="H285" s="63">
        <f t="shared" si="469"/>
        <v>243.00186567164178</v>
      </c>
      <c r="I285" s="64">
        <f>IFERROR(H285/H275,0)</f>
        <v>1.0105728771382385</v>
      </c>
      <c r="J285" s="63">
        <f>CB162</f>
        <v>130249</v>
      </c>
      <c r="K285" s="65">
        <f>IFERROR(J285/J290,0)</f>
        <v>0.11066852800806166</v>
      </c>
      <c r="L285" s="66">
        <f t="shared" si="505"/>
        <v>0</v>
      </c>
      <c r="M285" s="62">
        <f>IFERROR(L285/L290,0)</f>
        <v>0</v>
      </c>
      <c r="N285" s="63" t="str">
        <f t="shared" si="470"/>
        <v>0</v>
      </c>
      <c r="O285" s="64">
        <f>IFERROR(N285/N275,0)</f>
        <v>0</v>
      </c>
      <c r="P285" s="63">
        <f t="shared" si="506"/>
        <v>0</v>
      </c>
      <c r="Q285" s="67">
        <f>IFERROR(P285/P290,0)</f>
        <v>0</v>
      </c>
      <c r="R285" s="66">
        <f>CE162</f>
        <v>16</v>
      </c>
      <c r="S285" s="62">
        <f>IFERROR(R285/R290,0)</f>
        <v>2.3738872403560832E-2</v>
      </c>
      <c r="T285" s="63">
        <f t="shared" si="471"/>
        <v>183.121375</v>
      </c>
      <c r="U285" s="64">
        <f>IFERROR(T285/T275,0)</f>
        <v>0.73219587425506616</v>
      </c>
      <c r="V285" s="63">
        <f>CF162</f>
        <v>2929.942</v>
      </c>
      <c r="W285" s="67">
        <f>IFERROR(V285/V290,0)</f>
        <v>1.8257454597734323E-2</v>
      </c>
      <c r="X285" s="68">
        <f>CG162</f>
        <v>0</v>
      </c>
      <c r="Y285" s="62">
        <f>IFERROR(X285/X290,0)</f>
        <v>0</v>
      </c>
      <c r="Z285" s="63" t="str">
        <f t="shared" si="472"/>
        <v>0</v>
      </c>
      <c r="AA285" s="64">
        <f>IFERROR(Z285/Z275,0)</f>
        <v>0</v>
      </c>
      <c r="AB285" s="63">
        <f>CH162</f>
        <v>0</v>
      </c>
      <c r="AC285" s="65">
        <f>IFERROR(AB285/AB290,0)</f>
        <v>0</v>
      </c>
      <c r="AD285" s="66">
        <f>CI162</f>
        <v>0</v>
      </c>
      <c r="AE285" s="62">
        <f>IFERROR(AD285/AD290,0)</f>
        <v>0</v>
      </c>
      <c r="AF285" s="63" t="str">
        <f t="shared" si="473"/>
        <v>0</v>
      </c>
      <c r="AG285" s="64">
        <f>IFERROR(AF285/AF275,0)</f>
        <v>0</v>
      </c>
      <c r="AH285" s="63">
        <f>CJ162</f>
        <v>0</v>
      </c>
      <c r="AI285" s="67">
        <f>IFERROR(AH285/AH290,0)</f>
        <v>0</v>
      </c>
      <c r="AJ285" s="66">
        <f>CK162</f>
        <v>0</v>
      </c>
      <c r="AK285" s="62">
        <f>IFERROR(AJ285/AJ290,0)</f>
        <v>0</v>
      </c>
      <c r="AL285" s="63" t="str">
        <f t="shared" si="474"/>
        <v>0</v>
      </c>
      <c r="AM285" s="64">
        <f>IFERROR(AL285/AL275,0)</f>
        <v>0</v>
      </c>
      <c r="AN285" s="63">
        <f>CL162</f>
        <v>0</v>
      </c>
      <c r="AO285" s="65">
        <f>IFERROR(AN285/AN290,0)</f>
        <v>0</v>
      </c>
      <c r="AP285" s="66">
        <f t="shared" si="507"/>
        <v>0</v>
      </c>
      <c r="AQ285" s="62">
        <f>IFERROR(AP285/AP290,0)</f>
        <v>0</v>
      </c>
      <c r="AR285" s="63" t="str">
        <f t="shared" si="476"/>
        <v>0</v>
      </c>
      <c r="AS285" s="64">
        <f>IFERROR(AR285/AR275,0)</f>
        <v>0</v>
      </c>
      <c r="AT285" s="63">
        <f t="shared" si="508"/>
        <v>0</v>
      </c>
      <c r="AU285" s="69">
        <f>IFERROR(AT285/AT290,0)</f>
        <v>0</v>
      </c>
      <c r="AV285" s="70">
        <f t="shared" si="478"/>
        <v>-536</v>
      </c>
      <c r="AW285" s="71">
        <f t="shared" si="479"/>
        <v>-1</v>
      </c>
      <c r="AX285" s="72">
        <f t="shared" si="480"/>
        <v>-243.00186567164178</v>
      </c>
      <c r="AY285" s="71">
        <f t="shared" si="481"/>
        <v>-1</v>
      </c>
      <c r="AZ285" s="72">
        <f t="shared" si="482"/>
        <v>-130249</v>
      </c>
      <c r="BA285" s="73">
        <f t="shared" si="483"/>
        <v>-1</v>
      </c>
      <c r="BB285" s="70">
        <f t="shared" si="484"/>
        <v>-16</v>
      </c>
      <c r="BC285" s="71">
        <f t="shared" si="485"/>
        <v>-1</v>
      </c>
      <c r="BD285" s="72">
        <f t="shared" si="486"/>
        <v>-183.121375</v>
      </c>
      <c r="BE285" s="71">
        <f t="shared" si="487"/>
        <v>-1</v>
      </c>
      <c r="BF285" s="72">
        <f t="shared" si="488"/>
        <v>-2929.942</v>
      </c>
      <c r="BG285" s="73">
        <f t="shared" si="489"/>
        <v>-1</v>
      </c>
      <c r="BH285" s="70">
        <f t="shared" si="490"/>
        <v>0</v>
      </c>
      <c r="BI285" s="71">
        <f t="shared" si="491"/>
        <v>0</v>
      </c>
      <c r="BJ285" s="72">
        <f t="shared" si="492"/>
        <v>0</v>
      </c>
      <c r="BK285" s="71">
        <f t="shared" si="493"/>
        <v>0</v>
      </c>
      <c r="BL285" s="72">
        <f t="shared" si="494"/>
        <v>0</v>
      </c>
      <c r="BM285" s="74">
        <f t="shared" si="495"/>
        <v>0</v>
      </c>
      <c r="BN285" s="75">
        <f t="shared" si="496"/>
        <v>0</v>
      </c>
      <c r="BO285" s="71">
        <f t="shared" si="497"/>
        <v>0</v>
      </c>
      <c r="BP285" s="72">
        <f t="shared" si="498"/>
        <v>0</v>
      </c>
      <c r="BQ285" s="71">
        <f t="shared" si="499"/>
        <v>0</v>
      </c>
      <c r="BR285" s="72">
        <f t="shared" si="468"/>
        <v>0</v>
      </c>
      <c r="BS285" s="74">
        <f t="shared" si="500"/>
        <v>0</v>
      </c>
      <c r="CD285" s="2"/>
      <c r="CE285" s="2"/>
      <c r="CJ285" s="6"/>
      <c r="CK285" s="6"/>
      <c r="CM285" s="6"/>
    </row>
    <row r="286" spans="3:92" ht="18" customHeight="1" x14ac:dyDescent="0.3">
      <c r="C286" s="315"/>
      <c r="D286" s="324"/>
      <c r="E286" s="60" t="s">
        <v>56</v>
      </c>
      <c r="F286" s="61">
        <f>CA163</f>
        <v>89</v>
      </c>
      <c r="G286" s="62">
        <f>IFERROR(F286/F290,0)</f>
        <v>1.8093108355356779E-2</v>
      </c>
      <c r="H286" s="63">
        <f t="shared" si="469"/>
        <v>254.23595505617976</v>
      </c>
      <c r="I286" s="64">
        <f>IFERROR(H286/H275,0)</f>
        <v>1.0572921317414166</v>
      </c>
      <c r="J286" s="63">
        <f>CB163</f>
        <v>22627</v>
      </c>
      <c r="K286" s="65">
        <f>IFERROR(J286/J290,0)</f>
        <v>1.9225458799978588E-2</v>
      </c>
      <c r="L286" s="66">
        <f t="shared" si="505"/>
        <v>0</v>
      </c>
      <c r="M286" s="62">
        <f>IFERROR(L286/L290,0)</f>
        <v>0</v>
      </c>
      <c r="N286" s="63" t="str">
        <f t="shared" si="470"/>
        <v>0</v>
      </c>
      <c r="O286" s="64">
        <f>IFERROR(N286/N275,0)</f>
        <v>0</v>
      </c>
      <c r="P286" s="63">
        <f t="shared" si="506"/>
        <v>0</v>
      </c>
      <c r="Q286" s="67">
        <f>IFERROR(P286/P290,0)</f>
        <v>0</v>
      </c>
      <c r="R286" s="66">
        <f>CE163</f>
        <v>0</v>
      </c>
      <c r="S286" s="62">
        <f>IFERROR(R286/R290,0)</f>
        <v>0</v>
      </c>
      <c r="T286" s="63" t="str">
        <f t="shared" si="471"/>
        <v>0</v>
      </c>
      <c r="U286" s="64">
        <f>IFERROR(T286/T275,0)</f>
        <v>0</v>
      </c>
      <c r="V286" s="63">
        <f>CF163</f>
        <v>0</v>
      </c>
      <c r="W286" s="67">
        <f>IFERROR(V286/V290,0)</f>
        <v>0</v>
      </c>
      <c r="X286" s="68">
        <f>CG163</f>
        <v>0</v>
      </c>
      <c r="Y286" s="62">
        <f>IFERROR(X286/X290,0)</f>
        <v>0</v>
      </c>
      <c r="Z286" s="63" t="str">
        <f t="shared" si="472"/>
        <v>0</v>
      </c>
      <c r="AA286" s="64">
        <f>IFERROR(Z286/Z275,0)</f>
        <v>0</v>
      </c>
      <c r="AB286" s="63">
        <f>CH163</f>
        <v>0</v>
      </c>
      <c r="AC286" s="65">
        <f>IFERROR(AB286/AB290,0)</f>
        <v>0</v>
      </c>
      <c r="AD286" s="66">
        <f>CI163</f>
        <v>0</v>
      </c>
      <c r="AE286" s="62">
        <f>IFERROR(AD286/AD290,0)</f>
        <v>0</v>
      </c>
      <c r="AF286" s="63" t="str">
        <f t="shared" si="473"/>
        <v>0</v>
      </c>
      <c r="AG286" s="64">
        <f>IFERROR(AF286/AF275,0)</f>
        <v>0</v>
      </c>
      <c r="AH286" s="63">
        <f>CJ163</f>
        <v>0</v>
      </c>
      <c r="AI286" s="67">
        <f>IFERROR(AH286/AH290,0)</f>
        <v>0</v>
      </c>
      <c r="AJ286" s="66">
        <f>CK163</f>
        <v>0</v>
      </c>
      <c r="AK286" s="62">
        <f>IFERROR(AJ286/AJ290,0)</f>
        <v>0</v>
      </c>
      <c r="AL286" s="63" t="str">
        <f t="shared" si="474"/>
        <v>0</v>
      </c>
      <c r="AM286" s="64">
        <f>IFERROR(AL286/AL275,0)</f>
        <v>0</v>
      </c>
      <c r="AN286" s="63">
        <f>CL163</f>
        <v>0</v>
      </c>
      <c r="AO286" s="65">
        <f>IFERROR(AN286/AN290,0)</f>
        <v>0</v>
      </c>
      <c r="AP286" s="66">
        <f t="shared" si="507"/>
        <v>0</v>
      </c>
      <c r="AQ286" s="62">
        <f>IFERROR(AP286/AP290,0)</f>
        <v>0</v>
      </c>
      <c r="AR286" s="63" t="str">
        <f t="shared" si="476"/>
        <v>0</v>
      </c>
      <c r="AS286" s="64">
        <f>IFERROR(AR286/AR275,0)</f>
        <v>0</v>
      </c>
      <c r="AT286" s="63">
        <f t="shared" si="508"/>
        <v>0</v>
      </c>
      <c r="AU286" s="69">
        <f>IFERROR(AT286/AT290,0)</f>
        <v>0</v>
      </c>
      <c r="AV286" s="70">
        <f t="shared" si="478"/>
        <v>-89</v>
      </c>
      <c r="AW286" s="71">
        <f t="shared" si="479"/>
        <v>-1</v>
      </c>
      <c r="AX286" s="72">
        <f t="shared" si="480"/>
        <v>-254.23595505617976</v>
      </c>
      <c r="AY286" s="71">
        <f t="shared" si="481"/>
        <v>-1</v>
      </c>
      <c r="AZ286" s="72">
        <f t="shared" si="482"/>
        <v>-22627</v>
      </c>
      <c r="BA286" s="73">
        <f t="shared" si="483"/>
        <v>-1</v>
      </c>
      <c r="BB286" s="70">
        <f t="shared" si="484"/>
        <v>0</v>
      </c>
      <c r="BC286" s="71">
        <f t="shared" si="485"/>
        <v>0</v>
      </c>
      <c r="BD286" s="72">
        <f t="shared" si="486"/>
        <v>0</v>
      </c>
      <c r="BE286" s="71">
        <f t="shared" si="487"/>
        <v>0</v>
      </c>
      <c r="BF286" s="72">
        <f t="shared" si="488"/>
        <v>0</v>
      </c>
      <c r="BG286" s="73">
        <f t="shared" si="489"/>
        <v>0</v>
      </c>
      <c r="BH286" s="70">
        <f t="shared" si="490"/>
        <v>0</v>
      </c>
      <c r="BI286" s="71">
        <f t="shared" si="491"/>
        <v>0</v>
      </c>
      <c r="BJ286" s="72">
        <f t="shared" si="492"/>
        <v>0</v>
      </c>
      <c r="BK286" s="71">
        <f t="shared" si="493"/>
        <v>0</v>
      </c>
      <c r="BL286" s="72">
        <f t="shared" si="494"/>
        <v>0</v>
      </c>
      <c r="BM286" s="74">
        <f t="shared" si="495"/>
        <v>0</v>
      </c>
      <c r="BN286" s="75">
        <f t="shared" si="496"/>
        <v>0</v>
      </c>
      <c r="BO286" s="71">
        <f t="shared" si="497"/>
        <v>0</v>
      </c>
      <c r="BP286" s="72">
        <f t="shared" si="498"/>
        <v>0</v>
      </c>
      <c r="BQ286" s="71">
        <f t="shared" si="499"/>
        <v>0</v>
      </c>
      <c r="BR286" s="72">
        <f t="shared" si="468"/>
        <v>0</v>
      </c>
      <c r="BS286" s="74">
        <f t="shared" si="500"/>
        <v>0</v>
      </c>
      <c r="CD286" s="2"/>
      <c r="CE286" s="2"/>
      <c r="CJ286" s="6"/>
      <c r="CK286" s="6"/>
      <c r="CM286" s="6"/>
    </row>
    <row r="287" spans="3:92" ht="18" customHeight="1" x14ac:dyDescent="0.3">
      <c r="C287" s="315"/>
      <c r="D287" s="324"/>
      <c r="E287" s="60" t="s">
        <v>39</v>
      </c>
      <c r="F287" s="61">
        <f>CA164</f>
        <v>108</v>
      </c>
      <c r="G287" s="62">
        <f>IFERROR(F287/F290,0)</f>
        <v>2.1955682049196991E-2</v>
      </c>
      <c r="H287" s="63">
        <f t="shared" si="469"/>
        <v>271.05555555555554</v>
      </c>
      <c r="I287" s="64">
        <f>IFERROR(H287/H275,0)</f>
        <v>1.1272398748255699</v>
      </c>
      <c r="J287" s="63">
        <f>CB164</f>
        <v>29274</v>
      </c>
      <c r="K287" s="65">
        <f>IFERROR(J287/J290,0)</f>
        <v>2.4873208154442623E-2</v>
      </c>
      <c r="L287" s="66">
        <f t="shared" si="505"/>
        <v>0</v>
      </c>
      <c r="M287" s="62">
        <f>IFERROR(L287/L290,0)</f>
        <v>0</v>
      </c>
      <c r="N287" s="63" t="str">
        <f t="shared" si="470"/>
        <v>0</v>
      </c>
      <c r="O287" s="64">
        <f>IFERROR(N287/N275,0)</f>
        <v>0</v>
      </c>
      <c r="P287" s="63">
        <f t="shared" si="506"/>
        <v>0</v>
      </c>
      <c r="Q287" s="67">
        <f>IFERROR(P287/P290,0)</f>
        <v>0</v>
      </c>
      <c r="R287" s="66">
        <f>CE164</f>
        <v>45</v>
      </c>
      <c r="S287" s="62">
        <f>IFERROR(R287/R290,0)</f>
        <v>6.6765578635014838E-2</v>
      </c>
      <c r="T287" s="63">
        <f t="shared" si="471"/>
        <v>237.59593333333336</v>
      </c>
      <c r="U287" s="64">
        <f>IFERROR(T287/T275,0)</f>
        <v>0.95000795033593666</v>
      </c>
      <c r="V287" s="63">
        <f>CF164</f>
        <v>10691.817000000001</v>
      </c>
      <c r="W287" s="67">
        <f>IFERROR(V287/V290,0)</f>
        <v>6.6624309779778582E-2</v>
      </c>
      <c r="X287" s="68">
        <f>CG164</f>
        <v>0</v>
      </c>
      <c r="Y287" s="62">
        <f>IFERROR(X287/X290,0)</f>
        <v>0</v>
      </c>
      <c r="Z287" s="63" t="str">
        <f t="shared" si="472"/>
        <v>0</v>
      </c>
      <c r="AA287" s="64">
        <f>IFERROR(Z287/Z275,0)</f>
        <v>0</v>
      </c>
      <c r="AB287" s="63">
        <f>CH164</f>
        <v>0</v>
      </c>
      <c r="AC287" s="65">
        <f>IFERROR(AB287/AB290,0)</f>
        <v>0</v>
      </c>
      <c r="AD287" s="66">
        <f>CI164</f>
        <v>0</v>
      </c>
      <c r="AE287" s="62">
        <f>IFERROR(AD287/AD290,0)</f>
        <v>0</v>
      </c>
      <c r="AF287" s="63" t="str">
        <f t="shared" si="473"/>
        <v>0</v>
      </c>
      <c r="AG287" s="64">
        <f>IFERROR(AF287/AF275,0)</f>
        <v>0</v>
      </c>
      <c r="AH287" s="63">
        <f>CJ164</f>
        <v>0</v>
      </c>
      <c r="AI287" s="67">
        <f>IFERROR(AH287/AH290,0)</f>
        <v>0</v>
      </c>
      <c r="AJ287" s="66">
        <f>CK164</f>
        <v>0</v>
      </c>
      <c r="AK287" s="62">
        <f>IFERROR(AJ287/AJ290,0)</f>
        <v>0</v>
      </c>
      <c r="AL287" s="63" t="str">
        <f t="shared" si="474"/>
        <v>0</v>
      </c>
      <c r="AM287" s="64">
        <f>IFERROR(AL287/AL275,0)</f>
        <v>0</v>
      </c>
      <c r="AN287" s="63">
        <f>CL164</f>
        <v>0</v>
      </c>
      <c r="AO287" s="65">
        <f>IFERROR(AN287/AN290,0)</f>
        <v>0</v>
      </c>
      <c r="AP287" s="66">
        <f t="shared" si="507"/>
        <v>0</v>
      </c>
      <c r="AQ287" s="62">
        <f>IFERROR(AP287/AP290,0)</f>
        <v>0</v>
      </c>
      <c r="AR287" s="63" t="str">
        <f t="shared" si="476"/>
        <v>0</v>
      </c>
      <c r="AS287" s="64">
        <f>IFERROR(AR287/AR275,0)</f>
        <v>0</v>
      </c>
      <c r="AT287" s="63">
        <f t="shared" si="508"/>
        <v>0</v>
      </c>
      <c r="AU287" s="69">
        <f>IFERROR(AT287/AT290,0)</f>
        <v>0</v>
      </c>
      <c r="AV287" s="70">
        <f t="shared" si="478"/>
        <v>-108</v>
      </c>
      <c r="AW287" s="71">
        <f t="shared" si="479"/>
        <v>-1</v>
      </c>
      <c r="AX287" s="72">
        <f t="shared" si="480"/>
        <v>-271.05555555555554</v>
      </c>
      <c r="AY287" s="71">
        <f t="shared" si="481"/>
        <v>-1</v>
      </c>
      <c r="AZ287" s="72">
        <f t="shared" si="482"/>
        <v>-29274</v>
      </c>
      <c r="BA287" s="73">
        <f t="shared" si="483"/>
        <v>-1</v>
      </c>
      <c r="BB287" s="70">
        <f t="shared" si="484"/>
        <v>-45</v>
      </c>
      <c r="BC287" s="71">
        <f t="shared" si="485"/>
        <v>-1</v>
      </c>
      <c r="BD287" s="72">
        <f t="shared" si="486"/>
        <v>-237.59593333333336</v>
      </c>
      <c r="BE287" s="71">
        <f t="shared" si="487"/>
        <v>-1</v>
      </c>
      <c r="BF287" s="72">
        <f t="shared" si="488"/>
        <v>-10691.817000000001</v>
      </c>
      <c r="BG287" s="73">
        <f t="shared" si="489"/>
        <v>-1</v>
      </c>
      <c r="BH287" s="70">
        <f t="shared" si="490"/>
        <v>0</v>
      </c>
      <c r="BI287" s="71">
        <f t="shared" si="491"/>
        <v>0</v>
      </c>
      <c r="BJ287" s="72">
        <f t="shared" si="492"/>
        <v>0</v>
      </c>
      <c r="BK287" s="71">
        <f t="shared" si="493"/>
        <v>0</v>
      </c>
      <c r="BL287" s="72">
        <f t="shared" si="494"/>
        <v>0</v>
      </c>
      <c r="BM287" s="74">
        <f t="shared" si="495"/>
        <v>0</v>
      </c>
      <c r="BN287" s="75">
        <f t="shared" si="496"/>
        <v>0</v>
      </c>
      <c r="BO287" s="71">
        <f t="shared" si="497"/>
        <v>0</v>
      </c>
      <c r="BP287" s="72">
        <f t="shared" si="498"/>
        <v>0</v>
      </c>
      <c r="BQ287" s="71">
        <f t="shared" si="499"/>
        <v>0</v>
      </c>
      <c r="BR287" s="72">
        <f t="shared" si="468"/>
        <v>0</v>
      </c>
      <c r="BS287" s="74">
        <f t="shared" si="500"/>
        <v>0</v>
      </c>
      <c r="CD287" s="2"/>
      <c r="CE287" s="2"/>
      <c r="CJ287" s="6"/>
      <c r="CK287" s="6"/>
      <c r="CM287" s="6"/>
    </row>
    <row r="288" spans="3:92" ht="18" customHeight="1" x14ac:dyDescent="0.3">
      <c r="C288" s="315"/>
      <c r="D288" s="325"/>
      <c r="E288" s="86" t="s">
        <v>41</v>
      </c>
      <c r="F288" s="87">
        <f>SUM(F283:F287)</f>
        <v>2141</v>
      </c>
      <c r="G288" s="88">
        <f>IFERROR(F288/F290,0)</f>
        <v>0.4352510672900996</v>
      </c>
      <c r="H288" s="89">
        <f t="shared" si="469"/>
        <v>248.07379729098551</v>
      </c>
      <c r="I288" s="90">
        <f>IFERROR(H288/H275,0)</f>
        <v>1.0316655404189992</v>
      </c>
      <c r="J288" s="89">
        <f>SUM(J283:J287)</f>
        <v>531126</v>
      </c>
      <c r="K288" s="91">
        <f>IFERROR(J288/J290,0)</f>
        <v>0.45128125825771986</v>
      </c>
      <c r="L288" s="92">
        <f>SUM(L283:L287)</f>
        <v>0</v>
      </c>
      <c r="M288" s="88">
        <f>IFERROR(L288/L290,0)</f>
        <v>0</v>
      </c>
      <c r="N288" s="89" t="str">
        <f t="shared" si="470"/>
        <v>0</v>
      </c>
      <c r="O288" s="90">
        <f>IFERROR(N288/N275,0)</f>
        <v>0</v>
      </c>
      <c r="P288" s="89">
        <f>SUM(P283:P287)</f>
        <v>0</v>
      </c>
      <c r="Q288" s="93">
        <f>IFERROR(P288/P290,0)</f>
        <v>0</v>
      </c>
      <c r="R288" s="92">
        <f>SUM(R283:R287)</f>
        <v>244</v>
      </c>
      <c r="S288" s="88">
        <f>IFERROR(R288/R290,0)</f>
        <v>0.36201780415430268</v>
      </c>
      <c r="T288" s="89">
        <f t="shared" si="471"/>
        <v>226.54943032786889</v>
      </c>
      <c r="U288" s="90">
        <f>IFERROR(T288/T275,0)</f>
        <v>0.90583940952224262</v>
      </c>
      <c r="V288" s="89">
        <f>SUM(V283:V287)</f>
        <v>55278.061000000009</v>
      </c>
      <c r="W288" s="93">
        <f>IFERROR(V288/V290,0)</f>
        <v>0.34445620048393061</v>
      </c>
      <c r="X288" s="94">
        <f>SUM(X283:X287)</f>
        <v>0</v>
      </c>
      <c r="Y288" s="88">
        <f>IFERROR(X288/X290,0)</f>
        <v>0</v>
      </c>
      <c r="Z288" s="89" t="str">
        <f t="shared" si="472"/>
        <v>0</v>
      </c>
      <c r="AA288" s="90">
        <f>IFERROR(Z288/Z275,0)</f>
        <v>0</v>
      </c>
      <c r="AB288" s="89">
        <f>SUM(AB283:AB287)</f>
        <v>0</v>
      </c>
      <c r="AC288" s="91">
        <f>IFERROR(AB288/AB290,0)</f>
        <v>0</v>
      </c>
      <c r="AD288" s="92">
        <f>SUM(AD283:AD287)</f>
        <v>0</v>
      </c>
      <c r="AE288" s="88">
        <f>IFERROR(AD288/AD290,0)</f>
        <v>0</v>
      </c>
      <c r="AF288" s="89" t="str">
        <f t="shared" si="473"/>
        <v>0</v>
      </c>
      <c r="AG288" s="90">
        <f>IFERROR(AF288/AF275,0)</f>
        <v>0</v>
      </c>
      <c r="AH288" s="89">
        <f>SUM(AH283:AH287)</f>
        <v>0</v>
      </c>
      <c r="AI288" s="93">
        <f>IFERROR(AH288/AH290,0)</f>
        <v>0</v>
      </c>
      <c r="AJ288" s="92">
        <f>SUM(AJ283:AJ287)</f>
        <v>0</v>
      </c>
      <c r="AK288" s="88">
        <f>IFERROR(AJ288/AJ290,0)</f>
        <v>0</v>
      </c>
      <c r="AL288" s="89" t="str">
        <f t="shared" si="474"/>
        <v>0</v>
      </c>
      <c r="AM288" s="90">
        <f>IFERROR(AL288/AL275,0)</f>
        <v>0</v>
      </c>
      <c r="AN288" s="89">
        <f>SUM(AN283:AN287)</f>
        <v>0</v>
      </c>
      <c r="AO288" s="91">
        <f>IFERROR(AN288/AN290,0)</f>
        <v>0</v>
      </c>
      <c r="AP288" s="92">
        <f>SUM(AP283:AP287)</f>
        <v>0</v>
      </c>
      <c r="AQ288" s="88">
        <f>IFERROR(AP288/AP290,0)</f>
        <v>0</v>
      </c>
      <c r="AR288" s="89" t="str">
        <f t="shared" si="476"/>
        <v>0</v>
      </c>
      <c r="AS288" s="90">
        <f>IFERROR(AR288/AR275,0)</f>
        <v>0</v>
      </c>
      <c r="AT288" s="89">
        <f>SUM(AT283:AT287)</f>
        <v>0</v>
      </c>
      <c r="AU288" s="95">
        <f>IFERROR(AT288/AT290,0)</f>
        <v>0</v>
      </c>
      <c r="AV288" s="96">
        <f t="shared" si="478"/>
        <v>-2141</v>
      </c>
      <c r="AW288" s="97">
        <f t="shared" si="479"/>
        <v>-1</v>
      </c>
      <c r="AX288" s="98">
        <f t="shared" si="480"/>
        <v>-248.07379729098551</v>
      </c>
      <c r="AY288" s="97">
        <f t="shared" si="481"/>
        <v>-1</v>
      </c>
      <c r="AZ288" s="98">
        <f t="shared" si="482"/>
        <v>-531126</v>
      </c>
      <c r="BA288" s="99">
        <f t="shared" si="483"/>
        <v>-1</v>
      </c>
      <c r="BB288" s="96">
        <f t="shared" si="484"/>
        <v>-244</v>
      </c>
      <c r="BC288" s="97">
        <f t="shared" si="485"/>
        <v>-1</v>
      </c>
      <c r="BD288" s="98">
        <f t="shared" si="486"/>
        <v>-226.54943032786889</v>
      </c>
      <c r="BE288" s="97">
        <f t="shared" si="487"/>
        <v>-1</v>
      </c>
      <c r="BF288" s="98">
        <f t="shared" si="488"/>
        <v>-55278.061000000009</v>
      </c>
      <c r="BG288" s="99">
        <f t="shared" si="489"/>
        <v>-1</v>
      </c>
      <c r="BH288" s="96">
        <f t="shared" si="490"/>
        <v>0</v>
      </c>
      <c r="BI288" s="97">
        <f t="shared" si="491"/>
        <v>0</v>
      </c>
      <c r="BJ288" s="98">
        <f t="shared" si="492"/>
        <v>0</v>
      </c>
      <c r="BK288" s="97">
        <f t="shared" si="493"/>
        <v>0</v>
      </c>
      <c r="BL288" s="98">
        <f t="shared" si="494"/>
        <v>0</v>
      </c>
      <c r="BM288" s="100">
        <f t="shared" si="495"/>
        <v>0</v>
      </c>
      <c r="BN288" s="101">
        <f t="shared" si="496"/>
        <v>0</v>
      </c>
      <c r="BO288" s="97">
        <f t="shared" si="497"/>
        <v>0</v>
      </c>
      <c r="BP288" s="98">
        <f t="shared" si="498"/>
        <v>0</v>
      </c>
      <c r="BQ288" s="97">
        <f t="shared" si="499"/>
        <v>0</v>
      </c>
      <c r="BR288" s="98">
        <f t="shared" si="468"/>
        <v>0</v>
      </c>
      <c r="BS288" s="100">
        <f t="shared" si="500"/>
        <v>0</v>
      </c>
      <c r="CD288" s="2"/>
      <c r="CE288" s="2"/>
      <c r="CJ288" s="6"/>
      <c r="CK288" s="6"/>
      <c r="CM288" s="6"/>
    </row>
    <row r="289" spans="3:92" ht="18" customHeight="1" x14ac:dyDescent="0.3">
      <c r="C289" s="315"/>
      <c r="D289" s="326" t="s">
        <v>57</v>
      </c>
      <c r="E289" s="327"/>
      <c r="F289" s="155">
        <f>CA165</f>
        <v>46</v>
      </c>
      <c r="G289" s="156">
        <f>IFERROR(F289/F290,0)</f>
        <v>9.3514942061394598E-3</v>
      </c>
      <c r="H289" s="157">
        <f t="shared" si="469"/>
        <v>0</v>
      </c>
      <c r="I289" s="158">
        <f>IFERROR(H289/H275,0)</f>
        <v>0</v>
      </c>
      <c r="J289" s="157">
        <f>CB165</f>
        <v>0</v>
      </c>
      <c r="K289" s="159">
        <f>IFERROR(J289/J290,0)</f>
        <v>0</v>
      </c>
      <c r="L289" s="160">
        <f>CC165</f>
        <v>0</v>
      </c>
      <c r="M289" s="156">
        <f>IFERROR(L289/L290,0)</f>
        <v>0</v>
      </c>
      <c r="N289" s="157" t="str">
        <f t="shared" si="470"/>
        <v>0</v>
      </c>
      <c r="O289" s="158">
        <f>IFERROR(N289/N275,0)</f>
        <v>0</v>
      </c>
      <c r="P289" s="157">
        <f>CD165</f>
        <v>0</v>
      </c>
      <c r="Q289" s="161">
        <f>IFERROR(P289/P290,0)</f>
        <v>0</v>
      </c>
      <c r="R289" s="160">
        <f>CE165</f>
        <v>7</v>
      </c>
      <c r="S289" s="156">
        <f>IFERROR(R289/R290,0)</f>
        <v>1.0385756676557863E-2</v>
      </c>
      <c r="T289" s="157">
        <f t="shared" si="471"/>
        <v>0</v>
      </c>
      <c r="U289" s="158">
        <f>IFERROR(T289/T275,0)</f>
        <v>0</v>
      </c>
      <c r="V289" s="157">
        <f>CF165</f>
        <v>0</v>
      </c>
      <c r="W289" s="161">
        <f>IFERROR(V289/V290,0)</f>
        <v>0</v>
      </c>
      <c r="X289" s="162">
        <f>CG165</f>
        <v>0</v>
      </c>
      <c r="Y289" s="156">
        <f>IFERROR(X289/X290,0)</f>
        <v>0</v>
      </c>
      <c r="Z289" s="157" t="str">
        <f t="shared" si="472"/>
        <v>0</v>
      </c>
      <c r="AA289" s="158">
        <f>IFERROR(Z289/Z275,0)</f>
        <v>0</v>
      </c>
      <c r="AB289" s="157">
        <f>CH165</f>
        <v>0</v>
      </c>
      <c r="AC289" s="159">
        <f>IFERROR(AB289/AB290,0)</f>
        <v>0</v>
      </c>
      <c r="AD289" s="160">
        <f>CI165</f>
        <v>0</v>
      </c>
      <c r="AE289" s="156">
        <f>IFERROR(AD289/AD290,0)</f>
        <v>0</v>
      </c>
      <c r="AF289" s="157" t="str">
        <f t="shared" si="473"/>
        <v>0</v>
      </c>
      <c r="AG289" s="158">
        <f>IFERROR(AF289/AF275,0)</f>
        <v>0</v>
      </c>
      <c r="AH289" s="157">
        <f>CJ165</f>
        <v>0</v>
      </c>
      <c r="AI289" s="161">
        <f>IFERROR(AH289/AH290,0)</f>
        <v>0</v>
      </c>
      <c r="AJ289" s="160">
        <f>CK165</f>
        <v>0</v>
      </c>
      <c r="AK289" s="156">
        <f>IFERROR(AJ289/AJ290,0)</f>
        <v>0</v>
      </c>
      <c r="AL289" s="157" t="str">
        <f t="shared" si="474"/>
        <v>0</v>
      </c>
      <c r="AM289" s="158">
        <f>IFERROR(AL289/AL275,0)</f>
        <v>0</v>
      </c>
      <c r="AN289" s="157">
        <f>CL165</f>
        <v>0</v>
      </c>
      <c r="AO289" s="159">
        <f>IFERROR(AN289/AN290,0)</f>
        <v>0</v>
      </c>
      <c r="AP289" s="160">
        <f>CM165</f>
        <v>0</v>
      </c>
      <c r="AQ289" s="156">
        <f>IFERROR(AP289/AP290,0)</f>
        <v>0</v>
      </c>
      <c r="AR289" s="157" t="str">
        <f t="shared" si="476"/>
        <v>0</v>
      </c>
      <c r="AS289" s="158">
        <f>IFERROR(AR289/AR275,0)</f>
        <v>0</v>
      </c>
      <c r="AT289" s="157">
        <f>CN165</f>
        <v>0</v>
      </c>
      <c r="AU289" s="163">
        <f>IFERROR(AT289/AT290,0)</f>
        <v>0</v>
      </c>
      <c r="AV289" s="164">
        <f t="shared" si="478"/>
        <v>-46</v>
      </c>
      <c r="AW289" s="165">
        <f t="shared" si="479"/>
        <v>-1</v>
      </c>
      <c r="AX289" s="166">
        <f t="shared" si="480"/>
        <v>0</v>
      </c>
      <c r="AY289" s="165">
        <f t="shared" si="481"/>
        <v>0</v>
      </c>
      <c r="AZ289" s="166">
        <f t="shared" si="482"/>
        <v>0</v>
      </c>
      <c r="BA289" s="167">
        <f t="shared" si="483"/>
        <v>0</v>
      </c>
      <c r="BB289" s="164">
        <f t="shared" si="484"/>
        <v>-7</v>
      </c>
      <c r="BC289" s="165">
        <f t="shared" si="485"/>
        <v>-1</v>
      </c>
      <c r="BD289" s="166">
        <f t="shared" si="486"/>
        <v>0</v>
      </c>
      <c r="BE289" s="165">
        <f t="shared" si="487"/>
        <v>0</v>
      </c>
      <c r="BF289" s="166">
        <f t="shared" si="488"/>
        <v>0</v>
      </c>
      <c r="BG289" s="167">
        <f t="shared" si="489"/>
        <v>0</v>
      </c>
      <c r="BH289" s="164">
        <f t="shared" si="490"/>
        <v>0</v>
      </c>
      <c r="BI289" s="165">
        <f t="shared" si="491"/>
        <v>0</v>
      </c>
      <c r="BJ289" s="166">
        <f t="shared" si="492"/>
        <v>0</v>
      </c>
      <c r="BK289" s="165">
        <f t="shared" si="493"/>
        <v>0</v>
      </c>
      <c r="BL289" s="166">
        <f t="shared" si="494"/>
        <v>0</v>
      </c>
      <c r="BM289" s="168">
        <f t="shared" si="495"/>
        <v>0</v>
      </c>
      <c r="BN289" s="169">
        <f t="shared" si="496"/>
        <v>0</v>
      </c>
      <c r="BO289" s="165">
        <f t="shared" si="497"/>
        <v>0</v>
      </c>
      <c r="BP289" s="166">
        <f t="shared" si="498"/>
        <v>0</v>
      </c>
      <c r="BQ289" s="165">
        <f t="shared" si="499"/>
        <v>0</v>
      </c>
      <c r="BR289" s="166">
        <f t="shared" si="468"/>
        <v>0</v>
      </c>
      <c r="BS289" s="168">
        <f t="shared" si="500"/>
        <v>0</v>
      </c>
      <c r="CD289" s="2"/>
      <c r="CE289" s="2"/>
      <c r="CJ289" s="6"/>
      <c r="CK289" s="6"/>
      <c r="CM289" s="6"/>
    </row>
    <row r="290" spans="3:92" ht="18" customHeight="1" x14ac:dyDescent="0.3">
      <c r="C290" s="315"/>
      <c r="D290" s="328" t="s">
        <v>59</v>
      </c>
      <c r="E290" s="329"/>
      <c r="F290" s="170">
        <f>SUM(F278,F282,F288,F289)</f>
        <v>4919</v>
      </c>
      <c r="G290" s="171">
        <f>IFERROR(F290/F290,0)</f>
        <v>1</v>
      </c>
      <c r="H290" s="172">
        <f t="shared" si="469"/>
        <v>239.2618418377719</v>
      </c>
      <c r="I290" s="173">
        <f>IFERROR(H290/H275,0)</f>
        <v>0.99501922434667245</v>
      </c>
      <c r="J290" s="172">
        <f>SUM(J278,J282,J288,J289)</f>
        <v>1176929</v>
      </c>
      <c r="K290" s="174">
        <f>IFERROR(J290/J290,0)</f>
        <v>1</v>
      </c>
      <c r="L290" s="175">
        <f>SUM(L278,L282,L288,L289)</f>
        <v>0</v>
      </c>
      <c r="M290" s="171">
        <f>IFERROR(L290/L290,0)</f>
        <v>0</v>
      </c>
      <c r="N290" s="172" t="str">
        <f t="shared" si="470"/>
        <v>0</v>
      </c>
      <c r="O290" s="173">
        <f>IFERROR(N290/N275,0)</f>
        <v>0</v>
      </c>
      <c r="P290" s="172">
        <f>SUM(P278,P282,P288,P289)</f>
        <v>0</v>
      </c>
      <c r="Q290" s="176">
        <f>IFERROR(P290/P290,0)</f>
        <v>0</v>
      </c>
      <c r="R290" s="175">
        <f>SUM(R278,R282,R288,R289)</f>
        <v>674</v>
      </c>
      <c r="S290" s="171">
        <f>IFERROR(R290/R290,0)</f>
        <v>1</v>
      </c>
      <c r="T290" s="172">
        <f t="shared" si="471"/>
        <v>238.09972700296737</v>
      </c>
      <c r="U290" s="173">
        <f>IFERROR(T290/T275,0)</f>
        <v>0.95202232821171362</v>
      </c>
      <c r="V290" s="172">
        <f>SUM(V278,V282,V288,V289)</f>
        <v>160479.21600000001</v>
      </c>
      <c r="W290" s="176">
        <f>IFERROR(V290/V290,0)</f>
        <v>1</v>
      </c>
      <c r="X290" s="177">
        <f>SUM(X278,X282,X288,X289)</f>
        <v>0</v>
      </c>
      <c r="Y290" s="171">
        <f>IFERROR(X290/X290,0)</f>
        <v>0</v>
      </c>
      <c r="Z290" s="172" t="str">
        <f t="shared" si="472"/>
        <v>0</v>
      </c>
      <c r="AA290" s="173">
        <f>IFERROR(Z290/Z275,0)</f>
        <v>0</v>
      </c>
      <c r="AB290" s="172">
        <f>SUM(AB278,AB282,AB288,AB289)</f>
        <v>0</v>
      </c>
      <c r="AC290" s="174">
        <f>IFERROR(AB290/AB290,0)</f>
        <v>0</v>
      </c>
      <c r="AD290" s="175">
        <f>SUM(AD278,AD282,AD288,AD289)</f>
        <v>0</v>
      </c>
      <c r="AE290" s="171">
        <f>IFERROR(AD290/AD290,0)</f>
        <v>0</v>
      </c>
      <c r="AF290" s="172" t="str">
        <f t="shared" si="473"/>
        <v>0</v>
      </c>
      <c r="AG290" s="173">
        <f>IFERROR(AF290/AF275,0)</f>
        <v>0</v>
      </c>
      <c r="AH290" s="172">
        <f>SUM(AH278,AH282,AH288,AH289)</f>
        <v>0</v>
      </c>
      <c r="AI290" s="176">
        <f>IFERROR(AH290/AH290,0)</f>
        <v>0</v>
      </c>
      <c r="AJ290" s="175">
        <f>SUM(AJ278,AJ282,AJ288,AJ289)</f>
        <v>0</v>
      </c>
      <c r="AK290" s="171">
        <f>IFERROR(AJ290/AJ290,0)</f>
        <v>0</v>
      </c>
      <c r="AL290" s="172" t="str">
        <f t="shared" si="474"/>
        <v>0</v>
      </c>
      <c r="AM290" s="173">
        <f>IFERROR(AL290/AL275,0)</f>
        <v>0</v>
      </c>
      <c r="AN290" s="172">
        <f>SUM(AN278,AN282,AN288,AN289)</f>
        <v>0</v>
      </c>
      <c r="AO290" s="174">
        <f>IFERROR(AN290/AN290,0)</f>
        <v>0</v>
      </c>
      <c r="AP290" s="175">
        <f>SUM(AP278,AP282,AP288,AP289)</f>
        <v>0</v>
      </c>
      <c r="AQ290" s="171">
        <f>IFERROR(AP290/AP290,0)</f>
        <v>0</v>
      </c>
      <c r="AR290" s="172" t="str">
        <f t="shared" si="476"/>
        <v>0</v>
      </c>
      <c r="AS290" s="173">
        <f>IFERROR(AR290/AR275,0)</f>
        <v>0</v>
      </c>
      <c r="AT290" s="172">
        <f>SUM(AT278,AT282,AT288,AT289)</f>
        <v>0</v>
      </c>
      <c r="AU290" s="178">
        <f>IFERROR(AT290/AT290,0)</f>
        <v>0</v>
      </c>
      <c r="AV290" s="179">
        <f t="shared" si="478"/>
        <v>-4919</v>
      </c>
      <c r="AW290" s="180">
        <f t="shared" si="479"/>
        <v>-1</v>
      </c>
      <c r="AX290" s="181">
        <f t="shared" si="480"/>
        <v>-239.2618418377719</v>
      </c>
      <c r="AY290" s="180">
        <f t="shared" si="481"/>
        <v>-1</v>
      </c>
      <c r="AZ290" s="181">
        <f t="shared" si="482"/>
        <v>-1176929</v>
      </c>
      <c r="BA290" s="182">
        <f t="shared" si="483"/>
        <v>-1</v>
      </c>
      <c r="BB290" s="179">
        <f t="shared" si="484"/>
        <v>-674</v>
      </c>
      <c r="BC290" s="180">
        <f t="shared" si="485"/>
        <v>-1</v>
      </c>
      <c r="BD290" s="181">
        <f t="shared" si="486"/>
        <v>-238.09972700296737</v>
      </c>
      <c r="BE290" s="180">
        <f t="shared" si="487"/>
        <v>-1</v>
      </c>
      <c r="BF290" s="181">
        <f t="shared" si="488"/>
        <v>-160479.21600000001</v>
      </c>
      <c r="BG290" s="182">
        <f t="shared" si="489"/>
        <v>-1</v>
      </c>
      <c r="BH290" s="179">
        <f t="shared" si="490"/>
        <v>0</v>
      </c>
      <c r="BI290" s="180">
        <f t="shared" si="491"/>
        <v>0</v>
      </c>
      <c r="BJ290" s="181">
        <f t="shared" si="492"/>
        <v>0</v>
      </c>
      <c r="BK290" s="180">
        <f t="shared" si="493"/>
        <v>0</v>
      </c>
      <c r="BL290" s="181">
        <f t="shared" si="494"/>
        <v>0</v>
      </c>
      <c r="BM290" s="183">
        <f t="shared" si="495"/>
        <v>0</v>
      </c>
      <c r="BN290" s="184">
        <f t="shared" si="496"/>
        <v>0</v>
      </c>
      <c r="BO290" s="180">
        <f t="shared" si="497"/>
        <v>0</v>
      </c>
      <c r="BP290" s="181">
        <f t="shared" si="498"/>
        <v>0</v>
      </c>
      <c r="BQ290" s="180">
        <f t="shared" si="499"/>
        <v>0</v>
      </c>
      <c r="BR290" s="181">
        <f t="shared" si="468"/>
        <v>0</v>
      </c>
      <c r="BS290" s="183">
        <f t="shared" si="500"/>
        <v>0</v>
      </c>
      <c r="CD290" s="2"/>
      <c r="CE290" s="2"/>
      <c r="CJ290" s="6"/>
      <c r="CK290" s="6"/>
      <c r="CM290" s="6"/>
    </row>
    <row r="291" spans="3:92" ht="18" customHeight="1" thickBot="1" x14ac:dyDescent="0.35">
      <c r="C291" s="316"/>
      <c r="D291" s="330" t="s">
        <v>60</v>
      </c>
      <c r="E291" s="331"/>
      <c r="F291" s="185">
        <f>F290/F270</f>
        <v>0.60563900517114011</v>
      </c>
      <c r="G291" s="186"/>
      <c r="H291" s="187"/>
      <c r="I291" s="188"/>
      <c r="J291" s="187"/>
      <c r="K291" s="189"/>
      <c r="L291" s="190">
        <f>L290/L270</f>
        <v>0</v>
      </c>
      <c r="M291" s="186"/>
      <c r="N291" s="187"/>
      <c r="O291" s="188"/>
      <c r="P291" s="187"/>
      <c r="Q291" s="191"/>
      <c r="R291" s="190">
        <f>R290/R270</f>
        <v>0.32156488549618323</v>
      </c>
      <c r="S291" s="186"/>
      <c r="T291" s="187"/>
      <c r="U291" s="188"/>
      <c r="V291" s="187"/>
      <c r="W291" s="191"/>
      <c r="X291" s="192" t="e">
        <f>X290/X270</f>
        <v>#DIV/0!</v>
      </c>
      <c r="Y291" s="186"/>
      <c r="Z291" s="187"/>
      <c r="AA291" s="188"/>
      <c r="AB291" s="187"/>
      <c r="AC291" s="189"/>
      <c r="AD291" s="190" t="e">
        <f>AD290/AD270</f>
        <v>#DIV/0!</v>
      </c>
      <c r="AE291" s="186"/>
      <c r="AF291" s="187"/>
      <c r="AG291" s="188"/>
      <c r="AH291" s="187"/>
      <c r="AI291" s="191"/>
      <c r="AJ291" s="190" t="e">
        <f>AJ290/AJ270</f>
        <v>#DIV/0!</v>
      </c>
      <c r="AK291" s="186"/>
      <c r="AL291" s="187"/>
      <c r="AM291" s="188"/>
      <c r="AN291" s="187"/>
      <c r="AO291" s="189"/>
      <c r="AP291" s="190" t="e">
        <f>AP290/AP270</f>
        <v>#DIV/0!</v>
      </c>
      <c r="AQ291" s="186"/>
      <c r="AR291" s="187"/>
      <c r="AS291" s="188"/>
      <c r="AT291" s="187"/>
      <c r="AU291" s="193"/>
      <c r="AV291" s="194">
        <f t="shared" si="478"/>
        <v>-0.60563900517114011</v>
      </c>
      <c r="AW291" s="195"/>
      <c r="AX291" s="196"/>
      <c r="AY291" s="197"/>
      <c r="AZ291" s="196"/>
      <c r="BA291" s="197"/>
      <c r="BB291" s="194">
        <f t="shared" si="484"/>
        <v>-0.32156488549618323</v>
      </c>
      <c r="BC291" s="195"/>
      <c r="BD291" s="196"/>
      <c r="BE291" s="197"/>
      <c r="BF291" s="196"/>
      <c r="BG291" s="197"/>
      <c r="BH291" s="194">
        <f t="shared" si="490"/>
        <v>0</v>
      </c>
      <c r="BI291" s="195"/>
      <c r="BJ291" s="196"/>
      <c r="BK291" s="197"/>
      <c r="BL291" s="196"/>
      <c r="BM291" s="198"/>
      <c r="BN291" s="199">
        <f>IFERROR(L291-AP291,0)</f>
        <v>0</v>
      </c>
      <c r="BO291" s="195"/>
      <c r="BP291" s="196"/>
      <c r="BQ291" s="197"/>
      <c r="BR291" s="196"/>
      <c r="BS291" s="198"/>
      <c r="CD291" s="2"/>
      <c r="CE291" s="2"/>
      <c r="CJ291" s="6"/>
      <c r="CK291" s="6"/>
      <c r="CM291" s="6"/>
    </row>
    <row r="292" spans="3:92" ht="18" customHeight="1" x14ac:dyDescent="0.3">
      <c r="L292" s="8"/>
      <c r="P292" s="8"/>
      <c r="AM292" s="4"/>
      <c r="AS292" s="4"/>
      <c r="BI292" s="3"/>
      <c r="BK292" s="3"/>
      <c r="BM292" s="3"/>
      <c r="BO292" s="3"/>
      <c r="BQ292" s="3"/>
      <c r="BS292" s="3"/>
      <c r="CD292" s="2"/>
      <c r="CE292" s="2"/>
      <c r="CJ292" s="6"/>
      <c r="CK292" s="6"/>
      <c r="CM292" s="6"/>
    </row>
    <row r="293" spans="3:92" ht="18" customHeight="1" x14ac:dyDescent="0.3">
      <c r="AM293" s="4"/>
      <c r="AN293" s="8"/>
      <c r="AS293" s="4"/>
      <c r="AT293" s="8"/>
      <c r="BI293" s="3"/>
      <c r="BK293" s="3"/>
      <c r="BM293" s="3"/>
      <c r="BO293" s="3"/>
      <c r="BQ293" s="3"/>
      <c r="BS293" s="3"/>
      <c r="CD293" s="2"/>
      <c r="CE293" s="2"/>
      <c r="CJ293" s="6"/>
      <c r="CK293" s="6"/>
      <c r="CM293" s="6"/>
    </row>
    <row r="294" spans="3:92" s="8" customFormat="1" ht="18" customHeight="1" thickBot="1" x14ac:dyDescent="0.35">
      <c r="C294" s="7"/>
      <c r="D294" s="7"/>
      <c r="E294" s="7"/>
      <c r="F294" s="7">
        <f>SUM(F6,F30,F54,F78,F102,F126,F150,F174,F198,F222,F246,F270)</f>
        <v>95630</v>
      </c>
      <c r="G294" s="3"/>
      <c r="I294" s="4"/>
      <c r="J294" s="9"/>
      <c r="K294" s="237"/>
      <c r="L294" s="7">
        <f>SUM(L6,L30,L54,L78,L102,L126,L150,L174,L198,L222,L246,L270)</f>
        <v>95630</v>
      </c>
      <c r="M294" s="3"/>
      <c r="O294" s="4"/>
      <c r="P294" s="9"/>
      <c r="Q294" s="237"/>
      <c r="R294" s="10">
        <f>SUM(R6,R30,R54,R78,R102,R126,R150,R174,R198,R222,R246,R270)</f>
        <v>2096</v>
      </c>
      <c r="S294" s="11"/>
      <c r="T294" s="10"/>
      <c r="U294" s="12"/>
      <c r="V294" s="9"/>
      <c r="W294" s="237"/>
      <c r="X294" s="10">
        <f>SUM(X6,X30,X54,X78,X102,X126,X150,X174,X198,X222,X246,X270)</f>
        <v>0</v>
      </c>
      <c r="Y294" s="11"/>
      <c r="Z294" s="10"/>
      <c r="AA294" s="12"/>
      <c r="AB294" s="9"/>
      <c r="AC294" s="237"/>
      <c r="AD294" s="10">
        <f>SUM(AD6,AD30,AD54,AD78,AD102,AD126,AD150,AD174,AD198,AD222,AD246,AD270)</f>
        <v>0</v>
      </c>
      <c r="AE294" s="11"/>
      <c r="AF294" s="10"/>
      <c r="AG294" s="12"/>
      <c r="AH294" s="9"/>
      <c r="AI294" s="237"/>
      <c r="AJ294" s="10">
        <f>SUM(AJ6,AJ30,AJ54,AJ78,AJ102,AJ126,AJ150,AJ174,AJ198,AJ222,AJ246,AJ270)</f>
        <v>0</v>
      </c>
      <c r="AK294" s="3"/>
      <c r="AM294" s="4"/>
      <c r="AO294" s="3"/>
      <c r="AP294" s="10">
        <f>SUM(AP6,AP30,AP54,AP78,AP102,AP126,AP150,AP174,AP198,AP222,AP246,AP270)</f>
        <v>0</v>
      </c>
      <c r="AQ294" s="3"/>
      <c r="AS294" s="4"/>
      <c r="AU294" s="3"/>
      <c r="AW294" s="3"/>
      <c r="AY294" s="3"/>
      <c r="BA294" s="3"/>
      <c r="BC294" s="3"/>
      <c r="BE294" s="3"/>
      <c r="BG294" s="3"/>
      <c r="BI294" s="3"/>
      <c r="BK294" s="3"/>
      <c r="BM294" s="11" t="s">
        <v>1</v>
      </c>
      <c r="BO294" s="3"/>
      <c r="BQ294" s="3"/>
      <c r="BS294" s="11" t="s">
        <v>1</v>
      </c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6"/>
      <c r="CK294" s="6"/>
      <c r="CL294" s="2"/>
      <c r="CM294" s="6"/>
      <c r="CN294" s="2"/>
    </row>
    <row r="295" spans="3:92" s="15" customFormat="1" ht="18" customHeight="1" x14ac:dyDescent="0.3">
      <c r="C295" s="347" t="s">
        <v>2</v>
      </c>
      <c r="D295" s="345"/>
      <c r="E295" s="352"/>
      <c r="F295" s="358" t="str">
        <f>$F$7</f>
        <v>2025 Budget</v>
      </c>
      <c r="G295" s="345"/>
      <c r="H295" s="345"/>
      <c r="I295" s="345"/>
      <c r="J295" s="345"/>
      <c r="K295" s="346"/>
      <c r="L295" s="359" t="str">
        <f>$L$7</f>
        <v>2025 Actual</v>
      </c>
      <c r="M295" s="345"/>
      <c r="N295" s="345"/>
      <c r="O295" s="345"/>
      <c r="P295" s="345"/>
      <c r="Q295" s="348"/>
      <c r="R295" s="347" t="str">
        <f>$R$7</f>
        <v>2024 Actual</v>
      </c>
      <c r="S295" s="345"/>
      <c r="T295" s="345"/>
      <c r="U295" s="345"/>
      <c r="V295" s="345"/>
      <c r="W295" s="348"/>
      <c r="X295" s="344" t="str">
        <f>$X$7</f>
        <v>2023 Actual</v>
      </c>
      <c r="Y295" s="345"/>
      <c r="Z295" s="345"/>
      <c r="AA295" s="345"/>
      <c r="AB295" s="345"/>
      <c r="AC295" s="346"/>
      <c r="AD295" s="347" t="str">
        <f>$AD$7</f>
        <v>2022 Actual</v>
      </c>
      <c r="AE295" s="345"/>
      <c r="AF295" s="345"/>
      <c r="AG295" s="345"/>
      <c r="AH295" s="345"/>
      <c r="AI295" s="348"/>
      <c r="AJ295" s="347" t="str">
        <f>$AJ$7</f>
        <v>2021 Actual</v>
      </c>
      <c r="AK295" s="345"/>
      <c r="AL295" s="345"/>
      <c r="AM295" s="345"/>
      <c r="AN295" s="345"/>
      <c r="AO295" s="346"/>
      <c r="AP295" s="347" t="str">
        <f>$AP$7</f>
        <v>2020 Actual</v>
      </c>
      <c r="AQ295" s="345"/>
      <c r="AR295" s="345"/>
      <c r="AS295" s="345"/>
      <c r="AT295" s="345"/>
      <c r="AU295" s="349"/>
      <c r="AV295" s="350" t="str">
        <f>$AV$7</f>
        <v>2025 Actual vs. 2025 Budget</v>
      </c>
      <c r="AW295" s="340"/>
      <c r="AX295" s="340"/>
      <c r="AY295" s="340"/>
      <c r="AZ295" s="340"/>
      <c r="BA295" s="351"/>
      <c r="BB295" s="350" t="str">
        <f>$BB$7</f>
        <v>2025 Actual vs. 2024 Actual</v>
      </c>
      <c r="BC295" s="340"/>
      <c r="BD295" s="340"/>
      <c r="BE295" s="340"/>
      <c r="BF295" s="340"/>
      <c r="BG295" s="351"/>
      <c r="BH295" s="350" t="str">
        <f>$BH$7</f>
        <v>2025 Actual vs. 2023 Actual</v>
      </c>
      <c r="BI295" s="340"/>
      <c r="BJ295" s="340"/>
      <c r="BK295" s="340"/>
      <c r="BL295" s="340"/>
      <c r="BM295" s="341"/>
      <c r="BN295" s="339" t="str">
        <f>$BN$7</f>
        <v>2024 Actual vs. 2019 Actual</v>
      </c>
      <c r="BO295" s="340"/>
      <c r="BP295" s="340"/>
      <c r="BQ295" s="340"/>
      <c r="BR295" s="340"/>
      <c r="BS295" s="341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6"/>
      <c r="CK295" s="14"/>
      <c r="CL295" s="8"/>
      <c r="CM295" s="14"/>
      <c r="CN295" s="8"/>
    </row>
    <row r="296" spans="3:92" s="15" customFormat="1" ht="18" customHeight="1" x14ac:dyDescent="0.3">
      <c r="C296" s="353"/>
      <c r="D296" s="333"/>
      <c r="E296" s="354"/>
      <c r="F296" s="342" t="s">
        <v>15</v>
      </c>
      <c r="G296" s="333"/>
      <c r="H296" s="334" t="s">
        <v>16</v>
      </c>
      <c r="I296" s="333"/>
      <c r="J296" s="334" t="s">
        <v>17</v>
      </c>
      <c r="K296" s="336"/>
      <c r="L296" s="335" t="s">
        <v>15</v>
      </c>
      <c r="M296" s="333"/>
      <c r="N296" s="334" t="s">
        <v>16</v>
      </c>
      <c r="O296" s="333"/>
      <c r="P296" s="334" t="s">
        <v>17</v>
      </c>
      <c r="Q296" s="343"/>
      <c r="R296" s="335" t="s">
        <v>15</v>
      </c>
      <c r="S296" s="333"/>
      <c r="T296" s="334" t="s">
        <v>16</v>
      </c>
      <c r="U296" s="333"/>
      <c r="V296" s="334" t="s">
        <v>18</v>
      </c>
      <c r="W296" s="343"/>
      <c r="X296" s="338" t="s">
        <v>15</v>
      </c>
      <c r="Y296" s="333"/>
      <c r="Z296" s="334" t="s">
        <v>16</v>
      </c>
      <c r="AA296" s="333"/>
      <c r="AB296" s="334" t="s">
        <v>18</v>
      </c>
      <c r="AC296" s="336"/>
      <c r="AD296" s="335" t="s">
        <v>15</v>
      </c>
      <c r="AE296" s="333"/>
      <c r="AF296" s="334" t="s">
        <v>16</v>
      </c>
      <c r="AG296" s="333"/>
      <c r="AH296" s="334" t="s">
        <v>19</v>
      </c>
      <c r="AI296" s="343"/>
      <c r="AJ296" s="335" t="s">
        <v>15</v>
      </c>
      <c r="AK296" s="333"/>
      <c r="AL296" s="334" t="s">
        <v>16</v>
      </c>
      <c r="AM296" s="333"/>
      <c r="AN296" s="334" t="s">
        <v>19</v>
      </c>
      <c r="AO296" s="336"/>
      <c r="AP296" s="335" t="s">
        <v>15</v>
      </c>
      <c r="AQ296" s="333"/>
      <c r="AR296" s="334" t="s">
        <v>16</v>
      </c>
      <c r="AS296" s="333"/>
      <c r="AT296" s="334" t="s">
        <v>19</v>
      </c>
      <c r="AU296" s="337"/>
      <c r="AV296" s="332" t="s">
        <v>15</v>
      </c>
      <c r="AW296" s="333"/>
      <c r="AX296" s="334" t="s">
        <v>16</v>
      </c>
      <c r="AY296" s="333"/>
      <c r="AZ296" s="334" t="s">
        <v>17</v>
      </c>
      <c r="BA296" s="336"/>
      <c r="BB296" s="332" t="s">
        <v>15</v>
      </c>
      <c r="BC296" s="333"/>
      <c r="BD296" s="334" t="s">
        <v>16</v>
      </c>
      <c r="BE296" s="333"/>
      <c r="BF296" s="334" t="s">
        <v>17</v>
      </c>
      <c r="BG296" s="336"/>
      <c r="BH296" s="332" t="s">
        <v>15</v>
      </c>
      <c r="BI296" s="333"/>
      <c r="BJ296" s="334" t="s">
        <v>16</v>
      </c>
      <c r="BK296" s="333"/>
      <c r="BL296" s="334" t="s">
        <v>17</v>
      </c>
      <c r="BM296" s="337"/>
      <c r="BN296" s="338" t="s">
        <v>15</v>
      </c>
      <c r="BO296" s="333"/>
      <c r="BP296" s="334" t="s">
        <v>16</v>
      </c>
      <c r="BQ296" s="333"/>
      <c r="BR296" s="334" t="s">
        <v>17</v>
      </c>
      <c r="BS296" s="337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6"/>
      <c r="CK296" s="236"/>
      <c r="CM296" s="236"/>
    </row>
    <row r="297" spans="3:92" s="15" customFormat="1" ht="18" customHeight="1" thickBot="1" x14ac:dyDescent="0.35">
      <c r="C297" s="355"/>
      <c r="D297" s="356"/>
      <c r="E297" s="357"/>
      <c r="F297" s="19"/>
      <c r="G297" s="20" t="s">
        <v>28</v>
      </c>
      <c r="H297" s="21"/>
      <c r="I297" s="22" t="s">
        <v>29</v>
      </c>
      <c r="J297" s="21"/>
      <c r="K297" s="23" t="s">
        <v>28</v>
      </c>
      <c r="L297" s="24"/>
      <c r="M297" s="20" t="s">
        <v>28</v>
      </c>
      <c r="N297" s="21"/>
      <c r="O297" s="22" t="s">
        <v>29</v>
      </c>
      <c r="P297" s="21"/>
      <c r="Q297" s="25" t="s">
        <v>28</v>
      </c>
      <c r="R297" s="24"/>
      <c r="S297" s="20" t="s">
        <v>28</v>
      </c>
      <c r="T297" s="21"/>
      <c r="U297" s="22" t="s">
        <v>29</v>
      </c>
      <c r="V297" s="21"/>
      <c r="W297" s="25" t="s">
        <v>28</v>
      </c>
      <c r="X297" s="26"/>
      <c r="Y297" s="20" t="s">
        <v>28</v>
      </c>
      <c r="Z297" s="21"/>
      <c r="AA297" s="22" t="s">
        <v>29</v>
      </c>
      <c r="AB297" s="21"/>
      <c r="AC297" s="23" t="s">
        <v>28</v>
      </c>
      <c r="AD297" s="24"/>
      <c r="AE297" s="20" t="s">
        <v>28</v>
      </c>
      <c r="AF297" s="21"/>
      <c r="AG297" s="22" t="s">
        <v>29</v>
      </c>
      <c r="AH297" s="21"/>
      <c r="AI297" s="25" t="s">
        <v>28</v>
      </c>
      <c r="AJ297" s="24"/>
      <c r="AK297" s="20" t="s">
        <v>28</v>
      </c>
      <c r="AL297" s="21"/>
      <c r="AM297" s="22" t="s">
        <v>29</v>
      </c>
      <c r="AN297" s="21"/>
      <c r="AO297" s="23" t="s">
        <v>28</v>
      </c>
      <c r="AP297" s="24"/>
      <c r="AQ297" s="20" t="s">
        <v>28</v>
      </c>
      <c r="AR297" s="21"/>
      <c r="AS297" s="22" t="s">
        <v>29</v>
      </c>
      <c r="AT297" s="21"/>
      <c r="AU297" s="27" t="s">
        <v>28</v>
      </c>
      <c r="AV297" s="28"/>
      <c r="AW297" s="20" t="s">
        <v>30</v>
      </c>
      <c r="AX297" s="21"/>
      <c r="AY297" s="20" t="s">
        <v>30</v>
      </c>
      <c r="AZ297" s="21"/>
      <c r="BA297" s="23" t="s">
        <v>30</v>
      </c>
      <c r="BB297" s="28"/>
      <c r="BC297" s="20" t="s">
        <v>30</v>
      </c>
      <c r="BD297" s="21"/>
      <c r="BE297" s="20" t="s">
        <v>30</v>
      </c>
      <c r="BF297" s="21"/>
      <c r="BG297" s="23" t="s">
        <v>30</v>
      </c>
      <c r="BH297" s="28"/>
      <c r="BI297" s="20" t="s">
        <v>30</v>
      </c>
      <c r="BJ297" s="21"/>
      <c r="BK297" s="20" t="s">
        <v>30</v>
      </c>
      <c r="BL297" s="21"/>
      <c r="BM297" s="27" t="s">
        <v>30</v>
      </c>
      <c r="BN297" s="26"/>
      <c r="BO297" s="20" t="s">
        <v>30</v>
      </c>
      <c r="BP297" s="21"/>
      <c r="BQ297" s="20" t="s">
        <v>30</v>
      </c>
      <c r="BR297" s="21"/>
      <c r="BS297" s="27" t="s">
        <v>30</v>
      </c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6"/>
      <c r="CK297" s="236"/>
      <c r="CM297" s="236"/>
    </row>
    <row r="298" spans="3:92" ht="18" customHeight="1" thickTop="1" x14ac:dyDescent="0.3">
      <c r="C298" s="360" t="s">
        <v>93</v>
      </c>
      <c r="D298" s="317" t="s">
        <v>33</v>
      </c>
      <c r="E298" s="34" t="s">
        <v>34</v>
      </c>
      <c r="F298" s="35">
        <f t="shared" ref="F298:F301" si="509">SUM(F10,F34,F58,F82,F106,F130,F154,F178,F202,F226,F250,F274)</f>
        <v>0</v>
      </c>
      <c r="G298" s="36">
        <f>IFERROR(F298/F314,0)</f>
        <v>0</v>
      </c>
      <c r="H298" s="37" t="str">
        <f>IFERROR(J298/F298,"0")</f>
        <v>0</v>
      </c>
      <c r="I298" s="38">
        <f>IFERROR(H298/H299,0)</f>
        <v>0</v>
      </c>
      <c r="J298" s="37">
        <f t="shared" ref="J298:J301" si="510">SUM(J10,J34,J58,J82,J106,J130,J154,J178,J202,J226,J250,J274)</f>
        <v>0</v>
      </c>
      <c r="K298" s="39">
        <f>IFERROR(J298/J314,0)</f>
        <v>0</v>
      </c>
      <c r="L298" s="40">
        <f t="shared" ref="L298:L301" si="511">SUM(L10,L34,L58,L82,L106,L130,L154,L178,L202,L226,L250,L274)</f>
        <v>380</v>
      </c>
      <c r="M298" s="36">
        <f>IFERROR(L298/L314,0)</f>
        <v>8.2206598161168199E-3</v>
      </c>
      <c r="N298" s="37">
        <f>IFERROR(P298/L298,"0")</f>
        <v>25.368423684210523</v>
      </c>
      <c r="O298" s="38">
        <f>IFERROR(N298/N299,0)</f>
        <v>9.6726301760950345E-2</v>
      </c>
      <c r="P298" s="37">
        <f t="shared" ref="P298:P301" si="512">SUM(P10,P34,P58,P82,P106,P130,P154,P178,P202,P226,P250,P274)</f>
        <v>9640.0009999999984</v>
      </c>
      <c r="Q298" s="41">
        <f>IFERROR(P298/P314,0)</f>
        <v>9.9556839988658961E-4</v>
      </c>
      <c r="R298" s="40">
        <f t="shared" ref="R298:R301" si="513">SUM(R10,R34,R58,R82,R106,R130,R154,R178,R202,R226,R250,R274)</f>
        <v>0</v>
      </c>
      <c r="S298" s="36">
        <f>IFERROR(R298/R314,0)</f>
        <v>0</v>
      </c>
      <c r="T298" s="37" t="str">
        <f>IFERROR(V298/R298,"0")</f>
        <v>0</v>
      </c>
      <c r="U298" s="38">
        <f>IFERROR(T298/T299,0)</f>
        <v>0</v>
      </c>
      <c r="V298" s="37">
        <f t="shared" ref="V298:V301" si="514">SUM(V10,V34,V58,V82,V106,V130,V154,V178,V202,V226,V250,V274)</f>
        <v>0</v>
      </c>
      <c r="W298" s="41">
        <f>IFERROR(V298/V314,0)</f>
        <v>0</v>
      </c>
      <c r="X298" s="42">
        <f t="shared" ref="X298:X301" si="515">SUM(X10,X34,X58,X82,X106,X130,X154,X178,X202,X226,X250,X274)</f>
        <v>0</v>
      </c>
      <c r="Y298" s="36">
        <f>IFERROR(X298/X314,0)</f>
        <v>0</v>
      </c>
      <c r="Z298" s="37" t="str">
        <f>IFERROR(AB298/X298,"0")</f>
        <v>0</v>
      </c>
      <c r="AA298" s="38">
        <f>IFERROR(Z298/Z299,0)</f>
        <v>0</v>
      </c>
      <c r="AB298" s="37">
        <f t="shared" ref="AB298:AB301" si="516">SUM(AB10,AB34,AB58,AB82,AB106,AB130,AB154,AB178,AB202,AB226,AB250,AB274)</f>
        <v>0</v>
      </c>
      <c r="AC298" s="39">
        <f>IFERROR(AB298/AB314,0)</f>
        <v>0</v>
      </c>
      <c r="AD298" s="40">
        <f t="shared" ref="AD298:AD301" si="517">SUM(AD10,AD34,AD58,AD82,AD106,AD130,AD154,AD178,AD202,AD226,AD250,AD274)</f>
        <v>0</v>
      </c>
      <c r="AE298" s="36">
        <f>IFERROR(AD298/AD314,0)</f>
        <v>0</v>
      </c>
      <c r="AF298" s="37" t="str">
        <f>IFERROR(AH298/AD298,"0")</f>
        <v>0</v>
      </c>
      <c r="AG298" s="38">
        <f>IFERROR(AF298/AF299,0)</f>
        <v>0</v>
      </c>
      <c r="AH298" s="37">
        <f t="shared" ref="AH298:AH301" si="518">SUM(AH10,AH34,AH58,AH82,AH106,AH130,AH154,AH178,AH202,AH226,AH250,AH274)</f>
        <v>0</v>
      </c>
      <c r="AI298" s="41">
        <f>IFERROR(AH298/AH314,0)</f>
        <v>0</v>
      </c>
      <c r="AJ298" s="40">
        <f t="shared" ref="AJ298:AJ301" si="519">SUM(AJ10,AJ34,AJ58,AJ82,AJ106,AJ130,AJ154,AJ178,AJ202,AJ226,AJ250,AJ274)</f>
        <v>0</v>
      </c>
      <c r="AK298" s="36">
        <f>IFERROR(AJ298/AJ314,0)</f>
        <v>0</v>
      </c>
      <c r="AL298" s="37" t="str">
        <f>IFERROR(AN298/AJ298,"0")</f>
        <v>0</v>
      </c>
      <c r="AM298" s="38">
        <f>IFERROR(AL298/AL299,0)</f>
        <v>0</v>
      </c>
      <c r="AN298" s="37">
        <f t="shared" ref="AN298:AN301" si="520">SUM(AN10,AN34,AN58,AN82,AN106,AN130,AN154,AN178,AN202,AN226,AN250,AN274)</f>
        <v>0</v>
      </c>
      <c r="AO298" s="39">
        <f>IFERROR(AN298/AN314,0)</f>
        <v>0</v>
      </c>
      <c r="AP298" s="40">
        <f t="shared" ref="AP298:AP301" si="521">SUM(AP10,AP34,AP58,AP82,AP106,AP130,AP154,AP178,AP202,AP226,AP250,AP274)</f>
        <v>0</v>
      </c>
      <c r="AQ298" s="36">
        <f>IFERROR(AP298/AP314,0)</f>
        <v>0</v>
      </c>
      <c r="AR298" s="37" t="str">
        <f>IFERROR(AT298/AP298,"0")</f>
        <v>0</v>
      </c>
      <c r="AS298" s="38">
        <f>IFERROR(AR298/AR299,0)</f>
        <v>0</v>
      </c>
      <c r="AT298" s="37">
        <f t="shared" ref="AT298:AT301" si="522">SUM(AT10,AT34,AT58,AT82,AT106,AT130,AT154,AT178,AT202,AT226,AT250,AT274)</f>
        <v>0</v>
      </c>
      <c r="AU298" s="43">
        <f>IFERROR(AT298/AT314,0)</f>
        <v>0</v>
      </c>
      <c r="AV298" s="44">
        <f>IFERROR(L298-F298,0)</f>
        <v>380</v>
      </c>
      <c r="AW298" s="45">
        <f>IFERROR(AV298/F298,0)</f>
        <v>0</v>
      </c>
      <c r="AX298" s="46">
        <f>IFERROR(N298-H298,0)</f>
        <v>25.368423684210523</v>
      </c>
      <c r="AY298" s="45">
        <f>IFERROR(AX298/H298,0)</f>
        <v>0</v>
      </c>
      <c r="AZ298" s="46">
        <f>IFERROR(P298-J298,0)</f>
        <v>9640.0009999999984</v>
      </c>
      <c r="BA298" s="47">
        <f>IFERROR(AZ298/J298,0)</f>
        <v>0</v>
      </c>
      <c r="BB298" s="44">
        <f>IFERROR(L298-R298,0)</f>
        <v>380</v>
      </c>
      <c r="BC298" s="45">
        <f>IFERROR(BB298/R298,0)</f>
        <v>0</v>
      </c>
      <c r="BD298" s="46">
        <f>IFERROR(N298-T298,0)</f>
        <v>25.368423684210523</v>
      </c>
      <c r="BE298" s="45">
        <f>IFERROR(BD298/T298,0)</f>
        <v>0</v>
      </c>
      <c r="BF298" s="46">
        <f>IFERROR(P298-V298,0)</f>
        <v>9640.0009999999984</v>
      </c>
      <c r="BG298" s="47">
        <f>IFERROR(BF298/V298,0)</f>
        <v>0</v>
      </c>
      <c r="BH298" s="44">
        <f>IFERROR(L298-X298,0)</f>
        <v>380</v>
      </c>
      <c r="BI298" s="45">
        <f>IFERROR(BH298/X298,0)</f>
        <v>0</v>
      </c>
      <c r="BJ298" s="46">
        <f>IFERROR(N298-Z298,0)</f>
        <v>25.368423684210523</v>
      </c>
      <c r="BK298" s="45">
        <f>IFERROR(BJ298/Z298,0)</f>
        <v>0</v>
      </c>
      <c r="BL298" s="46">
        <f>IFERROR(P298-AB298,0)</f>
        <v>9640.0009999999984</v>
      </c>
      <c r="BM298" s="48">
        <f>IFERROR(BL298/AB298,0)</f>
        <v>0</v>
      </c>
      <c r="BN298" s="49">
        <f>IFERROR(L298-AP298,0)</f>
        <v>380</v>
      </c>
      <c r="BO298" s="45">
        <f>IFERROR(BN298/AP298,0)</f>
        <v>0</v>
      </c>
      <c r="BP298" s="46">
        <f>IFERROR(N298-AR298,0)</f>
        <v>25.368423684210523</v>
      </c>
      <c r="BQ298" s="45">
        <f>IFERROR(BP298/AR298,0)</f>
        <v>0</v>
      </c>
      <c r="BR298" s="46">
        <f t="shared" ref="BR298:BR314" si="523">IFERROR(P298-AT298,0)</f>
        <v>9640.0009999999984</v>
      </c>
      <c r="BS298" s="48">
        <f>IFERROR(BR298/AT298,0)</f>
        <v>0</v>
      </c>
      <c r="CD298" s="2"/>
      <c r="CE298" s="2"/>
      <c r="CJ298" s="6"/>
      <c r="CK298" s="236"/>
      <c r="CL298" s="15"/>
      <c r="CM298" s="236"/>
      <c r="CN298" s="15"/>
    </row>
    <row r="299" spans="3:92" ht="18" customHeight="1" x14ac:dyDescent="0.3">
      <c r="C299" s="315"/>
      <c r="D299" s="318"/>
      <c r="E299" s="60" t="s">
        <v>36</v>
      </c>
      <c r="F299" s="61">
        <f t="shared" si="509"/>
        <v>24747</v>
      </c>
      <c r="G299" s="62">
        <f>IFERROR(F299/F314,0)</f>
        <v>0.4767914354281409</v>
      </c>
      <c r="H299" s="63">
        <f t="shared" ref="H299:H314" si="524">IFERROR(J299/F299,"0")</f>
        <v>245.61651917404129</v>
      </c>
      <c r="I299" s="64">
        <f>IFERROR(H299/H299,0)</f>
        <v>1</v>
      </c>
      <c r="J299" s="63">
        <f t="shared" si="510"/>
        <v>6078272</v>
      </c>
      <c r="K299" s="65">
        <f>IFERROR(J299/J314,0)</f>
        <v>0.47117251669358978</v>
      </c>
      <c r="L299" s="66">
        <f t="shared" si="511"/>
        <v>11598</v>
      </c>
      <c r="M299" s="62">
        <f>IFERROR(L299/L314,0)</f>
        <v>0.25090319091400759</v>
      </c>
      <c r="N299" s="63">
        <f t="shared" ref="N299:N314" si="525">IFERROR(P299/L299,"0")</f>
        <v>262.27017080531124</v>
      </c>
      <c r="O299" s="64">
        <f>IFERROR(N299/N299,0)</f>
        <v>1</v>
      </c>
      <c r="P299" s="63">
        <f t="shared" si="512"/>
        <v>3041809.4409999996</v>
      </c>
      <c r="Q299" s="67">
        <f>IFERROR(P299/P314,0)</f>
        <v>0.31414201699110733</v>
      </c>
      <c r="R299" s="66">
        <f t="shared" si="513"/>
        <v>407</v>
      </c>
      <c r="S299" s="62">
        <f>IFERROR(R299/R314,0)</f>
        <v>0.60385756676557867</v>
      </c>
      <c r="T299" s="63">
        <f t="shared" ref="T299:T314" si="526">IFERROR(V299/R299,"0")</f>
        <v>250.09888943488943</v>
      </c>
      <c r="U299" s="64">
        <f>IFERROR(T299/T299,0)</f>
        <v>1</v>
      </c>
      <c r="V299" s="63">
        <f t="shared" si="514"/>
        <v>101790.24799999999</v>
      </c>
      <c r="W299" s="67">
        <f>IFERROR(V299/V314,0)</f>
        <v>0.63428929014708035</v>
      </c>
      <c r="X299" s="68">
        <f t="shared" si="515"/>
        <v>0</v>
      </c>
      <c r="Y299" s="62">
        <f>IFERROR(X299/X314,0)</f>
        <v>0</v>
      </c>
      <c r="Z299" s="63" t="str">
        <f t="shared" ref="Z299:Z314" si="527">IFERROR(AB299/X299,"0")</f>
        <v>0</v>
      </c>
      <c r="AA299" s="64">
        <f>IFERROR(Z299/Z299,0)</f>
        <v>0</v>
      </c>
      <c r="AB299" s="63">
        <f t="shared" si="516"/>
        <v>0</v>
      </c>
      <c r="AC299" s="65">
        <f>IFERROR(AB299/AB314,0)</f>
        <v>0</v>
      </c>
      <c r="AD299" s="66">
        <f t="shared" si="517"/>
        <v>0</v>
      </c>
      <c r="AE299" s="62">
        <f>IFERROR(AD299/AD314,0)</f>
        <v>0</v>
      </c>
      <c r="AF299" s="63" t="str">
        <f t="shared" ref="AF299:AF314" si="528">IFERROR(AH299/AD299,"0")</f>
        <v>0</v>
      </c>
      <c r="AG299" s="64">
        <f>IFERROR(AF299/AF299,0)</f>
        <v>0</v>
      </c>
      <c r="AH299" s="63">
        <f t="shared" si="518"/>
        <v>0</v>
      </c>
      <c r="AI299" s="67">
        <f>IFERROR(AH299/AH314,0)</f>
        <v>0</v>
      </c>
      <c r="AJ299" s="66">
        <f t="shared" si="519"/>
        <v>0</v>
      </c>
      <c r="AK299" s="62">
        <f>IFERROR(AJ299/AJ314,0)</f>
        <v>0</v>
      </c>
      <c r="AL299" s="63" t="str">
        <f t="shared" ref="AL299:AL314" si="529">IFERROR(AN299/AJ299,"0")</f>
        <v>0</v>
      </c>
      <c r="AM299" s="64">
        <f>IFERROR(AL299/AL299,0)</f>
        <v>0</v>
      </c>
      <c r="AN299" s="63">
        <f t="shared" si="520"/>
        <v>0</v>
      </c>
      <c r="AO299" s="65">
        <f>IFERROR(AN299/AN314,0)</f>
        <v>0</v>
      </c>
      <c r="AP299" s="66">
        <f t="shared" si="521"/>
        <v>0</v>
      </c>
      <c r="AQ299" s="62">
        <f>IFERROR(AP299/AP314,0)</f>
        <v>0</v>
      </c>
      <c r="AR299" s="63" t="str">
        <f t="shared" ref="AR299:AR314" si="530">IFERROR(AT299/AP299,"0")</f>
        <v>0</v>
      </c>
      <c r="AS299" s="64">
        <f>IFERROR(AR299/AR299,0)</f>
        <v>0</v>
      </c>
      <c r="AT299" s="63">
        <f t="shared" si="522"/>
        <v>0</v>
      </c>
      <c r="AU299" s="69">
        <f>IFERROR(AT299/AT314,0)</f>
        <v>0</v>
      </c>
      <c r="AV299" s="70">
        <f t="shared" ref="AV299:AV315" si="531">IFERROR(L299-F299,0)</f>
        <v>-13149</v>
      </c>
      <c r="AW299" s="71">
        <f t="shared" ref="AW299:AW314" si="532">IFERROR(AV299/F299,0)</f>
        <v>-0.53133713177354835</v>
      </c>
      <c r="AX299" s="72">
        <f t="shared" ref="AX299:AX314" si="533">IFERROR(N299-H299,0)</f>
        <v>16.653651631269952</v>
      </c>
      <c r="AY299" s="71">
        <f t="shared" ref="AY299:AY314" si="534">IFERROR(AX299/H299,0)</f>
        <v>6.7803467320817087E-2</v>
      </c>
      <c r="AZ299" s="72">
        <f t="shared" ref="AZ299:AZ314" si="535">IFERROR(P299-J299,0)</f>
        <v>-3036462.5590000004</v>
      </c>
      <c r="BA299" s="73">
        <f t="shared" ref="BA299:BA314" si="536">IFERROR(AZ299/J299,0)</f>
        <v>-0.49956016430327571</v>
      </c>
      <c r="BB299" s="70">
        <f t="shared" ref="BB299:BB315" si="537">IFERROR(L299-R299,0)</f>
        <v>11191</v>
      </c>
      <c r="BC299" s="71">
        <f t="shared" ref="BC299:BC314" si="538">IFERROR(BB299/R299,0)</f>
        <v>27.496314496314497</v>
      </c>
      <c r="BD299" s="72">
        <f t="shared" ref="BD299:BD314" si="539">IFERROR(N299-T299,0)</f>
        <v>12.171281370421809</v>
      </c>
      <c r="BE299" s="71">
        <f t="shared" ref="BE299:BE314" si="540">IFERROR(BD299/T299,0)</f>
        <v>4.8665875318052831E-2</v>
      </c>
      <c r="BF299" s="72">
        <f t="shared" ref="BF299:BF314" si="541">IFERROR(P299-V299,0)</f>
        <v>2940019.1929999995</v>
      </c>
      <c r="BG299" s="73">
        <f t="shared" ref="BG299:BG314" si="542">IFERROR(BF299/V299,0)</f>
        <v>28.883112584616157</v>
      </c>
      <c r="BH299" s="70">
        <f t="shared" ref="BH299:BH315" si="543">IFERROR(L299-X299,0)</f>
        <v>11598</v>
      </c>
      <c r="BI299" s="71">
        <f t="shared" ref="BI299:BI314" si="544">IFERROR(BH299/X299,0)</f>
        <v>0</v>
      </c>
      <c r="BJ299" s="72">
        <f t="shared" ref="BJ299:BJ314" si="545">IFERROR(N299-Z299,0)</f>
        <v>262.27017080531124</v>
      </c>
      <c r="BK299" s="71">
        <f t="shared" ref="BK299:BK314" si="546">IFERROR(BJ299/Z299,0)</f>
        <v>0</v>
      </c>
      <c r="BL299" s="72">
        <f t="shared" ref="BL299:BL314" si="547">IFERROR(P299-AB299,0)</f>
        <v>3041809.4409999996</v>
      </c>
      <c r="BM299" s="74">
        <f t="shared" ref="BM299:BM314" si="548">IFERROR(BL299/AB299,0)</f>
        <v>0</v>
      </c>
      <c r="BN299" s="75">
        <f t="shared" ref="BN299:BN314" si="549">IFERROR(L299-AP299,0)</f>
        <v>11598</v>
      </c>
      <c r="BO299" s="71">
        <f t="shared" ref="BO299:BO314" si="550">IFERROR(BN299/AP299,0)</f>
        <v>0</v>
      </c>
      <c r="BP299" s="72">
        <f t="shared" ref="BP299:BP314" si="551">IFERROR(N299-AR299,0)</f>
        <v>262.27017080531124</v>
      </c>
      <c r="BQ299" s="71">
        <f t="shared" ref="BQ299:BQ314" si="552">IFERROR(BP299/AR299,0)</f>
        <v>0</v>
      </c>
      <c r="BR299" s="72">
        <f t="shared" si="523"/>
        <v>3041809.4409999996</v>
      </c>
      <c r="BS299" s="74">
        <f t="shared" ref="BS299:BS314" si="553">IFERROR(BR299/AT299,0)</f>
        <v>0</v>
      </c>
      <c r="CD299" s="2"/>
      <c r="CE299" s="2"/>
      <c r="CJ299" s="6"/>
      <c r="CK299" s="6"/>
      <c r="CM299" s="6"/>
    </row>
    <row r="300" spans="3:92" ht="18" customHeight="1" x14ac:dyDescent="0.3">
      <c r="C300" s="315"/>
      <c r="D300" s="318"/>
      <c r="E300" s="60" t="s">
        <v>37</v>
      </c>
      <c r="F300" s="61">
        <f t="shared" si="509"/>
        <v>844.71669689999999</v>
      </c>
      <c r="G300" s="62">
        <f>IFERROR(F300/F314,0)</f>
        <v>1.6274848928963866E-2</v>
      </c>
      <c r="H300" s="63">
        <f t="shared" si="524"/>
        <v>228.14631308609569</v>
      </c>
      <c r="I300" s="64">
        <f>IFERROR(H300/H299,0)</f>
        <v>0.92887202315750439</v>
      </c>
      <c r="J300" s="63">
        <f t="shared" si="510"/>
        <v>192719</v>
      </c>
      <c r="K300" s="65">
        <f>IFERROR(J300/J314,0)</f>
        <v>1.4939097204710801E-2</v>
      </c>
      <c r="L300" s="66">
        <f t="shared" si="511"/>
        <v>296</v>
      </c>
      <c r="M300" s="62">
        <f>IFERROR(L300/L314,0)</f>
        <v>6.4034613304488914E-3</v>
      </c>
      <c r="N300" s="63">
        <f t="shared" si="525"/>
        <v>208.68867567567568</v>
      </c>
      <c r="O300" s="64">
        <f>IFERROR(N300/N299,0)</f>
        <v>0.79570114677886783</v>
      </c>
      <c r="P300" s="63">
        <f t="shared" si="512"/>
        <v>61771.848000000005</v>
      </c>
      <c r="Q300" s="67">
        <f>IFERROR(P300/P314,0)</f>
        <v>6.379470279245578E-3</v>
      </c>
      <c r="R300" s="66">
        <f t="shared" si="513"/>
        <v>4</v>
      </c>
      <c r="S300" s="62">
        <f>IFERROR(R300/R314,0)</f>
        <v>5.9347181008902079E-3</v>
      </c>
      <c r="T300" s="63">
        <f t="shared" si="526"/>
        <v>297.50024999999999</v>
      </c>
      <c r="U300" s="64">
        <f>IFERROR(T300/T299,0)</f>
        <v>1.1895304720153546</v>
      </c>
      <c r="V300" s="63">
        <f t="shared" si="514"/>
        <v>1190.001</v>
      </c>
      <c r="W300" s="67">
        <f>IFERROR(V300/V314,0)</f>
        <v>7.4152966948691961E-3</v>
      </c>
      <c r="X300" s="68">
        <f t="shared" si="515"/>
        <v>0</v>
      </c>
      <c r="Y300" s="62">
        <f>IFERROR(X300/X314,0)</f>
        <v>0</v>
      </c>
      <c r="Z300" s="63" t="str">
        <f t="shared" si="527"/>
        <v>0</v>
      </c>
      <c r="AA300" s="64">
        <f>IFERROR(Z300/Z299,0)</f>
        <v>0</v>
      </c>
      <c r="AB300" s="63">
        <f t="shared" si="516"/>
        <v>0</v>
      </c>
      <c r="AC300" s="65">
        <f>IFERROR(AB300/AB314,0)</f>
        <v>0</v>
      </c>
      <c r="AD300" s="66">
        <f t="shared" si="517"/>
        <v>0</v>
      </c>
      <c r="AE300" s="62">
        <f>IFERROR(AD300/AD314,0)</f>
        <v>0</v>
      </c>
      <c r="AF300" s="63" t="str">
        <f t="shared" si="528"/>
        <v>0</v>
      </c>
      <c r="AG300" s="64">
        <f>IFERROR(AF300/AF299,0)</f>
        <v>0</v>
      </c>
      <c r="AH300" s="63">
        <f t="shared" si="518"/>
        <v>0</v>
      </c>
      <c r="AI300" s="67">
        <f>IFERROR(AH300/AH314,0)</f>
        <v>0</v>
      </c>
      <c r="AJ300" s="66">
        <f t="shared" si="519"/>
        <v>0</v>
      </c>
      <c r="AK300" s="62">
        <f>IFERROR(AJ300/AJ314,0)</f>
        <v>0</v>
      </c>
      <c r="AL300" s="63" t="str">
        <f t="shared" si="529"/>
        <v>0</v>
      </c>
      <c r="AM300" s="64">
        <f>IFERROR(AL300/AL299,0)</f>
        <v>0</v>
      </c>
      <c r="AN300" s="63">
        <f t="shared" si="520"/>
        <v>0</v>
      </c>
      <c r="AO300" s="65">
        <f>IFERROR(AN300/AN314,0)</f>
        <v>0</v>
      </c>
      <c r="AP300" s="66">
        <f t="shared" si="521"/>
        <v>0</v>
      </c>
      <c r="AQ300" s="62">
        <f>IFERROR(AP300/AP314,0)</f>
        <v>0</v>
      </c>
      <c r="AR300" s="63" t="str">
        <f t="shared" si="530"/>
        <v>0</v>
      </c>
      <c r="AS300" s="64">
        <f>IFERROR(AR300/AR299,0)</f>
        <v>0</v>
      </c>
      <c r="AT300" s="63">
        <f t="shared" si="522"/>
        <v>0</v>
      </c>
      <c r="AU300" s="69">
        <f>IFERROR(AT300/AT314,0)</f>
        <v>0</v>
      </c>
      <c r="AV300" s="70">
        <f t="shared" si="531"/>
        <v>-548.71669689999999</v>
      </c>
      <c r="AW300" s="71">
        <f t="shared" si="532"/>
        <v>-0.64958665895171552</v>
      </c>
      <c r="AX300" s="72">
        <f t="shared" si="533"/>
        <v>-19.457637410420006</v>
      </c>
      <c r="AY300" s="71">
        <f t="shared" si="534"/>
        <v>-8.5285785017605198E-2</v>
      </c>
      <c r="AZ300" s="72">
        <f t="shared" si="535"/>
        <v>-130947.152</v>
      </c>
      <c r="BA300" s="73">
        <f t="shared" si="536"/>
        <v>-0.67947193582366039</v>
      </c>
      <c r="BB300" s="70">
        <f t="shared" si="537"/>
        <v>292</v>
      </c>
      <c r="BC300" s="71">
        <f t="shared" si="538"/>
        <v>73</v>
      </c>
      <c r="BD300" s="72">
        <f t="shared" si="539"/>
        <v>-88.811574324324312</v>
      </c>
      <c r="BE300" s="71">
        <f t="shared" si="540"/>
        <v>-0.29852604938760324</v>
      </c>
      <c r="BF300" s="72">
        <f t="shared" si="541"/>
        <v>60581.847000000009</v>
      </c>
      <c r="BG300" s="73">
        <f t="shared" si="542"/>
        <v>50.909072345317362</v>
      </c>
      <c r="BH300" s="70">
        <f t="shared" si="543"/>
        <v>296</v>
      </c>
      <c r="BI300" s="71">
        <f t="shared" si="544"/>
        <v>0</v>
      </c>
      <c r="BJ300" s="72">
        <f t="shared" si="545"/>
        <v>208.68867567567568</v>
      </c>
      <c r="BK300" s="71">
        <f t="shared" si="546"/>
        <v>0</v>
      </c>
      <c r="BL300" s="72">
        <f t="shared" si="547"/>
        <v>61771.848000000005</v>
      </c>
      <c r="BM300" s="74">
        <f t="shared" si="548"/>
        <v>0</v>
      </c>
      <c r="BN300" s="75">
        <f t="shared" si="549"/>
        <v>296</v>
      </c>
      <c r="BO300" s="71">
        <f t="shared" si="550"/>
        <v>0</v>
      </c>
      <c r="BP300" s="72">
        <f t="shared" si="551"/>
        <v>208.68867567567568</v>
      </c>
      <c r="BQ300" s="71">
        <f t="shared" si="552"/>
        <v>0</v>
      </c>
      <c r="BR300" s="72">
        <f t="shared" si="523"/>
        <v>61771.848000000005</v>
      </c>
      <c r="BS300" s="74">
        <f t="shared" si="553"/>
        <v>0</v>
      </c>
      <c r="CD300" s="2"/>
      <c r="CE300" s="2"/>
      <c r="CJ300" s="6"/>
      <c r="CK300" s="6"/>
      <c r="CM300" s="6"/>
    </row>
    <row r="301" spans="3:92" ht="18" customHeight="1" x14ac:dyDescent="0.3">
      <c r="C301" s="315"/>
      <c r="D301" s="318"/>
      <c r="E301" s="60" t="s">
        <v>39</v>
      </c>
      <c r="F301" s="61">
        <f t="shared" si="509"/>
        <v>497.14446459999999</v>
      </c>
      <c r="G301" s="62">
        <f>IFERROR(F301/F314,0)</f>
        <v>9.5783013250813655E-3</v>
      </c>
      <c r="H301" s="63">
        <f t="shared" si="524"/>
        <v>285.5870076200784</v>
      </c>
      <c r="I301" s="64">
        <f>IFERROR(H301/H299,0)</f>
        <v>1.1627353428036917</v>
      </c>
      <c r="J301" s="63">
        <f t="shared" si="510"/>
        <v>141978</v>
      </c>
      <c r="K301" s="65">
        <f>IFERROR(J301/J314,0)</f>
        <v>1.100578117845376E-2</v>
      </c>
      <c r="L301" s="66">
        <f t="shared" si="511"/>
        <v>0</v>
      </c>
      <c r="M301" s="62">
        <f>IFERROR(L301/L314,0)</f>
        <v>0</v>
      </c>
      <c r="N301" s="63" t="str">
        <f t="shared" si="525"/>
        <v>0</v>
      </c>
      <c r="O301" s="64">
        <f>IFERROR(N301/N299,0)</f>
        <v>0</v>
      </c>
      <c r="P301" s="63">
        <f t="shared" si="512"/>
        <v>0</v>
      </c>
      <c r="Q301" s="67">
        <f>IFERROR(P301/P314,0)</f>
        <v>0</v>
      </c>
      <c r="R301" s="66">
        <f t="shared" si="513"/>
        <v>0</v>
      </c>
      <c r="S301" s="62">
        <f>IFERROR(R301/R314,0)</f>
        <v>0</v>
      </c>
      <c r="T301" s="63" t="str">
        <f t="shared" si="526"/>
        <v>0</v>
      </c>
      <c r="U301" s="64">
        <f>IFERROR(T301/T299,0)</f>
        <v>0</v>
      </c>
      <c r="V301" s="63">
        <f t="shared" si="514"/>
        <v>0</v>
      </c>
      <c r="W301" s="67">
        <f>IFERROR(V301/V314,0)</f>
        <v>0</v>
      </c>
      <c r="X301" s="68">
        <f t="shared" si="515"/>
        <v>0</v>
      </c>
      <c r="Y301" s="62">
        <f>IFERROR(X301/X314,0)</f>
        <v>0</v>
      </c>
      <c r="Z301" s="63" t="str">
        <f t="shared" si="527"/>
        <v>0</v>
      </c>
      <c r="AA301" s="64">
        <f>IFERROR(Z301/Z299,0)</f>
        <v>0</v>
      </c>
      <c r="AB301" s="63">
        <f t="shared" si="516"/>
        <v>0</v>
      </c>
      <c r="AC301" s="65">
        <f>IFERROR(AB301/AB314,0)</f>
        <v>0</v>
      </c>
      <c r="AD301" s="66">
        <f t="shared" si="517"/>
        <v>0</v>
      </c>
      <c r="AE301" s="62">
        <f>IFERROR(AD301/AD314,0)</f>
        <v>0</v>
      </c>
      <c r="AF301" s="63" t="str">
        <f t="shared" si="528"/>
        <v>0</v>
      </c>
      <c r="AG301" s="64">
        <f>IFERROR(AF301/AF299,0)</f>
        <v>0</v>
      </c>
      <c r="AH301" s="63">
        <f t="shared" si="518"/>
        <v>0</v>
      </c>
      <c r="AI301" s="67">
        <f>IFERROR(AH301/AH314,0)</f>
        <v>0</v>
      </c>
      <c r="AJ301" s="66">
        <f t="shared" si="519"/>
        <v>0</v>
      </c>
      <c r="AK301" s="62">
        <f>IFERROR(AJ301/AJ314,0)</f>
        <v>0</v>
      </c>
      <c r="AL301" s="63" t="str">
        <f t="shared" si="529"/>
        <v>0</v>
      </c>
      <c r="AM301" s="64">
        <f>IFERROR(AL301/AL299,0)</f>
        <v>0</v>
      </c>
      <c r="AN301" s="63">
        <f t="shared" si="520"/>
        <v>0</v>
      </c>
      <c r="AO301" s="65">
        <f>IFERROR(AN301/AN314,0)</f>
        <v>0</v>
      </c>
      <c r="AP301" s="66">
        <f t="shared" si="521"/>
        <v>0</v>
      </c>
      <c r="AQ301" s="62">
        <f>IFERROR(AP301/AP314,0)</f>
        <v>0</v>
      </c>
      <c r="AR301" s="63" t="str">
        <f t="shared" si="530"/>
        <v>0</v>
      </c>
      <c r="AS301" s="64">
        <f>IFERROR(AR301/AR299,0)</f>
        <v>0</v>
      </c>
      <c r="AT301" s="63">
        <f t="shared" si="522"/>
        <v>0</v>
      </c>
      <c r="AU301" s="69">
        <f>IFERROR(AT301/AT314,0)</f>
        <v>0</v>
      </c>
      <c r="AV301" s="70">
        <f t="shared" si="531"/>
        <v>-497.14446459999999</v>
      </c>
      <c r="AW301" s="71">
        <f t="shared" si="532"/>
        <v>-1</v>
      </c>
      <c r="AX301" s="72">
        <f t="shared" si="533"/>
        <v>-285.5870076200784</v>
      </c>
      <c r="AY301" s="71">
        <f t="shared" si="534"/>
        <v>-1</v>
      </c>
      <c r="AZ301" s="72">
        <f t="shared" si="535"/>
        <v>-141978</v>
      </c>
      <c r="BA301" s="73">
        <f t="shared" si="536"/>
        <v>-1</v>
      </c>
      <c r="BB301" s="70">
        <f t="shared" si="537"/>
        <v>0</v>
      </c>
      <c r="BC301" s="71">
        <f t="shared" si="538"/>
        <v>0</v>
      </c>
      <c r="BD301" s="72">
        <f t="shared" si="539"/>
        <v>0</v>
      </c>
      <c r="BE301" s="71">
        <f t="shared" si="540"/>
        <v>0</v>
      </c>
      <c r="BF301" s="72">
        <f t="shared" si="541"/>
        <v>0</v>
      </c>
      <c r="BG301" s="73">
        <f t="shared" si="542"/>
        <v>0</v>
      </c>
      <c r="BH301" s="70">
        <f t="shared" si="543"/>
        <v>0</v>
      </c>
      <c r="BI301" s="71">
        <f t="shared" si="544"/>
        <v>0</v>
      </c>
      <c r="BJ301" s="72">
        <f t="shared" si="545"/>
        <v>0</v>
      </c>
      <c r="BK301" s="71">
        <f t="shared" si="546"/>
        <v>0</v>
      </c>
      <c r="BL301" s="72">
        <f t="shared" si="547"/>
        <v>0</v>
      </c>
      <c r="BM301" s="74">
        <f t="shared" si="548"/>
        <v>0</v>
      </c>
      <c r="BN301" s="75">
        <f t="shared" si="549"/>
        <v>0</v>
      </c>
      <c r="BO301" s="71">
        <f t="shared" si="550"/>
        <v>0</v>
      </c>
      <c r="BP301" s="72">
        <f t="shared" si="551"/>
        <v>0</v>
      </c>
      <c r="BQ301" s="71">
        <f t="shared" si="552"/>
        <v>0</v>
      </c>
      <c r="BR301" s="72">
        <f t="shared" si="523"/>
        <v>0</v>
      </c>
      <c r="BS301" s="74">
        <f t="shared" si="553"/>
        <v>0</v>
      </c>
      <c r="CD301" s="2"/>
      <c r="CE301" s="2"/>
      <c r="CJ301" s="6"/>
      <c r="CK301" s="6"/>
      <c r="CM301" s="6"/>
    </row>
    <row r="302" spans="3:92" ht="18" customHeight="1" x14ac:dyDescent="0.3">
      <c r="C302" s="315"/>
      <c r="D302" s="319"/>
      <c r="E302" s="86" t="s">
        <v>41</v>
      </c>
      <c r="F302" s="87">
        <f>SUM(F298:F301)</f>
        <v>26088.861161499997</v>
      </c>
      <c r="G302" s="88">
        <f>IFERROR(F302/F314,0)</f>
        <v>0.50264458568218606</v>
      </c>
      <c r="H302" s="89">
        <f t="shared" si="524"/>
        <v>245.81253126770375</v>
      </c>
      <c r="I302" s="90">
        <f>IFERROR(H302/H299,0)</f>
        <v>1.0007980411672701</v>
      </c>
      <c r="J302" s="89">
        <f>SUM(J298:J301)</f>
        <v>6412969</v>
      </c>
      <c r="K302" s="91">
        <f>IFERROR(J302/J314,0)</f>
        <v>0.49711739507675434</v>
      </c>
      <c r="L302" s="92">
        <f>SUM(L298:L301)</f>
        <v>12274</v>
      </c>
      <c r="M302" s="88">
        <f>IFERROR(L302/L314,0)</f>
        <v>0.26552731206057328</v>
      </c>
      <c r="N302" s="89">
        <f t="shared" si="525"/>
        <v>253.64357911031448</v>
      </c>
      <c r="O302" s="90">
        <f>IFERROR(N302/N299,0)</f>
        <v>0.96710799528399105</v>
      </c>
      <c r="P302" s="89">
        <f>SUM(P298:P301)</f>
        <v>3113221.29</v>
      </c>
      <c r="Q302" s="93">
        <f>IFERROR(P302/P314,0)</f>
        <v>0.32151705567023958</v>
      </c>
      <c r="R302" s="92">
        <f>SUM(R298:R301)</f>
        <v>411</v>
      </c>
      <c r="S302" s="88">
        <f>IFERROR(R302/R314,0)</f>
        <v>0.60979228486646886</v>
      </c>
      <c r="T302" s="89">
        <f t="shared" si="526"/>
        <v>250.56021654501217</v>
      </c>
      <c r="U302" s="90">
        <f>IFERROR(T302/T299,0)</f>
        <v>1.0018445788030692</v>
      </c>
      <c r="V302" s="89">
        <f>SUM(V298:V301)</f>
        <v>102980.249</v>
      </c>
      <c r="W302" s="93">
        <f>IFERROR(V302/V314,0)</f>
        <v>0.64170458684194964</v>
      </c>
      <c r="X302" s="94">
        <f>SUM(X298:X301)</f>
        <v>0</v>
      </c>
      <c r="Y302" s="88">
        <f>IFERROR(X302/X314,0)</f>
        <v>0</v>
      </c>
      <c r="Z302" s="89" t="str">
        <f t="shared" si="527"/>
        <v>0</v>
      </c>
      <c r="AA302" s="90">
        <f>IFERROR(Z302/Z299,0)</f>
        <v>0</v>
      </c>
      <c r="AB302" s="89">
        <f>SUM(AB298:AB301)</f>
        <v>0</v>
      </c>
      <c r="AC302" s="91">
        <f>IFERROR(AB302/AB314,0)</f>
        <v>0</v>
      </c>
      <c r="AD302" s="92">
        <f>SUM(AD298:AD301)</f>
        <v>0</v>
      </c>
      <c r="AE302" s="88">
        <f>IFERROR(AD302/AD314,0)</f>
        <v>0</v>
      </c>
      <c r="AF302" s="89" t="str">
        <f t="shared" si="528"/>
        <v>0</v>
      </c>
      <c r="AG302" s="90">
        <f>IFERROR(AF302/AF299,0)</f>
        <v>0</v>
      </c>
      <c r="AH302" s="89">
        <f>SUM(AH298:AH301)</f>
        <v>0</v>
      </c>
      <c r="AI302" s="93">
        <f>IFERROR(AH302/AH314,0)</f>
        <v>0</v>
      </c>
      <c r="AJ302" s="92">
        <f>SUM(AJ298:AJ301)</f>
        <v>0</v>
      </c>
      <c r="AK302" s="88">
        <f>IFERROR(AJ302/AJ314,0)</f>
        <v>0</v>
      </c>
      <c r="AL302" s="89" t="str">
        <f t="shared" si="529"/>
        <v>0</v>
      </c>
      <c r="AM302" s="90">
        <f>IFERROR(AL302/AL299,0)</f>
        <v>0</v>
      </c>
      <c r="AN302" s="89">
        <f>SUM(AN298:AN301)</f>
        <v>0</v>
      </c>
      <c r="AO302" s="91">
        <f>IFERROR(AN302/AN314,0)</f>
        <v>0</v>
      </c>
      <c r="AP302" s="92">
        <f>SUM(AP298:AP301)</f>
        <v>0</v>
      </c>
      <c r="AQ302" s="88">
        <f>IFERROR(AP302/AP314,0)</f>
        <v>0</v>
      </c>
      <c r="AR302" s="89" t="str">
        <f t="shared" si="530"/>
        <v>0</v>
      </c>
      <c r="AS302" s="90">
        <f>IFERROR(AR302/AR299,0)</f>
        <v>0</v>
      </c>
      <c r="AT302" s="89">
        <f>SUM(AT298:AT301)</f>
        <v>0</v>
      </c>
      <c r="AU302" s="95">
        <f>IFERROR(AT302/AT314,0)</f>
        <v>0</v>
      </c>
      <c r="AV302" s="96">
        <f t="shared" si="531"/>
        <v>-13814.861161499997</v>
      </c>
      <c r="AW302" s="97">
        <f t="shared" si="532"/>
        <v>-0.52953101616742637</v>
      </c>
      <c r="AX302" s="98">
        <f t="shared" si="533"/>
        <v>7.8310478426107295</v>
      </c>
      <c r="AY302" s="97">
        <f t="shared" si="534"/>
        <v>3.1857805630268195E-2</v>
      </c>
      <c r="AZ302" s="98">
        <f t="shared" si="535"/>
        <v>-3299747.71</v>
      </c>
      <c r="BA302" s="99">
        <f t="shared" si="536"/>
        <v>-0.51454290672541847</v>
      </c>
      <c r="BB302" s="96">
        <f t="shared" si="537"/>
        <v>11863</v>
      </c>
      <c r="BC302" s="97">
        <f t="shared" si="538"/>
        <v>28.863746958637471</v>
      </c>
      <c r="BD302" s="98">
        <f t="shared" si="539"/>
        <v>3.0833625653023091</v>
      </c>
      <c r="BE302" s="97">
        <f t="shared" si="540"/>
        <v>1.2305874443353201E-2</v>
      </c>
      <c r="BF302" s="98">
        <f t="shared" si="541"/>
        <v>3010241.0410000002</v>
      </c>
      <c r="BG302" s="99">
        <f t="shared" si="542"/>
        <v>29.231246479118539</v>
      </c>
      <c r="BH302" s="96">
        <f t="shared" si="543"/>
        <v>12274</v>
      </c>
      <c r="BI302" s="97">
        <f t="shared" si="544"/>
        <v>0</v>
      </c>
      <c r="BJ302" s="98">
        <f t="shared" si="545"/>
        <v>253.64357911031448</v>
      </c>
      <c r="BK302" s="97">
        <f t="shared" si="546"/>
        <v>0</v>
      </c>
      <c r="BL302" s="98">
        <f t="shared" si="547"/>
        <v>3113221.29</v>
      </c>
      <c r="BM302" s="100">
        <f t="shared" si="548"/>
        <v>0</v>
      </c>
      <c r="BN302" s="101">
        <f t="shared" si="549"/>
        <v>12274</v>
      </c>
      <c r="BO302" s="97">
        <f t="shared" si="550"/>
        <v>0</v>
      </c>
      <c r="BP302" s="98">
        <f t="shared" si="551"/>
        <v>253.64357911031448</v>
      </c>
      <c r="BQ302" s="97">
        <f t="shared" si="552"/>
        <v>0</v>
      </c>
      <c r="BR302" s="98">
        <f t="shared" si="523"/>
        <v>3113221.29</v>
      </c>
      <c r="BS302" s="100">
        <f t="shared" si="553"/>
        <v>0</v>
      </c>
      <c r="CD302" s="2"/>
      <c r="CE302" s="2"/>
      <c r="CJ302" s="6"/>
      <c r="CK302" s="6"/>
      <c r="CM302" s="6"/>
    </row>
    <row r="303" spans="3:92" ht="18" customHeight="1" x14ac:dyDescent="0.3">
      <c r="C303" s="315"/>
      <c r="D303" s="320" t="s">
        <v>44</v>
      </c>
      <c r="E303" s="102" t="s">
        <v>45</v>
      </c>
      <c r="F303" s="103">
        <f t="shared" ref="F303:F305" si="554">SUM(F15,F39,F63,F87,F111,F135,F159,F183,F207,F231,F255,F279)</f>
        <v>2479.7464</v>
      </c>
      <c r="G303" s="104">
        <f>IFERROR(F303/F314,0)</f>
        <v>4.777637069356952E-2</v>
      </c>
      <c r="H303" s="105">
        <f t="shared" si="524"/>
        <v>223.14217292542494</v>
      </c>
      <c r="I303" s="106">
        <f>IFERROR(H303/H299,0)</f>
        <v>0.90849822998797869</v>
      </c>
      <c r="J303" s="105">
        <f t="shared" ref="J303:J305" si="555">SUM(J15,J39,J63,J87,J111,J135,J159,J183,J207,J231,J255,J279)</f>
        <v>553336</v>
      </c>
      <c r="K303" s="107">
        <f>IFERROR(J303/J314,0)</f>
        <v>4.2893229473304949E-2</v>
      </c>
      <c r="L303" s="108">
        <f t="shared" ref="L303:L305" si="556">SUM(L15,L39,L63,L87,L111,L135,L159,L183,L207,L231,L255,L279)</f>
        <v>3763</v>
      </c>
      <c r="M303" s="104">
        <f>IFERROR(L303/L314,0)</f>
        <v>8.1406165494862084E-2</v>
      </c>
      <c r="N303" s="105">
        <f t="shared" si="525"/>
        <v>135.52882646824344</v>
      </c>
      <c r="O303" s="106">
        <f>IFERROR(N303/N299,0)</f>
        <v>0.51675272888295554</v>
      </c>
      <c r="P303" s="105">
        <f t="shared" ref="P303:P305" si="557">SUM(P15,P39,P63,P87,P111,P135,P159,P183,P207,P231,P255,P279)</f>
        <v>509994.97400000005</v>
      </c>
      <c r="Q303" s="109">
        <f>IFERROR(P303/P314,0)</f>
        <v>5.2669587919688288E-2</v>
      </c>
      <c r="R303" s="108">
        <f t="shared" ref="R303:R305" si="558">SUM(R15,R39,R63,R87,R111,R135,R159,R183,R207,R231,R255,R279)</f>
        <v>0</v>
      </c>
      <c r="S303" s="104">
        <f>IFERROR(R303/R314,0)</f>
        <v>0</v>
      </c>
      <c r="T303" s="105" t="str">
        <f t="shared" si="526"/>
        <v>0</v>
      </c>
      <c r="U303" s="106">
        <f>IFERROR(T303/T299,0)</f>
        <v>0</v>
      </c>
      <c r="V303" s="105">
        <f t="shared" ref="V303:V305" si="559">SUM(V15,V39,V63,V87,V111,V135,V159,V183,V207,V231,V255,V279)</f>
        <v>0</v>
      </c>
      <c r="W303" s="109">
        <f>IFERROR(V303/V314,0)</f>
        <v>0</v>
      </c>
      <c r="X303" s="110">
        <f t="shared" ref="X303:X305" si="560">SUM(X15,X39,X63,X87,X111,X135,X159,X183,X207,X231,X255,X279)</f>
        <v>0</v>
      </c>
      <c r="Y303" s="104">
        <f>IFERROR(X303/X314,0)</f>
        <v>0</v>
      </c>
      <c r="Z303" s="105" t="str">
        <f t="shared" si="527"/>
        <v>0</v>
      </c>
      <c r="AA303" s="106">
        <f>IFERROR(Z303/Z299,0)</f>
        <v>0</v>
      </c>
      <c r="AB303" s="105">
        <f t="shared" ref="AB303:AB305" si="561">SUM(AB15,AB39,AB63,AB87,AB111,AB135,AB159,AB183,AB207,AB231,AB255,AB279)</f>
        <v>0</v>
      </c>
      <c r="AC303" s="107">
        <f>IFERROR(AB303/AB314,0)</f>
        <v>0</v>
      </c>
      <c r="AD303" s="108">
        <f t="shared" ref="AD303:AD305" si="562">SUM(AD15,AD39,AD63,AD87,AD111,AD135,AD159,AD183,AD207,AD231,AD255,AD279)</f>
        <v>0</v>
      </c>
      <c r="AE303" s="104">
        <f>IFERROR(AD303/AD314,0)</f>
        <v>0</v>
      </c>
      <c r="AF303" s="105" t="str">
        <f t="shared" si="528"/>
        <v>0</v>
      </c>
      <c r="AG303" s="106">
        <f>IFERROR(AF303/AF299,0)</f>
        <v>0</v>
      </c>
      <c r="AH303" s="105">
        <f t="shared" ref="AH303:AH305" si="563">SUM(AH15,AH39,AH63,AH87,AH111,AH135,AH159,AH183,AH207,AH231,AH255,AH279)</f>
        <v>0</v>
      </c>
      <c r="AI303" s="109">
        <f>IFERROR(AH303/AH314,0)</f>
        <v>0</v>
      </c>
      <c r="AJ303" s="108">
        <f t="shared" ref="AJ303:AJ305" si="564">SUM(AJ15,AJ39,AJ63,AJ87,AJ111,AJ135,AJ159,AJ183,AJ207,AJ231,AJ255,AJ279)</f>
        <v>0</v>
      </c>
      <c r="AK303" s="104">
        <f>IFERROR(AJ303/AJ314,0)</f>
        <v>0</v>
      </c>
      <c r="AL303" s="105" t="str">
        <f t="shared" si="529"/>
        <v>0</v>
      </c>
      <c r="AM303" s="106">
        <f>IFERROR(AL303/AL299,0)</f>
        <v>0</v>
      </c>
      <c r="AN303" s="105">
        <f t="shared" ref="AN303:AN305" si="565">SUM(AN15,AN39,AN63,AN87,AN111,AN135,AN159,AN183,AN207,AN231,AN255,AN279)</f>
        <v>0</v>
      </c>
      <c r="AO303" s="107">
        <f>IFERROR(AN303/AN314,0)</f>
        <v>0</v>
      </c>
      <c r="AP303" s="108">
        <f t="shared" ref="AP303:AP305" si="566">SUM(AP15,AP39,AP63,AP87,AP111,AP135,AP159,AP183,AP207,AP231,AP255,AP279)</f>
        <v>0</v>
      </c>
      <c r="AQ303" s="104">
        <f>IFERROR(AP303/AP314,0)</f>
        <v>0</v>
      </c>
      <c r="AR303" s="105" t="str">
        <f t="shared" si="530"/>
        <v>0</v>
      </c>
      <c r="AS303" s="106">
        <f>IFERROR(AR303/AR299,0)</f>
        <v>0</v>
      </c>
      <c r="AT303" s="105">
        <f t="shared" ref="AT303:AT305" si="567">SUM(AT15,AT39,AT63,AT87,AT111,AT135,AT159,AT183,AT207,AT231,AT255,AT279)</f>
        <v>0</v>
      </c>
      <c r="AU303" s="111">
        <f>IFERROR(AT303/AT314,0)</f>
        <v>0</v>
      </c>
      <c r="AV303" s="112">
        <f t="shared" si="531"/>
        <v>1283.2536</v>
      </c>
      <c r="AW303" s="113">
        <f t="shared" si="532"/>
        <v>0.51749388566508248</v>
      </c>
      <c r="AX303" s="114">
        <f t="shared" si="533"/>
        <v>-87.613346457181507</v>
      </c>
      <c r="AY303" s="113">
        <f t="shared" si="534"/>
        <v>-0.39263463875321436</v>
      </c>
      <c r="AZ303" s="114">
        <f t="shared" si="535"/>
        <v>-43341.025999999954</v>
      </c>
      <c r="BA303" s="115">
        <f t="shared" si="536"/>
        <v>-7.8326777943238751E-2</v>
      </c>
      <c r="BB303" s="112">
        <f t="shared" si="537"/>
        <v>3763</v>
      </c>
      <c r="BC303" s="113">
        <f t="shared" si="538"/>
        <v>0</v>
      </c>
      <c r="BD303" s="114">
        <f t="shared" si="539"/>
        <v>135.52882646824344</v>
      </c>
      <c r="BE303" s="113">
        <f t="shared" si="540"/>
        <v>0</v>
      </c>
      <c r="BF303" s="114">
        <f t="shared" si="541"/>
        <v>509994.97400000005</v>
      </c>
      <c r="BG303" s="115">
        <f t="shared" si="542"/>
        <v>0</v>
      </c>
      <c r="BH303" s="112">
        <f t="shared" si="543"/>
        <v>3763</v>
      </c>
      <c r="BI303" s="113">
        <f t="shared" si="544"/>
        <v>0</v>
      </c>
      <c r="BJ303" s="114">
        <f t="shared" si="545"/>
        <v>135.52882646824344</v>
      </c>
      <c r="BK303" s="113">
        <f t="shared" si="546"/>
        <v>0</v>
      </c>
      <c r="BL303" s="114">
        <f t="shared" si="547"/>
        <v>509994.97400000005</v>
      </c>
      <c r="BM303" s="116">
        <f t="shared" si="548"/>
        <v>0</v>
      </c>
      <c r="BN303" s="117">
        <f t="shared" si="549"/>
        <v>3763</v>
      </c>
      <c r="BO303" s="113">
        <f t="shared" si="550"/>
        <v>0</v>
      </c>
      <c r="BP303" s="114">
        <f t="shared" si="551"/>
        <v>135.52882646824344</v>
      </c>
      <c r="BQ303" s="113">
        <f t="shared" si="552"/>
        <v>0</v>
      </c>
      <c r="BR303" s="114">
        <f t="shared" si="523"/>
        <v>509994.97400000005</v>
      </c>
      <c r="BS303" s="116">
        <f t="shared" si="553"/>
        <v>0</v>
      </c>
      <c r="CD303" s="2"/>
      <c r="CE303" s="2"/>
      <c r="CJ303" s="6"/>
      <c r="CK303" s="6"/>
      <c r="CM303" s="6"/>
    </row>
    <row r="304" spans="3:92" ht="18" customHeight="1" x14ac:dyDescent="0.3">
      <c r="C304" s="315"/>
      <c r="D304" s="321"/>
      <c r="E304" s="60" t="s">
        <v>47</v>
      </c>
      <c r="F304" s="61">
        <f t="shared" si="554"/>
        <v>0</v>
      </c>
      <c r="G304" s="62">
        <f>IFERROR(F304/F314,0)</f>
        <v>0</v>
      </c>
      <c r="H304" s="63" t="str">
        <f t="shared" si="524"/>
        <v>0</v>
      </c>
      <c r="I304" s="64">
        <f>IFERROR(H304/H299,0)</f>
        <v>0</v>
      </c>
      <c r="J304" s="63">
        <f t="shared" si="555"/>
        <v>0</v>
      </c>
      <c r="K304" s="65">
        <f>IFERROR(J304/J314,0)</f>
        <v>0</v>
      </c>
      <c r="L304" s="66">
        <f t="shared" si="556"/>
        <v>0</v>
      </c>
      <c r="M304" s="62">
        <f>IFERROR(L304/L314,0)</f>
        <v>0</v>
      </c>
      <c r="N304" s="63" t="str">
        <f t="shared" si="525"/>
        <v>0</v>
      </c>
      <c r="O304" s="64">
        <f>IFERROR(N304/N299,0)</f>
        <v>0</v>
      </c>
      <c r="P304" s="63">
        <f t="shared" si="557"/>
        <v>0</v>
      </c>
      <c r="Q304" s="67">
        <f>IFERROR(P304/P314,0)</f>
        <v>0</v>
      </c>
      <c r="R304" s="66">
        <f t="shared" si="558"/>
        <v>0</v>
      </c>
      <c r="S304" s="62">
        <f>IFERROR(R304/R314,0)</f>
        <v>0</v>
      </c>
      <c r="T304" s="63" t="str">
        <f t="shared" si="526"/>
        <v>0</v>
      </c>
      <c r="U304" s="64">
        <f>IFERROR(T304/T299,0)</f>
        <v>0</v>
      </c>
      <c r="V304" s="63">
        <f t="shared" si="559"/>
        <v>0</v>
      </c>
      <c r="W304" s="67">
        <f>IFERROR(V304/V314,0)</f>
        <v>0</v>
      </c>
      <c r="X304" s="68">
        <f t="shared" si="560"/>
        <v>0</v>
      </c>
      <c r="Y304" s="62">
        <f>IFERROR(X304/X314,0)</f>
        <v>0</v>
      </c>
      <c r="Z304" s="63" t="str">
        <f t="shared" si="527"/>
        <v>0</v>
      </c>
      <c r="AA304" s="64">
        <f>IFERROR(Z304/Z299,0)</f>
        <v>0</v>
      </c>
      <c r="AB304" s="63">
        <f t="shared" si="561"/>
        <v>0</v>
      </c>
      <c r="AC304" s="65">
        <f>IFERROR(AB304/AB314,0)</f>
        <v>0</v>
      </c>
      <c r="AD304" s="66">
        <f t="shared" si="562"/>
        <v>0</v>
      </c>
      <c r="AE304" s="62">
        <f>IFERROR(AD304/AD314,0)</f>
        <v>0</v>
      </c>
      <c r="AF304" s="63" t="str">
        <f t="shared" si="528"/>
        <v>0</v>
      </c>
      <c r="AG304" s="64">
        <f>IFERROR(AF304/AF299,0)</f>
        <v>0</v>
      </c>
      <c r="AH304" s="63">
        <f t="shared" si="563"/>
        <v>0</v>
      </c>
      <c r="AI304" s="67">
        <f>IFERROR(AH304/AH314,0)</f>
        <v>0</v>
      </c>
      <c r="AJ304" s="66">
        <f t="shared" si="564"/>
        <v>0</v>
      </c>
      <c r="AK304" s="62">
        <f>IFERROR(AJ304/AJ314,0)</f>
        <v>0</v>
      </c>
      <c r="AL304" s="63" t="str">
        <f t="shared" si="529"/>
        <v>0</v>
      </c>
      <c r="AM304" s="64">
        <f>IFERROR(AL304/AL299,0)</f>
        <v>0</v>
      </c>
      <c r="AN304" s="63">
        <f t="shared" si="565"/>
        <v>0</v>
      </c>
      <c r="AO304" s="65">
        <f>IFERROR(AN304/AN314,0)</f>
        <v>0</v>
      </c>
      <c r="AP304" s="66">
        <f t="shared" si="566"/>
        <v>0</v>
      </c>
      <c r="AQ304" s="62">
        <f>IFERROR(AP304/AP314,0)</f>
        <v>0</v>
      </c>
      <c r="AR304" s="63" t="str">
        <f t="shared" si="530"/>
        <v>0</v>
      </c>
      <c r="AS304" s="64">
        <f>IFERROR(AR304/AR299,0)</f>
        <v>0</v>
      </c>
      <c r="AT304" s="63">
        <f t="shared" si="567"/>
        <v>0</v>
      </c>
      <c r="AU304" s="69">
        <f>IFERROR(AT304/AT314,0)</f>
        <v>0</v>
      </c>
      <c r="AV304" s="70">
        <f t="shared" si="531"/>
        <v>0</v>
      </c>
      <c r="AW304" s="71">
        <f t="shared" si="532"/>
        <v>0</v>
      </c>
      <c r="AX304" s="72">
        <f t="shared" si="533"/>
        <v>0</v>
      </c>
      <c r="AY304" s="71">
        <f t="shared" si="534"/>
        <v>0</v>
      </c>
      <c r="AZ304" s="72">
        <f t="shared" si="535"/>
        <v>0</v>
      </c>
      <c r="BA304" s="73">
        <f t="shared" si="536"/>
        <v>0</v>
      </c>
      <c r="BB304" s="70">
        <f t="shared" si="537"/>
        <v>0</v>
      </c>
      <c r="BC304" s="71">
        <f t="shared" si="538"/>
        <v>0</v>
      </c>
      <c r="BD304" s="72">
        <f t="shared" si="539"/>
        <v>0</v>
      </c>
      <c r="BE304" s="71">
        <f t="shared" si="540"/>
        <v>0</v>
      </c>
      <c r="BF304" s="72">
        <f t="shared" si="541"/>
        <v>0</v>
      </c>
      <c r="BG304" s="73">
        <f t="shared" si="542"/>
        <v>0</v>
      </c>
      <c r="BH304" s="70">
        <f t="shared" si="543"/>
        <v>0</v>
      </c>
      <c r="BI304" s="71">
        <f t="shared" si="544"/>
        <v>0</v>
      </c>
      <c r="BJ304" s="72">
        <f t="shared" si="545"/>
        <v>0</v>
      </c>
      <c r="BK304" s="71">
        <f t="shared" si="546"/>
        <v>0</v>
      </c>
      <c r="BL304" s="72">
        <f t="shared" si="547"/>
        <v>0</v>
      </c>
      <c r="BM304" s="74">
        <f t="shared" si="548"/>
        <v>0</v>
      </c>
      <c r="BN304" s="75">
        <f t="shared" si="549"/>
        <v>0</v>
      </c>
      <c r="BO304" s="71">
        <f t="shared" si="550"/>
        <v>0</v>
      </c>
      <c r="BP304" s="72">
        <f t="shared" si="551"/>
        <v>0</v>
      </c>
      <c r="BQ304" s="71">
        <f t="shared" si="552"/>
        <v>0</v>
      </c>
      <c r="BR304" s="72">
        <f t="shared" si="523"/>
        <v>0</v>
      </c>
      <c r="BS304" s="74">
        <f t="shared" si="553"/>
        <v>0</v>
      </c>
      <c r="CD304" s="2"/>
      <c r="CE304" s="2"/>
      <c r="CJ304" s="6"/>
      <c r="CK304" s="6"/>
      <c r="CM304" s="6"/>
    </row>
    <row r="305" spans="3:92" ht="18" customHeight="1" x14ac:dyDescent="0.3">
      <c r="C305" s="315"/>
      <c r="D305" s="321"/>
      <c r="E305" s="60" t="s">
        <v>49</v>
      </c>
      <c r="F305" s="61">
        <f t="shared" si="554"/>
        <v>0</v>
      </c>
      <c r="G305" s="62">
        <f>IFERROR(F305/F314,0)</f>
        <v>0</v>
      </c>
      <c r="H305" s="63" t="str">
        <f t="shared" si="524"/>
        <v>0</v>
      </c>
      <c r="I305" s="64">
        <f>IFERROR(H305/H299,0)</f>
        <v>0</v>
      </c>
      <c r="J305" s="63">
        <f t="shared" si="555"/>
        <v>0</v>
      </c>
      <c r="K305" s="65">
        <f>IFERROR(J305/J314,0)</f>
        <v>0</v>
      </c>
      <c r="L305" s="66">
        <f t="shared" si="556"/>
        <v>443</v>
      </c>
      <c r="M305" s="62">
        <f>IFERROR(L305/L314,0)</f>
        <v>9.5835586803677663E-3</v>
      </c>
      <c r="N305" s="63">
        <f t="shared" si="525"/>
        <v>185.04741083521444</v>
      </c>
      <c r="O305" s="64">
        <f>IFERROR(N305/N299,0)</f>
        <v>0.70556026355196566</v>
      </c>
      <c r="P305" s="63">
        <f t="shared" si="557"/>
        <v>81976.002999999997</v>
      </c>
      <c r="Q305" s="67">
        <f>IFERROR(P305/P314,0)</f>
        <v>8.4660487209294154E-3</v>
      </c>
      <c r="R305" s="66">
        <f t="shared" si="558"/>
        <v>12</v>
      </c>
      <c r="S305" s="62">
        <f>IFERROR(R305/R314,0)</f>
        <v>1.7804154302670624E-2</v>
      </c>
      <c r="T305" s="63">
        <f t="shared" si="526"/>
        <v>185.07550000000001</v>
      </c>
      <c r="U305" s="64">
        <f>IFERROR(T305/T299,0)</f>
        <v>0.74000928360052731</v>
      </c>
      <c r="V305" s="63">
        <f t="shared" si="559"/>
        <v>2220.9059999999999</v>
      </c>
      <c r="W305" s="67">
        <f>IFERROR(V305/V314,0)</f>
        <v>1.3839212674119743E-2</v>
      </c>
      <c r="X305" s="68">
        <f t="shared" si="560"/>
        <v>0</v>
      </c>
      <c r="Y305" s="62">
        <f>IFERROR(X305/X314,0)</f>
        <v>0</v>
      </c>
      <c r="Z305" s="63" t="str">
        <f t="shared" si="527"/>
        <v>0</v>
      </c>
      <c r="AA305" s="64">
        <f>IFERROR(Z305/Z299,0)</f>
        <v>0</v>
      </c>
      <c r="AB305" s="63">
        <f t="shared" si="561"/>
        <v>0</v>
      </c>
      <c r="AC305" s="65">
        <f>IFERROR(AB305/AB314,0)</f>
        <v>0</v>
      </c>
      <c r="AD305" s="66">
        <f t="shared" si="562"/>
        <v>0</v>
      </c>
      <c r="AE305" s="62">
        <f>IFERROR(AD305/AD314,0)</f>
        <v>0</v>
      </c>
      <c r="AF305" s="63" t="str">
        <f t="shared" si="528"/>
        <v>0</v>
      </c>
      <c r="AG305" s="64">
        <f>IFERROR(AF305/AF299,0)</f>
        <v>0</v>
      </c>
      <c r="AH305" s="63">
        <f t="shared" si="563"/>
        <v>0</v>
      </c>
      <c r="AI305" s="67">
        <f>IFERROR(AH305/AH314,0)</f>
        <v>0</v>
      </c>
      <c r="AJ305" s="66">
        <f t="shared" si="564"/>
        <v>0</v>
      </c>
      <c r="AK305" s="62">
        <f>IFERROR(AJ305/AJ314,0)</f>
        <v>0</v>
      </c>
      <c r="AL305" s="63" t="str">
        <f t="shared" si="529"/>
        <v>0</v>
      </c>
      <c r="AM305" s="64">
        <f>IFERROR(AL305/AL299,0)</f>
        <v>0</v>
      </c>
      <c r="AN305" s="63">
        <f t="shared" si="565"/>
        <v>0</v>
      </c>
      <c r="AO305" s="65">
        <f>IFERROR(AN305/AN314,0)</f>
        <v>0</v>
      </c>
      <c r="AP305" s="66">
        <f t="shared" si="566"/>
        <v>0</v>
      </c>
      <c r="AQ305" s="62">
        <f>IFERROR(AP305/AP314,0)</f>
        <v>0</v>
      </c>
      <c r="AR305" s="63" t="str">
        <f t="shared" si="530"/>
        <v>0</v>
      </c>
      <c r="AS305" s="64">
        <f>IFERROR(AR305/AR299,0)</f>
        <v>0</v>
      </c>
      <c r="AT305" s="63">
        <f t="shared" si="567"/>
        <v>0</v>
      </c>
      <c r="AU305" s="69">
        <f>IFERROR(AT305/AT314,0)</f>
        <v>0</v>
      </c>
      <c r="AV305" s="70">
        <f t="shared" si="531"/>
        <v>443</v>
      </c>
      <c r="AW305" s="71">
        <f t="shared" si="532"/>
        <v>0</v>
      </c>
      <c r="AX305" s="72">
        <f t="shared" si="533"/>
        <v>185.04741083521444</v>
      </c>
      <c r="AY305" s="71">
        <f t="shared" si="534"/>
        <v>0</v>
      </c>
      <c r="AZ305" s="72">
        <f t="shared" si="535"/>
        <v>81976.002999999997</v>
      </c>
      <c r="BA305" s="73">
        <f t="shared" si="536"/>
        <v>0</v>
      </c>
      <c r="BB305" s="70">
        <f t="shared" si="537"/>
        <v>431</v>
      </c>
      <c r="BC305" s="71">
        <f t="shared" si="538"/>
        <v>35.916666666666664</v>
      </c>
      <c r="BD305" s="72">
        <f t="shared" si="539"/>
        <v>-2.8089164785569665E-2</v>
      </c>
      <c r="BE305" s="71">
        <f t="shared" si="540"/>
        <v>-1.5177138403283885E-4</v>
      </c>
      <c r="BF305" s="72">
        <f t="shared" si="541"/>
        <v>79755.096999999994</v>
      </c>
      <c r="BG305" s="73">
        <f t="shared" si="542"/>
        <v>35.91106377307279</v>
      </c>
      <c r="BH305" s="70">
        <f t="shared" si="543"/>
        <v>443</v>
      </c>
      <c r="BI305" s="71">
        <f t="shared" si="544"/>
        <v>0</v>
      </c>
      <c r="BJ305" s="72">
        <f t="shared" si="545"/>
        <v>185.04741083521444</v>
      </c>
      <c r="BK305" s="71">
        <f t="shared" si="546"/>
        <v>0</v>
      </c>
      <c r="BL305" s="72">
        <f t="shared" si="547"/>
        <v>81976.002999999997</v>
      </c>
      <c r="BM305" s="74">
        <f t="shared" si="548"/>
        <v>0</v>
      </c>
      <c r="BN305" s="75">
        <f t="shared" si="549"/>
        <v>443</v>
      </c>
      <c r="BO305" s="71">
        <f t="shared" si="550"/>
        <v>0</v>
      </c>
      <c r="BP305" s="72">
        <f t="shared" si="551"/>
        <v>185.04741083521444</v>
      </c>
      <c r="BQ305" s="71">
        <f t="shared" si="552"/>
        <v>0</v>
      </c>
      <c r="BR305" s="72">
        <f t="shared" si="523"/>
        <v>81976.002999999997</v>
      </c>
      <c r="BS305" s="74">
        <f t="shared" si="553"/>
        <v>0</v>
      </c>
      <c r="CD305" s="2"/>
      <c r="CE305" s="2"/>
      <c r="CJ305" s="6"/>
      <c r="CK305" s="6"/>
      <c r="CM305" s="6"/>
    </row>
    <row r="306" spans="3:92" ht="18" customHeight="1" x14ac:dyDescent="0.3">
      <c r="C306" s="315"/>
      <c r="D306" s="322"/>
      <c r="E306" s="118" t="s">
        <v>41</v>
      </c>
      <c r="F306" s="119">
        <f>SUM(F303:F305)</f>
        <v>2479.7464</v>
      </c>
      <c r="G306" s="120">
        <f>IFERROR(F306/F314,0)</f>
        <v>4.777637069356952E-2</v>
      </c>
      <c r="H306" s="121">
        <f t="shared" si="524"/>
        <v>223.14217292542494</v>
      </c>
      <c r="I306" s="122">
        <f>IFERROR(H306/H299,0)</f>
        <v>0.90849822998797869</v>
      </c>
      <c r="J306" s="121">
        <f>SUM(J303:J305)</f>
        <v>553336</v>
      </c>
      <c r="K306" s="123">
        <f>IFERROR(J306/J314,0)</f>
        <v>4.2893229473304949E-2</v>
      </c>
      <c r="L306" s="124">
        <f>SUM(L303:L305)</f>
        <v>4206</v>
      </c>
      <c r="M306" s="120">
        <f>IFERROR(L306/L314,0)</f>
        <v>9.0989724175229852E-2</v>
      </c>
      <c r="N306" s="121">
        <f t="shared" si="525"/>
        <v>140.74440727532098</v>
      </c>
      <c r="O306" s="122">
        <f>IFERROR(N306/N299,0)</f>
        <v>0.53663901938661018</v>
      </c>
      <c r="P306" s="121">
        <f>SUM(P303:P305)</f>
        <v>591970.97700000007</v>
      </c>
      <c r="Q306" s="125">
        <f>IFERROR(P306/P314,0)</f>
        <v>6.1135636640617705E-2</v>
      </c>
      <c r="R306" s="124">
        <f>SUM(R303:R305)</f>
        <v>12</v>
      </c>
      <c r="S306" s="120">
        <f>IFERROR(R306/R314,0)</f>
        <v>1.7804154302670624E-2</v>
      </c>
      <c r="T306" s="121">
        <f t="shared" si="526"/>
        <v>185.07550000000001</v>
      </c>
      <c r="U306" s="122">
        <f>IFERROR(T306/T299,0)</f>
        <v>0.74000928360052731</v>
      </c>
      <c r="V306" s="121">
        <f>SUM(V303:V305)</f>
        <v>2220.9059999999999</v>
      </c>
      <c r="W306" s="125">
        <f>IFERROR(V306/V314,0)</f>
        <v>1.3839212674119743E-2</v>
      </c>
      <c r="X306" s="126">
        <f>SUM(X303:X305)</f>
        <v>0</v>
      </c>
      <c r="Y306" s="120">
        <f>IFERROR(X306/X314,0)</f>
        <v>0</v>
      </c>
      <c r="Z306" s="121" t="str">
        <f t="shared" si="527"/>
        <v>0</v>
      </c>
      <c r="AA306" s="122">
        <f>IFERROR(Z306/Z299,0)</f>
        <v>0</v>
      </c>
      <c r="AB306" s="121">
        <f>SUM(AB303:AB305)</f>
        <v>0</v>
      </c>
      <c r="AC306" s="123">
        <f>IFERROR(AB306/AB314,0)</f>
        <v>0</v>
      </c>
      <c r="AD306" s="124">
        <f>SUM(AD303:AD305)</f>
        <v>0</v>
      </c>
      <c r="AE306" s="120">
        <f>IFERROR(AD306/AD314,0)</f>
        <v>0</v>
      </c>
      <c r="AF306" s="121" t="str">
        <f t="shared" si="528"/>
        <v>0</v>
      </c>
      <c r="AG306" s="122">
        <f>IFERROR(AF306/AF299,0)</f>
        <v>0</v>
      </c>
      <c r="AH306" s="121">
        <f>SUM(AH303:AH305)</f>
        <v>0</v>
      </c>
      <c r="AI306" s="125">
        <f>IFERROR(AH306/AH314,0)</f>
        <v>0</v>
      </c>
      <c r="AJ306" s="124">
        <f>SUM(AJ303:AJ305)</f>
        <v>0</v>
      </c>
      <c r="AK306" s="120">
        <f>IFERROR(AJ306/AJ314,0)</f>
        <v>0</v>
      </c>
      <c r="AL306" s="121" t="str">
        <f t="shared" si="529"/>
        <v>0</v>
      </c>
      <c r="AM306" s="122">
        <f>IFERROR(AL306/AL299,0)</f>
        <v>0</v>
      </c>
      <c r="AN306" s="121">
        <f>SUM(AN303:AN305)</f>
        <v>0</v>
      </c>
      <c r="AO306" s="123">
        <f>IFERROR(AN306/AN314,0)</f>
        <v>0</v>
      </c>
      <c r="AP306" s="124">
        <f>SUM(AP303:AP305)</f>
        <v>0</v>
      </c>
      <c r="AQ306" s="120">
        <f>IFERROR(AP306/AP314,0)</f>
        <v>0</v>
      </c>
      <c r="AR306" s="121" t="str">
        <f t="shared" si="530"/>
        <v>0</v>
      </c>
      <c r="AS306" s="122">
        <f>IFERROR(AR306/AR299,0)</f>
        <v>0</v>
      </c>
      <c r="AT306" s="121">
        <f>SUM(AT303:AT305)</f>
        <v>0</v>
      </c>
      <c r="AU306" s="127">
        <f>IFERROR(AT306/AT314,0)</f>
        <v>0</v>
      </c>
      <c r="AV306" s="128">
        <f t="shared" si="531"/>
        <v>1726.2536</v>
      </c>
      <c r="AW306" s="129">
        <f t="shared" si="532"/>
        <v>0.6961411860503155</v>
      </c>
      <c r="AX306" s="130">
        <f t="shared" si="533"/>
        <v>-82.397765650103963</v>
      </c>
      <c r="AY306" s="129">
        <f t="shared" si="534"/>
        <v>-0.3692612856183024</v>
      </c>
      <c r="AZ306" s="130">
        <f t="shared" si="535"/>
        <v>38634.977000000072</v>
      </c>
      <c r="BA306" s="131">
        <f t="shared" si="536"/>
        <v>6.9821911099223755E-2</v>
      </c>
      <c r="BB306" s="128">
        <f t="shared" si="537"/>
        <v>4194</v>
      </c>
      <c r="BC306" s="129">
        <f t="shared" si="538"/>
        <v>349.5</v>
      </c>
      <c r="BD306" s="130">
        <f t="shared" si="539"/>
        <v>-44.331092724679024</v>
      </c>
      <c r="BE306" s="129">
        <f t="shared" si="540"/>
        <v>-0.2395297741985245</v>
      </c>
      <c r="BF306" s="130">
        <f t="shared" si="541"/>
        <v>589750.07100000011</v>
      </c>
      <c r="BG306" s="131">
        <f t="shared" si="542"/>
        <v>265.54481414341723</v>
      </c>
      <c r="BH306" s="128">
        <f t="shared" si="543"/>
        <v>4206</v>
      </c>
      <c r="BI306" s="129">
        <f t="shared" si="544"/>
        <v>0</v>
      </c>
      <c r="BJ306" s="130">
        <f t="shared" si="545"/>
        <v>140.74440727532098</v>
      </c>
      <c r="BK306" s="129">
        <f t="shared" si="546"/>
        <v>0</v>
      </c>
      <c r="BL306" s="130">
        <f t="shared" si="547"/>
        <v>591970.97700000007</v>
      </c>
      <c r="BM306" s="132">
        <f t="shared" si="548"/>
        <v>0</v>
      </c>
      <c r="BN306" s="133">
        <f t="shared" si="549"/>
        <v>4206</v>
      </c>
      <c r="BO306" s="129">
        <f t="shared" si="550"/>
        <v>0</v>
      </c>
      <c r="BP306" s="130">
        <f t="shared" si="551"/>
        <v>140.74440727532098</v>
      </c>
      <c r="BQ306" s="129">
        <f t="shared" si="552"/>
        <v>0</v>
      </c>
      <c r="BR306" s="130">
        <f t="shared" si="523"/>
        <v>591970.97700000007</v>
      </c>
      <c r="BS306" s="132">
        <f t="shared" si="553"/>
        <v>0</v>
      </c>
      <c r="CD306" s="2"/>
      <c r="CE306" s="2"/>
      <c r="CJ306" s="6"/>
      <c r="CK306" s="6"/>
      <c r="CM306" s="6"/>
    </row>
    <row r="307" spans="3:92" ht="18" customHeight="1" x14ac:dyDescent="0.3">
      <c r="C307" s="315"/>
      <c r="D307" s="323" t="s">
        <v>52</v>
      </c>
      <c r="E307" s="134" t="s">
        <v>53</v>
      </c>
      <c r="F307" s="35">
        <f t="shared" ref="F307:F311" si="568">SUM(F19,F43,F67,F91,F115,F139,F163,F187,F211,F235,F259,F283)</f>
        <v>3648</v>
      </c>
      <c r="G307" s="36">
        <f>IFERROR(F307/F314,0)</f>
        <v>7.0284687293080295E-2</v>
      </c>
      <c r="H307" s="37">
        <f t="shared" si="524"/>
        <v>279.47478070175441</v>
      </c>
      <c r="I307" s="38">
        <f>IFERROR(H307/H299,0)</f>
        <v>1.1378500991772524</v>
      </c>
      <c r="J307" s="37">
        <f t="shared" ref="J307:J311" si="569">SUM(J19,J43,J67,J91,J115,J139,J163,J187,J211,J235,J259,J283)</f>
        <v>1019524</v>
      </c>
      <c r="K307" s="39">
        <f>IFERROR(J307/J314,0)</f>
        <v>7.9030962896941018E-2</v>
      </c>
      <c r="L307" s="40">
        <f t="shared" ref="L307:L311" si="570">SUM(L19,L43,L67,L91,L115,L139,L163,L187,L211,L235,L259,L283)</f>
        <v>3272</v>
      </c>
      <c r="M307" s="36">
        <f>IFERROR(L307/L314,0)</f>
        <v>7.0784207679826933E-2</v>
      </c>
      <c r="N307" s="37">
        <f t="shared" si="525"/>
        <v>254.83218062347183</v>
      </c>
      <c r="O307" s="38">
        <f>IFERROR(N307/N299,0)</f>
        <v>0.97163996897168758</v>
      </c>
      <c r="P307" s="37">
        <f t="shared" ref="P307:P311" si="571">SUM(P19,P43,P67,P91,P115,P139,P163,P187,P211,P235,P259,P283)</f>
        <v>833810.89499999979</v>
      </c>
      <c r="Q307" s="41">
        <f>IFERROR(P307/P314,0)</f>
        <v>8.6111586351822492E-2</v>
      </c>
      <c r="R307" s="40">
        <f t="shared" ref="R307:R311" si="572">SUM(R19,R43,R67,R91,R115,R139,R163,R187,R211,R235,R259,R283)</f>
        <v>107</v>
      </c>
      <c r="S307" s="36">
        <f>IFERROR(R307/R314,0)</f>
        <v>0.15875370919881307</v>
      </c>
      <c r="T307" s="37">
        <f t="shared" si="526"/>
        <v>251.27111214953274</v>
      </c>
      <c r="U307" s="38">
        <f>IFERROR(T307/T299,0)</f>
        <v>1.0046870368648657</v>
      </c>
      <c r="V307" s="37">
        <f t="shared" ref="V307:V311" si="573">SUM(V19,V43,V67,V91,V115,V139,V163,V187,V211,V235,V259,V283)</f>
        <v>26886.009000000002</v>
      </c>
      <c r="W307" s="41">
        <f>IFERROR(V307/V314,0)</f>
        <v>0.16753576986567531</v>
      </c>
      <c r="X307" s="42">
        <f t="shared" ref="X307:X311" si="574">SUM(X19,X43,X67,X91,X115,X139,X163,X187,X211,X235,X259,X283)</f>
        <v>0</v>
      </c>
      <c r="Y307" s="36">
        <f>IFERROR(X307/X314,0)</f>
        <v>0</v>
      </c>
      <c r="Z307" s="37" t="str">
        <f t="shared" si="527"/>
        <v>0</v>
      </c>
      <c r="AA307" s="38">
        <f>IFERROR(Z307/Z299,0)</f>
        <v>0</v>
      </c>
      <c r="AB307" s="37">
        <f t="shared" ref="AB307:AB311" si="575">SUM(AB19,AB43,AB67,AB91,AB115,AB139,AB163,AB187,AB211,AB235,AB259,AB283)</f>
        <v>0</v>
      </c>
      <c r="AC307" s="39">
        <f>IFERROR(AB307/AB314,0)</f>
        <v>0</v>
      </c>
      <c r="AD307" s="40">
        <f t="shared" ref="AD307:AD311" si="576">SUM(AD19,AD43,AD67,AD91,AD115,AD139,AD163,AD187,AD211,AD235,AD259,AD283)</f>
        <v>0</v>
      </c>
      <c r="AE307" s="36">
        <f>IFERROR(AD307/AD314,0)</f>
        <v>0</v>
      </c>
      <c r="AF307" s="37" t="str">
        <f t="shared" si="528"/>
        <v>0</v>
      </c>
      <c r="AG307" s="38">
        <f>IFERROR(AF307/AF299,0)</f>
        <v>0</v>
      </c>
      <c r="AH307" s="37">
        <f t="shared" ref="AH307:AH311" si="577">SUM(AH19,AH43,AH67,AH91,AH115,AH139,AH163,AH187,AH211,AH235,AH259,AH283)</f>
        <v>0</v>
      </c>
      <c r="AI307" s="41">
        <f>IFERROR(AH307/AH314,0)</f>
        <v>0</v>
      </c>
      <c r="AJ307" s="40">
        <f t="shared" ref="AJ307:AJ311" si="578">SUM(AJ19,AJ43,AJ67,AJ91,AJ115,AJ139,AJ163,AJ187,AJ211,AJ235,AJ259,AJ283)</f>
        <v>0</v>
      </c>
      <c r="AK307" s="36">
        <f>IFERROR(AJ307/AJ314,0)</f>
        <v>0</v>
      </c>
      <c r="AL307" s="37" t="str">
        <f t="shared" si="529"/>
        <v>0</v>
      </c>
      <c r="AM307" s="38">
        <f>IFERROR(AL307/AL299,0)</f>
        <v>0</v>
      </c>
      <c r="AN307" s="37">
        <f t="shared" ref="AN307:AN311" si="579">SUM(AN19,AN43,AN67,AN91,AN115,AN139,AN163,AN187,AN211,AN235,AN259,AN283)</f>
        <v>0</v>
      </c>
      <c r="AO307" s="39">
        <f>IFERROR(AN307/AN314,0)</f>
        <v>0</v>
      </c>
      <c r="AP307" s="40">
        <f t="shared" ref="AP307:AP311" si="580">SUM(AP19,AP43,AP67,AP91,AP115,AP139,AP163,AP187,AP211,AP235,AP259,AP283)</f>
        <v>0</v>
      </c>
      <c r="AQ307" s="36">
        <f>IFERROR(AP307/AP314,0)</f>
        <v>0</v>
      </c>
      <c r="AR307" s="37" t="str">
        <f t="shared" si="530"/>
        <v>0</v>
      </c>
      <c r="AS307" s="38">
        <f>IFERROR(AR307/AR299,0)</f>
        <v>0</v>
      </c>
      <c r="AT307" s="37">
        <f t="shared" ref="AT307:AT311" si="581">SUM(AT19,AT43,AT67,AT91,AT115,AT139,AT163,AT187,AT211,AT235,AT259,AT283)</f>
        <v>0</v>
      </c>
      <c r="AU307" s="43">
        <f>IFERROR(AT307/AT314,0)</f>
        <v>0</v>
      </c>
      <c r="AV307" s="44">
        <f t="shared" si="531"/>
        <v>-376</v>
      </c>
      <c r="AW307" s="45">
        <f t="shared" si="532"/>
        <v>-0.10307017543859649</v>
      </c>
      <c r="AX307" s="46">
        <f t="shared" si="533"/>
        <v>-24.642600078282584</v>
      </c>
      <c r="AY307" s="45">
        <f t="shared" si="534"/>
        <v>-8.8174682582827735E-2</v>
      </c>
      <c r="AZ307" s="46">
        <f t="shared" si="535"/>
        <v>-185713.10500000021</v>
      </c>
      <c r="BA307" s="47">
        <f t="shared" si="536"/>
        <v>-0.18215667801836957</v>
      </c>
      <c r="BB307" s="44">
        <f t="shared" si="537"/>
        <v>3165</v>
      </c>
      <c r="BC307" s="45">
        <f t="shared" si="538"/>
        <v>29.579439252336449</v>
      </c>
      <c r="BD307" s="46">
        <f t="shared" si="539"/>
        <v>3.5610684739390877</v>
      </c>
      <c r="BE307" s="45">
        <f t="shared" si="540"/>
        <v>1.4172215992023299E-2</v>
      </c>
      <c r="BF307" s="46">
        <f t="shared" si="541"/>
        <v>806924.88599999982</v>
      </c>
      <c r="BG307" s="47">
        <f t="shared" si="542"/>
        <v>30.012817670335519</v>
      </c>
      <c r="BH307" s="44">
        <f t="shared" si="543"/>
        <v>3272</v>
      </c>
      <c r="BI307" s="45">
        <f t="shared" si="544"/>
        <v>0</v>
      </c>
      <c r="BJ307" s="46">
        <f t="shared" si="545"/>
        <v>254.83218062347183</v>
      </c>
      <c r="BK307" s="45">
        <f t="shared" si="546"/>
        <v>0</v>
      </c>
      <c r="BL307" s="46">
        <f t="shared" si="547"/>
        <v>833810.89499999979</v>
      </c>
      <c r="BM307" s="48">
        <f t="shared" si="548"/>
        <v>0</v>
      </c>
      <c r="BN307" s="49">
        <f t="shared" si="549"/>
        <v>3272</v>
      </c>
      <c r="BO307" s="45">
        <f t="shared" si="550"/>
        <v>0</v>
      </c>
      <c r="BP307" s="46">
        <f t="shared" si="551"/>
        <v>254.83218062347183</v>
      </c>
      <c r="BQ307" s="45">
        <f t="shared" si="552"/>
        <v>0</v>
      </c>
      <c r="BR307" s="46">
        <f t="shared" si="523"/>
        <v>833810.89499999979</v>
      </c>
      <c r="BS307" s="48">
        <f t="shared" si="553"/>
        <v>0</v>
      </c>
      <c r="CD307" s="2"/>
      <c r="CE307" s="2"/>
      <c r="CJ307" s="6"/>
      <c r="CK307" s="6"/>
      <c r="CM307" s="6"/>
    </row>
    <row r="308" spans="3:92" ht="18" customHeight="1" x14ac:dyDescent="0.3">
      <c r="C308" s="315"/>
      <c r="D308" s="324"/>
      <c r="E308" s="60" t="s">
        <v>51</v>
      </c>
      <c r="F308" s="61">
        <f t="shared" si="568"/>
        <v>11403</v>
      </c>
      <c r="G308" s="62">
        <f>IFERROR(F308/F314,0)</f>
        <v>0.2196974476981893</v>
      </c>
      <c r="H308" s="63">
        <f t="shared" si="524"/>
        <v>253.77155134613699</v>
      </c>
      <c r="I308" s="64">
        <f>IFERROR(H308/H299,0)</f>
        <v>1.0332022951856799</v>
      </c>
      <c r="J308" s="63">
        <f t="shared" si="569"/>
        <v>2893757</v>
      </c>
      <c r="K308" s="65">
        <f>IFERROR(J308/J314,0)</f>
        <v>0.22431684011338951</v>
      </c>
      <c r="L308" s="66">
        <f t="shared" si="570"/>
        <v>17298</v>
      </c>
      <c r="M308" s="62">
        <f>IFERROR(L308/L314,0)</f>
        <v>0.37421308815575988</v>
      </c>
      <c r="N308" s="63">
        <f t="shared" si="525"/>
        <v>194.91606162562147</v>
      </c>
      <c r="O308" s="64">
        <f>IFERROR(N308/N299,0)</f>
        <v>0.74318806834617812</v>
      </c>
      <c r="P308" s="63">
        <f t="shared" si="571"/>
        <v>3371658.034</v>
      </c>
      <c r="Q308" s="67">
        <f>IFERROR(P308/P314,0)</f>
        <v>0.34820703793227253</v>
      </c>
      <c r="R308" s="66">
        <f t="shared" si="572"/>
        <v>76</v>
      </c>
      <c r="S308" s="62">
        <f>IFERROR(R308/R314,0)</f>
        <v>0.11275964391691394</v>
      </c>
      <c r="T308" s="63">
        <f t="shared" si="526"/>
        <v>194.34596052631579</v>
      </c>
      <c r="U308" s="64">
        <f>IFERROR(T308/T299,0)</f>
        <v>0.77707646349589921</v>
      </c>
      <c r="V308" s="63">
        <f t="shared" si="573"/>
        <v>14770.293</v>
      </c>
      <c r="W308" s="67">
        <f>IFERROR(V308/V314,0)</f>
        <v>9.2038666240742348E-2</v>
      </c>
      <c r="X308" s="68">
        <f t="shared" si="574"/>
        <v>0</v>
      </c>
      <c r="Y308" s="62">
        <f>IFERROR(X308/X314,0)</f>
        <v>0</v>
      </c>
      <c r="Z308" s="63" t="str">
        <f t="shared" si="527"/>
        <v>0</v>
      </c>
      <c r="AA308" s="64">
        <f>IFERROR(Z308/Z299,0)</f>
        <v>0</v>
      </c>
      <c r="AB308" s="63">
        <f t="shared" si="575"/>
        <v>0</v>
      </c>
      <c r="AC308" s="65">
        <f>IFERROR(AB308/AB314,0)</f>
        <v>0</v>
      </c>
      <c r="AD308" s="66">
        <f t="shared" si="576"/>
        <v>0</v>
      </c>
      <c r="AE308" s="62">
        <f>IFERROR(AD308/AD314,0)</f>
        <v>0</v>
      </c>
      <c r="AF308" s="63" t="str">
        <f t="shared" si="528"/>
        <v>0</v>
      </c>
      <c r="AG308" s="64">
        <f>IFERROR(AF308/AF299,0)</f>
        <v>0</v>
      </c>
      <c r="AH308" s="63">
        <f t="shared" si="577"/>
        <v>0</v>
      </c>
      <c r="AI308" s="67">
        <f>IFERROR(AH308/AH314,0)</f>
        <v>0</v>
      </c>
      <c r="AJ308" s="66">
        <f t="shared" si="578"/>
        <v>0</v>
      </c>
      <c r="AK308" s="62">
        <f>IFERROR(AJ308/AJ314,0)</f>
        <v>0</v>
      </c>
      <c r="AL308" s="63" t="str">
        <f t="shared" si="529"/>
        <v>0</v>
      </c>
      <c r="AM308" s="64">
        <f>IFERROR(AL308/AL299,0)</f>
        <v>0</v>
      </c>
      <c r="AN308" s="63">
        <f t="shared" si="579"/>
        <v>0</v>
      </c>
      <c r="AO308" s="65">
        <f>IFERROR(AN308/AN314,0)</f>
        <v>0</v>
      </c>
      <c r="AP308" s="66">
        <f t="shared" si="580"/>
        <v>0</v>
      </c>
      <c r="AQ308" s="62">
        <f>IFERROR(AP308/AP314,0)</f>
        <v>0</v>
      </c>
      <c r="AR308" s="63" t="str">
        <f t="shared" si="530"/>
        <v>0</v>
      </c>
      <c r="AS308" s="64">
        <f>IFERROR(AR308/AR299,0)</f>
        <v>0</v>
      </c>
      <c r="AT308" s="63">
        <f t="shared" si="581"/>
        <v>0</v>
      </c>
      <c r="AU308" s="69">
        <f>IFERROR(AT308/AT314,0)</f>
        <v>0</v>
      </c>
      <c r="AV308" s="70">
        <f t="shared" si="531"/>
        <v>5895</v>
      </c>
      <c r="AW308" s="71">
        <f t="shared" si="532"/>
        <v>0.51696921862667722</v>
      </c>
      <c r="AX308" s="72">
        <f t="shared" si="533"/>
        <v>-58.855489720515521</v>
      </c>
      <c r="AY308" s="71">
        <f t="shared" si="534"/>
        <v>-0.23192311907428248</v>
      </c>
      <c r="AZ308" s="72">
        <f t="shared" si="535"/>
        <v>477901.03399999999</v>
      </c>
      <c r="BA308" s="73">
        <f t="shared" si="536"/>
        <v>0.16514898590310104</v>
      </c>
      <c r="BB308" s="70">
        <f t="shared" si="537"/>
        <v>17222</v>
      </c>
      <c r="BC308" s="71">
        <f t="shared" si="538"/>
        <v>226.60526315789474</v>
      </c>
      <c r="BD308" s="72">
        <f t="shared" si="539"/>
        <v>0.5701010993056741</v>
      </c>
      <c r="BE308" s="71">
        <f t="shared" si="540"/>
        <v>2.9334342620847961E-3</v>
      </c>
      <c r="BF308" s="72">
        <f t="shared" si="541"/>
        <v>3356887.7409999999</v>
      </c>
      <c r="BG308" s="73">
        <f t="shared" si="542"/>
        <v>227.27292823507292</v>
      </c>
      <c r="BH308" s="70">
        <f t="shared" si="543"/>
        <v>17298</v>
      </c>
      <c r="BI308" s="71">
        <f t="shared" si="544"/>
        <v>0</v>
      </c>
      <c r="BJ308" s="72">
        <f t="shared" si="545"/>
        <v>194.91606162562147</v>
      </c>
      <c r="BK308" s="71">
        <f t="shared" si="546"/>
        <v>0</v>
      </c>
      <c r="BL308" s="72">
        <f t="shared" si="547"/>
        <v>3371658.034</v>
      </c>
      <c r="BM308" s="74">
        <f t="shared" si="548"/>
        <v>0</v>
      </c>
      <c r="BN308" s="75">
        <f t="shared" si="549"/>
        <v>17298</v>
      </c>
      <c r="BO308" s="71">
        <f t="shared" si="550"/>
        <v>0</v>
      </c>
      <c r="BP308" s="72">
        <f t="shared" si="551"/>
        <v>194.91606162562147</v>
      </c>
      <c r="BQ308" s="71">
        <f t="shared" si="552"/>
        <v>0</v>
      </c>
      <c r="BR308" s="72">
        <f t="shared" si="523"/>
        <v>3371658.034</v>
      </c>
      <c r="BS308" s="74">
        <f t="shared" si="553"/>
        <v>0</v>
      </c>
      <c r="CD308" s="2"/>
      <c r="CE308" s="2"/>
      <c r="CJ308" s="6"/>
      <c r="CK308" s="6"/>
      <c r="CM308" s="6"/>
    </row>
    <row r="309" spans="3:92" ht="18" customHeight="1" x14ac:dyDescent="0.3">
      <c r="C309" s="315"/>
      <c r="D309" s="324"/>
      <c r="E309" s="60" t="s">
        <v>54</v>
      </c>
      <c r="F309" s="61">
        <f t="shared" si="568"/>
        <v>5703</v>
      </c>
      <c r="G309" s="62">
        <f>IFERROR(F309/F314,0)</f>
        <v>0.10987762380275135</v>
      </c>
      <c r="H309" s="63">
        <f t="shared" si="524"/>
        <v>257.77415395405927</v>
      </c>
      <c r="I309" s="64">
        <f>IFERROR(H309/H299,0)</f>
        <v>1.0494984409880153</v>
      </c>
      <c r="J309" s="63">
        <f t="shared" si="569"/>
        <v>1470086</v>
      </c>
      <c r="K309" s="65">
        <f>IFERROR(J309/J314,0)</f>
        <v>0.11395740769350444</v>
      </c>
      <c r="L309" s="66">
        <f t="shared" si="570"/>
        <v>8214</v>
      </c>
      <c r="M309" s="62">
        <f>IFERROR(L309/L314,0)</f>
        <v>0.17769605191995674</v>
      </c>
      <c r="N309" s="63">
        <f t="shared" si="525"/>
        <v>201.88129997565133</v>
      </c>
      <c r="O309" s="64">
        <f>IFERROR(N309/N299,0)</f>
        <v>0.76974556182186704</v>
      </c>
      <c r="P309" s="63">
        <f t="shared" si="571"/>
        <v>1658252.9980000001</v>
      </c>
      <c r="Q309" s="67">
        <f>IFERROR(P309/P314,0)</f>
        <v>0.17125561333717709</v>
      </c>
      <c r="R309" s="66">
        <f t="shared" si="572"/>
        <v>16</v>
      </c>
      <c r="S309" s="62">
        <f>IFERROR(R309/R314,0)</f>
        <v>2.3738872403560832E-2</v>
      </c>
      <c r="T309" s="63">
        <f t="shared" si="526"/>
        <v>183.121375</v>
      </c>
      <c r="U309" s="64">
        <f>IFERROR(T309/T299,0)</f>
        <v>0.73219587425506616</v>
      </c>
      <c r="V309" s="63">
        <f t="shared" si="573"/>
        <v>2929.942</v>
      </c>
      <c r="W309" s="67">
        <f>IFERROR(V309/V314,0)</f>
        <v>1.8257454597734323E-2</v>
      </c>
      <c r="X309" s="68">
        <f t="shared" si="574"/>
        <v>0</v>
      </c>
      <c r="Y309" s="62">
        <f>IFERROR(X309/X314,0)</f>
        <v>0</v>
      </c>
      <c r="Z309" s="63" t="str">
        <f t="shared" si="527"/>
        <v>0</v>
      </c>
      <c r="AA309" s="64">
        <f>IFERROR(Z309/Z299,0)</f>
        <v>0</v>
      </c>
      <c r="AB309" s="63">
        <f t="shared" si="575"/>
        <v>0</v>
      </c>
      <c r="AC309" s="65">
        <f>IFERROR(AB309/AB314,0)</f>
        <v>0</v>
      </c>
      <c r="AD309" s="66">
        <f t="shared" si="576"/>
        <v>0</v>
      </c>
      <c r="AE309" s="62">
        <f>IFERROR(AD309/AD314,0)</f>
        <v>0</v>
      </c>
      <c r="AF309" s="63" t="str">
        <f t="shared" si="528"/>
        <v>0</v>
      </c>
      <c r="AG309" s="64">
        <f>IFERROR(AF309/AF299,0)</f>
        <v>0</v>
      </c>
      <c r="AH309" s="63">
        <f t="shared" si="577"/>
        <v>0</v>
      </c>
      <c r="AI309" s="67">
        <f>IFERROR(AH309/AH314,0)</f>
        <v>0</v>
      </c>
      <c r="AJ309" s="66">
        <f t="shared" si="578"/>
        <v>0</v>
      </c>
      <c r="AK309" s="62">
        <f>IFERROR(AJ309/AJ314,0)</f>
        <v>0</v>
      </c>
      <c r="AL309" s="63" t="str">
        <f t="shared" si="529"/>
        <v>0</v>
      </c>
      <c r="AM309" s="64">
        <f>IFERROR(AL309/AL299,0)</f>
        <v>0</v>
      </c>
      <c r="AN309" s="63">
        <f t="shared" si="579"/>
        <v>0</v>
      </c>
      <c r="AO309" s="65">
        <f>IFERROR(AN309/AN314,0)</f>
        <v>0</v>
      </c>
      <c r="AP309" s="66">
        <f t="shared" si="580"/>
        <v>0</v>
      </c>
      <c r="AQ309" s="62">
        <f>IFERROR(AP309/AP314,0)</f>
        <v>0</v>
      </c>
      <c r="AR309" s="63" t="str">
        <f t="shared" si="530"/>
        <v>0</v>
      </c>
      <c r="AS309" s="64">
        <f>IFERROR(AR309/AR299,0)</f>
        <v>0</v>
      </c>
      <c r="AT309" s="63">
        <f t="shared" si="581"/>
        <v>0</v>
      </c>
      <c r="AU309" s="69">
        <f>IFERROR(AT309/AT314,0)</f>
        <v>0</v>
      </c>
      <c r="AV309" s="70">
        <f t="shared" si="531"/>
        <v>2511</v>
      </c>
      <c r="AW309" s="71">
        <f t="shared" si="532"/>
        <v>0.44029458179905312</v>
      </c>
      <c r="AX309" s="72">
        <f t="shared" si="533"/>
        <v>-55.892853978407942</v>
      </c>
      <c r="AY309" s="71">
        <f t="shared" si="534"/>
        <v>-0.21682877480559673</v>
      </c>
      <c r="AZ309" s="72">
        <f t="shared" si="535"/>
        <v>188166.99800000014</v>
      </c>
      <c r="BA309" s="73">
        <f t="shared" si="536"/>
        <v>0.12799727226842519</v>
      </c>
      <c r="BB309" s="70">
        <f t="shared" si="537"/>
        <v>8198</v>
      </c>
      <c r="BC309" s="71">
        <f t="shared" si="538"/>
        <v>512.375</v>
      </c>
      <c r="BD309" s="72">
        <f t="shared" si="539"/>
        <v>18.75992497565133</v>
      </c>
      <c r="BE309" s="71">
        <f t="shared" si="540"/>
        <v>0.10244530424507423</v>
      </c>
      <c r="BF309" s="72">
        <f t="shared" si="541"/>
        <v>1655323.0560000001</v>
      </c>
      <c r="BG309" s="73">
        <f t="shared" si="542"/>
        <v>564.96785806681498</v>
      </c>
      <c r="BH309" s="70">
        <f t="shared" si="543"/>
        <v>8214</v>
      </c>
      <c r="BI309" s="71">
        <f t="shared" si="544"/>
        <v>0</v>
      </c>
      <c r="BJ309" s="72">
        <f t="shared" si="545"/>
        <v>201.88129997565133</v>
      </c>
      <c r="BK309" s="71">
        <f t="shared" si="546"/>
        <v>0</v>
      </c>
      <c r="BL309" s="72">
        <f t="shared" si="547"/>
        <v>1658252.9980000001</v>
      </c>
      <c r="BM309" s="74">
        <f t="shared" si="548"/>
        <v>0</v>
      </c>
      <c r="BN309" s="75">
        <f t="shared" si="549"/>
        <v>8214</v>
      </c>
      <c r="BO309" s="71">
        <f t="shared" si="550"/>
        <v>0</v>
      </c>
      <c r="BP309" s="72">
        <f t="shared" si="551"/>
        <v>201.88129997565133</v>
      </c>
      <c r="BQ309" s="71">
        <f t="shared" si="552"/>
        <v>0</v>
      </c>
      <c r="BR309" s="72">
        <f t="shared" si="523"/>
        <v>1658252.9980000001</v>
      </c>
      <c r="BS309" s="74">
        <f t="shared" si="553"/>
        <v>0</v>
      </c>
      <c r="CD309" s="2"/>
      <c r="CE309" s="2"/>
      <c r="CJ309" s="6"/>
      <c r="CK309" s="6"/>
      <c r="CM309" s="6"/>
    </row>
    <row r="310" spans="3:92" ht="18" customHeight="1" x14ac:dyDescent="0.3">
      <c r="C310" s="315"/>
      <c r="D310" s="324"/>
      <c r="E310" s="60" t="s">
        <v>56</v>
      </c>
      <c r="F310" s="61">
        <f t="shared" si="568"/>
        <v>927</v>
      </c>
      <c r="G310" s="62">
        <f>IFERROR(F310/F314,0)</f>
        <v>1.7860171359837015E-2</v>
      </c>
      <c r="H310" s="63">
        <f t="shared" si="524"/>
        <v>255.83603020496224</v>
      </c>
      <c r="I310" s="64">
        <f>IFERROR(H310/H299,0)</f>
        <v>1.0416075883873248</v>
      </c>
      <c r="J310" s="63">
        <f t="shared" si="569"/>
        <v>237160</v>
      </c>
      <c r="K310" s="65">
        <f>IFERROR(J310/J314,0)</f>
        <v>1.8384052911592598E-2</v>
      </c>
      <c r="L310" s="66">
        <f t="shared" si="570"/>
        <v>0</v>
      </c>
      <c r="M310" s="62">
        <f>IFERROR(L310/L314,0)</f>
        <v>0</v>
      </c>
      <c r="N310" s="63" t="str">
        <f t="shared" si="525"/>
        <v>0</v>
      </c>
      <c r="O310" s="64">
        <f>IFERROR(N310/N299,0)</f>
        <v>0</v>
      </c>
      <c r="P310" s="63">
        <f t="shared" si="571"/>
        <v>0</v>
      </c>
      <c r="Q310" s="67">
        <f>IFERROR(P310/P314,0)</f>
        <v>0</v>
      </c>
      <c r="R310" s="66">
        <f t="shared" si="572"/>
        <v>0</v>
      </c>
      <c r="S310" s="62">
        <f>IFERROR(R310/R314,0)</f>
        <v>0</v>
      </c>
      <c r="T310" s="63" t="str">
        <f t="shared" si="526"/>
        <v>0</v>
      </c>
      <c r="U310" s="64">
        <f>IFERROR(T310/T299,0)</f>
        <v>0</v>
      </c>
      <c r="V310" s="63">
        <f t="shared" si="573"/>
        <v>0</v>
      </c>
      <c r="W310" s="67">
        <f>IFERROR(V310/V314,0)</f>
        <v>0</v>
      </c>
      <c r="X310" s="68">
        <f t="shared" si="574"/>
        <v>0</v>
      </c>
      <c r="Y310" s="62">
        <f>IFERROR(X310/X314,0)</f>
        <v>0</v>
      </c>
      <c r="Z310" s="63" t="str">
        <f t="shared" si="527"/>
        <v>0</v>
      </c>
      <c r="AA310" s="64">
        <f>IFERROR(Z310/Z299,0)</f>
        <v>0</v>
      </c>
      <c r="AB310" s="63">
        <f t="shared" si="575"/>
        <v>0</v>
      </c>
      <c r="AC310" s="65">
        <f>IFERROR(AB310/AB314,0)</f>
        <v>0</v>
      </c>
      <c r="AD310" s="66">
        <f t="shared" si="576"/>
        <v>0</v>
      </c>
      <c r="AE310" s="62">
        <f>IFERROR(AD310/AD314,0)</f>
        <v>0</v>
      </c>
      <c r="AF310" s="63" t="str">
        <f t="shared" si="528"/>
        <v>0</v>
      </c>
      <c r="AG310" s="64">
        <f>IFERROR(AF310/AF299,0)</f>
        <v>0</v>
      </c>
      <c r="AH310" s="63">
        <f t="shared" si="577"/>
        <v>0</v>
      </c>
      <c r="AI310" s="67">
        <f>IFERROR(AH310/AH314,0)</f>
        <v>0</v>
      </c>
      <c r="AJ310" s="66">
        <f t="shared" si="578"/>
        <v>0</v>
      </c>
      <c r="AK310" s="62">
        <f>IFERROR(AJ310/AJ314,0)</f>
        <v>0</v>
      </c>
      <c r="AL310" s="63" t="str">
        <f t="shared" si="529"/>
        <v>0</v>
      </c>
      <c r="AM310" s="64">
        <f>IFERROR(AL310/AL299,0)</f>
        <v>0</v>
      </c>
      <c r="AN310" s="63">
        <f t="shared" si="579"/>
        <v>0</v>
      </c>
      <c r="AO310" s="65">
        <f>IFERROR(AN310/AN314,0)</f>
        <v>0</v>
      </c>
      <c r="AP310" s="66">
        <f t="shared" si="580"/>
        <v>0</v>
      </c>
      <c r="AQ310" s="62">
        <f>IFERROR(AP310/AP314,0)</f>
        <v>0</v>
      </c>
      <c r="AR310" s="63" t="str">
        <f t="shared" si="530"/>
        <v>0</v>
      </c>
      <c r="AS310" s="64">
        <f>IFERROR(AR310/AR299,0)</f>
        <v>0</v>
      </c>
      <c r="AT310" s="63">
        <f t="shared" si="581"/>
        <v>0</v>
      </c>
      <c r="AU310" s="69">
        <f>IFERROR(AT310/AT314,0)</f>
        <v>0</v>
      </c>
      <c r="AV310" s="70">
        <f t="shared" si="531"/>
        <v>-927</v>
      </c>
      <c r="AW310" s="71">
        <f t="shared" si="532"/>
        <v>-1</v>
      </c>
      <c r="AX310" s="72">
        <f t="shared" si="533"/>
        <v>-255.83603020496224</v>
      </c>
      <c r="AY310" s="71">
        <f t="shared" si="534"/>
        <v>-1</v>
      </c>
      <c r="AZ310" s="72">
        <f t="shared" si="535"/>
        <v>-237160</v>
      </c>
      <c r="BA310" s="73">
        <f t="shared" si="536"/>
        <v>-1</v>
      </c>
      <c r="BB310" s="70">
        <f t="shared" si="537"/>
        <v>0</v>
      </c>
      <c r="BC310" s="71">
        <f t="shared" si="538"/>
        <v>0</v>
      </c>
      <c r="BD310" s="72">
        <f t="shared" si="539"/>
        <v>0</v>
      </c>
      <c r="BE310" s="71">
        <f t="shared" si="540"/>
        <v>0</v>
      </c>
      <c r="BF310" s="72">
        <f t="shared" si="541"/>
        <v>0</v>
      </c>
      <c r="BG310" s="73">
        <f t="shared" si="542"/>
        <v>0</v>
      </c>
      <c r="BH310" s="70">
        <f t="shared" si="543"/>
        <v>0</v>
      </c>
      <c r="BI310" s="71">
        <f t="shared" si="544"/>
        <v>0</v>
      </c>
      <c r="BJ310" s="72">
        <f t="shared" si="545"/>
        <v>0</v>
      </c>
      <c r="BK310" s="71">
        <f t="shared" si="546"/>
        <v>0</v>
      </c>
      <c r="BL310" s="72">
        <f t="shared" si="547"/>
        <v>0</v>
      </c>
      <c r="BM310" s="74">
        <f t="shared" si="548"/>
        <v>0</v>
      </c>
      <c r="BN310" s="75">
        <f t="shared" si="549"/>
        <v>0</v>
      </c>
      <c r="BO310" s="71">
        <f t="shared" si="550"/>
        <v>0</v>
      </c>
      <c r="BP310" s="72">
        <f t="shared" si="551"/>
        <v>0</v>
      </c>
      <c r="BQ310" s="71">
        <f t="shared" si="552"/>
        <v>0</v>
      </c>
      <c r="BR310" s="72">
        <f t="shared" si="523"/>
        <v>0</v>
      </c>
      <c r="BS310" s="74">
        <f t="shared" si="553"/>
        <v>0</v>
      </c>
      <c r="CD310" s="2"/>
      <c r="CE310" s="2"/>
      <c r="CJ310" s="6"/>
      <c r="CK310" s="6"/>
      <c r="CM310" s="6"/>
    </row>
    <row r="311" spans="3:92" ht="18" customHeight="1" x14ac:dyDescent="0.3">
      <c r="C311" s="315"/>
      <c r="D311" s="324"/>
      <c r="E311" s="60" t="s">
        <v>39</v>
      </c>
      <c r="F311" s="61">
        <f t="shared" si="568"/>
        <v>1152</v>
      </c>
      <c r="G311" s="62">
        <f>IFERROR(F311/F314,0)</f>
        <v>2.2195164408341145E-2</v>
      </c>
      <c r="H311" s="63">
        <f t="shared" si="524"/>
        <v>272.1171875</v>
      </c>
      <c r="I311" s="64">
        <f>IFERROR(H311/H299,0)</f>
        <v>1.1078944869631533</v>
      </c>
      <c r="J311" s="63">
        <f t="shared" si="569"/>
        <v>313479</v>
      </c>
      <c r="K311" s="65">
        <f>IFERROR(J311/J314,0)</f>
        <v>2.4300111834513138E-2</v>
      </c>
      <c r="L311" s="66">
        <f t="shared" si="570"/>
        <v>781</v>
      </c>
      <c r="M311" s="62">
        <f>IFERROR(L311/L314,0)</f>
        <v>1.6895619253650622E-2</v>
      </c>
      <c r="N311" s="63">
        <f t="shared" si="525"/>
        <v>144.52491805377721</v>
      </c>
      <c r="O311" s="64">
        <f>IFERROR(N311/N299,0)</f>
        <v>0.55105358573568453</v>
      </c>
      <c r="P311" s="63">
        <f t="shared" si="571"/>
        <v>112873.961</v>
      </c>
      <c r="Q311" s="67">
        <f>IFERROR(P311/P314,0)</f>
        <v>1.1657026668527455E-2</v>
      </c>
      <c r="R311" s="66">
        <f t="shared" si="572"/>
        <v>45</v>
      </c>
      <c r="S311" s="62">
        <f>IFERROR(R311/R314,0)</f>
        <v>6.6765578635014838E-2</v>
      </c>
      <c r="T311" s="63">
        <f t="shared" si="526"/>
        <v>237.59593333333336</v>
      </c>
      <c r="U311" s="64">
        <f>IFERROR(T311/T299,0)</f>
        <v>0.95000795033593666</v>
      </c>
      <c r="V311" s="63">
        <f t="shared" si="573"/>
        <v>10691.817000000001</v>
      </c>
      <c r="W311" s="67">
        <f>IFERROR(V311/V314,0)</f>
        <v>6.6624309779778582E-2</v>
      </c>
      <c r="X311" s="68">
        <f t="shared" si="574"/>
        <v>0</v>
      </c>
      <c r="Y311" s="62">
        <f>IFERROR(X311/X314,0)</f>
        <v>0</v>
      </c>
      <c r="Z311" s="63" t="str">
        <f t="shared" si="527"/>
        <v>0</v>
      </c>
      <c r="AA311" s="64">
        <f>IFERROR(Z311/Z299,0)</f>
        <v>0</v>
      </c>
      <c r="AB311" s="63">
        <f t="shared" si="575"/>
        <v>0</v>
      </c>
      <c r="AC311" s="65">
        <f>IFERROR(AB311/AB314,0)</f>
        <v>0</v>
      </c>
      <c r="AD311" s="66">
        <f t="shared" si="576"/>
        <v>0</v>
      </c>
      <c r="AE311" s="62">
        <f>IFERROR(AD311/AD314,0)</f>
        <v>0</v>
      </c>
      <c r="AF311" s="63" t="str">
        <f t="shared" si="528"/>
        <v>0</v>
      </c>
      <c r="AG311" s="64">
        <f>IFERROR(AF311/AF299,0)</f>
        <v>0</v>
      </c>
      <c r="AH311" s="63">
        <f t="shared" si="577"/>
        <v>0</v>
      </c>
      <c r="AI311" s="67">
        <f>IFERROR(AH311/AH314,0)</f>
        <v>0</v>
      </c>
      <c r="AJ311" s="66">
        <f t="shared" si="578"/>
        <v>0</v>
      </c>
      <c r="AK311" s="62">
        <f>IFERROR(AJ311/AJ314,0)</f>
        <v>0</v>
      </c>
      <c r="AL311" s="63" t="str">
        <f t="shared" si="529"/>
        <v>0</v>
      </c>
      <c r="AM311" s="64">
        <f>IFERROR(AL311/AL299,0)</f>
        <v>0</v>
      </c>
      <c r="AN311" s="63">
        <f t="shared" si="579"/>
        <v>0</v>
      </c>
      <c r="AO311" s="65">
        <f>IFERROR(AN311/AN314,0)</f>
        <v>0</v>
      </c>
      <c r="AP311" s="66">
        <f t="shared" si="580"/>
        <v>0</v>
      </c>
      <c r="AQ311" s="62">
        <f>IFERROR(AP311/AP314,0)</f>
        <v>0</v>
      </c>
      <c r="AR311" s="63" t="str">
        <f t="shared" si="530"/>
        <v>0</v>
      </c>
      <c r="AS311" s="64">
        <f>IFERROR(AR311/AR299,0)</f>
        <v>0</v>
      </c>
      <c r="AT311" s="63">
        <f t="shared" si="581"/>
        <v>0</v>
      </c>
      <c r="AU311" s="69">
        <f>IFERROR(AT311/AT314,0)</f>
        <v>0</v>
      </c>
      <c r="AV311" s="70">
        <f t="shared" si="531"/>
        <v>-371</v>
      </c>
      <c r="AW311" s="71">
        <f t="shared" si="532"/>
        <v>-0.3220486111111111</v>
      </c>
      <c r="AX311" s="72">
        <f t="shared" si="533"/>
        <v>-127.59226944622279</v>
      </c>
      <c r="AY311" s="71">
        <f t="shared" si="534"/>
        <v>-0.46888721222808755</v>
      </c>
      <c r="AZ311" s="72">
        <f t="shared" si="535"/>
        <v>-200605.03899999999</v>
      </c>
      <c r="BA311" s="73">
        <f t="shared" si="536"/>
        <v>-0.63993134787338224</v>
      </c>
      <c r="BB311" s="70">
        <f t="shared" si="537"/>
        <v>736</v>
      </c>
      <c r="BC311" s="71">
        <f t="shared" si="538"/>
        <v>16.355555555555554</v>
      </c>
      <c r="BD311" s="72">
        <f t="shared" si="539"/>
        <v>-93.07101527955615</v>
      </c>
      <c r="BE311" s="71">
        <f t="shared" si="540"/>
        <v>-0.39171973178927644</v>
      </c>
      <c r="BF311" s="72">
        <f t="shared" si="541"/>
        <v>102182.144</v>
      </c>
      <c r="BG311" s="73">
        <f t="shared" si="542"/>
        <v>9.5570419882794475</v>
      </c>
      <c r="BH311" s="70">
        <f t="shared" si="543"/>
        <v>781</v>
      </c>
      <c r="BI311" s="71">
        <f t="shared" si="544"/>
        <v>0</v>
      </c>
      <c r="BJ311" s="72">
        <f t="shared" si="545"/>
        <v>144.52491805377721</v>
      </c>
      <c r="BK311" s="71">
        <f t="shared" si="546"/>
        <v>0</v>
      </c>
      <c r="BL311" s="72">
        <f t="shared" si="547"/>
        <v>112873.961</v>
      </c>
      <c r="BM311" s="74">
        <f t="shared" si="548"/>
        <v>0</v>
      </c>
      <c r="BN311" s="75">
        <f t="shared" si="549"/>
        <v>781</v>
      </c>
      <c r="BO311" s="71">
        <f t="shared" si="550"/>
        <v>0</v>
      </c>
      <c r="BP311" s="72">
        <f t="shared" si="551"/>
        <v>144.52491805377721</v>
      </c>
      <c r="BQ311" s="71">
        <f t="shared" si="552"/>
        <v>0</v>
      </c>
      <c r="BR311" s="72">
        <f t="shared" si="523"/>
        <v>112873.961</v>
      </c>
      <c r="BS311" s="74">
        <f t="shared" si="553"/>
        <v>0</v>
      </c>
      <c r="CD311" s="2"/>
      <c r="CE311" s="2"/>
      <c r="CJ311" s="6"/>
      <c r="CK311" s="6"/>
      <c r="CM311" s="6"/>
    </row>
    <row r="312" spans="3:92" ht="18" customHeight="1" x14ac:dyDescent="0.3">
      <c r="C312" s="315"/>
      <c r="D312" s="325"/>
      <c r="E312" s="86" t="s">
        <v>41</v>
      </c>
      <c r="F312" s="87">
        <f>SUM(F307:F311)</f>
        <v>22833</v>
      </c>
      <c r="G312" s="88">
        <f>IFERROR(F312/F314,0)</f>
        <v>0.43991509456219907</v>
      </c>
      <c r="H312" s="89">
        <f t="shared" si="524"/>
        <v>259.8872684272763</v>
      </c>
      <c r="I312" s="90">
        <f>IFERROR(H312/H299,0)</f>
        <v>1.0581017486170095</v>
      </c>
      <c r="J312" s="89">
        <f>SUM(J307:J311)</f>
        <v>5934006</v>
      </c>
      <c r="K312" s="91">
        <f>IFERROR(J312/J314,0)</f>
        <v>0.45998937544994073</v>
      </c>
      <c r="L312" s="92">
        <f>SUM(L307:L311)</f>
        <v>29565</v>
      </c>
      <c r="M312" s="88">
        <f>IFERROR(L312/L314,0)</f>
        <v>0.63958896700919421</v>
      </c>
      <c r="N312" s="89">
        <f t="shared" si="525"/>
        <v>202.15105320480296</v>
      </c>
      <c r="O312" s="90">
        <f>IFERROR(N312/N299,0)</f>
        <v>0.77077409369159267</v>
      </c>
      <c r="P312" s="89">
        <f>SUM(P307:P311)</f>
        <v>5976595.8879999993</v>
      </c>
      <c r="Q312" s="93">
        <f>IFERROR(P312/P314,0)</f>
        <v>0.61723126428979957</v>
      </c>
      <c r="R312" s="92">
        <f>SUM(R307:R311)</f>
        <v>244</v>
      </c>
      <c r="S312" s="88">
        <f>IFERROR(R312/R314,0)</f>
        <v>0.36201780415430268</v>
      </c>
      <c r="T312" s="89">
        <f t="shared" si="526"/>
        <v>226.54943032786889</v>
      </c>
      <c r="U312" s="90">
        <f>IFERROR(T312/T299,0)</f>
        <v>0.90583940952224262</v>
      </c>
      <c r="V312" s="89">
        <f>SUM(V307:V311)</f>
        <v>55278.061000000009</v>
      </c>
      <c r="W312" s="93">
        <f>IFERROR(V312/V314,0)</f>
        <v>0.34445620048393061</v>
      </c>
      <c r="X312" s="94">
        <f>SUM(X307:X311)</f>
        <v>0</v>
      </c>
      <c r="Y312" s="88">
        <f>IFERROR(X312/X314,0)</f>
        <v>0</v>
      </c>
      <c r="Z312" s="89" t="str">
        <f t="shared" si="527"/>
        <v>0</v>
      </c>
      <c r="AA312" s="90">
        <f>IFERROR(Z312/Z299,0)</f>
        <v>0</v>
      </c>
      <c r="AB312" s="89">
        <f>SUM(AB307:AB311)</f>
        <v>0</v>
      </c>
      <c r="AC312" s="91">
        <f>IFERROR(AB312/AB314,0)</f>
        <v>0</v>
      </c>
      <c r="AD312" s="92">
        <f>SUM(AD307:AD311)</f>
        <v>0</v>
      </c>
      <c r="AE312" s="88">
        <f>IFERROR(AD312/AD314,0)</f>
        <v>0</v>
      </c>
      <c r="AF312" s="89" t="str">
        <f t="shared" si="528"/>
        <v>0</v>
      </c>
      <c r="AG312" s="90">
        <f>IFERROR(AF312/AF299,0)</f>
        <v>0</v>
      </c>
      <c r="AH312" s="89">
        <f>SUM(AH307:AH311)</f>
        <v>0</v>
      </c>
      <c r="AI312" s="93">
        <f>IFERROR(AH312/AH314,0)</f>
        <v>0</v>
      </c>
      <c r="AJ312" s="92">
        <f>SUM(AJ307:AJ311)</f>
        <v>0</v>
      </c>
      <c r="AK312" s="88">
        <f>IFERROR(AJ312/AJ314,0)</f>
        <v>0</v>
      </c>
      <c r="AL312" s="89" t="str">
        <f t="shared" si="529"/>
        <v>0</v>
      </c>
      <c r="AM312" s="90">
        <f>IFERROR(AL312/AL299,0)</f>
        <v>0</v>
      </c>
      <c r="AN312" s="89">
        <f>SUM(AN307:AN311)</f>
        <v>0</v>
      </c>
      <c r="AO312" s="91">
        <f>IFERROR(AN312/AN314,0)</f>
        <v>0</v>
      </c>
      <c r="AP312" s="92">
        <f>SUM(AP307:AP311)</f>
        <v>0</v>
      </c>
      <c r="AQ312" s="88">
        <f>IFERROR(AP312/AP314,0)</f>
        <v>0</v>
      </c>
      <c r="AR312" s="89" t="str">
        <f t="shared" si="530"/>
        <v>0</v>
      </c>
      <c r="AS312" s="90">
        <f>IFERROR(AR312/AR299,0)</f>
        <v>0</v>
      </c>
      <c r="AT312" s="89">
        <f>SUM(AT307:AT311)</f>
        <v>0</v>
      </c>
      <c r="AU312" s="95">
        <f>IFERROR(AT312/AT314,0)</f>
        <v>0</v>
      </c>
      <c r="AV312" s="96">
        <f t="shared" si="531"/>
        <v>6732</v>
      </c>
      <c r="AW312" s="97">
        <f t="shared" si="532"/>
        <v>0.29483642096964918</v>
      </c>
      <c r="AX312" s="98">
        <f t="shared" si="533"/>
        <v>-57.736215222473334</v>
      </c>
      <c r="AY312" s="97">
        <f t="shared" si="534"/>
        <v>-0.22215869046555289</v>
      </c>
      <c r="AZ312" s="98">
        <f t="shared" si="535"/>
        <v>42589.887999999337</v>
      </c>
      <c r="BA312" s="99">
        <f t="shared" si="536"/>
        <v>7.1772573199284494E-3</v>
      </c>
      <c r="BB312" s="96">
        <f t="shared" si="537"/>
        <v>29321</v>
      </c>
      <c r="BC312" s="97">
        <f t="shared" si="538"/>
        <v>120.16803278688525</v>
      </c>
      <c r="BD312" s="98">
        <f t="shared" si="539"/>
        <v>-24.398377123065927</v>
      </c>
      <c r="BE312" s="97">
        <f t="shared" si="540"/>
        <v>-0.10769560129882423</v>
      </c>
      <c r="BF312" s="98">
        <f t="shared" si="541"/>
        <v>5921317.8269999996</v>
      </c>
      <c r="BG312" s="99">
        <f t="shared" si="542"/>
        <v>107.118768637706</v>
      </c>
      <c r="BH312" s="96">
        <f t="shared" si="543"/>
        <v>29565</v>
      </c>
      <c r="BI312" s="97">
        <f t="shared" si="544"/>
        <v>0</v>
      </c>
      <c r="BJ312" s="98">
        <f t="shared" si="545"/>
        <v>202.15105320480296</v>
      </c>
      <c r="BK312" s="97">
        <f t="shared" si="546"/>
        <v>0</v>
      </c>
      <c r="BL312" s="98">
        <f t="shared" si="547"/>
        <v>5976595.8879999993</v>
      </c>
      <c r="BM312" s="100">
        <f t="shared" si="548"/>
        <v>0</v>
      </c>
      <c r="BN312" s="101">
        <f t="shared" si="549"/>
        <v>29565</v>
      </c>
      <c r="BO312" s="97">
        <f t="shared" si="550"/>
        <v>0</v>
      </c>
      <c r="BP312" s="98">
        <f t="shared" si="551"/>
        <v>202.15105320480296</v>
      </c>
      <c r="BQ312" s="97">
        <f t="shared" si="552"/>
        <v>0</v>
      </c>
      <c r="BR312" s="98">
        <f t="shared" si="523"/>
        <v>5976595.8879999993</v>
      </c>
      <c r="BS312" s="100">
        <f t="shared" si="553"/>
        <v>0</v>
      </c>
      <c r="CD312" s="2"/>
      <c r="CE312" s="2"/>
      <c r="CJ312" s="6"/>
      <c r="CK312" s="6"/>
      <c r="CM312" s="6"/>
    </row>
    <row r="313" spans="3:92" ht="18" customHeight="1" x14ac:dyDescent="0.3">
      <c r="C313" s="315"/>
      <c r="D313" s="326" t="s">
        <v>57</v>
      </c>
      <c r="E313" s="327"/>
      <c r="F313" s="155">
        <f>SUM(F25,F49,F73,F97,F121,F145,F169,F193,F217,F241,F265,F289)</f>
        <v>501.589856</v>
      </c>
      <c r="G313" s="156">
        <f>IFERROR(F313/F314,0)</f>
        <v>9.6639490620452784E-3</v>
      </c>
      <c r="H313" s="157">
        <f t="shared" si="524"/>
        <v>0</v>
      </c>
      <c r="I313" s="158">
        <f>IFERROR(H313/H299,0)</f>
        <v>0</v>
      </c>
      <c r="J313" s="157">
        <f>SUM(J25,J49,J73,J97,J121,J145,J169,J193,J217,J241,J265,J289)</f>
        <v>0</v>
      </c>
      <c r="K313" s="159">
        <f>IFERROR(J313/J314,0)</f>
        <v>0</v>
      </c>
      <c r="L313" s="160">
        <f>SUM(L25,L49,L73,L97,L121,L145,L169,L193,L217,L241,L265,L289)</f>
        <v>180</v>
      </c>
      <c r="M313" s="156">
        <f>IFERROR(L313/L314,0)</f>
        <v>3.8939967550027043E-3</v>
      </c>
      <c r="N313" s="157">
        <f t="shared" si="525"/>
        <v>6.2424333333333326</v>
      </c>
      <c r="O313" s="158">
        <f>IFERROR(N313/N299,0)</f>
        <v>2.3801537605918688E-2</v>
      </c>
      <c r="P313" s="157">
        <f>SUM(P25,P49,P73,P97,P121,P145,P169,P193,P217,P241,P265,P289)</f>
        <v>1123.6379999999999</v>
      </c>
      <c r="Q313" s="161">
        <f>IFERROR(P313/P314,0)</f>
        <v>1.1604339934319176E-4</v>
      </c>
      <c r="R313" s="160">
        <f>SUM(R25,R49,R73,R97,R121,R145,R169,R193,R217,R241,R265,R289)</f>
        <v>7</v>
      </c>
      <c r="S313" s="156">
        <f>IFERROR(R313/R314,0)</f>
        <v>1.0385756676557863E-2</v>
      </c>
      <c r="T313" s="157">
        <f t="shared" si="526"/>
        <v>0</v>
      </c>
      <c r="U313" s="158">
        <f>IFERROR(T313/T299,0)</f>
        <v>0</v>
      </c>
      <c r="V313" s="157">
        <f>SUM(V25,V49,V73,V97,V121,V145,V169,V193,V217,V241,V265,V289)</f>
        <v>0</v>
      </c>
      <c r="W313" s="161">
        <f>IFERROR(V313/V314,0)</f>
        <v>0</v>
      </c>
      <c r="X313" s="162">
        <f>SUM(X25,X49,X73,X97,X121,X145,X169,X193,X217,X241,X265,X289)</f>
        <v>0</v>
      </c>
      <c r="Y313" s="156">
        <f>IFERROR(X313/X314,0)</f>
        <v>0</v>
      </c>
      <c r="Z313" s="157" t="str">
        <f t="shared" si="527"/>
        <v>0</v>
      </c>
      <c r="AA313" s="158">
        <f>IFERROR(Z313/Z299,0)</f>
        <v>0</v>
      </c>
      <c r="AB313" s="157">
        <f>SUM(AB25,AB49,AB73,AB97,AB121,AB145,AB169,AB193,AB217,AB241,AB265,AB289)</f>
        <v>0</v>
      </c>
      <c r="AC313" s="159">
        <f>IFERROR(AB313/AB314,0)</f>
        <v>0</v>
      </c>
      <c r="AD313" s="160">
        <f>SUM(AD25,AD49,AD73,AD97,AD121,AD145,AD169,AD193,AD217,AD241,AD265,AD289)</f>
        <v>0</v>
      </c>
      <c r="AE313" s="156">
        <f>IFERROR(AD313/AD314,0)</f>
        <v>0</v>
      </c>
      <c r="AF313" s="157" t="str">
        <f t="shared" si="528"/>
        <v>0</v>
      </c>
      <c r="AG313" s="158">
        <f>IFERROR(AF313/AF299,0)</f>
        <v>0</v>
      </c>
      <c r="AH313" s="157">
        <f>SUM(AH25,AH49,AH73,AH97,AH121,AH145,AH169,AH193,AH217,AH241,AH265,AH289)</f>
        <v>0</v>
      </c>
      <c r="AI313" s="161">
        <f>IFERROR(AH313/AH314,0)</f>
        <v>0</v>
      </c>
      <c r="AJ313" s="160">
        <f>SUM(AJ25,AJ49,AJ73,AJ97,AJ121,AJ145,AJ169,AJ193,AJ217,AJ241,AJ265,AJ289)</f>
        <v>0</v>
      </c>
      <c r="AK313" s="156">
        <f>IFERROR(AJ313/AJ314,0)</f>
        <v>0</v>
      </c>
      <c r="AL313" s="157" t="str">
        <f t="shared" si="529"/>
        <v>0</v>
      </c>
      <c r="AM313" s="158">
        <f>IFERROR(AL313/AL299,0)</f>
        <v>0</v>
      </c>
      <c r="AN313" s="157">
        <f>SUM(AN25,AN49,AN73,AN97,AN121,AN145,AN169,AN193,AN217,AN241,AN265,AN289)</f>
        <v>0</v>
      </c>
      <c r="AO313" s="159">
        <f>IFERROR(AN313/AN314,0)</f>
        <v>0</v>
      </c>
      <c r="AP313" s="160">
        <f>SUM(AP25,AP49,AP73,AP97,AP121,AP145,AP169,AP193,AP217,AP241,AP265,AP289)</f>
        <v>0</v>
      </c>
      <c r="AQ313" s="156">
        <f>IFERROR(AP313/AP314,0)</f>
        <v>0</v>
      </c>
      <c r="AR313" s="157" t="str">
        <f t="shared" si="530"/>
        <v>0</v>
      </c>
      <c r="AS313" s="158">
        <f>IFERROR(AR313/AR299,0)</f>
        <v>0</v>
      </c>
      <c r="AT313" s="157">
        <f>SUM(AT25,AT49,AT73,AT97,AT121,AT145,AT169,AT193,AT217,AT241,AT265,AT289)</f>
        <v>0</v>
      </c>
      <c r="AU313" s="163">
        <f>IFERROR(AT313/AT314,0)</f>
        <v>0</v>
      </c>
      <c r="AV313" s="164">
        <f t="shared" si="531"/>
        <v>-321.589856</v>
      </c>
      <c r="AW313" s="165">
        <f t="shared" si="532"/>
        <v>-0.64114106805222149</v>
      </c>
      <c r="AX313" s="166">
        <f t="shared" si="533"/>
        <v>6.2424333333333326</v>
      </c>
      <c r="AY313" s="165">
        <f t="shared" si="534"/>
        <v>0</v>
      </c>
      <c r="AZ313" s="166">
        <f t="shared" si="535"/>
        <v>1123.6379999999999</v>
      </c>
      <c r="BA313" s="167">
        <f t="shared" si="536"/>
        <v>0</v>
      </c>
      <c r="BB313" s="164">
        <f t="shared" si="537"/>
        <v>173</v>
      </c>
      <c r="BC313" s="165">
        <f t="shared" si="538"/>
        <v>24.714285714285715</v>
      </c>
      <c r="BD313" s="166">
        <f t="shared" si="539"/>
        <v>6.2424333333333326</v>
      </c>
      <c r="BE313" s="165">
        <f t="shared" si="540"/>
        <v>0</v>
      </c>
      <c r="BF313" s="166">
        <f t="shared" si="541"/>
        <v>1123.6379999999999</v>
      </c>
      <c r="BG313" s="167">
        <f t="shared" si="542"/>
        <v>0</v>
      </c>
      <c r="BH313" s="164">
        <f t="shared" si="543"/>
        <v>180</v>
      </c>
      <c r="BI313" s="165">
        <f t="shared" si="544"/>
        <v>0</v>
      </c>
      <c r="BJ313" s="166">
        <f t="shared" si="545"/>
        <v>6.2424333333333326</v>
      </c>
      <c r="BK313" s="165">
        <f t="shared" si="546"/>
        <v>0</v>
      </c>
      <c r="BL313" s="166">
        <f t="shared" si="547"/>
        <v>1123.6379999999999</v>
      </c>
      <c r="BM313" s="168">
        <f t="shared" si="548"/>
        <v>0</v>
      </c>
      <c r="BN313" s="169">
        <f t="shared" si="549"/>
        <v>180</v>
      </c>
      <c r="BO313" s="165">
        <f t="shared" si="550"/>
        <v>0</v>
      </c>
      <c r="BP313" s="166">
        <f t="shared" si="551"/>
        <v>6.2424333333333326</v>
      </c>
      <c r="BQ313" s="165">
        <f t="shared" si="552"/>
        <v>0</v>
      </c>
      <c r="BR313" s="166">
        <f t="shared" si="523"/>
        <v>1123.6379999999999</v>
      </c>
      <c r="BS313" s="168">
        <f t="shared" si="553"/>
        <v>0</v>
      </c>
      <c r="CD313" s="2"/>
      <c r="CE313" s="2"/>
      <c r="CJ313" s="6"/>
      <c r="CK313" s="6"/>
      <c r="CM313" s="6"/>
    </row>
    <row r="314" spans="3:92" ht="18" customHeight="1" x14ac:dyDescent="0.3">
      <c r="C314" s="315"/>
      <c r="D314" s="328" t="s">
        <v>59</v>
      </c>
      <c r="E314" s="329"/>
      <c r="F314" s="170">
        <f>SUM(F302,F306,F312,F313)</f>
        <v>51903.1974175</v>
      </c>
      <c r="G314" s="171">
        <f>IFERROR(F314/F314,0)</f>
        <v>1</v>
      </c>
      <c r="H314" s="172">
        <f t="shared" si="524"/>
        <v>248.54559337129493</v>
      </c>
      <c r="I314" s="173">
        <f>IFERROR(H314/H299,0)</f>
        <v>1.0119253957637031</v>
      </c>
      <c r="J314" s="172">
        <f>SUM(J302,J306,J312,J313)</f>
        <v>12900311</v>
      </c>
      <c r="K314" s="174">
        <f>IFERROR(J314/J314,0)</f>
        <v>1</v>
      </c>
      <c r="L314" s="175">
        <f>SUM(L302,L306,L312,L313)</f>
        <v>46225</v>
      </c>
      <c r="M314" s="171">
        <f>IFERROR(L314/L314,0)</f>
        <v>1</v>
      </c>
      <c r="N314" s="172">
        <f t="shared" si="525"/>
        <v>209.47348389399676</v>
      </c>
      <c r="O314" s="173">
        <f>IFERROR(N314/N299,0)</f>
        <v>0.79869351230755636</v>
      </c>
      <c r="P314" s="172">
        <f>SUM(P302,P306,P312,P313)</f>
        <v>9682911.7929999996</v>
      </c>
      <c r="Q314" s="176">
        <f>IFERROR(P314/P314,0)</f>
        <v>1</v>
      </c>
      <c r="R314" s="175">
        <f>SUM(R302,R306,R312,R313)</f>
        <v>674</v>
      </c>
      <c r="S314" s="171">
        <f>IFERROR(R314/R314,0)</f>
        <v>1</v>
      </c>
      <c r="T314" s="172">
        <f t="shared" si="526"/>
        <v>238.09972700296737</v>
      </c>
      <c r="U314" s="173">
        <f>IFERROR(T314/T299,0)</f>
        <v>0.95202232821171362</v>
      </c>
      <c r="V314" s="172">
        <f>SUM(V302,V306,V312,V313)</f>
        <v>160479.21600000001</v>
      </c>
      <c r="W314" s="176">
        <f>IFERROR(V314/V314,0)</f>
        <v>1</v>
      </c>
      <c r="X314" s="177">
        <f>SUM(X302,X306,X312,X313)</f>
        <v>0</v>
      </c>
      <c r="Y314" s="171">
        <f>IFERROR(X314/X314,0)</f>
        <v>0</v>
      </c>
      <c r="Z314" s="172" t="str">
        <f t="shared" si="527"/>
        <v>0</v>
      </c>
      <c r="AA314" s="173">
        <f>IFERROR(Z314/Z299,0)</f>
        <v>0</v>
      </c>
      <c r="AB314" s="172">
        <f>SUM(AB302,AB306,AB312,AB313)</f>
        <v>0</v>
      </c>
      <c r="AC314" s="174">
        <f>IFERROR(AB314/AB314,0)</f>
        <v>0</v>
      </c>
      <c r="AD314" s="175">
        <f>SUM(AD302,AD306,AD312,AD313)</f>
        <v>0</v>
      </c>
      <c r="AE314" s="171">
        <f>IFERROR(AD314/AD314,0)</f>
        <v>0</v>
      </c>
      <c r="AF314" s="172" t="str">
        <f t="shared" si="528"/>
        <v>0</v>
      </c>
      <c r="AG314" s="173">
        <f>IFERROR(AF314/AF299,0)</f>
        <v>0</v>
      </c>
      <c r="AH314" s="172">
        <f>SUM(AH302,AH306,AH312,AH313)</f>
        <v>0</v>
      </c>
      <c r="AI314" s="176">
        <f>IFERROR(AH314/AH314,0)</f>
        <v>0</v>
      </c>
      <c r="AJ314" s="175">
        <f>SUM(AJ302,AJ306,AJ312,AJ313)</f>
        <v>0</v>
      </c>
      <c r="AK314" s="171">
        <f>IFERROR(AJ314/AJ314,0)</f>
        <v>0</v>
      </c>
      <c r="AL314" s="172" t="str">
        <f t="shared" si="529"/>
        <v>0</v>
      </c>
      <c r="AM314" s="173">
        <f>IFERROR(AL314/AL299,0)</f>
        <v>0</v>
      </c>
      <c r="AN314" s="172">
        <f>SUM(AN302,AN306,AN312,AN313)</f>
        <v>0</v>
      </c>
      <c r="AO314" s="174">
        <f>IFERROR(AN314/AN314,0)</f>
        <v>0</v>
      </c>
      <c r="AP314" s="175">
        <f>SUM(AP302,AP306,AP312,AP313)</f>
        <v>0</v>
      </c>
      <c r="AQ314" s="171">
        <f>IFERROR(AP314/AP314,0)</f>
        <v>0</v>
      </c>
      <c r="AR314" s="172" t="str">
        <f t="shared" si="530"/>
        <v>0</v>
      </c>
      <c r="AS314" s="173">
        <f>IFERROR(AR314/AR299,0)</f>
        <v>0</v>
      </c>
      <c r="AT314" s="172">
        <f>SUM(AT302,AT306,AT312,AT313)</f>
        <v>0</v>
      </c>
      <c r="AU314" s="178">
        <f>IFERROR(AT314/AT314,0)</f>
        <v>0</v>
      </c>
      <c r="AV314" s="179">
        <f t="shared" si="531"/>
        <v>-5678.1974174999996</v>
      </c>
      <c r="AW314" s="180">
        <f t="shared" si="532"/>
        <v>-0.10939976147954045</v>
      </c>
      <c r="AX314" s="181">
        <f t="shared" si="533"/>
        <v>-39.07210947729817</v>
      </c>
      <c r="AY314" s="180">
        <f t="shared" si="534"/>
        <v>-0.15720298616974271</v>
      </c>
      <c r="AZ314" s="181">
        <f t="shared" si="535"/>
        <v>-3217399.2070000004</v>
      </c>
      <c r="BA314" s="182">
        <f t="shared" si="536"/>
        <v>-0.24940477845844183</v>
      </c>
      <c r="BB314" s="179">
        <f t="shared" si="537"/>
        <v>45551</v>
      </c>
      <c r="BC314" s="180">
        <f t="shared" si="538"/>
        <v>67.583086053412458</v>
      </c>
      <c r="BD314" s="181">
        <f t="shared" si="539"/>
        <v>-28.626243108970613</v>
      </c>
      <c r="BE314" s="180">
        <f t="shared" si="540"/>
        <v>-0.12022795435046363</v>
      </c>
      <c r="BF314" s="181">
        <f t="shared" si="541"/>
        <v>9522432.5769999996</v>
      </c>
      <c r="BG314" s="182">
        <f t="shared" si="542"/>
        <v>59.337481914168862</v>
      </c>
      <c r="BH314" s="179">
        <f t="shared" si="543"/>
        <v>46225</v>
      </c>
      <c r="BI314" s="180">
        <f t="shared" si="544"/>
        <v>0</v>
      </c>
      <c r="BJ314" s="181">
        <f t="shared" si="545"/>
        <v>209.47348389399676</v>
      </c>
      <c r="BK314" s="180">
        <f t="shared" si="546"/>
        <v>0</v>
      </c>
      <c r="BL314" s="181">
        <f t="shared" si="547"/>
        <v>9682911.7929999996</v>
      </c>
      <c r="BM314" s="183">
        <f t="shared" si="548"/>
        <v>0</v>
      </c>
      <c r="BN314" s="184">
        <f t="shared" si="549"/>
        <v>46225</v>
      </c>
      <c r="BO314" s="180">
        <f t="shared" si="550"/>
        <v>0</v>
      </c>
      <c r="BP314" s="181">
        <f t="shared" si="551"/>
        <v>209.47348389399676</v>
      </c>
      <c r="BQ314" s="180">
        <f t="shared" si="552"/>
        <v>0</v>
      </c>
      <c r="BR314" s="181">
        <f t="shared" si="523"/>
        <v>9682911.7929999996</v>
      </c>
      <c r="BS314" s="183">
        <f t="shared" si="553"/>
        <v>0</v>
      </c>
      <c r="CD314" s="2"/>
      <c r="CE314" s="2"/>
      <c r="CJ314" s="6"/>
      <c r="CK314" s="6"/>
      <c r="CM314" s="6"/>
    </row>
    <row r="315" spans="3:92" ht="18" customHeight="1" thickBot="1" x14ac:dyDescent="0.35">
      <c r="C315" s="316"/>
      <c r="D315" s="330" t="s">
        <v>60</v>
      </c>
      <c r="E315" s="331"/>
      <c r="F315" s="185">
        <f>F314/F294</f>
        <v>0.54275015599184351</v>
      </c>
      <c r="G315" s="186"/>
      <c r="H315" s="187"/>
      <c r="I315" s="188"/>
      <c r="J315" s="187"/>
      <c r="K315" s="189"/>
      <c r="L315" s="190">
        <f>L314/L294</f>
        <v>0.48337341838335252</v>
      </c>
      <c r="M315" s="186"/>
      <c r="N315" s="187"/>
      <c r="O315" s="188"/>
      <c r="P315" s="187"/>
      <c r="Q315" s="191"/>
      <c r="R315" s="190">
        <f>R314/R294</f>
        <v>0.32156488549618323</v>
      </c>
      <c r="S315" s="186"/>
      <c r="T315" s="187"/>
      <c r="U315" s="188"/>
      <c r="V315" s="187"/>
      <c r="W315" s="191"/>
      <c r="X315" s="192" t="e">
        <f>X314/X294</f>
        <v>#DIV/0!</v>
      </c>
      <c r="Y315" s="186"/>
      <c r="Z315" s="187"/>
      <c r="AA315" s="188"/>
      <c r="AB315" s="187"/>
      <c r="AC315" s="189"/>
      <c r="AD315" s="190" t="e">
        <f>AD314/AD294</f>
        <v>#DIV/0!</v>
      </c>
      <c r="AE315" s="186"/>
      <c r="AF315" s="187"/>
      <c r="AG315" s="188"/>
      <c r="AH315" s="187"/>
      <c r="AI315" s="191"/>
      <c r="AJ315" s="190" t="e">
        <f>AJ314/AJ294</f>
        <v>#DIV/0!</v>
      </c>
      <c r="AK315" s="186"/>
      <c r="AL315" s="187"/>
      <c r="AM315" s="188"/>
      <c r="AN315" s="187"/>
      <c r="AO315" s="189"/>
      <c r="AP315" s="190" t="e">
        <f>AP314/AP294</f>
        <v>#DIV/0!</v>
      </c>
      <c r="AQ315" s="186"/>
      <c r="AR315" s="187"/>
      <c r="AS315" s="188"/>
      <c r="AT315" s="187"/>
      <c r="AU315" s="193"/>
      <c r="AV315" s="194">
        <f t="shared" si="531"/>
        <v>-5.9376737608490993E-2</v>
      </c>
      <c r="AW315" s="195"/>
      <c r="AX315" s="196"/>
      <c r="AY315" s="197"/>
      <c r="AZ315" s="196"/>
      <c r="BA315" s="197"/>
      <c r="BB315" s="194">
        <f t="shared" si="537"/>
        <v>0.16180853288716929</v>
      </c>
      <c r="BC315" s="195"/>
      <c r="BD315" s="196"/>
      <c r="BE315" s="197"/>
      <c r="BF315" s="196"/>
      <c r="BG315" s="197"/>
      <c r="BH315" s="194">
        <f t="shared" si="543"/>
        <v>0</v>
      </c>
      <c r="BI315" s="195"/>
      <c r="BJ315" s="196"/>
      <c r="BK315" s="197"/>
      <c r="BL315" s="196"/>
      <c r="BM315" s="198"/>
      <c r="BN315" s="199">
        <f>IFERROR(L315-AP315,0)</f>
        <v>0</v>
      </c>
      <c r="BO315" s="195"/>
      <c r="BP315" s="196"/>
      <c r="BQ315" s="197"/>
      <c r="BR315" s="196"/>
      <c r="BS315" s="198"/>
      <c r="CD315" s="2"/>
      <c r="CE315" s="2"/>
      <c r="CJ315" s="6"/>
      <c r="CK315" s="6"/>
      <c r="CM315" s="6"/>
    </row>
    <row r="316" spans="3:92" ht="18" customHeight="1" x14ac:dyDescent="0.3">
      <c r="L316" s="8"/>
      <c r="P316" s="8"/>
      <c r="AM316" s="4"/>
      <c r="AS316" s="4"/>
      <c r="BI316" s="3"/>
      <c r="BK316" s="3"/>
      <c r="BM316" s="3"/>
      <c r="BO316" s="3"/>
      <c r="BQ316" s="3"/>
      <c r="BS316" s="3"/>
      <c r="CD316" s="2"/>
      <c r="CE316" s="2"/>
      <c r="CJ316" s="6"/>
      <c r="CK316" s="6"/>
      <c r="CM316" s="6"/>
    </row>
    <row r="317" spans="3:92" ht="18" customHeight="1" x14ac:dyDescent="0.3">
      <c r="AM317" s="4"/>
      <c r="AS317" s="4"/>
      <c r="BI317" s="3"/>
      <c r="BK317" s="3"/>
      <c r="BM317" s="3"/>
      <c r="BO317" s="3"/>
      <c r="BQ317" s="3"/>
      <c r="BS317" s="3"/>
      <c r="CD317" s="2"/>
      <c r="CE317" s="2"/>
      <c r="CJ317" s="6"/>
      <c r="CK317" s="6"/>
      <c r="CM317" s="6"/>
    </row>
    <row r="318" spans="3:92" s="8" customFormat="1" ht="18" customHeight="1" thickBot="1" x14ac:dyDescent="0.35">
      <c r="C318" s="7"/>
      <c r="D318" s="7"/>
      <c r="E318" s="7"/>
      <c r="F318" s="7">
        <f>SUM(F6,F30,F54,F78,F102,F126)</f>
        <v>47422</v>
      </c>
      <c r="G318" s="3"/>
      <c r="I318" s="4"/>
      <c r="J318" s="9"/>
      <c r="K318" s="237"/>
      <c r="L318" s="7">
        <f>SUM(L6,L30,L54,L78,L102,L126)</f>
        <v>47422</v>
      </c>
      <c r="M318" s="3"/>
      <c r="O318" s="4"/>
      <c r="P318" s="9"/>
      <c r="Q318" s="237"/>
      <c r="R318" s="10">
        <f>SUM(R6,R30,R54,R78,R102,R126)</f>
        <v>0</v>
      </c>
      <c r="S318" s="11"/>
      <c r="T318" s="10"/>
      <c r="U318" s="12"/>
      <c r="V318" s="9"/>
      <c r="W318" s="237"/>
      <c r="X318" s="10">
        <f>SUM(X6,X30,X54,X78,X102,X126)</f>
        <v>0</v>
      </c>
      <c r="Y318" s="11"/>
      <c r="Z318" s="10"/>
      <c r="AA318" s="12"/>
      <c r="AB318" s="9"/>
      <c r="AC318" s="237"/>
      <c r="AD318" s="10">
        <f>SUM(AD6,AD30,AD54,AD78,AD102,AD126)</f>
        <v>0</v>
      </c>
      <c r="AE318" s="11"/>
      <c r="AF318" s="10"/>
      <c r="AG318" s="12"/>
      <c r="AH318" s="9"/>
      <c r="AI318" s="237"/>
      <c r="AJ318" s="10">
        <f>SUM(AJ6,AJ30,AJ54,AJ78,AJ102,AJ126)</f>
        <v>0</v>
      </c>
      <c r="AK318" s="3"/>
      <c r="AM318" s="4"/>
      <c r="AO318" s="3"/>
      <c r="AP318" s="10">
        <f>SUM(AP6,AP30,AP54,AP78,AP102,AP126)</f>
        <v>0</v>
      </c>
      <c r="AQ318" s="3"/>
      <c r="AS318" s="4"/>
      <c r="AU318" s="3"/>
      <c r="AW318" s="3"/>
      <c r="AY318" s="3"/>
      <c r="BA318" s="3"/>
      <c r="BC318" s="3"/>
      <c r="BE318" s="3"/>
      <c r="BG318" s="3"/>
      <c r="BI318" s="3"/>
      <c r="BK318" s="3"/>
      <c r="BM318" s="11" t="s">
        <v>1</v>
      </c>
      <c r="BO318" s="3"/>
      <c r="BQ318" s="3"/>
      <c r="BS318" s="11" t="s">
        <v>1</v>
      </c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6"/>
      <c r="CK318" s="6"/>
      <c r="CL318" s="2"/>
      <c r="CM318" s="6"/>
      <c r="CN318" s="2"/>
    </row>
    <row r="319" spans="3:92" s="15" customFormat="1" ht="18" customHeight="1" x14ac:dyDescent="0.3">
      <c r="C319" s="347" t="s">
        <v>2</v>
      </c>
      <c r="D319" s="345"/>
      <c r="E319" s="352"/>
      <c r="F319" s="358" t="str">
        <f>$F$7</f>
        <v>2025 Budget</v>
      </c>
      <c r="G319" s="345"/>
      <c r="H319" s="345"/>
      <c r="I319" s="345"/>
      <c r="J319" s="345"/>
      <c r="K319" s="346"/>
      <c r="L319" s="359" t="str">
        <f>$L$7</f>
        <v>2025 Actual</v>
      </c>
      <c r="M319" s="345"/>
      <c r="N319" s="345"/>
      <c r="O319" s="345"/>
      <c r="P319" s="345"/>
      <c r="Q319" s="348"/>
      <c r="R319" s="347" t="str">
        <f>$R$7</f>
        <v>2024 Actual</v>
      </c>
      <c r="S319" s="345"/>
      <c r="T319" s="345"/>
      <c r="U319" s="345"/>
      <c r="V319" s="345"/>
      <c r="W319" s="348"/>
      <c r="X319" s="344" t="str">
        <f>$X$7</f>
        <v>2023 Actual</v>
      </c>
      <c r="Y319" s="345"/>
      <c r="Z319" s="345"/>
      <c r="AA319" s="345"/>
      <c r="AB319" s="345"/>
      <c r="AC319" s="346"/>
      <c r="AD319" s="347" t="str">
        <f>$AD$7</f>
        <v>2022 Actual</v>
      </c>
      <c r="AE319" s="345"/>
      <c r="AF319" s="345"/>
      <c r="AG319" s="345"/>
      <c r="AH319" s="345"/>
      <c r="AI319" s="348"/>
      <c r="AJ319" s="347" t="str">
        <f>$AJ$7</f>
        <v>2021 Actual</v>
      </c>
      <c r="AK319" s="345"/>
      <c r="AL319" s="345"/>
      <c r="AM319" s="345"/>
      <c r="AN319" s="345"/>
      <c r="AO319" s="346"/>
      <c r="AP319" s="347" t="str">
        <f>$AP$7</f>
        <v>2020 Actual</v>
      </c>
      <c r="AQ319" s="345"/>
      <c r="AR319" s="345"/>
      <c r="AS319" s="345"/>
      <c r="AT319" s="345"/>
      <c r="AU319" s="349"/>
      <c r="AV319" s="350" t="str">
        <f>$AV$7</f>
        <v>2025 Actual vs. 2025 Budget</v>
      </c>
      <c r="AW319" s="340"/>
      <c r="AX319" s="340"/>
      <c r="AY319" s="340"/>
      <c r="AZ319" s="340"/>
      <c r="BA319" s="351"/>
      <c r="BB319" s="350" t="str">
        <f>$BB$7</f>
        <v>2025 Actual vs. 2024 Actual</v>
      </c>
      <c r="BC319" s="340"/>
      <c r="BD319" s="340"/>
      <c r="BE319" s="340"/>
      <c r="BF319" s="340"/>
      <c r="BG319" s="351"/>
      <c r="BH319" s="350" t="str">
        <f>$BH$7</f>
        <v>2025 Actual vs. 2023 Actual</v>
      </c>
      <c r="BI319" s="340"/>
      <c r="BJ319" s="340"/>
      <c r="BK319" s="340"/>
      <c r="BL319" s="340"/>
      <c r="BM319" s="341"/>
      <c r="BN319" s="339" t="str">
        <f>$BN$7</f>
        <v>2024 Actual vs. 2019 Actual</v>
      </c>
      <c r="BO319" s="340"/>
      <c r="BP319" s="340"/>
      <c r="BQ319" s="340"/>
      <c r="BR319" s="340"/>
      <c r="BS319" s="341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6"/>
      <c r="CK319" s="14"/>
      <c r="CL319" s="8"/>
      <c r="CM319" s="14"/>
      <c r="CN319" s="8"/>
    </row>
    <row r="320" spans="3:92" s="15" customFormat="1" ht="18" customHeight="1" x14ac:dyDescent="0.3">
      <c r="C320" s="353"/>
      <c r="D320" s="333"/>
      <c r="E320" s="354"/>
      <c r="F320" s="342" t="s">
        <v>15</v>
      </c>
      <c r="G320" s="333"/>
      <c r="H320" s="334" t="s">
        <v>16</v>
      </c>
      <c r="I320" s="333"/>
      <c r="J320" s="334" t="s">
        <v>17</v>
      </c>
      <c r="K320" s="336"/>
      <c r="L320" s="335" t="s">
        <v>15</v>
      </c>
      <c r="M320" s="333"/>
      <c r="N320" s="334" t="s">
        <v>16</v>
      </c>
      <c r="O320" s="333"/>
      <c r="P320" s="334" t="s">
        <v>17</v>
      </c>
      <c r="Q320" s="343"/>
      <c r="R320" s="335" t="s">
        <v>15</v>
      </c>
      <c r="S320" s="333"/>
      <c r="T320" s="334" t="s">
        <v>16</v>
      </c>
      <c r="U320" s="333"/>
      <c r="V320" s="334" t="s">
        <v>18</v>
      </c>
      <c r="W320" s="343"/>
      <c r="X320" s="338" t="s">
        <v>15</v>
      </c>
      <c r="Y320" s="333"/>
      <c r="Z320" s="334" t="s">
        <v>16</v>
      </c>
      <c r="AA320" s="333"/>
      <c r="AB320" s="334" t="s">
        <v>18</v>
      </c>
      <c r="AC320" s="336"/>
      <c r="AD320" s="335" t="s">
        <v>15</v>
      </c>
      <c r="AE320" s="333"/>
      <c r="AF320" s="334" t="s">
        <v>16</v>
      </c>
      <c r="AG320" s="333"/>
      <c r="AH320" s="334" t="s">
        <v>19</v>
      </c>
      <c r="AI320" s="343"/>
      <c r="AJ320" s="335" t="s">
        <v>15</v>
      </c>
      <c r="AK320" s="333"/>
      <c r="AL320" s="334" t="s">
        <v>16</v>
      </c>
      <c r="AM320" s="333"/>
      <c r="AN320" s="334" t="s">
        <v>19</v>
      </c>
      <c r="AO320" s="336"/>
      <c r="AP320" s="335" t="s">
        <v>15</v>
      </c>
      <c r="AQ320" s="333"/>
      <c r="AR320" s="334" t="s">
        <v>16</v>
      </c>
      <c r="AS320" s="333"/>
      <c r="AT320" s="334" t="s">
        <v>19</v>
      </c>
      <c r="AU320" s="337"/>
      <c r="AV320" s="332" t="s">
        <v>15</v>
      </c>
      <c r="AW320" s="333"/>
      <c r="AX320" s="334" t="s">
        <v>16</v>
      </c>
      <c r="AY320" s="333"/>
      <c r="AZ320" s="334" t="s">
        <v>17</v>
      </c>
      <c r="BA320" s="336"/>
      <c r="BB320" s="332" t="s">
        <v>15</v>
      </c>
      <c r="BC320" s="333"/>
      <c r="BD320" s="334" t="s">
        <v>16</v>
      </c>
      <c r="BE320" s="333"/>
      <c r="BF320" s="334" t="s">
        <v>17</v>
      </c>
      <c r="BG320" s="336"/>
      <c r="BH320" s="332" t="s">
        <v>15</v>
      </c>
      <c r="BI320" s="333"/>
      <c r="BJ320" s="334" t="s">
        <v>16</v>
      </c>
      <c r="BK320" s="333"/>
      <c r="BL320" s="334" t="s">
        <v>17</v>
      </c>
      <c r="BM320" s="337"/>
      <c r="BN320" s="338" t="s">
        <v>15</v>
      </c>
      <c r="BO320" s="333"/>
      <c r="BP320" s="334" t="s">
        <v>16</v>
      </c>
      <c r="BQ320" s="333"/>
      <c r="BR320" s="334" t="s">
        <v>17</v>
      </c>
      <c r="BS320" s="337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6"/>
      <c r="CK320" s="236"/>
      <c r="CM320" s="236"/>
    </row>
    <row r="321" spans="3:92" s="15" customFormat="1" ht="18" customHeight="1" thickBot="1" x14ac:dyDescent="0.35">
      <c r="C321" s="355"/>
      <c r="D321" s="356"/>
      <c r="E321" s="357"/>
      <c r="F321" s="19"/>
      <c r="G321" s="20" t="s">
        <v>28</v>
      </c>
      <c r="H321" s="21"/>
      <c r="I321" s="22" t="s">
        <v>29</v>
      </c>
      <c r="J321" s="21"/>
      <c r="K321" s="23" t="s">
        <v>28</v>
      </c>
      <c r="L321" s="24"/>
      <c r="M321" s="20" t="s">
        <v>28</v>
      </c>
      <c r="N321" s="21"/>
      <c r="O321" s="22" t="s">
        <v>29</v>
      </c>
      <c r="P321" s="21"/>
      <c r="Q321" s="25" t="s">
        <v>28</v>
      </c>
      <c r="R321" s="24"/>
      <c r="S321" s="20" t="s">
        <v>28</v>
      </c>
      <c r="T321" s="21"/>
      <c r="U321" s="22" t="s">
        <v>29</v>
      </c>
      <c r="V321" s="21"/>
      <c r="W321" s="25" t="s">
        <v>28</v>
      </c>
      <c r="X321" s="26"/>
      <c r="Y321" s="20" t="s">
        <v>28</v>
      </c>
      <c r="Z321" s="21"/>
      <c r="AA321" s="22" t="s">
        <v>29</v>
      </c>
      <c r="AB321" s="21"/>
      <c r="AC321" s="23" t="s">
        <v>28</v>
      </c>
      <c r="AD321" s="24"/>
      <c r="AE321" s="20" t="s">
        <v>28</v>
      </c>
      <c r="AF321" s="21"/>
      <c r="AG321" s="22" t="s">
        <v>29</v>
      </c>
      <c r="AH321" s="21"/>
      <c r="AI321" s="25" t="s">
        <v>28</v>
      </c>
      <c r="AJ321" s="24"/>
      <c r="AK321" s="20" t="s">
        <v>28</v>
      </c>
      <c r="AL321" s="21"/>
      <c r="AM321" s="22" t="s">
        <v>29</v>
      </c>
      <c r="AN321" s="21"/>
      <c r="AO321" s="23" t="s">
        <v>28</v>
      </c>
      <c r="AP321" s="24"/>
      <c r="AQ321" s="20" t="s">
        <v>28</v>
      </c>
      <c r="AR321" s="21"/>
      <c r="AS321" s="22" t="s">
        <v>29</v>
      </c>
      <c r="AT321" s="21"/>
      <c r="AU321" s="27" t="s">
        <v>28</v>
      </c>
      <c r="AV321" s="28"/>
      <c r="AW321" s="20" t="s">
        <v>30</v>
      </c>
      <c r="AX321" s="21"/>
      <c r="AY321" s="20" t="s">
        <v>30</v>
      </c>
      <c r="AZ321" s="21"/>
      <c r="BA321" s="23" t="s">
        <v>30</v>
      </c>
      <c r="BB321" s="28"/>
      <c r="BC321" s="20" t="s">
        <v>30</v>
      </c>
      <c r="BD321" s="21"/>
      <c r="BE321" s="20" t="s">
        <v>30</v>
      </c>
      <c r="BF321" s="21"/>
      <c r="BG321" s="23" t="s">
        <v>30</v>
      </c>
      <c r="BH321" s="28"/>
      <c r="BI321" s="20" t="s">
        <v>30</v>
      </c>
      <c r="BJ321" s="21"/>
      <c r="BK321" s="20" t="s">
        <v>30</v>
      </c>
      <c r="BL321" s="21"/>
      <c r="BM321" s="27" t="s">
        <v>30</v>
      </c>
      <c r="BN321" s="26"/>
      <c r="BO321" s="20" t="s">
        <v>30</v>
      </c>
      <c r="BP321" s="21"/>
      <c r="BQ321" s="20" t="s">
        <v>30</v>
      </c>
      <c r="BR321" s="21"/>
      <c r="BS321" s="27" t="s">
        <v>30</v>
      </c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6"/>
      <c r="CK321" s="236"/>
      <c r="CM321" s="236"/>
    </row>
    <row r="322" spans="3:92" ht="18" customHeight="1" thickTop="1" x14ac:dyDescent="0.3">
      <c r="C322" s="360" t="s">
        <v>94</v>
      </c>
      <c r="D322" s="317" t="s">
        <v>33</v>
      </c>
      <c r="E322" s="34" t="s">
        <v>34</v>
      </c>
      <c r="F322" s="35">
        <f t="shared" ref="F322:F325" si="582">SUM(F10,F34,F58,F82,F106,F130)</f>
        <v>0</v>
      </c>
      <c r="G322" s="36">
        <f>IFERROR(F322/F338,0)</f>
        <v>0</v>
      </c>
      <c r="H322" s="37" t="str">
        <f>IFERROR(J322/F322,"0")</f>
        <v>0</v>
      </c>
      <c r="I322" s="38">
        <f>IFERROR(H322/H323,0)</f>
        <v>0</v>
      </c>
      <c r="J322" s="37">
        <f t="shared" ref="J322:J325" si="583">SUM(J10,J34,J58,J82,J106,J130)</f>
        <v>0</v>
      </c>
      <c r="K322" s="39">
        <f>IFERROR(J322/J338,0)</f>
        <v>0</v>
      </c>
      <c r="L322" s="40">
        <f t="shared" ref="L322:L325" si="584">SUM(L10,L34,L58,L82,L106,L130)</f>
        <v>93</v>
      </c>
      <c r="M322" s="36">
        <f>IFERROR(L322/L338,0)</f>
        <v>4.518291794199096E-3</v>
      </c>
      <c r="N322" s="37">
        <f>IFERROR(P322/L322,"0")</f>
        <v>41.955053763440858</v>
      </c>
      <c r="O322" s="38">
        <f>IFERROR(N322/N323,0)</f>
        <v>0.17074344580062933</v>
      </c>
      <c r="P322" s="37">
        <f t="shared" ref="P322:P325" si="585">SUM(P10,P34,P58,P82,P106,P130)</f>
        <v>3901.8199999999997</v>
      </c>
      <c r="Q322" s="41">
        <f>IFERROR(P322/P338,0)</f>
        <v>9.6135025460503413E-4</v>
      </c>
      <c r="R322" s="40">
        <f t="shared" ref="R322:R325" si="586">SUM(R10,R34,R58,R82,R106,R130)</f>
        <v>0</v>
      </c>
      <c r="S322" s="36">
        <f>IFERROR(R322/R338,0)</f>
        <v>0</v>
      </c>
      <c r="T322" s="37" t="str">
        <f>IFERROR(V322/R322,"0")</f>
        <v>0</v>
      </c>
      <c r="U322" s="38">
        <f>IFERROR(T322/T323,0)</f>
        <v>0</v>
      </c>
      <c r="V322" s="37">
        <f t="shared" ref="V322:V325" si="587">SUM(V10,V34,V58,V82,V106,V130)</f>
        <v>0</v>
      </c>
      <c r="W322" s="41">
        <f>IFERROR(V322/V338,0)</f>
        <v>0</v>
      </c>
      <c r="X322" s="42">
        <f t="shared" ref="X322:X325" si="588">SUM(X10,X34,X58,X82,X106,X130)</f>
        <v>0</v>
      </c>
      <c r="Y322" s="36">
        <f>IFERROR(X322/X338,0)</f>
        <v>0</v>
      </c>
      <c r="Z322" s="37" t="str">
        <f>IFERROR(AB322/X322,"0")</f>
        <v>0</v>
      </c>
      <c r="AA322" s="38">
        <f>IFERROR(Z322/Z323,0)</f>
        <v>0</v>
      </c>
      <c r="AB322" s="37">
        <f t="shared" ref="AB322:AB325" si="589">SUM(AB10,AB34,AB58,AB82,AB106,AB130)</f>
        <v>0</v>
      </c>
      <c r="AC322" s="39">
        <f>IFERROR(AB322/AB338,0)</f>
        <v>0</v>
      </c>
      <c r="AD322" s="40">
        <f t="shared" ref="AD322:AD325" si="590">SUM(AD10,AD34,AD58,AD82,AD106,AD130)</f>
        <v>0</v>
      </c>
      <c r="AE322" s="36">
        <f>IFERROR(AD322/AD338,0)</f>
        <v>0</v>
      </c>
      <c r="AF322" s="37" t="str">
        <f>IFERROR(AH322/AD322,"0")</f>
        <v>0</v>
      </c>
      <c r="AG322" s="38">
        <f>IFERROR(AF322/AF323,0)</f>
        <v>0</v>
      </c>
      <c r="AH322" s="37">
        <f t="shared" ref="AH322:AH325" si="591">SUM(AH10,AH34,AH58,AH82,AH106,AH130)</f>
        <v>0</v>
      </c>
      <c r="AI322" s="41">
        <f>IFERROR(AH322/AH338,0)</f>
        <v>0</v>
      </c>
      <c r="AJ322" s="40">
        <f t="shared" ref="AJ322:AJ325" si="592">SUM(AJ10,AJ34,AJ58,AJ82,AJ106,AJ130)</f>
        <v>0</v>
      </c>
      <c r="AK322" s="36">
        <f>IFERROR(AJ322/AJ338,0)</f>
        <v>0</v>
      </c>
      <c r="AL322" s="37" t="str">
        <f>IFERROR(AN322/AJ322,"0")</f>
        <v>0</v>
      </c>
      <c r="AM322" s="38">
        <f>IFERROR(AL322/AL323,0)</f>
        <v>0</v>
      </c>
      <c r="AN322" s="37">
        <f t="shared" ref="AN322:AN325" si="593">SUM(AN10,AN34,AN58,AN82,AN106,AN130)</f>
        <v>0</v>
      </c>
      <c r="AO322" s="39">
        <f>IFERROR(AN322/AN338,0)</f>
        <v>0</v>
      </c>
      <c r="AP322" s="40">
        <f t="shared" ref="AP322:AP325" si="594">SUM(AP10,AP34,AP58,AP82,AP106,AP130)</f>
        <v>0</v>
      </c>
      <c r="AQ322" s="36">
        <f>IFERROR(AP322/AP338,0)</f>
        <v>0</v>
      </c>
      <c r="AR322" s="37" t="str">
        <f>IFERROR(AT322/AP322,"0")</f>
        <v>0</v>
      </c>
      <c r="AS322" s="38">
        <f>IFERROR(AR322/AR323,0)</f>
        <v>0</v>
      </c>
      <c r="AT322" s="37">
        <f t="shared" ref="AT322:AT325" si="595">SUM(AT10,AT34,AT58,AT82,AT106,AT130)</f>
        <v>0</v>
      </c>
      <c r="AU322" s="43">
        <f>IFERROR(AT322/AT338,0)</f>
        <v>0</v>
      </c>
      <c r="AV322" s="44">
        <f>IFERROR(L322-F322,0)</f>
        <v>93</v>
      </c>
      <c r="AW322" s="45">
        <f>IFERROR(AV322/F322,0)</f>
        <v>0</v>
      </c>
      <c r="AX322" s="46">
        <f>IFERROR(N322-H322,0)</f>
        <v>41.955053763440858</v>
      </c>
      <c r="AY322" s="45">
        <f>IFERROR(AX322/H322,0)</f>
        <v>0</v>
      </c>
      <c r="AZ322" s="46">
        <f>IFERROR(P322-J322,0)</f>
        <v>3901.8199999999997</v>
      </c>
      <c r="BA322" s="47">
        <f>IFERROR(AZ322/J322,0)</f>
        <v>0</v>
      </c>
      <c r="BB322" s="44">
        <f>IFERROR(L322-R322,0)</f>
        <v>93</v>
      </c>
      <c r="BC322" s="45">
        <f>IFERROR(BB322/R322,0)</f>
        <v>0</v>
      </c>
      <c r="BD322" s="46">
        <f>IFERROR(N322-T322,0)</f>
        <v>41.955053763440858</v>
      </c>
      <c r="BE322" s="45">
        <f>IFERROR(BD322/T322,0)</f>
        <v>0</v>
      </c>
      <c r="BF322" s="46">
        <f>IFERROR(P322-V322,0)</f>
        <v>3901.8199999999997</v>
      </c>
      <c r="BG322" s="47">
        <f>IFERROR(BF322/V322,0)</f>
        <v>0</v>
      </c>
      <c r="BH322" s="44">
        <f>IFERROR(L322-X322,0)</f>
        <v>93</v>
      </c>
      <c r="BI322" s="45">
        <f>IFERROR(BH322/X322,0)</f>
        <v>0</v>
      </c>
      <c r="BJ322" s="46">
        <f>IFERROR(N322-Z322,0)</f>
        <v>41.955053763440858</v>
      </c>
      <c r="BK322" s="45">
        <f>IFERROR(BJ322/Z322,0)</f>
        <v>0</v>
      </c>
      <c r="BL322" s="46">
        <f>IFERROR(P322-AB322,0)</f>
        <v>3901.8199999999997</v>
      </c>
      <c r="BM322" s="48">
        <f>IFERROR(BL322/AB322,0)</f>
        <v>0</v>
      </c>
      <c r="BN322" s="49">
        <f>IFERROR(L322-AP322,0)</f>
        <v>93</v>
      </c>
      <c r="BO322" s="45">
        <f>IFERROR(BN322/AP322,0)</f>
        <v>0</v>
      </c>
      <c r="BP322" s="46">
        <f>IFERROR(N322-AR322,0)</f>
        <v>41.955053763440858</v>
      </c>
      <c r="BQ322" s="45">
        <f>IFERROR(BP322/AR322,0)</f>
        <v>0</v>
      </c>
      <c r="BR322" s="46">
        <f t="shared" ref="BR322:BR338" si="596">IFERROR(P322-AT322,0)</f>
        <v>3901.8199999999997</v>
      </c>
      <c r="BS322" s="48">
        <f>IFERROR(BR322/AT322,0)</f>
        <v>0</v>
      </c>
      <c r="CD322" s="2"/>
      <c r="CE322" s="2"/>
      <c r="CJ322" s="6"/>
      <c r="CK322" s="236"/>
      <c r="CL322" s="15"/>
      <c r="CM322" s="236"/>
      <c r="CN322" s="15"/>
    </row>
    <row r="323" spans="3:92" ht="18" customHeight="1" x14ac:dyDescent="0.3">
      <c r="C323" s="315"/>
      <c r="D323" s="318"/>
      <c r="E323" s="60" t="s">
        <v>36</v>
      </c>
      <c r="F323" s="61">
        <f t="shared" si="582"/>
        <v>11278</v>
      </c>
      <c r="G323" s="62">
        <f>IFERROR(F323/F338,0)</f>
        <v>0.47527945431827417</v>
      </c>
      <c r="H323" s="63">
        <f t="shared" ref="H323:H338" si="597">IFERROR(J323/F323,"0")</f>
        <v>249.62041142046462</v>
      </c>
      <c r="I323" s="64">
        <f>IFERROR(H323/H323,0)</f>
        <v>1</v>
      </c>
      <c r="J323" s="63">
        <f t="shared" si="583"/>
        <v>2815219</v>
      </c>
      <c r="K323" s="65">
        <f>IFERROR(J323/J338,0)</f>
        <v>0.46924015843248978</v>
      </c>
      <c r="L323" s="66">
        <f t="shared" si="584"/>
        <v>6176</v>
      </c>
      <c r="M323" s="62">
        <f>IFERROR(L323/L338,0)</f>
        <v>0.30005344216100666</v>
      </c>
      <c r="N323" s="63">
        <f t="shared" ref="N323:N338" si="598">IFERROR(P323/L323,"0")</f>
        <v>245.71984925518132</v>
      </c>
      <c r="O323" s="64">
        <f>IFERROR(N323/N323,0)</f>
        <v>1</v>
      </c>
      <c r="P323" s="63">
        <f t="shared" si="585"/>
        <v>1517565.7889999999</v>
      </c>
      <c r="Q323" s="67">
        <f>IFERROR(P323/P338,0)</f>
        <v>0.37390557679109732</v>
      </c>
      <c r="R323" s="66">
        <f t="shared" si="586"/>
        <v>0</v>
      </c>
      <c r="S323" s="62">
        <f>IFERROR(R323/R338,0)</f>
        <v>0</v>
      </c>
      <c r="T323" s="63" t="str">
        <f t="shared" ref="T323:T338" si="599">IFERROR(V323/R323,"0")</f>
        <v>0</v>
      </c>
      <c r="U323" s="64">
        <f>IFERROR(T323/T323,0)</f>
        <v>0</v>
      </c>
      <c r="V323" s="63">
        <f t="shared" si="587"/>
        <v>0</v>
      </c>
      <c r="W323" s="67">
        <f>IFERROR(V323/V338,0)</f>
        <v>0</v>
      </c>
      <c r="X323" s="68">
        <f t="shared" si="588"/>
        <v>0</v>
      </c>
      <c r="Y323" s="62">
        <f>IFERROR(X323/X338,0)</f>
        <v>0</v>
      </c>
      <c r="Z323" s="63" t="str">
        <f t="shared" ref="Z323:Z338" si="600">IFERROR(AB323/X323,"0")</f>
        <v>0</v>
      </c>
      <c r="AA323" s="64">
        <f>IFERROR(Z323/Z323,0)</f>
        <v>0</v>
      </c>
      <c r="AB323" s="63">
        <f t="shared" si="589"/>
        <v>0</v>
      </c>
      <c r="AC323" s="65">
        <f>IFERROR(AB323/AB338,0)</f>
        <v>0</v>
      </c>
      <c r="AD323" s="66">
        <f t="shared" si="590"/>
        <v>0</v>
      </c>
      <c r="AE323" s="62">
        <f>IFERROR(AD323/AD338,0)</f>
        <v>0</v>
      </c>
      <c r="AF323" s="63" t="str">
        <f t="shared" ref="AF323:AF338" si="601">IFERROR(AH323/AD323,"0")</f>
        <v>0</v>
      </c>
      <c r="AG323" s="64">
        <f>IFERROR(AF323/AF323,0)</f>
        <v>0</v>
      </c>
      <c r="AH323" s="63">
        <f t="shared" si="591"/>
        <v>0</v>
      </c>
      <c r="AI323" s="67">
        <f>IFERROR(AH323/AH338,0)</f>
        <v>0</v>
      </c>
      <c r="AJ323" s="66">
        <f t="shared" si="592"/>
        <v>0</v>
      </c>
      <c r="AK323" s="62">
        <f>IFERROR(AJ323/AJ338,0)</f>
        <v>0</v>
      </c>
      <c r="AL323" s="63" t="str">
        <f t="shared" ref="AL323:AL338" si="602">IFERROR(AN323/AJ323,"0")</f>
        <v>0</v>
      </c>
      <c r="AM323" s="64">
        <f>IFERROR(AL323/AL323,0)</f>
        <v>0</v>
      </c>
      <c r="AN323" s="63">
        <f t="shared" si="593"/>
        <v>0</v>
      </c>
      <c r="AO323" s="65">
        <f>IFERROR(AN323/AN338,0)</f>
        <v>0</v>
      </c>
      <c r="AP323" s="66">
        <f t="shared" si="594"/>
        <v>0</v>
      </c>
      <c r="AQ323" s="62">
        <f>IFERROR(AP323/AP338,0)</f>
        <v>0</v>
      </c>
      <c r="AR323" s="63" t="str">
        <f t="shared" ref="AR323:AR338" si="603">IFERROR(AT323/AP323,"0")</f>
        <v>0</v>
      </c>
      <c r="AS323" s="64">
        <f>IFERROR(AR323/AR323,0)</f>
        <v>0</v>
      </c>
      <c r="AT323" s="63">
        <f t="shared" si="595"/>
        <v>0</v>
      </c>
      <c r="AU323" s="69">
        <f>IFERROR(AT323/AT338,0)</f>
        <v>0</v>
      </c>
      <c r="AV323" s="70">
        <f t="shared" ref="AV323:AV339" si="604">IFERROR(L323-F323,0)</f>
        <v>-5102</v>
      </c>
      <c r="AW323" s="71">
        <f t="shared" ref="AW323:AW338" si="605">IFERROR(AV323/F323,0)</f>
        <v>-0.45238517467636108</v>
      </c>
      <c r="AX323" s="72">
        <f t="shared" ref="AX323:AX338" si="606">IFERROR(N323-H323,0)</f>
        <v>-3.9005621652833042</v>
      </c>
      <c r="AY323" s="71">
        <f t="shared" ref="AY323:AY338" si="607">IFERROR(AX323/H323,0)</f>
        <v>-1.5625974426879439E-2</v>
      </c>
      <c r="AZ323" s="72">
        <f t="shared" ref="AZ323:AZ338" si="608">IFERROR(P323-J323,0)</f>
        <v>-1297653.2110000001</v>
      </c>
      <c r="BA323" s="73">
        <f t="shared" ref="BA323:BA338" si="609">IFERROR(AZ323/J323,0)</f>
        <v>-0.46094218993264829</v>
      </c>
      <c r="BB323" s="70">
        <f t="shared" ref="BB323:BB339" si="610">IFERROR(L323-R323,0)</f>
        <v>6176</v>
      </c>
      <c r="BC323" s="71">
        <f t="shared" ref="BC323:BC338" si="611">IFERROR(BB323/R323,0)</f>
        <v>0</v>
      </c>
      <c r="BD323" s="72">
        <f t="shared" ref="BD323:BD338" si="612">IFERROR(N323-T323,0)</f>
        <v>245.71984925518132</v>
      </c>
      <c r="BE323" s="71">
        <f t="shared" ref="BE323:BE338" si="613">IFERROR(BD323/T323,0)</f>
        <v>0</v>
      </c>
      <c r="BF323" s="72">
        <f t="shared" ref="BF323:BF338" si="614">IFERROR(P323-V323,0)</f>
        <v>1517565.7889999999</v>
      </c>
      <c r="BG323" s="73">
        <f t="shared" ref="BG323:BG338" si="615">IFERROR(BF323/V323,0)</f>
        <v>0</v>
      </c>
      <c r="BH323" s="70">
        <f t="shared" ref="BH323:BH339" si="616">IFERROR(L323-X323,0)</f>
        <v>6176</v>
      </c>
      <c r="BI323" s="71">
        <f t="shared" ref="BI323:BI338" si="617">IFERROR(BH323/X323,0)</f>
        <v>0</v>
      </c>
      <c r="BJ323" s="72">
        <f t="shared" ref="BJ323:BJ338" si="618">IFERROR(N323-Z323,0)</f>
        <v>245.71984925518132</v>
      </c>
      <c r="BK323" s="71">
        <f t="shared" ref="BK323:BK338" si="619">IFERROR(BJ323/Z323,0)</f>
        <v>0</v>
      </c>
      <c r="BL323" s="72">
        <f t="shared" ref="BL323:BL338" si="620">IFERROR(P323-AB323,0)</f>
        <v>1517565.7889999999</v>
      </c>
      <c r="BM323" s="74">
        <f t="shared" ref="BM323:BM338" si="621">IFERROR(BL323/AB323,0)</f>
        <v>0</v>
      </c>
      <c r="BN323" s="75">
        <f t="shared" ref="BN323:BN338" si="622">IFERROR(L323-AP323,0)</f>
        <v>6176</v>
      </c>
      <c r="BO323" s="71">
        <f t="shared" ref="BO323:BO338" si="623">IFERROR(BN323/AP323,0)</f>
        <v>0</v>
      </c>
      <c r="BP323" s="72">
        <f t="shared" ref="BP323:BP338" si="624">IFERROR(N323-AR323,0)</f>
        <v>245.71984925518132</v>
      </c>
      <c r="BQ323" s="71">
        <f t="shared" ref="BQ323:BQ338" si="625">IFERROR(BP323/AR323,0)</f>
        <v>0</v>
      </c>
      <c r="BR323" s="72">
        <f t="shared" si="596"/>
        <v>1517565.7889999999</v>
      </c>
      <c r="BS323" s="74">
        <f t="shared" ref="BS323:BS338" si="626">IFERROR(BR323/AT323,0)</f>
        <v>0</v>
      </c>
      <c r="CD323" s="2"/>
      <c r="CE323" s="2"/>
      <c r="CJ323" s="6"/>
      <c r="CK323" s="6"/>
      <c r="CM323" s="6"/>
    </row>
    <row r="324" spans="3:92" ht="18" customHeight="1" x14ac:dyDescent="0.3">
      <c r="C324" s="315"/>
      <c r="D324" s="318"/>
      <c r="E324" s="60" t="s">
        <v>37</v>
      </c>
      <c r="F324" s="61">
        <f t="shared" si="582"/>
        <v>377.71669689999999</v>
      </c>
      <c r="G324" s="62">
        <f>IFERROR(F324/F338,0)</f>
        <v>1.5917803297529079E-2</v>
      </c>
      <c r="H324" s="63">
        <f t="shared" si="597"/>
        <v>159.10337163599189</v>
      </c>
      <c r="I324" s="64">
        <f>IFERROR(H324/H323,0)</f>
        <v>0.6373812571280304</v>
      </c>
      <c r="J324" s="63">
        <f t="shared" si="583"/>
        <v>60096</v>
      </c>
      <c r="K324" s="65">
        <f>IFERROR(J324/J338,0)</f>
        <v>1.0016789656917954E-2</v>
      </c>
      <c r="L324" s="66">
        <f t="shared" si="584"/>
        <v>155</v>
      </c>
      <c r="M324" s="62">
        <f>IFERROR(L324/L338,0)</f>
        <v>7.5304863236651609E-3</v>
      </c>
      <c r="N324" s="63">
        <f t="shared" si="598"/>
        <v>193.7655419354839</v>
      </c>
      <c r="O324" s="64">
        <f>IFERROR(N324/N323,0)</f>
        <v>0.78856283903323332</v>
      </c>
      <c r="P324" s="63">
        <f t="shared" si="585"/>
        <v>30033.659000000003</v>
      </c>
      <c r="Q324" s="67">
        <f>IFERROR(P324/P338,0)</f>
        <v>7.3998456428976166E-3</v>
      </c>
      <c r="R324" s="66">
        <f t="shared" si="586"/>
        <v>0</v>
      </c>
      <c r="S324" s="62">
        <f>IFERROR(R324/R338,0)</f>
        <v>0</v>
      </c>
      <c r="T324" s="63" t="str">
        <f t="shared" si="599"/>
        <v>0</v>
      </c>
      <c r="U324" s="64">
        <f>IFERROR(T324/T323,0)</f>
        <v>0</v>
      </c>
      <c r="V324" s="63">
        <f t="shared" si="587"/>
        <v>0</v>
      </c>
      <c r="W324" s="67">
        <f>IFERROR(V324/V338,0)</f>
        <v>0</v>
      </c>
      <c r="X324" s="68">
        <f t="shared" si="588"/>
        <v>0</v>
      </c>
      <c r="Y324" s="62">
        <f>IFERROR(X324/X338,0)</f>
        <v>0</v>
      </c>
      <c r="Z324" s="63" t="str">
        <f t="shared" si="600"/>
        <v>0</v>
      </c>
      <c r="AA324" s="64">
        <f>IFERROR(Z324/Z323,0)</f>
        <v>0</v>
      </c>
      <c r="AB324" s="63">
        <f t="shared" si="589"/>
        <v>0</v>
      </c>
      <c r="AC324" s="65">
        <f>IFERROR(AB324/AB338,0)</f>
        <v>0</v>
      </c>
      <c r="AD324" s="66">
        <f t="shared" si="590"/>
        <v>0</v>
      </c>
      <c r="AE324" s="62">
        <f>IFERROR(AD324/AD338,0)</f>
        <v>0</v>
      </c>
      <c r="AF324" s="63" t="str">
        <f t="shared" si="601"/>
        <v>0</v>
      </c>
      <c r="AG324" s="64">
        <f>IFERROR(AF324/AF323,0)</f>
        <v>0</v>
      </c>
      <c r="AH324" s="63">
        <f t="shared" si="591"/>
        <v>0</v>
      </c>
      <c r="AI324" s="67">
        <f>IFERROR(AH324/AH338,0)</f>
        <v>0</v>
      </c>
      <c r="AJ324" s="66">
        <f t="shared" si="592"/>
        <v>0</v>
      </c>
      <c r="AK324" s="62">
        <f>IFERROR(AJ324/AJ338,0)</f>
        <v>0</v>
      </c>
      <c r="AL324" s="63" t="str">
        <f t="shared" si="602"/>
        <v>0</v>
      </c>
      <c r="AM324" s="64">
        <f>IFERROR(AL324/AL323,0)</f>
        <v>0</v>
      </c>
      <c r="AN324" s="63">
        <f t="shared" si="593"/>
        <v>0</v>
      </c>
      <c r="AO324" s="65">
        <f>IFERROR(AN324/AN338,0)</f>
        <v>0</v>
      </c>
      <c r="AP324" s="66">
        <f t="shared" si="594"/>
        <v>0</v>
      </c>
      <c r="AQ324" s="62">
        <f>IFERROR(AP324/AP338,0)</f>
        <v>0</v>
      </c>
      <c r="AR324" s="63" t="str">
        <f t="shared" si="603"/>
        <v>0</v>
      </c>
      <c r="AS324" s="64">
        <f>IFERROR(AR324/AR323,0)</f>
        <v>0</v>
      </c>
      <c r="AT324" s="63">
        <f t="shared" si="595"/>
        <v>0</v>
      </c>
      <c r="AU324" s="69">
        <f>IFERROR(AT324/AT338,0)</f>
        <v>0</v>
      </c>
      <c r="AV324" s="70">
        <f t="shared" si="604"/>
        <v>-222.71669689999999</v>
      </c>
      <c r="AW324" s="71">
        <f t="shared" si="605"/>
        <v>-0.58963953335365515</v>
      </c>
      <c r="AX324" s="72">
        <f t="shared" si="606"/>
        <v>34.662170299492004</v>
      </c>
      <c r="AY324" s="71">
        <f t="shared" si="607"/>
        <v>0.2178594327893604</v>
      </c>
      <c r="AZ324" s="72">
        <f t="shared" si="608"/>
        <v>-30062.340999999997</v>
      </c>
      <c r="BA324" s="73">
        <f t="shared" si="609"/>
        <v>-0.50023863485090514</v>
      </c>
      <c r="BB324" s="70">
        <f t="shared" si="610"/>
        <v>155</v>
      </c>
      <c r="BC324" s="71">
        <f t="shared" si="611"/>
        <v>0</v>
      </c>
      <c r="BD324" s="72">
        <f t="shared" si="612"/>
        <v>193.7655419354839</v>
      </c>
      <c r="BE324" s="71">
        <f t="shared" si="613"/>
        <v>0</v>
      </c>
      <c r="BF324" s="72">
        <f t="shared" si="614"/>
        <v>30033.659000000003</v>
      </c>
      <c r="BG324" s="73">
        <f t="shared" si="615"/>
        <v>0</v>
      </c>
      <c r="BH324" s="70">
        <f t="shared" si="616"/>
        <v>155</v>
      </c>
      <c r="BI324" s="71">
        <f t="shared" si="617"/>
        <v>0</v>
      </c>
      <c r="BJ324" s="72">
        <f t="shared" si="618"/>
        <v>193.7655419354839</v>
      </c>
      <c r="BK324" s="71">
        <f t="shared" si="619"/>
        <v>0</v>
      </c>
      <c r="BL324" s="72">
        <f t="shared" si="620"/>
        <v>30033.659000000003</v>
      </c>
      <c r="BM324" s="74">
        <f t="shared" si="621"/>
        <v>0</v>
      </c>
      <c r="BN324" s="75">
        <f t="shared" si="622"/>
        <v>155</v>
      </c>
      <c r="BO324" s="71">
        <f t="shared" si="623"/>
        <v>0</v>
      </c>
      <c r="BP324" s="72">
        <f t="shared" si="624"/>
        <v>193.7655419354839</v>
      </c>
      <c r="BQ324" s="71">
        <f t="shared" si="625"/>
        <v>0</v>
      </c>
      <c r="BR324" s="72">
        <f t="shared" si="596"/>
        <v>30033.659000000003</v>
      </c>
      <c r="BS324" s="74">
        <f t="shared" si="626"/>
        <v>0</v>
      </c>
      <c r="CD324" s="2"/>
      <c r="CE324" s="2"/>
      <c r="CJ324" s="6"/>
      <c r="CK324" s="6"/>
      <c r="CM324" s="6"/>
    </row>
    <row r="325" spans="3:92" ht="18" customHeight="1" x14ac:dyDescent="0.3">
      <c r="C325" s="315"/>
      <c r="D325" s="318"/>
      <c r="E325" s="60" t="s">
        <v>39</v>
      </c>
      <c r="F325" s="61">
        <f t="shared" si="582"/>
        <v>219.14446459999999</v>
      </c>
      <c r="G325" s="62">
        <f>IFERROR(F325/F338,0)</f>
        <v>9.2352244681644206E-3</v>
      </c>
      <c r="H325" s="63">
        <f t="shared" si="597"/>
        <v>329.93760591660413</v>
      </c>
      <c r="I325" s="64">
        <f>IFERROR(H325/H323,0)</f>
        <v>1.3217573196001666</v>
      </c>
      <c r="J325" s="63">
        <f t="shared" si="583"/>
        <v>72304</v>
      </c>
      <c r="K325" s="65">
        <f>IFERROR(J325/J338,0)</f>
        <v>1.2051616735786004E-2</v>
      </c>
      <c r="L325" s="66">
        <f t="shared" si="584"/>
        <v>0</v>
      </c>
      <c r="M325" s="62">
        <f>IFERROR(L325/L338,0)</f>
        <v>0</v>
      </c>
      <c r="N325" s="63" t="str">
        <f t="shared" si="598"/>
        <v>0</v>
      </c>
      <c r="O325" s="64">
        <f>IFERROR(N325/N323,0)</f>
        <v>0</v>
      </c>
      <c r="P325" s="63">
        <f t="shared" si="585"/>
        <v>0</v>
      </c>
      <c r="Q325" s="67">
        <f>IFERROR(P325/P338,0)</f>
        <v>0</v>
      </c>
      <c r="R325" s="66">
        <f t="shared" si="586"/>
        <v>0</v>
      </c>
      <c r="S325" s="62">
        <f>IFERROR(R325/R338,0)</f>
        <v>0</v>
      </c>
      <c r="T325" s="63" t="str">
        <f t="shared" si="599"/>
        <v>0</v>
      </c>
      <c r="U325" s="64">
        <f>IFERROR(T325/T323,0)</f>
        <v>0</v>
      </c>
      <c r="V325" s="63">
        <f t="shared" si="587"/>
        <v>0</v>
      </c>
      <c r="W325" s="67">
        <f>IFERROR(V325/V338,0)</f>
        <v>0</v>
      </c>
      <c r="X325" s="68">
        <f t="shared" si="588"/>
        <v>0</v>
      </c>
      <c r="Y325" s="62">
        <f>IFERROR(X325/X338,0)</f>
        <v>0</v>
      </c>
      <c r="Z325" s="63" t="str">
        <f t="shared" si="600"/>
        <v>0</v>
      </c>
      <c r="AA325" s="64">
        <f>IFERROR(Z325/Z323,0)</f>
        <v>0</v>
      </c>
      <c r="AB325" s="63">
        <f t="shared" si="589"/>
        <v>0</v>
      </c>
      <c r="AC325" s="65">
        <f>IFERROR(AB325/AB338,0)</f>
        <v>0</v>
      </c>
      <c r="AD325" s="66">
        <f t="shared" si="590"/>
        <v>0</v>
      </c>
      <c r="AE325" s="62">
        <f>IFERROR(AD325/AD338,0)</f>
        <v>0</v>
      </c>
      <c r="AF325" s="63" t="str">
        <f t="shared" si="601"/>
        <v>0</v>
      </c>
      <c r="AG325" s="64">
        <f>IFERROR(AF325/AF323,0)</f>
        <v>0</v>
      </c>
      <c r="AH325" s="63">
        <f t="shared" si="591"/>
        <v>0</v>
      </c>
      <c r="AI325" s="67">
        <f>IFERROR(AH325/AH338,0)</f>
        <v>0</v>
      </c>
      <c r="AJ325" s="66">
        <f t="shared" si="592"/>
        <v>0</v>
      </c>
      <c r="AK325" s="62">
        <f>IFERROR(AJ325/AJ338,0)</f>
        <v>0</v>
      </c>
      <c r="AL325" s="63" t="str">
        <f t="shared" si="602"/>
        <v>0</v>
      </c>
      <c r="AM325" s="64">
        <f>IFERROR(AL325/AL323,0)</f>
        <v>0</v>
      </c>
      <c r="AN325" s="63">
        <f t="shared" si="593"/>
        <v>0</v>
      </c>
      <c r="AO325" s="65">
        <f>IFERROR(AN325/AN338,0)</f>
        <v>0</v>
      </c>
      <c r="AP325" s="66">
        <f t="shared" si="594"/>
        <v>0</v>
      </c>
      <c r="AQ325" s="62">
        <f>IFERROR(AP325/AP338,0)</f>
        <v>0</v>
      </c>
      <c r="AR325" s="63" t="str">
        <f t="shared" si="603"/>
        <v>0</v>
      </c>
      <c r="AS325" s="64">
        <f>IFERROR(AR325/AR323,0)</f>
        <v>0</v>
      </c>
      <c r="AT325" s="63">
        <f t="shared" si="595"/>
        <v>0</v>
      </c>
      <c r="AU325" s="69">
        <f>IFERROR(AT325/AT338,0)</f>
        <v>0</v>
      </c>
      <c r="AV325" s="70">
        <f t="shared" si="604"/>
        <v>-219.14446459999999</v>
      </c>
      <c r="AW325" s="71">
        <f t="shared" si="605"/>
        <v>-1</v>
      </c>
      <c r="AX325" s="72">
        <f t="shared" si="606"/>
        <v>-329.93760591660413</v>
      </c>
      <c r="AY325" s="71">
        <f t="shared" si="607"/>
        <v>-1</v>
      </c>
      <c r="AZ325" s="72">
        <f t="shared" si="608"/>
        <v>-72304</v>
      </c>
      <c r="BA325" s="73">
        <f t="shared" si="609"/>
        <v>-1</v>
      </c>
      <c r="BB325" s="70">
        <f t="shared" si="610"/>
        <v>0</v>
      </c>
      <c r="BC325" s="71">
        <f t="shared" si="611"/>
        <v>0</v>
      </c>
      <c r="BD325" s="72">
        <f t="shared" si="612"/>
        <v>0</v>
      </c>
      <c r="BE325" s="71">
        <f t="shared" si="613"/>
        <v>0</v>
      </c>
      <c r="BF325" s="72">
        <f t="shared" si="614"/>
        <v>0</v>
      </c>
      <c r="BG325" s="73">
        <f t="shared" si="615"/>
        <v>0</v>
      </c>
      <c r="BH325" s="70">
        <f t="shared" si="616"/>
        <v>0</v>
      </c>
      <c r="BI325" s="71">
        <f t="shared" si="617"/>
        <v>0</v>
      </c>
      <c r="BJ325" s="72">
        <f t="shared" si="618"/>
        <v>0</v>
      </c>
      <c r="BK325" s="71">
        <f t="shared" si="619"/>
        <v>0</v>
      </c>
      <c r="BL325" s="72">
        <f t="shared" si="620"/>
        <v>0</v>
      </c>
      <c r="BM325" s="74">
        <f t="shared" si="621"/>
        <v>0</v>
      </c>
      <c r="BN325" s="75">
        <f t="shared" si="622"/>
        <v>0</v>
      </c>
      <c r="BO325" s="71">
        <f t="shared" si="623"/>
        <v>0</v>
      </c>
      <c r="BP325" s="72">
        <f t="shared" si="624"/>
        <v>0</v>
      </c>
      <c r="BQ325" s="71">
        <f t="shared" si="625"/>
        <v>0</v>
      </c>
      <c r="BR325" s="72">
        <f t="shared" si="596"/>
        <v>0</v>
      </c>
      <c r="BS325" s="74">
        <f t="shared" si="626"/>
        <v>0</v>
      </c>
      <c r="CD325" s="2"/>
      <c r="CE325" s="2"/>
      <c r="CJ325" s="6"/>
      <c r="CK325" s="6"/>
      <c r="CM325" s="6"/>
    </row>
    <row r="326" spans="3:92" ht="18" customHeight="1" x14ac:dyDescent="0.3">
      <c r="C326" s="315"/>
      <c r="D326" s="319"/>
      <c r="E326" s="86" t="s">
        <v>41</v>
      </c>
      <c r="F326" s="87">
        <f>SUM(F322:F325)</f>
        <v>11874.861161499999</v>
      </c>
      <c r="G326" s="88">
        <f>IFERROR(F326/F338,0)</f>
        <v>0.50043248208396762</v>
      </c>
      <c r="H326" s="89">
        <f t="shared" si="597"/>
        <v>248.22344951338067</v>
      </c>
      <c r="I326" s="90">
        <f>IFERROR(H326/H323,0)</f>
        <v>0.99440365513727613</v>
      </c>
      <c r="J326" s="89">
        <f>SUM(J322:J325)</f>
        <v>2947619</v>
      </c>
      <c r="K326" s="91">
        <f>IFERROR(J326/J338,0)</f>
        <v>0.49130856482519369</v>
      </c>
      <c r="L326" s="92">
        <f>SUM(L322:L325)</f>
        <v>6424</v>
      </c>
      <c r="M326" s="88">
        <f>IFERROR(L326/L338,0)</f>
        <v>0.31210222027887091</v>
      </c>
      <c r="N326" s="89">
        <f t="shared" si="598"/>
        <v>241.51638667496886</v>
      </c>
      <c r="O326" s="90">
        <f>IFERROR(N326/N323,0)</f>
        <v>0.98289327218393685</v>
      </c>
      <c r="P326" s="89">
        <f>SUM(P322:P325)</f>
        <v>1551501.2679999999</v>
      </c>
      <c r="Q326" s="93">
        <f>IFERROR(P326/P338,0)</f>
        <v>0.38226677268859999</v>
      </c>
      <c r="R326" s="92">
        <f>SUM(R322:R325)</f>
        <v>0</v>
      </c>
      <c r="S326" s="88">
        <f>IFERROR(R326/R338,0)</f>
        <v>0</v>
      </c>
      <c r="T326" s="89" t="str">
        <f t="shared" si="599"/>
        <v>0</v>
      </c>
      <c r="U326" s="90">
        <f>IFERROR(T326/T323,0)</f>
        <v>0</v>
      </c>
      <c r="V326" s="89">
        <f>SUM(V322:V325)</f>
        <v>0</v>
      </c>
      <c r="W326" s="93">
        <f>IFERROR(V326/V338,0)</f>
        <v>0</v>
      </c>
      <c r="X326" s="94">
        <f>SUM(X322:X325)</f>
        <v>0</v>
      </c>
      <c r="Y326" s="88">
        <f>IFERROR(X326/X338,0)</f>
        <v>0</v>
      </c>
      <c r="Z326" s="89" t="str">
        <f t="shared" si="600"/>
        <v>0</v>
      </c>
      <c r="AA326" s="90">
        <f>IFERROR(Z326/Z323,0)</f>
        <v>0</v>
      </c>
      <c r="AB326" s="89">
        <f>SUM(AB322:AB325)</f>
        <v>0</v>
      </c>
      <c r="AC326" s="91">
        <f>IFERROR(AB326/AB338,0)</f>
        <v>0</v>
      </c>
      <c r="AD326" s="92">
        <f>SUM(AD322:AD325)</f>
        <v>0</v>
      </c>
      <c r="AE326" s="88">
        <f>IFERROR(AD326/AD338,0)</f>
        <v>0</v>
      </c>
      <c r="AF326" s="89" t="str">
        <f t="shared" si="601"/>
        <v>0</v>
      </c>
      <c r="AG326" s="90">
        <f>IFERROR(AF326/AF323,0)</f>
        <v>0</v>
      </c>
      <c r="AH326" s="89">
        <f>SUM(AH322:AH325)</f>
        <v>0</v>
      </c>
      <c r="AI326" s="93">
        <f>IFERROR(AH326/AH338,0)</f>
        <v>0</v>
      </c>
      <c r="AJ326" s="92">
        <f>SUM(AJ322:AJ325)</f>
        <v>0</v>
      </c>
      <c r="AK326" s="88">
        <f>IFERROR(AJ326/AJ338,0)</f>
        <v>0</v>
      </c>
      <c r="AL326" s="89" t="str">
        <f t="shared" si="602"/>
        <v>0</v>
      </c>
      <c r="AM326" s="90">
        <f>IFERROR(AL326/AL323,0)</f>
        <v>0</v>
      </c>
      <c r="AN326" s="89">
        <f>SUM(AN322:AN325)</f>
        <v>0</v>
      </c>
      <c r="AO326" s="91">
        <f>IFERROR(AN326/AN338,0)</f>
        <v>0</v>
      </c>
      <c r="AP326" s="92">
        <f>SUM(AP322:AP325)</f>
        <v>0</v>
      </c>
      <c r="AQ326" s="88">
        <f>IFERROR(AP326/AP338,0)</f>
        <v>0</v>
      </c>
      <c r="AR326" s="89" t="str">
        <f t="shared" si="603"/>
        <v>0</v>
      </c>
      <c r="AS326" s="90">
        <f>IFERROR(AR326/AR323,0)</f>
        <v>0</v>
      </c>
      <c r="AT326" s="89">
        <f>SUM(AT322:AT325)</f>
        <v>0</v>
      </c>
      <c r="AU326" s="95">
        <f>IFERROR(AT326/AT338,0)</f>
        <v>0</v>
      </c>
      <c r="AV326" s="96">
        <f t="shared" si="604"/>
        <v>-5450.8611614999991</v>
      </c>
      <c r="AW326" s="97">
        <f t="shared" si="605"/>
        <v>-0.45902525405286182</v>
      </c>
      <c r="AX326" s="98">
        <f t="shared" si="606"/>
        <v>-6.7070628384118152</v>
      </c>
      <c r="AY326" s="97">
        <f t="shared" si="607"/>
        <v>-2.7020262797734854E-2</v>
      </c>
      <c r="AZ326" s="98">
        <f t="shared" si="608"/>
        <v>-1396117.7320000001</v>
      </c>
      <c r="BA326" s="99">
        <f t="shared" si="609"/>
        <v>-0.47364253385529137</v>
      </c>
      <c r="BB326" s="96">
        <f t="shared" si="610"/>
        <v>6424</v>
      </c>
      <c r="BC326" s="97">
        <f t="shared" si="611"/>
        <v>0</v>
      </c>
      <c r="BD326" s="98">
        <f t="shared" si="612"/>
        <v>241.51638667496886</v>
      </c>
      <c r="BE326" s="97">
        <f t="shared" si="613"/>
        <v>0</v>
      </c>
      <c r="BF326" s="98">
        <f t="shared" si="614"/>
        <v>1551501.2679999999</v>
      </c>
      <c r="BG326" s="99">
        <f t="shared" si="615"/>
        <v>0</v>
      </c>
      <c r="BH326" s="96">
        <f t="shared" si="616"/>
        <v>6424</v>
      </c>
      <c r="BI326" s="97">
        <f t="shared" si="617"/>
        <v>0</v>
      </c>
      <c r="BJ326" s="98">
        <f t="shared" si="618"/>
        <v>241.51638667496886</v>
      </c>
      <c r="BK326" s="97">
        <f t="shared" si="619"/>
        <v>0</v>
      </c>
      <c r="BL326" s="98">
        <f t="shared" si="620"/>
        <v>1551501.2679999999</v>
      </c>
      <c r="BM326" s="100">
        <f t="shared" si="621"/>
        <v>0</v>
      </c>
      <c r="BN326" s="101">
        <f t="shared" si="622"/>
        <v>6424</v>
      </c>
      <c r="BO326" s="97">
        <f t="shared" si="623"/>
        <v>0</v>
      </c>
      <c r="BP326" s="98">
        <f t="shared" si="624"/>
        <v>241.51638667496886</v>
      </c>
      <c r="BQ326" s="97">
        <f t="shared" si="625"/>
        <v>0</v>
      </c>
      <c r="BR326" s="98">
        <f t="shared" si="596"/>
        <v>1551501.2679999999</v>
      </c>
      <c r="BS326" s="100">
        <f t="shared" si="626"/>
        <v>0</v>
      </c>
      <c r="CD326" s="2"/>
      <c r="CE326" s="2"/>
      <c r="CJ326" s="6"/>
      <c r="CK326" s="6"/>
      <c r="CM326" s="6"/>
    </row>
    <row r="327" spans="3:92" ht="18" customHeight="1" x14ac:dyDescent="0.3">
      <c r="C327" s="315"/>
      <c r="D327" s="320" t="s">
        <v>44</v>
      </c>
      <c r="E327" s="102" t="s">
        <v>45</v>
      </c>
      <c r="F327" s="103">
        <f t="shared" ref="F327:F329" si="627">SUM(F15,F39,F63,F87,F111,F135)</f>
        <v>1180.7464</v>
      </c>
      <c r="G327" s="104">
        <f>IFERROR(F327/F338,0)</f>
        <v>4.9759221908163384E-2</v>
      </c>
      <c r="H327" s="105">
        <f t="shared" si="597"/>
        <v>226.6193655132042</v>
      </c>
      <c r="I327" s="106">
        <f>IFERROR(H327/H323,0)</f>
        <v>0.9078559089924858</v>
      </c>
      <c r="J327" s="105">
        <f t="shared" ref="J327:J329" si="628">SUM(J15,J39,J63,J87,J111,J135)</f>
        <v>267580</v>
      </c>
      <c r="K327" s="107">
        <f>IFERROR(J327/J338,0)</f>
        <v>4.4600182647732065E-2</v>
      </c>
      <c r="L327" s="108">
        <f t="shared" ref="L327:L329" si="629">SUM(L15,L39,L63,L87,L111,L135)</f>
        <v>1360</v>
      </c>
      <c r="M327" s="104">
        <f>IFERROR(L327/L338,0)</f>
        <v>6.6073944517320113E-2</v>
      </c>
      <c r="N327" s="105">
        <f t="shared" si="598"/>
        <v>134.5708698529412</v>
      </c>
      <c r="O327" s="106">
        <f>IFERROR(N327/N323,0)</f>
        <v>0.54765974446447208</v>
      </c>
      <c r="P327" s="105">
        <f t="shared" ref="P327:P329" si="630">SUM(P15,P39,P63,P87,P111,P135)</f>
        <v>183016.38300000003</v>
      </c>
      <c r="Q327" s="109">
        <f>IFERROR(P327/P338,0)</f>
        <v>4.5092507187400363E-2</v>
      </c>
      <c r="R327" s="108">
        <f t="shared" ref="R327:R329" si="631">SUM(R15,R39,R63,R87,R111,R135)</f>
        <v>0</v>
      </c>
      <c r="S327" s="104">
        <f>IFERROR(R327/R338,0)</f>
        <v>0</v>
      </c>
      <c r="T327" s="105" t="str">
        <f t="shared" si="599"/>
        <v>0</v>
      </c>
      <c r="U327" s="106">
        <f>IFERROR(T327/T323,0)</f>
        <v>0</v>
      </c>
      <c r="V327" s="105">
        <f t="shared" ref="V327:V329" si="632">SUM(V15,V39,V63,V87,V111,V135)</f>
        <v>0</v>
      </c>
      <c r="W327" s="109">
        <f>IFERROR(V327/V338,0)</f>
        <v>0</v>
      </c>
      <c r="X327" s="110">
        <f t="shared" ref="X327:X329" si="633">SUM(X15,X39,X63,X87,X111,X135)</f>
        <v>0</v>
      </c>
      <c r="Y327" s="104">
        <f>IFERROR(X327/X338,0)</f>
        <v>0</v>
      </c>
      <c r="Z327" s="105" t="str">
        <f t="shared" si="600"/>
        <v>0</v>
      </c>
      <c r="AA327" s="106">
        <f>IFERROR(Z327/Z323,0)</f>
        <v>0</v>
      </c>
      <c r="AB327" s="105">
        <f t="shared" ref="AB327:AB329" si="634">SUM(AB15,AB39,AB63,AB87,AB111,AB135)</f>
        <v>0</v>
      </c>
      <c r="AC327" s="107">
        <f>IFERROR(AB327/AB338,0)</f>
        <v>0</v>
      </c>
      <c r="AD327" s="108">
        <f t="shared" ref="AD327:AD329" si="635">SUM(AD15,AD39,AD63,AD87,AD111,AD135)</f>
        <v>0</v>
      </c>
      <c r="AE327" s="104">
        <f>IFERROR(AD327/AD338,0)</f>
        <v>0</v>
      </c>
      <c r="AF327" s="105" t="str">
        <f t="shared" si="601"/>
        <v>0</v>
      </c>
      <c r="AG327" s="106">
        <f>IFERROR(AF327/AF323,0)</f>
        <v>0</v>
      </c>
      <c r="AH327" s="105">
        <f t="shared" ref="AH327:AH329" si="636">SUM(AH15,AH39,AH63,AH87,AH111,AH135)</f>
        <v>0</v>
      </c>
      <c r="AI327" s="109">
        <f>IFERROR(AH327/AH338,0)</f>
        <v>0</v>
      </c>
      <c r="AJ327" s="108">
        <f t="shared" ref="AJ327:AJ329" si="637">SUM(AJ15,AJ39,AJ63,AJ87,AJ111,AJ135)</f>
        <v>0</v>
      </c>
      <c r="AK327" s="104">
        <f>IFERROR(AJ327/AJ338,0)</f>
        <v>0</v>
      </c>
      <c r="AL327" s="105" t="str">
        <f t="shared" si="602"/>
        <v>0</v>
      </c>
      <c r="AM327" s="106">
        <f>IFERROR(AL327/AL323,0)</f>
        <v>0</v>
      </c>
      <c r="AN327" s="105">
        <f t="shared" ref="AN327:AN329" si="638">SUM(AN15,AN39,AN63,AN87,AN111,AN135)</f>
        <v>0</v>
      </c>
      <c r="AO327" s="107">
        <f>IFERROR(AN327/AN338,0)</f>
        <v>0</v>
      </c>
      <c r="AP327" s="108">
        <f t="shared" ref="AP327:AP329" si="639">SUM(AP15,AP39,AP63,AP87,AP111,AP135)</f>
        <v>0</v>
      </c>
      <c r="AQ327" s="104">
        <f>IFERROR(AP327/AP338,0)</f>
        <v>0</v>
      </c>
      <c r="AR327" s="105" t="str">
        <f t="shared" si="603"/>
        <v>0</v>
      </c>
      <c r="AS327" s="106">
        <f>IFERROR(AR327/AR323,0)</f>
        <v>0</v>
      </c>
      <c r="AT327" s="105">
        <f t="shared" ref="AT327:AT329" si="640">SUM(AT15,AT39,AT63,AT87,AT111,AT135)</f>
        <v>0</v>
      </c>
      <c r="AU327" s="111">
        <f>IFERROR(AT327/AT338,0)</f>
        <v>0</v>
      </c>
      <c r="AV327" s="112">
        <f t="shared" si="604"/>
        <v>179.25360000000001</v>
      </c>
      <c r="AW327" s="113">
        <f t="shared" si="605"/>
        <v>0.15181380184601875</v>
      </c>
      <c r="AX327" s="114">
        <f t="shared" si="606"/>
        <v>-92.048495660263001</v>
      </c>
      <c r="AY327" s="113">
        <f t="shared" si="607"/>
        <v>-0.40618106688194616</v>
      </c>
      <c r="AZ327" s="114">
        <f t="shared" si="608"/>
        <v>-84563.616999999969</v>
      </c>
      <c r="BA327" s="115">
        <f t="shared" si="609"/>
        <v>-0.31603115703714768</v>
      </c>
      <c r="BB327" s="112">
        <f t="shared" si="610"/>
        <v>1360</v>
      </c>
      <c r="BC327" s="113">
        <f t="shared" si="611"/>
        <v>0</v>
      </c>
      <c r="BD327" s="114">
        <f t="shared" si="612"/>
        <v>134.5708698529412</v>
      </c>
      <c r="BE327" s="113">
        <f t="shared" si="613"/>
        <v>0</v>
      </c>
      <c r="BF327" s="114">
        <f t="shared" si="614"/>
        <v>183016.38300000003</v>
      </c>
      <c r="BG327" s="115">
        <f t="shared" si="615"/>
        <v>0</v>
      </c>
      <c r="BH327" s="112">
        <f t="shared" si="616"/>
        <v>1360</v>
      </c>
      <c r="BI327" s="113">
        <f t="shared" si="617"/>
        <v>0</v>
      </c>
      <c r="BJ327" s="114">
        <f t="shared" si="618"/>
        <v>134.5708698529412</v>
      </c>
      <c r="BK327" s="113">
        <f t="shared" si="619"/>
        <v>0</v>
      </c>
      <c r="BL327" s="114">
        <f t="shared" si="620"/>
        <v>183016.38300000003</v>
      </c>
      <c r="BM327" s="116">
        <f t="shared" si="621"/>
        <v>0</v>
      </c>
      <c r="BN327" s="117">
        <f t="shared" si="622"/>
        <v>1360</v>
      </c>
      <c r="BO327" s="113">
        <f t="shared" si="623"/>
        <v>0</v>
      </c>
      <c r="BP327" s="114">
        <f t="shared" si="624"/>
        <v>134.5708698529412</v>
      </c>
      <c r="BQ327" s="113">
        <f t="shared" si="625"/>
        <v>0</v>
      </c>
      <c r="BR327" s="114">
        <f t="shared" si="596"/>
        <v>183016.38300000003</v>
      </c>
      <c r="BS327" s="116">
        <f t="shared" si="626"/>
        <v>0</v>
      </c>
      <c r="CD327" s="2"/>
      <c r="CE327" s="2"/>
      <c r="CJ327" s="6"/>
      <c r="CK327" s="6"/>
      <c r="CM327" s="6"/>
    </row>
    <row r="328" spans="3:92" ht="18" customHeight="1" x14ac:dyDescent="0.3">
      <c r="C328" s="315"/>
      <c r="D328" s="321"/>
      <c r="E328" s="60" t="s">
        <v>47</v>
      </c>
      <c r="F328" s="61">
        <f t="shared" si="627"/>
        <v>0</v>
      </c>
      <c r="G328" s="62">
        <f>IFERROR(F328/F338,0)</f>
        <v>0</v>
      </c>
      <c r="H328" s="63" t="str">
        <f t="shared" si="597"/>
        <v>0</v>
      </c>
      <c r="I328" s="64">
        <f>IFERROR(H328/H323,0)</f>
        <v>0</v>
      </c>
      <c r="J328" s="63">
        <f t="shared" si="628"/>
        <v>0</v>
      </c>
      <c r="K328" s="65">
        <f>IFERROR(J328/J338,0)</f>
        <v>0</v>
      </c>
      <c r="L328" s="66">
        <f t="shared" si="629"/>
        <v>0</v>
      </c>
      <c r="M328" s="62">
        <f>IFERROR(L328/L338,0)</f>
        <v>0</v>
      </c>
      <c r="N328" s="63" t="str">
        <f t="shared" si="598"/>
        <v>0</v>
      </c>
      <c r="O328" s="64">
        <f>IFERROR(N328/N323,0)</f>
        <v>0</v>
      </c>
      <c r="P328" s="63">
        <f t="shared" si="630"/>
        <v>0</v>
      </c>
      <c r="Q328" s="67">
        <f>IFERROR(P328/P338,0)</f>
        <v>0</v>
      </c>
      <c r="R328" s="66">
        <f t="shared" si="631"/>
        <v>0</v>
      </c>
      <c r="S328" s="62">
        <f>IFERROR(R328/R338,0)</f>
        <v>0</v>
      </c>
      <c r="T328" s="63" t="str">
        <f t="shared" si="599"/>
        <v>0</v>
      </c>
      <c r="U328" s="64">
        <f>IFERROR(T328/T323,0)</f>
        <v>0</v>
      </c>
      <c r="V328" s="63">
        <f t="shared" si="632"/>
        <v>0</v>
      </c>
      <c r="W328" s="67">
        <f>IFERROR(V328/V338,0)</f>
        <v>0</v>
      </c>
      <c r="X328" s="68">
        <f t="shared" si="633"/>
        <v>0</v>
      </c>
      <c r="Y328" s="62">
        <f>IFERROR(X328/X338,0)</f>
        <v>0</v>
      </c>
      <c r="Z328" s="63" t="str">
        <f t="shared" si="600"/>
        <v>0</v>
      </c>
      <c r="AA328" s="64">
        <f>IFERROR(Z328/Z323,0)</f>
        <v>0</v>
      </c>
      <c r="AB328" s="63">
        <f t="shared" si="634"/>
        <v>0</v>
      </c>
      <c r="AC328" s="65">
        <f>IFERROR(AB328/AB338,0)</f>
        <v>0</v>
      </c>
      <c r="AD328" s="66">
        <f t="shared" si="635"/>
        <v>0</v>
      </c>
      <c r="AE328" s="62">
        <f>IFERROR(AD328/AD338,0)</f>
        <v>0</v>
      </c>
      <c r="AF328" s="63" t="str">
        <f t="shared" si="601"/>
        <v>0</v>
      </c>
      <c r="AG328" s="64">
        <f>IFERROR(AF328/AF323,0)</f>
        <v>0</v>
      </c>
      <c r="AH328" s="63">
        <f t="shared" si="636"/>
        <v>0</v>
      </c>
      <c r="AI328" s="67">
        <f>IFERROR(AH328/AH338,0)</f>
        <v>0</v>
      </c>
      <c r="AJ328" s="66">
        <f t="shared" si="637"/>
        <v>0</v>
      </c>
      <c r="AK328" s="62">
        <f>IFERROR(AJ328/AJ338,0)</f>
        <v>0</v>
      </c>
      <c r="AL328" s="63" t="str">
        <f t="shared" si="602"/>
        <v>0</v>
      </c>
      <c r="AM328" s="64">
        <f>IFERROR(AL328/AL323,0)</f>
        <v>0</v>
      </c>
      <c r="AN328" s="63">
        <f t="shared" si="638"/>
        <v>0</v>
      </c>
      <c r="AO328" s="65">
        <f>IFERROR(AN328/AN338,0)</f>
        <v>0</v>
      </c>
      <c r="AP328" s="66">
        <f t="shared" si="639"/>
        <v>0</v>
      </c>
      <c r="AQ328" s="62">
        <f>IFERROR(AP328/AP338,0)</f>
        <v>0</v>
      </c>
      <c r="AR328" s="63" t="str">
        <f t="shared" si="603"/>
        <v>0</v>
      </c>
      <c r="AS328" s="64">
        <f>IFERROR(AR328/AR323,0)</f>
        <v>0</v>
      </c>
      <c r="AT328" s="63">
        <f t="shared" si="640"/>
        <v>0</v>
      </c>
      <c r="AU328" s="69">
        <f>IFERROR(AT328/AT338,0)</f>
        <v>0</v>
      </c>
      <c r="AV328" s="70">
        <f t="shared" si="604"/>
        <v>0</v>
      </c>
      <c r="AW328" s="71">
        <f t="shared" si="605"/>
        <v>0</v>
      </c>
      <c r="AX328" s="72">
        <f t="shared" si="606"/>
        <v>0</v>
      </c>
      <c r="AY328" s="71">
        <f t="shared" si="607"/>
        <v>0</v>
      </c>
      <c r="AZ328" s="72">
        <f t="shared" si="608"/>
        <v>0</v>
      </c>
      <c r="BA328" s="73">
        <f t="shared" si="609"/>
        <v>0</v>
      </c>
      <c r="BB328" s="70">
        <f t="shared" si="610"/>
        <v>0</v>
      </c>
      <c r="BC328" s="71">
        <f t="shared" si="611"/>
        <v>0</v>
      </c>
      <c r="BD328" s="72">
        <f t="shared" si="612"/>
        <v>0</v>
      </c>
      <c r="BE328" s="71">
        <f t="shared" si="613"/>
        <v>0</v>
      </c>
      <c r="BF328" s="72">
        <f t="shared" si="614"/>
        <v>0</v>
      </c>
      <c r="BG328" s="73">
        <f t="shared" si="615"/>
        <v>0</v>
      </c>
      <c r="BH328" s="70">
        <f t="shared" si="616"/>
        <v>0</v>
      </c>
      <c r="BI328" s="71">
        <f t="shared" si="617"/>
        <v>0</v>
      </c>
      <c r="BJ328" s="72">
        <f t="shared" si="618"/>
        <v>0</v>
      </c>
      <c r="BK328" s="71">
        <f t="shared" si="619"/>
        <v>0</v>
      </c>
      <c r="BL328" s="72">
        <f t="shared" si="620"/>
        <v>0</v>
      </c>
      <c r="BM328" s="74">
        <f t="shared" si="621"/>
        <v>0</v>
      </c>
      <c r="BN328" s="75">
        <f t="shared" si="622"/>
        <v>0</v>
      </c>
      <c r="BO328" s="71">
        <f t="shared" si="623"/>
        <v>0</v>
      </c>
      <c r="BP328" s="72">
        <f t="shared" si="624"/>
        <v>0</v>
      </c>
      <c r="BQ328" s="71">
        <f t="shared" si="625"/>
        <v>0</v>
      </c>
      <c r="BR328" s="72">
        <f t="shared" si="596"/>
        <v>0</v>
      </c>
      <c r="BS328" s="74">
        <f t="shared" si="626"/>
        <v>0</v>
      </c>
      <c r="CD328" s="2"/>
      <c r="CE328" s="2"/>
      <c r="CJ328" s="6"/>
      <c r="CK328" s="6"/>
      <c r="CM328" s="6"/>
    </row>
    <row r="329" spans="3:92" ht="18" customHeight="1" x14ac:dyDescent="0.3">
      <c r="C329" s="315"/>
      <c r="D329" s="321"/>
      <c r="E329" s="60" t="s">
        <v>49</v>
      </c>
      <c r="F329" s="61">
        <f t="shared" si="627"/>
        <v>0</v>
      </c>
      <c r="G329" s="62">
        <f>IFERROR(F329/F338,0)</f>
        <v>0</v>
      </c>
      <c r="H329" s="63" t="str">
        <f t="shared" si="597"/>
        <v>0</v>
      </c>
      <c r="I329" s="64">
        <f>IFERROR(H329/H323,0)</f>
        <v>0</v>
      </c>
      <c r="J329" s="63">
        <f t="shared" si="628"/>
        <v>0</v>
      </c>
      <c r="K329" s="65">
        <f>IFERROR(J329/J338,0)</f>
        <v>0</v>
      </c>
      <c r="L329" s="66">
        <f t="shared" si="629"/>
        <v>431</v>
      </c>
      <c r="M329" s="62">
        <f>IFERROR(L329/L338,0)</f>
        <v>2.093961035806248E-2</v>
      </c>
      <c r="N329" s="63">
        <f t="shared" si="598"/>
        <v>176.15672621809745</v>
      </c>
      <c r="O329" s="64">
        <f>IFERROR(N329/N323,0)</f>
        <v>0.71690067673433167</v>
      </c>
      <c r="P329" s="63">
        <f t="shared" si="630"/>
        <v>75923.548999999999</v>
      </c>
      <c r="Q329" s="67">
        <f>IFERROR(P329/P338,0)</f>
        <v>1.8706430117654785E-2</v>
      </c>
      <c r="R329" s="66">
        <f t="shared" si="631"/>
        <v>0</v>
      </c>
      <c r="S329" s="62">
        <f>IFERROR(R329/R338,0)</f>
        <v>0</v>
      </c>
      <c r="T329" s="63" t="str">
        <f t="shared" si="599"/>
        <v>0</v>
      </c>
      <c r="U329" s="64">
        <f>IFERROR(T329/T323,0)</f>
        <v>0</v>
      </c>
      <c r="V329" s="63">
        <f t="shared" si="632"/>
        <v>0</v>
      </c>
      <c r="W329" s="67">
        <f>IFERROR(V329/V338,0)</f>
        <v>0</v>
      </c>
      <c r="X329" s="68">
        <f t="shared" si="633"/>
        <v>0</v>
      </c>
      <c r="Y329" s="62">
        <f>IFERROR(X329/X338,0)</f>
        <v>0</v>
      </c>
      <c r="Z329" s="63" t="str">
        <f t="shared" si="600"/>
        <v>0</v>
      </c>
      <c r="AA329" s="64">
        <f>IFERROR(Z329/Z323,0)</f>
        <v>0</v>
      </c>
      <c r="AB329" s="63">
        <f t="shared" si="634"/>
        <v>0</v>
      </c>
      <c r="AC329" s="65">
        <f>IFERROR(AB329/AB338,0)</f>
        <v>0</v>
      </c>
      <c r="AD329" s="66">
        <f t="shared" si="635"/>
        <v>0</v>
      </c>
      <c r="AE329" s="62">
        <f>IFERROR(AD329/AD338,0)</f>
        <v>0</v>
      </c>
      <c r="AF329" s="63" t="str">
        <f t="shared" si="601"/>
        <v>0</v>
      </c>
      <c r="AG329" s="64">
        <f>IFERROR(AF329/AF323,0)</f>
        <v>0</v>
      </c>
      <c r="AH329" s="63">
        <f t="shared" si="636"/>
        <v>0</v>
      </c>
      <c r="AI329" s="67">
        <f>IFERROR(AH329/AH338,0)</f>
        <v>0</v>
      </c>
      <c r="AJ329" s="66">
        <f t="shared" si="637"/>
        <v>0</v>
      </c>
      <c r="AK329" s="62">
        <f>IFERROR(AJ329/AJ338,0)</f>
        <v>0</v>
      </c>
      <c r="AL329" s="63" t="str">
        <f t="shared" si="602"/>
        <v>0</v>
      </c>
      <c r="AM329" s="64">
        <f>IFERROR(AL329/AL323,0)</f>
        <v>0</v>
      </c>
      <c r="AN329" s="63">
        <f t="shared" si="638"/>
        <v>0</v>
      </c>
      <c r="AO329" s="65">
        <f>IFERROR(AN329/AN338,0)</f>
        <v>0</v>
      </c>
      <c r="AP329" s="66">
        <f t="shared" si="639"/>
        <v>0</v>
      </c>
      <c r="AQ329" s="62">
        <f>IFERROR(AP329/AP338,0)</f>
        <v>0</v>
      </c>
      <c r="AR329" s="63" t="str">
        <f t="shared" si="603"/>
        <v>0</v>
      </c>
      <c r="AS329" s="64">
        <f>IFERROR(AR329/AR323,0)</f>
        <v>0</v>
      </c>
      <c r="AT329" s="63">
        <f t="shared" si="640"/>
        <v>0</v>
      </c>
      <c r="AU329" s="69">
        <f>IFERROR(AT329/AT338,0)</f>
        <v>0</v>
      </c>
      <c r="AV329" s="70">
        <f t="shared" si="604"/>
        <v>431</v>
      </c>
      <c r="AW329" s="71">
        <f t="shared" si="605"/>
        <v>0</v>
      </c>
      <c r="AX329" s="72">
        <f t="shared" si="606"/>
        <v>176.15672621809745</v>
      </c>
      <c r="AY329" s="71">
        <f t="shared" si="607"/>
        <v>0</v>
      </c>
      <c r="AZ329" s="72">
        <f t="shared" si="608"/>
        <v>75923.548999999999</v>
      </c>
      <c r="BA329" s="73">
        <f t="shared" si="609"/>
        <v>0</v>
      </c>
      <c r="BB329" s="70">
        <f t="shared" si="610"/>
        <v>431</v>
      </c>
      <c r="BC329" s="71">
        <f t="shared" si="611"/>
        <v>0</v>
      </c>
      <c r="BD329" s="72">
        <f t="shared" si="612"/>
        <v>176.15672621809745</v>
      </c>
      <c r="BE329" s="71">
        <f t="shared" si="613"/>
        <v>0</v>
      </c>
      <c r="BF329" s="72">
        <f t="shared" si="614"/>
        <v>75923.548999999999</v>
      </c>
      <c r="BG329" s="73">
        <f t="shared" si="615"/>
        <v>0</v>
      </c>
      <c r="BH329" s="70">
        <f t="shared" si="616"/>
        <v>431</v>
      </c>
      <c r="BI329" s="71">
        <f t="shared" si="617"/>
        <v>0</v>
      </c>
      <c r="BJ329" s="72">
        <f t="shared" si="618"/>
        <v>176.15672621809745</v>
      </c>
      <c r="BK329" s="71">
        <f t="shared" si="619"/>
        <v>0</v>
      </c>
      <c r="BL329" s="72">
        <f t="shared" si="620"/>
        <v>75923.548999999999</v>
      </c>
      <c r="BM329" s="74">
        <f t="shared" si="621"/>
        <v>0</v>
      </c>
      <c r="BN329" s="75">
        <f t="shared" si="622"/>
        <v>431</v>
      </c>
      <c r="BO329" s="71">
        <f t="shared" si="623"/>
        <v>0</v>
      </c>
      <c r="BP329" s="72">
        <f t="shared" si="624"/>
        <v>176.15672621809745</v>
      </c>
      <c r="BQ329" s="71">
        <f t="shared" si="625"/>
        <v>0</v>
      </c>
      <c r="BR329" s="72">
        <f t="shared" si="596"/>
        <v>75923.548999999999</v>
      </c>
      <c r="BS329" s="74">
        <f t="shared" si="626"/>
        <v>0</v>
      </c>
      <c r="CD329" s="2"/>
      <c r="CE329" s="2"/>
      <c r="CJ329" s="6"/>
      <c r="CK329" s="6"/>
      <c r="CM329" s="6"/>
    </row>
    <row r="330" spans="3:92" ht="18" customHeight="1" x14ac:dyDescent="0.3">
      <c r="C330" s="315"/>
      <c r="D330" s="322"/>
      <c r="E330" s="118" t="s">
        <v>41</v>
      </c>
      <c r="F330" s="119">
        <f>SUM(F327:F329)</f>
        <v>1180.7464</v>
      </c>
      <c r="G330" s="120">
        <f>IFERROR(F330/F338,0)</f>
        <v>4.9759221908163384E-2</v>
      </c>
      <c r="H330" s="121">
        <f t="shared" si="597"/>
        <v>226.6193655132042</v>
      </c>
      <c r="I330" s="122">
        <f>IFERROR(H330/H323,0)</f>
        <v>0.9078559089924858</v>
      </c>
      <c r="J330" s="121">
        <f>SUM(J327:J329)</f>
        <v>267580</v>
      </c>
      <c r="K330" s="123">
        <f>IFERROR(J330/J338,0)</f>
        <v>4.4600182647732065E-2</v>
      </c>
      <c r="L330" s="124">
        <f>SUM(L327:L329)</f>
        <v>1791</v>
      </c>
      <c r="M330" s="120">
        <f>IFERROR(L330/L338,0)</f>
        <v>8.7013554875382593E-2</v>
      </c>
      <c r="N330" s="121">
        <f t="shared" si="598"/>
        <v>144.57840982691235</v>
      </c>
      <c r="O330" s="122">
        <f>IFERROR(N330/N323,0)</f>
        <v>0.5883871826600664</v>
      </c>
      <c r="P330" s="121">
        <f>SUM(P327:P329)</f>
        <v>258939.93200000003</v>
      </c>
      <c r="Q330" s="125">
        <f>IFERROR(P330/P338,0)</f>
        <v>6.3798937305055148E-2</v>
      </c>
      <c r="R330" s="124">
        <f>SUM(R327:R329)</f>
        <v>0</v>
      </c>
      <c r="S330" s="120">
        <f>IFERROR(R330/R338,0)</f>
        <v>0</v>
      </c>
      <c r="T330" s="121" t="str">
        <f t="shared" si="599"/>
        <v>0</v>
      </c>
      <c r="U330" s="122">
        <f>IFERROR(T330/T323,0)</f>
        <v>0</v>
      </c>
      <c r="V330" s="121">
        <f>SUM(V327:V329)</f>
        <v>0</v>
      </c>
      <c r="W330" s="125">
        <f>IFERROR(V330/V338,0)</f>
        <v>0</v>
      </c>
      <c r="X330" s="126">
        <f>SUM(X327:X329)</f>
        <v>0</v>
      </c>
      <c r="Y330" s="120">
        <f>IFERROR(X330/X338,0)</f>
        <v>0</v>
      </c>
      <c r="Z330" s="121" t="str">
        <f t="shared" si="600"/>
        <v>0</v>
      </c>
      <c r="AA330" s="122">
        <f>IFERROR(Z330/Z323,0)</f>
        <v>0</v>
      </c>
      <c r="AB330" s="121">
        <f>SUM(AB327:AB329)</f>
        <v>0</v>
      </c>
      <c r="AC330" s="123">
        <f>IFERROR(AB330/AB338,0)</f>
        <v>0</v>
      </c>
      <c r="AD330" s="124">
        <f>SUM(AD327:AD329)</f>
        <v>0</v>
      </c>
      <c r="AE330" s="120">
        <f>IFERROR(AD330/AD338,0)</f>
        <v>0</v>
      </c>
      <c r="AF330" s="121" t="str">
        <f t="shared" si="601"/>
        <v>0</v>
      </c>
      <c r="AG330" s="122">
        <f>IFERROR(AF330/AF323,0)</f>
        <v>0</v>
      </c>
      <c r="AH330" s="121">
        <f>SUM(AH327:AH329)</f>
        <v>0</v>
      </c>
      <c r="AI330" s="125">
        <f>IFERROR(AH330/AH338,0)</f>
        <v>0</v>
      </c>
      <c r="AJ330" s="124">
        <f>SUM(AJ327:AJ329)</f>
        <v>0</v>
      </c>
      <c r="AK330" s="120">
        <f>IFERROR(AJ330/AJ338,0)</f>
        <v>0</v>
      </c>
      <c r="AL330" s="121" t="str">
        <f t="shared" si="602"/>
        <v>0</v>
      </c>
      <c r="AM330" s="122">
        <f>IFERROR(AL330/AL323,0)</f>
        <v>0</v>
      </c>
      <c r="AN330" s="121">
        <f>SUM(AN327:AN329)</f>
        <v>0</v>
      </c>
      <c r="AO330" s="123">
        <f>IFERROR(AN330/AN338,0)</f>
        <v>0</v>
      </c>
      <c r="AP330" s="124">
        <f>SUM(AP327:AP329)</f>
        <v>0</v>
      </c>
      <c r="AQ330" s="120">
        <f>IFERROR(AP330/AP338,0)</f>
        <v>0</v>
      </c>
      <c r="AR330" s="121" t="str">
        <f t="shared" si="603"/>
        <v>0</v>
      </c>
      <c r="AS330" s="122">
        <f>IFERROR(AR330/AR323,0)</f>
        <v>0</v>
      </c>
      <c r="AT330" s="121">
        <f>SUM(AT327:AT329)</f>
        <v>0</v>
      </c>
      <c r="AU330" s="127">
        <f>IFERROR(AT330/AT338,0)</f>
        <v>0</v>
      </c>
      <c r="AV330" s="128">
        <f t="shared" si="604"/>
        <v>610.25360000000001</v>
      </c>
      <c r="AW330" s="129">
        <f t="shared" si="605"/>
        <v>0.51683714640163203</v>
      </c>
      <c r="AX330" s="130">
        <f t="shared" si="606"/>
        <v>-82.040955686291852</v>
      </c>
      <c r="AY330" s="129">
        <f t="shared" si="607"/>
        <v>-0.36202093982789679</v>
      </c>
      <c r="AZ330" s="130">
        <f t="shared" si="608"/>
        <v>-8640.0679999999702</v>
      </c>
      <c r="BA330" s="131">
        <f t="shared" si="609"/>
        <v>-3.2289662904551798E-2</v>
      </c>
      <c r="BB330" s="128">
        <f t="shared" si="610"/>
        <v>1791</v>
      </c>
      <c r="BC330" s="129">
        <f t="shared" si="611"/>
        <v>0</v>
      </c>
      <c r="BD330" s="130">
        <f t="shared" si="612"/>
        <v>144.57840982691235</v>
      </c>
      <c r="BE330" s="129">
        <f t="shared" si="613"/>
        <v>0</v>
      </c>
      <c r="BF330" s="130">
        <f t="shared" si="614"/>
        <v>258939.93200000003</v>
      </c>
      <c r="BG330" s="131">
        <f t="shared" si="615"/>
        <v>0</v>
      </c>
      <c r="BH330" s="128">
        <f t="shared" si="616"/>
        <v>1791</v>
      </c>
      <c r="BI330" s="129">
        <f t="shared" si="617"/>
        <v>0</v>
      </c>
      <c r="BJ330" s="130">
        <f t="shared" si="618"/>
        <v>144.57840982691235</v>
      </c>
      <c r="BK330" s="129">
        <f t="shared" si="619"/>
        <v>0</v>
      </c>
      <c r="BL330" s="130">
        <f t="shared" si="620"/>
        <v>258939.93200000003</v>
      </c>
      <c r="BM330" s="132">
        <f t="shared" si="621"/>
        <v>0</v>
      </c>
      <c r="BN330" s="133">
        <f t="shared" si="622"/>
        <v>1791</v>
      </c>
      <c r="BO330" s="129">
        <f t="shared" si="623"/>
        <v>0</v>
      </c>
      <c r="BP330" s="130">
        <f t="shared" si="624"/>
        <v>144.57840982691235</v>
      </c>
      <c r="BQ330" s="129">
        <f t="shared" si="625"/>
        <v>0</v>
      </c>
      <c r="BR330" s="130">
        <f t="shared" si="596"/>
        <v>258939.93200000003</v>
      </c>
      <c r="BS330" s="132">
        <f t="shared" si="626"/>
        <v>0</v>
      </c>
      <c r="CD330" s="2"/>
      <c r="CE330" s="2"/>
      <c r="CJ330" s="6"/>
      <c r="CK330" s="6"/>
      <c r="CM330" s="6"/>
    </row>
    <row r="331" spans="3:92" ht="18" customHeight="1" x14ac:dyDescent="0.3">
      <c r="C331" s="315"/>
      <c r="D331" s="323" t="s">
        <v>52</v>
      </c>
      <c r="E331" s="134" t="s">
        <v>53</v>
      </c>
      <c r="F331" s="35">
        <f t="shared" ref="F331:F335" si="641">SUM(F19,F43,F67,F91,F115,F139)</f>
        <v>1673</v>
      </c>
      <c r="G331" s="36">
        <f>IFERROR(F331/F338,0)</f>
        <v>7.0503859467500679E-2</v>
      </c>
      <c r="H331" s="37">
        <f t="shared" si="597"/>
        <v>320.42976688583383</v>
      </c>
      <c r="I331" s="38">
        <f>IFERROR(H331/H323,0)</f>
        <v>1.2836681305924811</v>
      </c>
      <c r="J331" s="37">
        <f t="shared" ref="J331:J335" si="642">SUM(J19,J43,J67,J91,J115,J139)</f>
        <v>536079</v>
      </c>
      <c r="K331" s="39">
        <f>IFERROR(J331/J338,0)</f>
        <v>8.9353544037721638E-2</v>
      </c>
      <c r="L331" s="40">
        <f t="shared" ref="L331:L335" si="643">SUM(L19,L43,L67,L91,L115,L139)</f>
        <v>1381</v>
      </c>
      <c r="M331" s="36">
        <f>IFERROR(L331/L338,0)</f>
        <v>6.7094203954719919E-2</v>
      </c>
      <c r="N331" s="37">
        <f t="shared" si="598"/>
        <v>228.70589790007239</v>
      </c>
      <c r="O331" s="38">
        <f>IFERROR(N331/N323,0)</f>
        <v>0.93075874250012314</v>
      </c>
      <c r="P331" s="37">
        <f t="shared" ref="P331:P335" si="644">SUM(P19,P43,P67,P91,P115,P139)</f>
        <v>315842.84499999997</v>
      </c>
      <c r="Q331" s="41">
        <f>IFERROR(P331/P338,0)</f>
        <v>7.7818966394125902E-2</v>
      </c>
      <c r="R331" s="40">
        <f t="shared" ref="R331:R335" si="645">SUM(R19,R43,R67,R91,R115,R139)</f>
        <v>0</v>
      </c>
      <c r="S331" s="36">
        <f>IFERROR(R331/R338,0)</f>
        <v>0</v>
      </c>
      <c r="T331" s="37" t="str">
        <f t="shared" si="599"/>
        <v>0</v>
      </c>
      <c r="U331" s="38">
        <f>IFERROR(T331/T323,0)</f>
        <v>0</v>
      </c>
      <c r="V331" s="37">
        <f t="shared" ref="V331:V335" si="646">SUM(V19,V43,V67,V91,V115,V139)</f>
        <v>0</v>
      </c>
      <c r="W331" s="41">
        <f>IFERROR(V331/V338,0)</f>
        <v>0</v>
      </c>
      <c r="X331" s="42">
        <f t="shared" ref="X331:X335" si="647">SUM(X19,X43,X67,X91,X115,X139)</f>
        <v>0</v>
      </c>
      <c r="Y331" s="36">
        <f>IFERROR(X331/X338,0)</f>
        <v>0</v>
      </c>
      <c r="Z331" s="37" t="str">
        <f t="shared" si="600"/>
        <v>0</v>
      </c>
      <c r="AA331" s="38">
        <f>IFERROR(Z331/Z323,0)</f>
        <v>0</v>
      </c>
      <c r="AB331" s="37">
        <f t="shared" ref="AB331:AB335" si="648">SUM(AB19,AB43,AB67,AB91,AB115,AB139)</f>
        <v>0</v>
      </c>
      <c r="AC331" s="39">
        <f>IFERROR(AB331/AB338,0)</f>
        <v>0</v>
      </c>
      <c r="AD331" s="40">
        <f t="shared" ref="AD331:AD335" si="649">SUM(AD19,AD43,AD67,AD91,AD115,AD139)</f>
        <v>0</v>
      </c>
      <c r="AE331" s="36">
        <f>IFERROR(AD331/AD338,0)</f>
        <v>0</v>
      </c>
      <c r="AF331" s="37" t="str">
        <f t="shared" si="601"/>
        <v>0</v>
      </c>
      <c r="AG331" s="38">
        <f>IFERROR(AF331/AF323,0)</f>
        <v>0</v>
      </c>
      <c r="AH331" s="37">
        <f t="shared" ref="AH331:AH335" si="650">SUM(AH19,AH43,AH67,AH91,AH115,AH139)</f>
        <v>0</v>
      </c>
      <c r="AI331" s="41">
        <f>IFERROR(AH331/AH338,0)</f>
        <v>0</v>
      </c>
      <c r="AJ331" s="40">
        <f t="shared" ref="AJ331:AJ335" si="651">SUM(AJ19,AJ43,AJ67,AJ91,AJ115,AJ139)</f>
        <v>0</v>
      </c>
      <c r="AK331" s="36">
        <f>IFERROR(AJ331/AJ338,0)</f>
        <v>0</v>
      </c>
      <c r="AL331" s="37" t="str">
        <f t="shared" si="602"/>
        <v>0</v>
      </c>
      <c r="AM331" s="38">
        <f>IFERROR(AL331/AL323,0)</f>
        <v>0</v>
      </c>
      <c r="AN331" s="37">
        <f t="shared" ref="AN331:AN335" si="652">SUM(AN19,AN43,AN67,AN91,AN115,AN139)</f>
        <v>0</v>
      </c>
      <c r="AO331" s="39">
        <f>IFERROR(AN331/AN338,0)</f>
        <v>0</v>
      </c>
      <c r="AP331" s="40">
        <f t="shared" ref="AP331:AP335" si="653">SUM(AP19,AP43,AP67,AP91,AP115,AP139)</f>
        <v>0</v>
      </c>
      <c r="AQ331" s="36">
        <f>IFERROR(AP331/AP338,0)</f>
        <v>0</v>
      </c>
      <c r="AR331" s="37" t="str">
        <f t="shared" si="603"/>
        <v>0</v>
      </c>
      <c r="AS331" s="38">
        <f>IFERROR(AR331/AR323,0)</f>
        <v>0</v>
      </c>
      <c r="AT331" s="37">
        <f t="shared" ref="AT331:AT335" si="654">SUM(AT19,AT43,AT67,AT91,AT115,AT139)</f>
        <v>0</v>
      </c>
      <c r="AU331" s="43">
        <f>IFERROR(AT331/AT338,0)</f>
        <v>0</v>
      </c>
      <c r="AV331" s="44">
        <f t="shared" si="604"/>
        <v>-292</v>
      </c>
      <c r="AW331" s="45">
        <f t="shared" si="605"/>
        <v>-0.17453676031081888</v>
      </c>
      <c r="AX331" s="46">
        <f t="shared" si="606"/>
        <v>-91.723868985761442</v>
      </c>
      <c r="AY331" s="45">
        <f t="shared" si="607"/>
        <v>-0.28625264711577753</v>
      </c>
      <c r="AZ331" s="46">
        <f t="shared" si="608"/>
        <v>-220236.15500000003</v>
      </c>
      <c r="BA331" s="47">
        <f t="shared" si="609"/>
        <v>-0.4108277977686125</v>
      </c>
      <c r="BB331" s="44">
        <f t="shared" si="610"/>
        <v>1381</v>
      </c>
      <c r="BC331" s="45">
        <f t="shared" si="611"/>
        <v>0</v>
      </c>
      <c r="BD331" s="46">
        <f t="shared" si="612"/>
        <v>228.70589790007239</v>
      </c>
      <c r="BE331" s="45">
        <f t="shared" si="613"/>
        <v>0</v>
      </c>
      <c r="BF331" s="46">
        <f t="shared" si="614"/>
        <v>315842.84499999997</v>
      </c>
      <c r="BG331" s="47">
        <f t="shared" si="615"/>
        <v>0</v>
      </c>
      <c r="BH331" s="44">
        <f t="shared" si="616"/>
        <v>1381</v>
      </c>
      <c r="BI331" s="45">
        <f t="shared" si="617"/>
        <v>0</v>
      </c>
      <c r="BJ331" s="46">
        <f t="shared" si="618"/>
        <v>228.70589790007239</v>
      </c>
      <c r="BK331" s="45">
        <f t="shared" si="619"/>
        <v>0</v>
      </c>
      <c r="BL331" s="46">
        <f t="shared" si="620"/>
        <v>315842.84499999997</v>
      </c>
      <c r="BM331" s="48">
        <f t="shared" si="621"/>
        <v>0</v>
      </c>
      <c r="BN331" s="49">
        <f t="shared" si="622"/>
        <v>1381</v>
      </c>
      <c r="BO331" s="45">
        <f t="shared" si="623"/>
        <v>0</v>
      </c>
      <c r="BP331" s="46">
        <f t="shared" si="624"/>
        <v>228.70589790007239</v>
      </c>
      <c r="BQ331" s="45">
        <f t="shared" si="625"/>
        <v>0</v>
      </c>
      <c r="BR331" s="46">
        <f t="shared" si="596"/>
        <v>315842.84499999997</v>
      </c>
      <c r="BS331" s="48">
        <f t="shared" si="626"/>
        <v>0</v>
      </c>
      <c r="CD331" s="2"/>
      <c r="CE331" s="2"/>
      <c r="CJ331" s="6"/>
      <c r="CK331" s="6"/>
      <c r="CM331" s="6"/>
    </row>
    <row r="332" spans="3:92" ht="18" customHeight="1" x14ac:dyDescent="0.3">
      <c r="C332" s="315"/>
      <c r="D332" s="324"/>
      <c r="E332" s="60" t="s">
        <v>51</v>
      </c>
      <c r="F332" s="61">
        <f t="shared" si="641"/>
        <v>5219</v>
      </c>
      <c r="G332" s="62">
        <f>IFERROR(F332/F338,0)</f>
        <v>0.21994001348528752</v>
      </c>
      <c r="H332" s="63">
        <f t="shared" si="597"/>
        <v>251.70837325158075</v>
      </c>
      <c r="I332" s="64">
        <f>IFERROR(H332/H323,0)</f>
        <v>1.0083645476715408</v>
      </c>
      <c r="J332" s="63">
        <f t="shared" si="642"/>
        <v>1313666</v>
      </c>
      <c r="K332" s="65">
        <f>IFERROR(J332/J338,0)</f>
        <v>0.21896159480572386</v>
      </c>
      <c r="L332" s="66">
        <f t="shared" si="643"/>
        <v>6909</v>
      </c>
      <c r="M332" s="62">
        <f>IFERROR(L332/L338,0)</f>
        <v>0.33566535490453286</v>
      </c>
      <c r="N332" s="63">
        <f t="shared" si="598"/>
        <v>175.24150166449562</v>
      </c>
      <c r="O332" s="64">
        <f>IFERROR(N332/N323,0)</f>
        <v>0.71317600997917929</v>
      </c>
      <c r="P332" s="63">
        <f t="shared" si="644"/>
        <v>1210743.5350000001</v>
      </c>
      <c r="Q332" s="67">
        <f>IFERROR(P332/P338,0)</f>
        <v>0.29830914948245929</v>
      </c>
      <c r="R332" s="66">
        <f t="shared" si="645"/>
        <v>0</v>
      </c>
      <c r="S332" s="62">
        <f>IFERROR(R332/R338,0)</f>
        <v>0</v>
      </c>
      <c r="T332" s="63" t="str">
        <f t="shared" si="599"/>
        <v>0</v>
      </c>
      <c r="U332" s="64">
        <f>IFERROR(T332/T323,0)</f>
        <v>0</v>
      </c>
      <c r="V332" s="63">
        <f t="shared" si="646"/>
        <v>0</v>
      </c>
      <c r="W332" s="67">
        <f>IFERROR(V332/V338,0)</f>
        <v>0</v>
      </c>
      <c r="X332" s="68">
        <f t="shared" si="647"/>
        <v>0</v>
      </c>
      <c r="Y332" s="62">
        <f>IFERROR(X332/X338,0)</f>
        <v>0</v>
      </c>
      <c r="Z332" s="63" t="str">
        <f t="shared" si="600"/>
        <v>0</v>
      </c>
      <c r="AA332" s="64">
        <f>IFERROR(Z332/Z323,0)</f>
        <v>0</v>
      </c>
      <c r="AB332" s="63">
        <f t="shared" si="648"/>
        <v>0</v>
      </c>
      <c r="AC332" s="65">
        <f>IFERROR(AB332/AB338,0)</f>
        <v>0</v>
      </c>
      <c r="AD332" s="66">
        <f t="shared" si="649"/>
        <v>0</v>
      </c>
      <c r="AE332" s="62">
        <f>IFERROR(AD332/AD338,0)</f>
        <v>0</v>
      </c>
      <c r="AF332" s="63" t="str">
        <f t="shared" si="601"/>
        <v>0</v>
      </c>
      <c r="AG332" s="64">
        <f>IFERROR(AF332/AF323,0)</f>
        <v>0</v>
      </c>
      <c r="AH332" s="63">
        <f t="shared" si="650"/>
        <v>0</v>
      </c>
      <c r="AI332" s="67">
        <f>IFERROR(AH332/AH338,0)</f>
        <v>0</v>
      </c>
      <c r="AJ332" s="66">
        <f t="shared" si="651"/>
        <v>0</v>
      </c>
      <c r="AK332" s="62">
        <f>IFERROR(AJ332/AJ338,0)</f>
        <v>0</v>
      </c>
      <c r="AL332" s="63" t="str">
        <f t="shared" si="602"/>
        <v>0</v>
      </c>
      <c r="AM332" s="64">
        <f>IFERROR(AL332/AL323,0)</f>
        <v>0</v>
      </c>
      <c r="AN332" s="63">
        <f t="shared" si="652"/>
        <v>0</v>
      </c>
      <c r="AO332" s="65">
        <f>IFERROR(AN332/AN338,0)</f>
        <v>0</v>
      </c>
      <c r="AP332" s="66">
        <f t="shared" si="653"/>
        <v>0</v>
      </c>
      <c r="AQ332" s="62">
        <f>IFERROR(AP332/AP338,0)</f>
        <v>0</v>
      </c>
      <c r="AR332" s="63" t="str">
        <f t="shared" si="603"/>
        <v>0</v>
      </c>
      <c r="AS332" s="64">
        <f>IFERROR(AR332/AR323,0)</f>
        <v>0</v>
      </c>
      <c r="AT332" s="63">
        <f t="shared" si="654"/>
        <v>0</v>
      </c>
      <c r="AU332" s="69">
        <f>IFERROR(AT332/AT338,0)</f>
        <v>0</v>
      </c>
      <c r="AV332" s="70">
        <f t="shared" si="604"/>
        <v>1690</v>
      </c>
      <c r="AW332" s="71">
        <f t="shared" si="605"/>
        <v>0.32381682314619659</v>
      </c>
      <c r="AX332" s="72">
        <f t="shared" si="606"/>
        <v>-76.466871587085137</v>
      </c>
      <c r="AY332" s="71">
        <f t="shared" si="607"/>
        <v>-0.30379152905913476</v>
      </c>
      <c r="AZ332" s="72">
        <f t="shared" si="608"/>
        <v>-102922.46499999985</v>
      </c>
      <c r="BA332" s="73">
        <f t="shared" si="609"/>
        <v>-7.8347513751592754E-2</v>
      </c>
      <c r="BB332" s="70">
        <f t="shared" si="610"/>
        <v>6909</v>
      </c>
      <c r="BC332" s="71">
        <f t="shared" si="611"/>
        <v>0</v>
      </c>
      <c r="BD332" s="72">
        <f t="shared" si="612"/>
        <v>175.24150166449562</v>
      </c>
      <c r="BE332" s="71">
        <f t="shared" si="613"/>
        <v>0</v>
      </c>
      <c r="BF332" s="72">
        <f t="shared" si="614"/>
        <v>1210743.5350000001</v>
      </c>
      <c r="BG332" s="73">
        <f t="shared" si="615"/>
        <v>0</v>
      </c>
      <c r="BH332" s="70">
        <f t="shared" si="616"/>
        <v>6909</v>
      </c>
      <c r="BI332" s="71">
        <f t="shared" si="617"/>
        <v>0</v>
      </c>
      <c r="BJ332" s="72">
        <f t="shared" si="618"/>
        <v>175.24150166449562</v>
      </c>
      <c r="BK332" s="71">
        <f t="shared" si="619"/>
        <v>0</v>
      </c>
      <c r="BL332" s="72">
        <f t="shared" si="620"/>
        <v>1210743.5350000001</v>
      </c>
      <c r="BM332" s="74">
        <f t="shared" si="621"/>
        <v>0</v>
      </c>
      <c r="BN332" s="75">
        <f t="shared" si="622"/>
        <v>6909</v>
      </c>
      <c r="BO332" s="71">
        <f t="shared" si="623"/>
        <v>0</v>
      </c>
      <c r="BP332" s="72">
        <f t="shared" si="624"/>
        <v>175.24150166449562</v>
      </c>
      <c r="BQ332" s="71">
        <f t="shared" si="625"/>
        <v>0</v>
      </c>
      <c r="BR332" s="72">
        <f t="shared" si="596"/>
        <v>1210743.5350000001</v>
      </c>
      <c r="BS332" s="74">
        <f t="shared" si="626"/>
        <v>0</v>
      </c>
      <c r="CD332" s="2"/>
      <c r="CE332" s="2"/>
      <c r="CJ332" s="6"/>
      <c r="CK332" s="6"/>
      <c r="CM332" s="6"/>
    </row>
    <row r="333" spans="3:92" ht="18" customHeight="1" x14ac:dyDescent="0.3">
      <c r="C333" s="315"/>
      <c r="D333" s="324"/>
      <c r="E333" s="60" t="s">
        <v>54</v>
      </c>
      <c r="F333" s="61">
        <f t="shared" si="641"/>
        <v>2609</v>
      </c>
      <c r="G333" s="62">
        <f>IFERROR(F333/F338,0)</f>
        <v>0.1099489356549368</v>
      </c>
      <c r="H333" s="63">
        <f t="shared" si="597"/>
        <v>262.44998083556919</v>
      </c>
      <c r="I333" s="64">
        <f>IFERROR(H333/H323,0)</f>
        <v>1.0513963154779609</v>
      </c>
      <c r="J333" s="63">
        <f t="shared" si="642"/>
        <v>684732</v>
      </c>
      <c r="K333" s="65">
        <f>IFERROR(J333/J338,0)</f>
        <v>0.11413099732695595</v>
      </c>
      <c r="L333" s="66">
        <f t="shared" si="643"/>
        <v>3779</v>
      </c>
      <c r="M333" s="62">
        <f>IFERROR(L333/L338,0)</f>
        <v>0.18359811494922995</v>
      </c>
      <c r="N333" s="63">
        <f t="shared" si="598"/>
        <v>182.5347475522625</v>
      </c>
      <c r="O333" s="64">
        <f>IFERROR(N333/N323,0)</f>
        <v>0.742857152588838</v>
      </c>
      <c r="P333" s="63">
        <f t="shared" si="644"/>
        <v>689798.81099999999</v>
      </c>
      <c r="Q333" s="67">
        <f>IFERROR(P333/P338,0)</f>
        <v>0.16995613907896823</v>
      </c>
      <c r="R333" s="66">
        <f t="shared" si="645"/>
        <v>0</v>
      </c>
      <c r="S333" s="62">
        <f>IFERROR(R333/R338,0)</f>
        <v>0</v>
      </c>
      <c r="T333" s="63" t="str">
        <f t="shared" si="599"/>
        <v>0</v>
      </c>
      <c r="U333" s="64">
        <f>IFERROR(T333/T323,0)</f>
        <v>0</v>
      </c>
      <c r="V333" s="63">
        <f t="shared" si="646"/>
        <v>0</v>
      </c>
      <c r="W333" s="67">
        <f>IFERROR(V333/V338,0)</f>
        <v>0</v>
      </c>
      <c r="X333" s="68">
        <f t="shared" si="647"/>
        <v>0</v>
      </c>
      <c r="Y333" s="62">
        <f>IFERROR(X333/X338,0)</f>
        <v>0</v>
      </c>
      <c r="Z333" s="63" t="str">
        <f t="shared" si="600"/>
        <v>0</v>
      </c>
      <c r="AA333" s="64">
        <f>IFERROR(Z333/Z323,0)</f>
        <v>0</v>
      </c>
      <c r="AB333" s="63">
        <f t="shared" si="648"/>
        <v>0</v>
      </c>
      <c r="AC333" s="65">
        <f>IFERROR(AB333/AB338,0)</f>
        <v>0</v>
      </c>
      <c r="AD333" s="66">
        <f t="shared" si="649"/>
        <v>0</v>
      </c>
      <c r="AE333" s="62">
        <f>IFERROR(AD333/AD338,0)</f>
        <v>0</v>
      </c>
      <c r="AF333" s="63" t="str">
        <f t="shared" si="601"/>
        <v>0</v>
      </c>
      <c r="AG333" s="64">
        <f>IFERROR(AF333/AF323,0)</f>
        <v>0</v>
      </c>
      <c r="AH333" s="63">
        <f t="shared" si="650"/>
        <v>0</v>
      </c>
      <c r="AI333" s="67">
        <f>IFERROR(AH333/AH338,0)</f>
        <v>0</v>
      </c>
      <c r="AJ333" s="66">
        <f t="shared" si="651"/>
        <v>0</v>
      </c>
      <c r="AK333" s="62">
        <f>IFERROR(AJ333/AJ338,0)</f>
        <v>0</v>
      </c>
      <c r="AL333" s="63" t="str">
        <f t="shared" si="602"/>
        <v>0</v>
      </c>
      <c r="AM333" s="64">
        <f>IFERROR(AL333/AL323,0)</f>
        <v>0</v>
      </c>
      <c r="AN333" s="63">
        <f t="shared" si="652"/>
        <v>0</v>
      </c>
      <c r="AO333" s="65">
        <f>IFERROR(AN333/AN338,0)</f>
        <v>0</v>
      </c>
      <c r="AP333" s="66">
        <f t="shared" si="653"/>
        <v>0</v>
      </c>
      <c r="AQ333" s="62">
        <f>IFERROR(AP333/AP338,0)</f>
        <v>0</v>
      </c>
      <c r="AR333" s="63" t="str">
        <f t="shared" si="603"/>
        <v>0</v>
      </c>
      <c r="AS333" s="64">
        <f>IFERROR(AR333/AR323,0)</f>
        <v>0</v>
      </c>
      <c r="AT333" s="63">
        <f t="shared" si="654"/>
        <v>0</v>
      </c>
      <c r="AU333" s="69">
        <f>IFERROR(AT333/AT338,0)</f>
        <v>0</v>
      </c>
      <c r="AV333" s="70">
        <f t="shared" si="604"/>
        <v>1170</v>
      </c>
      <c r="AW333" s="71">
        <f t="shared" si="605"/>
        <v>0.44844768110387123</v>
      </c>
      <c r="AX333" s="72">
        <f t="shared" si="606"/>
        <v>-79.915233283306691</v>
      </c>
      <c r="AY333" s="71">
        <f t="shared" si="607"/>
        <v>-0.30449700559656501</v>
      </c>
      <c r="AZ333" s="72">
        <f t="shared" si="608"/>
        <v>5066.810999999987</v>
      </c>
      <c r="BA333" s="73">
        <f t="shared" si="609"/>
        <v>7.3996994444541619E-3</v>
      </c>
      <c r="BB333" s="70">
        <f t="shared" si="610"/>
        <v>3779</v>
      </c>
      <c r="BC333" s="71">
        <f t="shared" si="611"/>
        <v>0</v>
      </c>
      <c r="BD333" s="72">
        <f t="shared" si="612"/>
        <v>182.5347475522625</v>
      </c>
      <c r="BE333" s="71">
        <f t="shared" si="613"/>
        <v>0</v>
      </c>
      <c r="BF333" s="72">
        <f t="shared" si="614"/>
        <v>689798.81099999999</v>
      </c>
      <c r="BG333" s="73">
        <f t="shared" si="615"/>
        <v>0</v>
      </c>
      <c r="BH333" s="70">
        <f t="shared" si="616"/>
        <v>3779</v>
      </c>
      <c r="BI333" s="71">
        <f t="shared" si="617"/>
        <v>0</v>
      </c>
      <c r="BJ333" s="72">
        <f t="shared" si="618"/>
        <v>182.5347475522625</v>
      </c>
      <c r="BK333" s="71">
        <f t="shared" si="619"/>
        <v>0</v>
      </c>
      <c r="BL333" s="72">
        <f t="shared" si="620"/>
        <v>689798.81099999999</v>
      </c>
      <c r="BM333" s="74">
        <f t="shared" si="621"/>
        <v>0</v>
      </c>
      <c r="BN333" s="75">
        <f t="shared" si="622"/>
        <v>3779</v>
      </c>
      <c r="BO333" s="71">
        <f t="shared" si="623"/>
        <v>0</v>
      </c>
      <c r="BP333" s="72">
        <f t="shared" si="624"/>
        <v>182.5347475522625</v>
      </c>
      <c r="BQ333" s="71">
        <f t="shared" si="625"/>
        <v>0</v>
      </c>
      <c r="BR333" s="72">
        <f t="shared" si="596"/>
        <v>689798.81099999999</v>
      </c>
      <c r="BS333" s="74">
        <f t="shared" si="626"/>
        <v>0</v>
      </c>
      <c r="CD333" s="2"/>
      <c r="CE333" s="2"/>
      <c r="CJ333" s="6"/>
      <c r="CK333" s="6"/>
      <c r="CM333" s="6"/>
    </row>
    <row r="334" spans="3:92" ht="18" customHeight="1" x14ac:dyDescent="0.3">
      <c r="C334" s="315"/>
      <c r="D334" s="324"/>
      <c r="E334" s="60" t="s">
        <v>56</v>
      </c>
      <c r="F334" s="61">
        <f t="shared" si="641"/>
        <v>418</v>
      </c>
      <c r="G334" s="62">
        <f>IFERROR(F334/F338,0)</f>
        <v>1.7615429323021688E-2</v>
      </c>
      <c r="H334" s="63">
        <f t="shared" si="597"/>
        <v>254.72727272727272</v>
      </c>
      <c r="I334" s="64">
        <f>IFERROR(H334/H323,0)</f>
        <v>1.020458508491944</v>
      </c>
      <c r="J334" s="63">
        <f t="shared" si="642"/>
        <v>106476</v>
      </c>
      <c r="K334" s="65">
        <f>IFERROR(J334/J338,0)</f>
        <v>1.7747399086627997E-2</v>
      </c>
      <c r="L334" s="66">
        <f t="shared" si="643"/>
        <v>0</v>
      </c>
      <c r="M334" s="62">
        <f>IFERROR(L334/L338,0)</f>
        <v>0</v>
      </c>
      <c r="N334" s="63" t="str">
        <f t="shared" si="598"/>
        <v>0</v>
      </c>
      <c r="O334" s="64">
        <f>IFERROR(N334/N323,0)</f>
        <v>0</v>
      </c>
      <c r="P334" s="63">
        <f t="shared" si="644"/>
        <v>0</v>
      </c>
      <c r="Q334" s="67">
        <f>IFERROR(P334/P338,0)</f>
        <v>0</v>
      </c>
      <c r="R334" s="66">
        <f t="shared" si="645"/>
        <v>0</v>
      </c>
      <c r="S334" s="62">
        <f>IFERROR(R334/R338,0)</f>
        <v>0</v>
      </c>
      <c r="T334" s="63" t="str">
        <f t="shared" si="599"/>
        <v>0</v>
      </c>
      <c r="U334" s="64">
        <f>IFERROR(T334/T323,0)</f>
        <v>0</v>
      </c>
      <c r="V334" s="63">
        <f t="shared" si="646"/>
        <v>0</v>
      </c>
      <c r="W334" s="67">
        <f>IFERROR(V334/V338,0)</f>
        <v>0</v>
      </c>
      <c r="X334" s="68">
        <f t="shared" si="647"/>
        <v>0</v>
      </c>
      <c r="Y334" s="62">
        <f>IFERROR(X334/X338,0)</f>
        <v>0</v>
      </c>
      <c r="Z334" s="63" t="str">
        <f t="shared" si="600"/>
        <v>0</v>
      </c>
      <c r="AA334" s="64">
        <f>IFERROR(Z334/Z323,0)</f>
        <v>0</v>
      </c>
      <c r="AB334" s="63">
        <f t="shared" si="648"/>
        <v>0</v>
      </c>
      <c r="AC334" s="65">
        <f>IFERROR(AB334/AB338,0)</f>
        <v>0</v>
      </c>
      <c r="AD334" s="66">
        <f t="shared" si="649"/>
        <v>0</v>
      </c>
      <c r="AE334" s="62">
        <f>IFERROR(AD334/AD338,0)</f>
        <v>0</v>
      </c>
      <c r="AF334" s="63" t="str">
        <f t="shared" si="601"/>
        <v>0</v>
      </c>
      <c r="AG334" s="64">
        <f>IFERROR(AF334/AF323,0)</f>
        <v>0</v>
      </c>
      <c r="AH334" s="63">
        <f t="shared" si="650"/>
        <v>0</v>
      </c>
      <c r="AI334" s="67">
        <f>IFERROR(AH334/AH338,0)</f>
        <v>0</v>
      </c>
      <c r="AJ334" s="66">
        <f t="shared" si="651"/>
        <v>0</v>
      </c>
      <c r="AK334" s="62">
        <f>IFERROR(AJ334/AJ338,0)</f>
        <v>0</v>
      </c>
      <c r="AL334" s="63" t="str">
        <f t="shared" si="602"/>
        <v>0</v>
      </c>
      <c r="AM334" s="64">
        <f>IFERROR(AL334/AL323,0)</f>
        <v>0</v>
      </c>
      <c r="AN334" s="63">
        <f t="shared" si="652"/>
        <v>0</v>
      </c>
      <c r="AO334" s="65">
        <f>IFERROR(AN334/AN338,0)</f>
        <v>0</v>
      </c>
      <c r="AP334" s="66">
        <f t="shared" si="653"/>
        <v>0</v>
      </c>
      <c r="AQ334" s="62">
        <f>IFERROR(AP334/AP338,0)</f>
        <v>0</v>
      </c>
      <c r="AR334" s="63" t="str">
        <f t="shared" si="603"/>
        <v>0</v>
      </c>
      <c r="AS334" s="64">
        <f>IFERROR(AR334/AR323,0)</f>
        <v>0</v>
      </c>
      <c r="AT334" s="63">
        <f t="shared" si="654"/>
        <v>0</v>
      </c>
      <c r="AU334" s="69">
        <f>IFERROR(AT334/AT338,0)</f>
        <v>0</v>
      </c>
      <c r="AV334" s="70">
        <f t="shared" si="604"/>
        <v>-418</v>
      </c>
      <c r="AW334" s="71">
        <f t="shared" si="605"/>
        <v>-1</v>
      </c>
      <c r="AX334" s="72">
        <f t="shared" si="606"/>
        <v>-254.72727272727272</v>
      </c>
      <c r="AY334" s="71">
        <f t="shared" si="607"/>
        <v>-1</v>
      </c>
      <c r="AZ334" s="72">
        <f t="shared" si="608"/>
        <v>-106476</v>
      </c>
      <c r="BA334" s="73">
        <f t="shared" si="609"/>
        <v>-1</v>
      </c>
      <c r="BB334" s="70">
        <f t="shared" si="610"/>
        <v>0</v>
      </c>
      <c r="BC334" s="71">
        <f t="shared" si="611"/>
        <v>0</v>
      </c>
      <c r="BD334" s="72">
        <f t="shared" si="612"/>
        <v>0</v>
      </c>
      <c r="BE334" s="71">
        <f t="shared" si="613"/>
        <v>0</v>
      </c>
      <c r="BF334" s="72">
        <f t="shared" si="614"/>
        <v>0</v>
      </c>
      <c r="BG334" s="73">
        <f t="shared" si="615"/>
        <v>0</v>
      </c>
      <c r="BH334" s="70">
        <f t="shared" si="616"/>
        <v>0</v>
      </c>
      <c r="BI334" s="71">
        <f t="shared" si="617"/>
        <v>0</v>
      </c>
      <c r="BJ334" s="72">
        <f t="shared" si="618"/>
        <v>0</v>
      </c>
      <c r="BK334" s="71">
        <f t="shared" si="619"/>
        <v>0</v>
      </c>
      <c r="BL334" s="72">
        <f t="shared" si="620"/>
        <v>0</v>
      </c>
      <c r="BM334" s="74">
        <f t="shared" si="621"/>
        <v>0</v>
      </c>
      <c r="BN334" s="75">
        <f t="shared" si="622"/>
        <v>0</v>
      </c>
      <c r="BO334" s="71">
        <f t="shared" si="623"/>
        <v>0</v>
      </c>
      <c r="BP334" s="72">
        <f t="shared" si="624"/>
        <v>0</v>
      </c>
      <c r="BQ334" s="71">
        <f t="shared" si="625"/>
        <v>0</v>
      </c>
      <c r="BR334" s="72">
        <f t="shared" si="596"/>
        <v>0</v>
      </c>
      <c r="BS334" s="74">
        <f t="shared" si="626"/>
        <v>0</v>
      </c>
      <c r="CD334" s="2"/>
      <c r="CE334" s="2"/>
      <c r="CJ334" s="6"/>
      <c r="CK334" s="6"/>
      <c r="CM334" s="6"/>
    </row>
    <row r="335" spans="3:92" ht="18" customHeight="1" x14ac:dyDescent="0.3">
      <c r="C335" s="315"/>
      <c r="D335" s="324"/>
      <c r="E335" s="60" t="s">
        <v>39</v>
      </c>
      <c r="F335" s="61">
        <f t="shared" si="641"/>
        <v>525</v>
      </c>
      <c r="G335" s="62">
        <f>IFERROR(F335/F338,0)</f>
        <v>2.2124642092311929E-2</v>
      </c>
      <c r="H335" s="63">
        <f t="shared" si="597"/>
        <v>273.09523809523807</v>
      </c>
      <c r="I335" s="64">
        <f>IFERROR(H335/H323,0)</f>
        <v>1.0940420959215233</v>
      </c>
      <c r="J335" s="63">
        <f t="shared" si="642"/>
        <v>143375</v>
      </c>
      <c r="K335" s="65">
        <f>IFERROR(J335/J338,0)</f>
        <v>2.3897717270044787E-2</v>
      </c>
      <c r="L335" s="66">
        <f t="shared" si="643"/>
        <v>175</v>
      </c>
      <c r="M335" s="62">
        <f>IFERROR(L335/L338,0)</f>
        <v>8.5021619783316321E-3</v>
      </c>
      <c r="N335" s="63">
        <f t="shared" si="598"/>
        <v>176.51905714285709</v>
      </c>
      <c r="O335" s="64">
        <f>IFERROR(N335/N323,0)</f>
        <v>0.71837524594743318</v>
      </c>
      <c r="P335" s="63">
        <f t="shared" si="644"/>
        <v>30890.834999999992</v>
      </c>
      <c r="Q335" s="67">
        <f>IFERROR(P335/P338,0)</f>
        <v>7.6110410250119411E-3</v>
      </c>
      <c r="R335" s="66">
        <f t="shared" si="645"/>
        <v>0</v>
      </c>
      <c r="S335" s="62">
        <f>IFERROR(R335/R338,0)</f>
        <v>0</v>
      </c>
      <c r="T335" s="63" t="str">
        <f t="shared" si="599"/>
        <v>0</v>
      </c>
      <c r="U335" s="64">
        <f>IFERROR(T335/T323,0)</f>
        <v>0</v>
      </c>
      <c r="V335" s="63">
        <f t="shared" si="646"/>
        <v>0</v>
      </c>
      <c r="W335" s="67">
        <f>IFERROR(V335/V338,0)</f>
        <v>0</v>
      </c>
      <c r="X335" s="68">
        <f t="shared" si="647"/>
        <v>0</v>
      </c>
      <c r="Y335" s="62">
        <f>IFERROR(X335/X338,0)</f>
        <v>0</v>
      </c>
      <c r="Z335" s="63" t="str">
        <f t="shared" si="600"/>
        <v>0</v>
      </c>
      <c r="AA335" s="64">
        <f>IFERROR(Z335/Z323,0)</f>
        <v>0</v>
      </c>
      <c r="AB335" s="63">
        <f t="shared" si="648"/>
        <v>0</v>
      </c>
      <c r="AC335" s="65">
        <f>IFERROR(AB335/AB338,0)</f>
        <v>0</v>
      </c>
      <c r="AD335" s="66">
        <f t="shared" si="649"/>
        <v>0</v>
      </c>
      <c r="AE335" s="62">
        <f>IFERROR(AD335/AD338,0)</f>
        <v>0</v>
      </c>
      <c r="AF335" s="63" t="str">
        <f t="shared" si="601"/>
        <v>0</v>
      </c>
      <c r="AG335" s="64">
        <f>IFERROR(AF335/AF323,0)</f>
        <v>0</v>
      </c>
      <c r="AH335" s="63">
        <f t="shared" si="650"/>
        <v>0</v>
      </c>
      <c r="AI335" s="67">
        <f>IFERROR(AH335/AH338,0)</f>
        <v>0</v>
      </c>
      <c r="AJ335" s="66">
        <f t="shared" si="651"/>
        <v>0</v>
      </c>
      <c r="AK335" s="62">
        <f>IFERROR(AJ335/AJ338,0)</f>
        <v>0</v>
      </c>
      <c r="AL335" s="63" t="str">
        <f t="shared" si="602"/>
        <v>0</v>
      </c>
      <c r="AM335" s="64">
        <f>IFERROR(AL335/AL323,0)</f>
        <v>0</v>
      </c>
      <c r="AN335" s="63">
        <f t="shared" si="652"/>
        <v>0</v>
      </c>
      <c r="AO335" s="65">
        <f>IFERROR(AN335/AN338,0)</f>
        <v>0</v>
      </c>
      <c r="AP335" s="66">
        <f t="shared" si="653"/>
        <v>0</v>
      </c>
      <c r="AQ335" s="62">
        <f>IFERROR(AP335/AP338,0)</f>
        <v>0</v>
      </c>
      <c r="AR335" s="63" t="str">
        <f t="shared" si="603"/>
        <v>0</v>
      </c>
      <c r="AS335" s="64">
        <f>IFERROR(AR335/AR323,0)</f>
        <v>0</v>
      </c>
      <c r="AT335" s="63">
        <f t="shared" si="654"/>
        <v>0</v>
      </c>
      <c r="AU335" s="69">
        <f>IFERROR(AT335/AT338,0)</f>
        <v>0</v>
      </c>
      <c r="AV335" s="70">
        <f t="shared" si="604"/>
        <v>-350</v>
      </c>
      <c r="AW335" s="71">
        <f t="shared" si="605"/>
        <v>-0.66666666666666663</v>
      </c>
      <c r="AX335" s="72">
        <f t="shared" si="606"/>
        <v>-96.57618095238098</v>
      </c>
      <c r="AY335" s="71">
        <f t="shared" si="607"/>
        <v>-0.35363553618134275</v>
      </c>
      <c r="AZ335" s="72">
        <f t="shared" si="608"/>
        <v>-112484.16500000001</v>
      </c>
      <c r="BA335" s="73">
        <f t="shared" si="609"/>
        <v>-0.78454517872711427</v>
      </c>
      <c r="BB335" s="70">
        <f t="shared" si="610"/>
        <v>175</v>
      </c>
      <c r="BC335" s="71">
        <f t="shared" si="611"/>
        <v>0</v>
      </c>
      <c r="BD335" s="72">
        <f t="shared" si="612"/>
        <v>176.51905714285709</v>
      </c>
      <c r="BE335" s="71">
        <f t="shared" si="613"/>
        <v>0</v>
      </c>
      <c r="BF335" s="72">
        <f t="shared" si="614"/>
        <v>30890.834999999992</v>
      </c>
      <c r="BG335" s="73">
        <f t="shared" si="615"/>
        <v>0</v>
      </c>
      <c r="BH335" s="70">
        <f t="shared" si="616"/>
        <v>175</v>
      </c>
      <c r="BI335" s="71">
        <f t="shared" si="617"/>
        <v>0</v>
      </c>
      <c r="BJ335" s="72">
        <f t="shared" si="618"/>
        <v>176.51905714285709</v>
      </c>
      <c r="BK335" s="71">
        <f t="shared" si="619"/>
        <v>0</v>
      </c>
      <c r="BL335" s="72">
        <f t="shared" si="620"/>
        <v>30890.834999999992</v>
      </c>
      <c r="BM335" s="74">
        <f t="shared" si="621"/>
        <v>0</v>
      </c>
      <c r="BN335" s="75">
        <f t="shared" si="622"/>
        <v>175</v>
      </c>
      <c r="BO335" s="71">
        <f t="shared" si="623"/>
        <v>0</v>
      </c>
      <c r="BP335" s="72">
        <f t="shared" si="624"/>
        <v>176.51905714285709</v>
      </c>
      <c r="BQ335" s="71">
        <f t="shared" si="625"/>
        <v>0</v>
      </c>
      <c r="BR335" s="72">
        <f t="shared" si="596"/>
        <v>30890.834999999992</v>
      </c>
      <c r="BS335" s="74">
        <f t="shared" si="626"/>
        <v>0</v>
      </c>
      <c r="CD335" s="2"/>
      <c r="CE335" s="2"/>
      <c r="CJ335" s="6"/>
      <c r="CK335" s="6"/>
      <c r="CM335" s="6"/>
    </row>
    <row r="336" spans="3:92" ht="18" customHeight="1" x14ac:dyDescent="0.3">
      <c r="C336" s="315"/>
      <c r="D336" s="325"/>
      <c r="E336" s="86" t="s">
        <v>41</v>
      </c>
      <c r="F336" s="87">
        <f>SUM(F331:F335)</f>
        <v>10444</v>
      </c>
      <c r="G336" s="88">
        <f>IFERROR(F336/F338,0)</f>
        <v>0.44013288002305861</v>
      </c>
      <c r="H336" s="89">
        <f t="shared" si="597"/>
        <v>266.5959402527767</v>
      </c>
      <c r="I336" s="90">
        <f>IFERROR(H336/H323,0)</f>
        <v>1.0680053715788418</v>
      </c>
      <c r="J336" s="89">
        <f>SUM(J331:J335)</f>
        <v>2784328</v>
      </c>
      <c r="K336" s="91">
        <f>IFERROR(J336/J338,0)</f>
        <v>0.46409125252707423</v>
      </c>
      <c r="L336" s="92">
        <f>SUM(L331:L335)</f>
        <v>12244</v>
      </c>
      <c r="M336" s="88">
        <f>IFERROR(L336/L338,0)</f>
        <v>0.59485983578681434</v>
      </c>
      <c r="N336" s="89">
        <f t="shared" si="598"/>
        <v>183.54100179679844</v>
      </c>
      <c r="O336" s="90">
        <f>IFERROR(N336/N323,0)</f>
        <v>0.74695228062829455</v>
      </c>
      <c r="P336" s="89">
        <f>SUM(P331:P335)</f>
        <v>2247276.0260000001</v>
      </c>
      <c r="Q336" s="93">
        <f>IFERROR(P336/P338,0)</f>
        <v>0.55369529598056533</v>
      </c>
      <c r="R336" s="92">
        <f>SUM(R331:R335)</f>
        <v>0</v>
      </c>
      <c r="S336" s="88">
        <f>IFERROR(R336/R338,0)</f>
        <v>0</v>
      </c>
      <c r="T336" s="89" t="str">
        <f t="shared" si="599"/>
        <v>0</v>
      </c>
      <c r="U336" s="90">
        <f>IFERROR(T336/T323,0)</f>
        <v>0</v>
      </c>
      <c r="V336" s="89">
        <f>SUM(V331:V335)</f>
        <v>0</v>
      </c>
      <c r="W336" s="93">
        <f>IFERROR(V336/V338,0)</f>
        <v>0</v>
      </c>
      <c r="X336" s="94">
        <f>SUM(X331:X335)</f>
        <v>0</v>
      </c>
      <c r="Y336" s="88">
        <f>IFERROR(X336/X338,0)</f>
        <v>0</v>
      </c>
      <c r="Z336" s="89" t="str">
        <f t="shared" si="600"/>
        <v>0</v>
      </c>
      <c r="AA336" s="90">
        <f>IFERROR(Z336/Z323,0)</f>
        <v>0</v>
      </c>
      <c r="AB336" s="89">
        <f>SUM(AB331:AB335)</f>
        <v>0</v>
      </c>
      <c r="AC336" s="91">
        <f>IFERROR(AB336/AB338,0)</f>
        <v>0</v>
      </c>
      <c r="AD336" s="92">
        <f>SUM(AD331:AD335)</f>
        <v>0</v>
      </c>
      <c r="AE336" s="88">
        <f>IFERROR(AD336/AD338,0)</f>
        <v>0</v>
      </c>
      <c r="AF336" s="89" t="str">
        <f t="shared" si="601"/>
        <v>0</v>
      </c>
      <c r="AG336" s="90">
        <f>IFERROR(AF336/AF323,0)</f>
        <v>0</v>
      </c>
      <c r="AH336" s="89">
        <f>SUM(AH331:AH335)</f>
        <v>0</v>
      </c>
      <c r="AI336" s="93">
        <f>IFERROR(AH336/AH338,0)</f>
        <v>0</v>
      </c>
      <c r="AJ336" s="92">
        <f>SUM(AJ331:AJ335)</f>
        <v>0</v>
      </c>
      <c r="AK336" s="88">
        <f>IFERROR(AJ336/AJ338,0)</f>
        <v>0</v>
      </c>
      <c r="AL336" s="89" t="str">
        <f t="shared" si="602"/>
        <v>0</v>
      </c>
      <c r="AM336" s="90">
        <f>IFERROR(AL336/AL323,0)</f>
        <v>0</v>
      </c>
      <c r="AN336" s="89">
        <f>SUM(AN331:AN335)</f>
        <v>0</v>
      </c>
      <c r="AO336" s="91">
        <f>IFERROR(AN336/AN338,0)</f>
        <v>0</v>
      </c>
      <c r="AP336" s="92">
        <f>SUM(AP331:AP335)</f>
        <v>0</v>
      </c>
      <c r="AQ336" s="88">
        <f>IFERROR(AP336/AP338,0)</f>
        <v>0</v>
      </c>
      <c r="AR336" s="89" t="str">
        <f t="shared" si="603"/>
        <v>0</v>
      </c>
      <c r="AS336" s="90">
        <f>IFERROR(AR336/AR323,0)</f>
        <v>0</v>
      </c>
      <c r="AT336" s="89">
        <f>SUM(AT331:AT335)</f>
        <v>0</v>
      </c>
      <c r="AU336" s="95">
        <f>IFERROR(AT336/AT338,0)</f>
        <v>0</v>
      </c>
      <c r="AV336" s="96">
        <f t="shared" si="604"/>
        <v>1800</v>
      </c>
      <c r="AW336" s="97">
        <f t="shared" si="605"/>
        <v>0.17234775947912678</v>
      </c>
      <c r="AX336" s="98">
        <f t="shared" si="606"/>
        <v>-83.05493845597826</v>
      </c>
      <c r="AY336" s="97">
        <f t="shared" si="607"/>
        <v>-0.31153864675219189</v>
      </c>
      <c r="AZ336" s="98">
        <f t="shared" si="608"/>
        <v>-537051.97399999993</v>
      </c>
      <c r="BA336" s="99">
        <f t="shared" si="609"/>
        <v>-0.19288387503196461</v>
      </c>
      <c r="BB336" s="96">
        <f t="shared" si="610"/>
        <v>12244</v>
      </c>
      <c r="BC336" s="97">
        <f t="shared" si="611"/>
        <v>0</v>
      </c>
      <c r="BD336" s="98">
        <f t="shared" si="612"/>
        <v>183.54100179679844</v>
      </c>
      <c r="BE336" s="97">
        <f t="shared" si="613"/>
        <v>0</v>
      </c>
      <c r="BF336" s="98">
        <f t="shared" si="614"/>
        <v>2247276.0260000001</v>
      </c>
      <c r="BG336" s="99">
        <f t="shared" si="615"/>
        <v>0</v>
      </c>
      <c r="BH336" s="96">
        <f t="shared" si="616"/>
        <v>12244</v>
      </c>
      <c r="BI336" s="97">
        <f t="shared" si="617"/>
        <v>0</v>
      </c>
      <c r="BJ336" s="98">
        <f t="shared" si="618"/>
        <v>183.54100179679844</v>
      </c>
      <c r="BK336" s="97">
        <f t="shared" si="619"/>
        <v>0</v>
      </c>
      <c r="BL336" s="98">
        <f t="shared" si="620"/>
        <v>2247276.0260000001</v>
      </c>
      <c r="BM336" s="100">
        <f t="shared" si="621"/>
        <v>0</v>
      </c>
      <c r="BN336" s="101">
        <f t="shared" si="622"/>
        <v>12244</v>
      </c>
      <c r="BO336" s="97">
        <f t="shared" si="623"/>
        <v>0</v>
      </c>
      <c r="BP336" s="98">
        <f t="shared" si="624"/>
        <v>183.54100179679844</v>
      </c>
      <c r="BQ336" s="97">
        <f t="shared" si="625"/>
        <v>0</v>
      </c>
      <c r="BR336" s="98">
        <f t="shared" si="596"/>
        <v>2247276.0260000001</v>
      </c>
      <c r="BS336" s="100">
        <f t="shared" si="626"/>
        <v>0</v>
      </c>
      <c r="CD336" s="2"/>
      <c r="CE336" s="2"/>
      <c r="CJ336" s="6"/>
      <c r="CK336" s="6"/>
      <c r="CM336" s="6"/>
    </row>
    <row r="337" spans="3:92" ht="18" customHeight="1" x14ac:dyDescent="0.3">
      <c r="C337" s="315"/>
      <c r="D337" s="326" t="s">
        <v>57</v>
      </c>
      <c r="E337" s="327"/>
      <c r="F337" s="155">
        <f>SUM(F25,F49,F73,F97,F121,F145)</f>
        <v>229.589856</v>
      </c>
      <c r="G337" s="156">
        <f>IFERROR(F337/F338,0)</f>
        <v>9.675415984810351E-3</v>
      </c>
      <c r="H337" s="157">
        <f t="shared" si="597"/>
        <v>0</v>
      </c>
      <c r="I337" s="158">
        <f>IFERROR(H337/H323,0)</f>
        <v>0</v>
      </c>
      <c r="J337" s="157">
        <f>SUM(J25,J49,J73,J97,J121,J145)</f>
        <v>0</v>
      </c>
      <c r="K337" s="159">
        <f>IFERROR(J337/J338,0)</f>
        <v>0</v>
      </c>
      <c r="L337" s="160">
        <f>SUM(L25,L49,L73,L97,L121,L145)</f>
        <v>124</v>
      </c>
      <c r="M337" s="156">
        <f>IFERROR(L337/L338,0)</f>
        <v>6.0243890589321281E-3</v>
      </c>
      <c r="N337" s="157">
        <f t="shared" si="598"/>
        <v>7.8225967741935483</v>
      </c>
      <c r="O337" s="158">
        <f>IFERROR(N337/N323,0)</f>
        <v>3.1835428834525052E-2</v>
      </c>
      <c r="P337" s="157">
        <f>SUM(P25,P49,P73,P97,P121,P145)</f>
        <v>970.00199999999995</v>
      </c>
      <c r="Q337" s="161">
        <f>IFERROR(P337/P338,0)</f>
        <v>2.3899402577960856E-4</v>
      </c>
      <c r="R337" s="160">
        <f>SUM(R25,R49,R73,R97,R121,R145)</f>
        <v>0</v>
      </c>
      <c r="S337" s="156">
        <f>IFERROR(R337/R338,0)</f>
        <v>0</v>
      </c>
      <c r="T337" s="157" t="str">
        <f t="shared" si="599"/>
        <v>0</v>
      </c>
      <c r="U337" s="158">
        <f>IFERROR(T337/T323,0)</f>
        <v>0</v>
      </c>
      <c r="V337" s="157">
        <f>SUM(V25,V49,V73,V97,V121,V145)</f>
        <v>0</v>
      </c>
      <c r="W337" s="161">
        <f>IFERROR(V337/V338,0)</f>
        <v>0</v>
      </c>
      <c r="X337" s="162">
        <f>SUM(X25,X49,X73,X97,X121,X145)</f>
        <v>0</v>
      </c>
      <c r="Y337" s="156">
        <f>IFERROR(X337/X338,0)</f>
        <v>0</v>
      </c>
      <c r="Z337" s="157" t="str">
        <f t="shared" si="600"/>
        <v>0</v>
      </c>
      <c r="AA337" s="158">
        <f>IFERROR(Z337/Z323,0)</f>
        <v>0</v>
      </c>
      <c r="AB337" s="157">
        <f>SUM(AB25,AB49,AB73,AB97,AB121,AB145)</f>
        <v>0</v>
      </c>
      <c r="AC337" s="159">
        <f>IFERROR(AB337/AB338,0)</f>
        <v>0</v>
      </c>
      <c r="AD337" s="160">
        <f>SUM(AD25,AD49,AD73,AD97,AD121,AD145)</f>
        <v>0</v>
      </c>
      <c r="AE337" s="156">
        <f>IFERROR(AD337/AD338,0)</f>
        <v>0</v>
      </c>
      <c r="AF337" s="157" t="str">
        <f t="shared" si="601"/>
        <v>0</v>
      </c>
      <c r="AG337" s="158">
        <f>IFERROR(AF337/AF323,0)</f>
        <v>0</v>
      </c>
      <c r="AH337" s="157">
        <f>SUM(AH25,AH49,AH73,AH97,AH121,AH145)</f>
        <v>0</v>
      </c>
      <c r="AI337" s="161">
        <f>IFERROR(AH337/AH338,0)</f>
        <v>0</v>
      </c>
      <c r="AJ337" s="160">
        <f>SUM(AJ25,AJ49,AJ73,AJ97,AJ121,AJ145)</f>
        <v>0</v>
      </c>
      <c r="AK337" s="156">
        <f>IFERROR(AJ337/AJ338,0)</f>
        <v>0</v>
      </c>
      <c r="AL337" s="157" t="str">
        <f t="shared" si="602"/>
        <v>0</v>
      </c>
      <c r="AM337" s="158">
        <f>IFERROR(AL337/AL323,0)</f>
        <v>0</v>
      </c>
      <c r="AN337" s="157">
        <f>SUM(AN25,AN49,AN73,AN97,AN121,AN145)</f>
        <v>0</v>
      </c>
      <c r="AO337" s="159">
        <f>IFERROR(AN337/AN338,0)</f>
        <v>0</v>
      </c>
      <c r="AP337" s="160">
        <f>SUM(AP25,AP49,AP73,AP97,AP121,AP145)</f>
        <v>0</v>
      </c>
      <c r="AQ337" s="156">
        <f>IFERROR(AP337/AP338,0)</f>
        <v>0</v>
      </c>
      <c r="AR337" s="157" t="str">
        <f t="shared" si="603"/>
        <v>0</v>
      </c>
      <c r="AS337" s="158">
        <f>IFERROR(AR337/AR323,0)</f>
        <v>0</v>
      </c>
      <c r="AT337" s="157">
        <f>SUM(AT25,AT49,AT73,AT97,AT121,AT145)</f>
        <v>0</v>
      </c>
      <c r="AU337" s="163">
        <f>IFERROR(AT337/AT338,0)</f>
        <v>0</v>
      </c>
      <c r="AV337" s="164">
        <f t="shared" si="604"/>
        <v>-105.589856</v>
      </c>
      <c r="AW337" s="165">
        <f t="shared" si="605"/>
        <v>-0.45990645161605048</v>
      </c>
      <c r="AX337" s="166">
        <f t="shared" si="606"/>
        <v>7.8225967741935483</v>
      </c>
      <c r="AY337" s="165">
        <f t="shared" si="607"/>
        <v>0</v>
      </c>
      <c r="AZ337" s="166">
        <f t="shared" si="608"/>
        <v>970.00199999999995</v>
      </c>
      <c r="BA337" s="167">
        <f t="shared" si="609"/>
        <v>0</v>
      </c>
      <c r="BB337" s="164">
        <f t="shared" si="610"/>
        <v>124</v>
      </c>
      <c r="BC337" s="165">
        <f t="shared" si="611"/>
        <v>0</v>
      </c>
      <c r="BD337" s="166">
        <f t="shared" si="612"/>
        <v>7.8225967741935483</v>
      </c>
      <c r="BE337" s="165">
        <f t="shared" si="613"/>
        <v>0</v>
      </c>
      <c r="BF337" s="166">
        <f t="shared" si="614"/>
        <v>970.00199999999995</v>
      </c>
      <c r="BG337" s="167">
        <f t="shared" si="615"/>
        <v>0</v>
      </c>
      <c r="BH337" s="164">
        <f t="shared" si="616"/>
        <v>124</v>
      </c>
      <c r="BI337" s="165">
        <f t="shared" si="617"/>
        <v>0</v>
      </c>
      <c r="BJ337" s="166">
        <f t="shared" si="618"/>
        <v>7.8225967741935483</v>
      </c>
      <c r="BK337" s="165">
        <f t="shared" si="619"/>
        <v>0</v>
      </c>
      <c r="BL337" s="166">
        <f t="shared" si="620"/>
        <v>970.00199999999995</v>
      </c>
      <c r="BM337" s="168">
        <f t="shared" si="621"/>
        <v>0</v>
      </c>
      <c r="BN337" s="169">
        <f t="shared" si="622"/>
        <v>124</v>
      </c>
      <c r="BO337" s="165">
        <f t="shared" si="623"/>
        <v>0</v>
      </c>
      <c r="BP337" s="166">
        <f t="shared" si="624"/>
        <v>7.8225967741935483</v>
      </c>
      <c r="BQ337" s="165">
        <f t="shared" si="625"/>
        <v>0</v>
      </c>
      <c r="BR337" s="166">
        <f t="shared" si="596"/>
        <v>970.00199999999995</v>
      </c>
      <c r="BS337" s="168">
        <f t="shared" si="626"/>
        <v>0</v>
      </c>
      <c r="CD337" s="2"/>
      <c r="CE337" s="2"/>
      <c r="CJ337" s="6"/>
      <c r="CK337" s="6"/>
      <c r="CM337" s="6"/>
    </row>
    <row r="338" spans="3:92" ht="18" customHeight="1" x14ac:dyDescent="0.3">
      <c r="C338" s="315"/>
      <c r="D338" s="328" t="s">
        <v>59</v>
      </c>
      <c r="E338" s="329"/>
      <c r="F338" s="170">
        <f>SUM(F326,F330,F336,F337)</f>
        <v>23729.1974175</v>
      </c>
      <c r="G338" s="171">
        <f>IFERROR(F338/F338,0)</f>
        <v>1</v>
      </c>
      <c r="H338" s="172">
        <f t="shared" si="597"/>
        <v>252.83311923459411</v>
      </c>
      <c r="I338" s="173">
        <f>IFERROR(H338/H323,0)</f>
        <v>1.012870373043004</v>
      </c>
      <c r="J338" s="172">
        <f>SUM(J326,J330,J336,J337)</f>
        <v>5999527</v>
      </c>
      <c r="K338" s="174">
        <f>IFERROR(J338/J338,0)</f>
        <v>1</v>
      </c>
      <c r="L338" s="175">
        <f>SUM(L326,L330,L336,L337)</f>
        <v>20583</v>
      </c>
      <c r="M338" s="171">
        <f>IFERROR(L338/L338,0)</f>
        <v>1</v>
      </c>
      <c r="N338" s="172">
        <f t="shared" si="598"/>
        <v>197.18637846766748</v>
      </c>
      <c r="O338" s="173">
        <f>IFERROR(N338/N323,0)</f>
        <v>0.80248453295642563</v>
      </c>
      <c r="P338" s="172">
        <f>SUM(P326,P330,P336,P337)</f>
        <v>4058687.2279999997</v>
      </c>
      <c r="Q338" s="176">
        <f>IFERROR(P338/P338,0)</f>
        <v>1</v>
      </c>
      <c r="R338" s="175">
        <f>SUM(R326,R330,R336,R337)</f>
        <v>0</v>
      </c>
      <c r="S338" s="171">
        <f>IFERROR(R338/R338,0)</f>
        <v>0</v>
      </c>
      <c r="T338" s="172" t="str">
        <f t="shared" si="599"/>
        <v>0</v>
      </c>
      <c r="U338" s="173">
        <f>IFERROR(T338/T323,0)</f>
        <v>0</v>
      </c>
      <c r="V338" s="172">
        <f>SUM(V326,V330,V336,V337)</f>
        <v>0</v>
      </c>
      <c r="W338" s="176">
        <f>IFERROR(V338/V338,0)</f>
        <v>0</v>
      </c>
      <c r="X338" s="177">
        <f>SUM(X326,X330,X336,X337)</f>
        <v>0</v>
      </c>
      <c r="Y338" s="171">
        <f>IFERROR(X338/X338,0)</f>
        <v>0</v>
      </c>
      <c r="Z338" s="172" t="str">
        <f t="shared" si="600"/>
        <v>0</v>
      </c>
      <c r="AA338" s="173">
        <f>IFERROR(Z338/Z323,0)</f>
        <v>0</v>
      </c>
      <c r="AB338" s="172">
        <f>SUM(AB326,AB330,AB336,AB337)</f>
        <v>0</v>
      </c>
      <c r="AC338" s="174">
        <f>IFERROR(AB338/AB338,0)</f>
        <v>0</v>
      </c>
      <c r="AD338" s="175">
        <f>SUM(AD326,AD330,AD336,AD337)</f>
        <v>0</v>
      </c>
      <c r="AE338" s="171">
        <f>IFERROR(AD338/AD338,0)</f>
        <v>0</v>
      </c>
      <c r="AF338" s="172" t="str">
        <f t="shared" si="601"/>
        <v>0</v>
      </c>
      <c r="AG338" s="173">
        <f>IFERROR(AF338/AF323,0)</f>
        <v>0</v>
      </c>
      <c r="AH338" s="172">
        <f>SUM(AH326,AH330,AH336,AH337)</f>
        <v>0</v>
      </c>
      <c r="AI338" s="176">
        <f>IFERROR(AH338/AH338,0)</f>
        <v>0</v>
      </c>
      <c r="AJ338" s="175">
        <f>SUM(AJ326,AJ330,AJ336,AJ337)</f>
        <v>0</v>
      </c>
      <c r="AK338" s="171">
        <f>IFERROR(AJ338/AJ338,0)</f>
        <v>0</v>
      </c>
      <c r="AL338" s="172" t="str">
        <f t="shared" si="602"/>
        <v>0</v>
      </c>
      <c r="AM338" s="173">
        <f>IFERROR(AL338/AL323,0)</f>
        <v>0</v>
      </c>
      <c r="AN338" s="172">
        <f>SUM(AN326,AN330,AN336,AN337)</f>
        <v>0</v>
      </c>
      <c r="AO338" s="174">
        <f>IFERROR(AN338/AN338,0)</f>
        <v>0</v>
      </c>
      <c r="AP338" s="175">
        <f>SUM(AP326,AP330,AP336,AP337)</f>
        <v>0</v>
      </c>
      <c r="AQ338" s="171">
        <f>IFERROR(AP338/AP338,0)</f>
        <v>0</v>
      </c>
      <c r="AR338" s="172" t="str">
        <f t="shared" si="603"/>
        <v>0</v>
      </c>
      <c r="AS338" s="173">
        <f>IFERROR(AR338/AR323,0)</f>
        <v>0</v>
      </c>
      <c r="AT338" s="172">
        <f>SUM(AT326,AT330,AT336,AT337)</f>
        <v>0</v>
      </c>
      <c r="AU338" s="178">
        <f>IFERROR(AT338/AT338,0)</f>
        <v>0</v>
      </c>
      <c r="AV338" s="179">
        <f t="shared" si="604"/>
        <v>-3146.1974174999996</v>
      </c>
      <c r="AW338" s="180">
        <f t="shared" si="605"/>
        <v>-0.13258760345513063</v>
      </c>
      <c r="AX338" s="181">
        <f t="shared" si="606"/>
        <v>-55.646740766926627</v>
      </c>
      <c r="AY338" s="180">
        <f t="shared" si="607"/>
        <v>-0.22009276686292889</v>
      </c>
      <c r="AZ338" s="181">
        <f t="shared" si="608"/>
        <v>-1940839.7720000003</v>
      </c>
      <c r="BA338" s="182">
        <f t="shared" si="609"/>
        <v>-0.323498797821895</v>
      </c>
      <c r="BB338" s="179">
        <f t="shared" si="610"/>
        <v>20583</v>
      </c>
      <c r="BC338" s="180">
        <f t="shared" si="611"/>
        <v>0</v>
      </c>
      <c r="BD338" s="181">
        <f t="shared" si="612"/>
        <v>197.18637846766748</v>
      </c>
      <c r="BE338" s="180">
        <f t="shared" si="613"/>
        <v>0</v>
      </c>
      <c r="BF338" s="181">
        <f t="shared" si="614"/>
        <v>4058687.2279999997</v>
      </c>
      <c r="BG338" s="182">
        <f t="shared" si="615"/>
        <v>0</v>
      </c>
      <c r="BH338" s="179">
        <f t="shared" si="616"/>
        <v>20583</v>
      </c>
      <c r="BI338" s="180">
        <f t="shared" si="617"/>
        <v>0</v>
      </c>
      <c r="BJ338" s="181">
        <f t="shared" si="618"/>
        <v>197.18637846766748</v>
      </c>
      <c r="BK338" s="180">
        <f t="shared" si="619"/>
        <v>0</v>
      </c>
      <c r="BL338" s="181">
        <f t="shared" si="620"/>
        <v>4058687.2279999997</v>
      </c>
      <c r="BM338" s="183">
        <f t="shared" si="621"/>
        <v>0</v>
      </c>
      <c r="BN338" s="184">
        <f t="shared" si="622"/>
        <v>20583</v>
      </c>
      <c r="BO338" s="180">
        <f t="shared" si="623"/>
        <v>0</v>
      </c>
      <c r="BP338" s="181">
        <f t="shared" si="624"/>
        <v>197.18637846766748</v>
      </c>
      <c r="BQ338" s="180">
        <f t="shared" si="625"/>
        <v>0</v>
      </c>
      <c r="BR338" s="181">
        <f t="shared" si="596"/>
        <v>4058687.2279999997</v>
      </c>
      <c r="BS338" s="183">
        <f t="shared" si="626"/>
        <v>0</v>
      </c>
      <c r="CD338" s="2"/>
      <c r="CE338" s="2"/>
      <c r="CJ338" s="6"/>
      <c r="CK338" s="6"/>
      <c r="CM338" s="6"/>
    </row>
    <row r="339" spans="3:92" ht="18" customHeight="1" thickBot="1" x14ac:dyDescent="0.35">
      <c r="C339" s="316"/>
      <c r="D339" s="330" t="s">
        <v>60</v>
      </c>
      <c r="E339" s="331"/>
      <c r="F339" s="185">
        <f>F338/F318</f>
        <v>0.50038373365737421</v>
      </c>
      <c r="G339" s="186"/>
      <c r="H339" s="187"/>
      <c r="I339" s="188"/>
      <c r="J339" s="187"/>
      <c r="K339" s="189"/>
      <c r="L339" s="190">
        <f>L338/L318</f>
        <v>0.43403905360381256</v>
      </c>
      <c r="M339" s="186"/>
      <c r="N339" s="187"/>
      <c r="O339" s="188"/>
      <c r="P339" s="187"/>
      <c r="Q339" s="191"/>
      <c r="R339" s="190" t="e">
        <f>R338/R318</f>
        <v>#DIV/0!</v>
      </c>
      <c r="S339" s="186"/>
      <c r="T339" s="187"/>
      <c r="U339" s="188"/>
      <c r="V339" s="187"/>
      <c r="W339" s="191"/>
      <c r="X339" s="192" t="e">
        <f>X338/X318</f>
        <v>#DIV/0!</v>
      </c>
      <c r="Y339" s="186"/>
      <c r="Z339" s="187"/>
      <c r="AA339" s="188"/>
      <c r="AB339" s="187"/>
      <c r="AC339" s="189"/>
      <c r="AD339" s="190" t="e">
        <f>AD338/AD318</f>
        <v>#DIV/0!</v>
      </c>
      <c r="AE339" s="186"/>
      <c r="AF339" s="187"/>
      <c r="AG339" s="188"/>
      <c r="AH339" s="187"/>
      <c r="AI339" s="191"/>
      <c r="AJ339" s="190" t="e">
        <f>AJ338/AJ318</f>
        <v>#DIV/0!</v>
      </c>
      <c r="AK339" s="186"/>
      <c r="AL339" s="187"/>
      <c r="AM339" s="188"/>
      <c r="AN339" s="187"/>
      <c r="AO339" s="189"/>
      <c r="AP339" s="190" t="e">
        <f>AP338/AP318</f>
        <v>#DIV/0!</v>
      </c>
      <c r="AQ339" s="186"/>
      <c r="AR339" s="187"/>
      <c r="AS339" s="188"/>
      <c r="AT339" s="187"/>
      <c r="AU339" s="193"/>
      <c r="AV339" s="194">
        <f t="shared" si="604"/>
        <v>-6.6344680053561644E-2</v>
      </c>
      <c r="AW339" s="195"/>
      <c r="AX339" s="196"/>
      <c r="AY339" s="197"/>
      <c r="AZ339" s="196"/>
      <c r="BA339" s="197"/>
      <c r="BB339" s="194">
        <f t="shared" si="610"/>
        <v>0</v>
      </c>
      <c r="BC339" s="195"/>
      <c r="BD339" s="196"/>
      <c r="BE339" s="197"/>
      <c r="BF339" s="196"/>
      <c r="BG339" s="197"/>
      <c r="BH339" s="194">
        <f t="shared" si="616"/>
        <v>0</v>
      </c>
      <c r="BI339" s="195"/>
      <c r="BJ339" s="196"/>
      <c r="BK339" s="197"/>
      <c r="BL339" s="196"/>
      <c r="BM339" s="198"/>
      <c r="BN339" s="199">
        <f>IFERROR(L339-AP339,0)</f>
        <v>0</v>
      </c>
      <c r="BO339" s="195"/>
      <c r="BP339" s="196"/>
      <c r="BQ339" s="197"/>
      <c r="BR339" s="196"/>
      <c r="BS339" s="198"/>
      <c r="CD339" s="2"/>
      <c r="CE339" s="2"/>
      <c r="CJ339" s="6"/>
      <c r="CK339" s="6"/>
      <c r="CM339" s="6"/>
    </row>
    <row r="340" spans="3:92" ht="18" customHeight="1" x14ac:dyDescent="0.3">
      <c r="AM340" s="4"/>
      <c r="AS340" s="4"/>
      <c r="BI340" s="3"/>
      <c r="BK340" s="3"/>
      <c r="BM340" s="3"/>
      <c r="BO340" s="3"/>
      <c r="BQ340" s="3"/>
      <c r="BS340" s="3"/>
      <c r="CD340" s="2"/>
      <c r="CE340" s="2"/>
      <c r="CJ340" s="6"/>
      <c r="CK340" s="6"/>
      <c r="CM340" s="6"/>
    </row>
    <row r="341" spans="3:92" ht="18" customHeight="1" x14ac:dyDescent="0.3">
      <c r="AM341" s="4"/>
      <c r="AS341" s="4"/>
      <c r="BI341" s="3"/>
      <c r="BK341" s="3"/>
      <c r="BM341" s="3"/>
      <c r="BO341" s="3"/>
      <c r="BQ341" s="3"/>
      <c r="BS341" s="3"/>
      <c r="CD341" s="2"/>
      <c r="CE341" s="2"/>
      <c r="CJ341" s="6"/>
      <c r="CK341" s="6"/>
      <c r="CM341" s="6"/>
    </row>
    <row r="342" spans="3:92" s="8" customFormat="1" ht="18" customHeight="1" thickBot="1" x14ac:dyDescent="0.35">
      <c r="C342" s="7"/>
      <c r="D342" s="7"/>
      <c r="E342" s="7"/>
      <c r="F342" s="7">
        <f>SUM(F150,F174,F198,F222,F246,F270)</f>
        <v>48208</v>
      </c>
      <c r="G342" s="3"/>
      <c r="I342" s="4"/>
      <c r="J342" s="9"/>
      <c r="K342" s="237"/>
      <c r="L342" s="7">
        <f>SUM(L150,L174,L198,L222,L246,L270)</f>
        <v>48208</v>
      </c>
      <c r="M342" s="3"/>
      <c r="O342" s="4"/>
      <c r="P342" s="9"/>
      <c r="Q342" s="237"/>
      <c r="R342" s="10">
        <f>SUM(R150,R174,R198,R222,R246,R270)</f>
        <v>2096</v>
      </c>
      <c r="S342" s="11"/>
      <c r="T342" s="10"/>
      <c r="U342" s="12"/>
      <c r="V342" s="9"/>
      <c r="W342" s="237"/>
      <c r="X342" s="10">
        <f>SUM(X150,X174,X198,X222,X246,X270)</f>
        <v>0</v>
      </c>
      <c r="Y342" s="11"/>
      <c r="Z342" s="10"/>
      <c r="AA342" s="12"/>
      <c r="AB342" s="9"/>
      <c r="AC342" s="237"/>
      <c r="AD342" s="10">
        <f>SUM(AD150,AD174,AD198,AD222,AD246,AD270)</f>
        <v>0</v>
      </c>
      <c r="AE342" s="11"/>
      <c r="AF342" s="10"/>
      <c r="AG342" s="12"/>
      <c r="AH342" s="9"/>
      <c r="AI342" s="237"/>
      <c r="AJ342" s="10">
        <f>SUM(AJ150,AJ174,AJ198,AJ222,AJ246,AJ270)</f>
        <v>0</v>
      </c>
      <c r="AK342" s="3"/>
      <c r="AM342" s="4"/>
      <c r="AO342" s="3"/>
      <c r="AP342" s="10">
        <f>SUM(AP150,AP174,AP198,AP222,AP246,AP270)</f>
        <v>0</v>
      </c>
      <c r="AQ342" s="3"/>
      <c r="AS342" s="4"/>
      <c r="AU342" s="3"/>
      <c r="AW342" s="3"/>
      <c r="AY342" s="3"/>
      <c r="BA342" s="3"/>
      <c r="BC342" s="3"/>
      <c r="BE342" s="3"/>
      <c r="BG342" s="3"/>
      <c r="BI342" s="3"/>
      <c r="BK342" s="3"/>
      <c r="BM342" s="11" t="s">
        <v>1</v>
      </c>
      <c r="BO342" s="3"/>
      <c r="BQ342" s="3"/>
      <c r="BS342" s="11" t="s">
        <v>1</v>
      </c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6"/>
      <c r="CK342" s="6"/>
      <c r="CL342" s="2"/>
      <c r="CM342" s="6"/>
      <c r="CN342" s="2"/>
    </row>
    <row r="343" spans="3:92" s="15" customFormat="1" ht="18" customHeight="1" x14ac:dyDescent="0.3">
      <c r="C343" s="347" t="s">
        <v>2</v>
      </c>
      <c r="D343" s="345"/>
      <c r="E343" s="352"/>
      <c r="F343" s="358" t="str">
        <f>$F$7</f>
        <v>2025 Budget</v>
      </c>
      <c r="G343" s="345"/>
      <c r="H343" s="345"/>
      <c r="I343" s="345"/>
      <c r="J343" s="345"/>
      <c r="K343" s="346"/>
      <c r="L343" s="359" t="str">
        <f>$L$7</f>
        <v>2025 Actual</v>
      </c>
      <c r="M343" s="345"/>
      <c r="N343" s="345"/>
      <c r="O343" s="345"/>
      <c r="P343" s="345"/>
      <c r="Q343" s="348"/>
      <c r="R343" s="347" t="str">
        <f>$R$7</f>
        <v>2024 Actual</v>
      </c>
      <c r="S343" s="345"/>
      <c r="T343" s="345"/>
      <c r="U343" s="345"/>
      <c r="V343" s="345"/>
      <c r="W343" s="348"/>
      <c r="X343" s="344" t="str">
        <f>$X$7</f>
        <v>2023 Actual</v>
      </c>
      <c r="Y343" s="345"/>
      <c r="Z343" s="345"/>
      <c r="AA343" s="345"/>
      <c r="AB343" s="345"/>
      <c r="AC343" s="346"/>
      <c r="AD343" s="347" t="str">
        <f>$AD$7</f>
        <v>2022 Actual</v>
      </c>
      <c r="AE343" s="345"/>
      <c r="AF343" s="345"/>
      <c r="AG343" s="345"/>
      <c r="AH343" s="345"/>
      <c r="AI343" s="348"/>
      <c r="AJ343" s="347" t="str">
        <f>$AJ$7</f>
        <v>2021 Actual</v>
      </c>
      <c r="AK343" s="345"/>
      <c r="AL343" s="345"/>
      <c r="AM343" s="345"/>
      <c r="AN343" s="345"/>
      <c r="AO343" s="346"/>
      <c r="AP343" s="347" t="str">
        <f>$AP$7</f>
        <v>2020 Actual</v>
      </c>
      <c r="AQ343" s="345"/>
      <c r="AR343" s="345"/>
      <c r="AS343" s="345"/>
      <c r="AT343" s="345"/>
      <c r="AU343" s="349"/>
      <c r="AV343" s="350" t="str">
        <f>$AV$7</f>
        <v>2025 Actual vs. 2025 Budget</v>
      </c>
      <c r="AW343" s="340"/>
      <c r="AX343" s="340"/>
      <c r="AY343" s="340"/>
      <c r="AZ343" s="340"/>
      <c r="BA343" s="351"/>
      <c r="BB343" s="350" t="str">
        <f>$BB$7</f>
        <v>2025 Actual vs. 2024 Actual</v>
      </c>
      <c r="BC343" s="340"/>
      <c r="BD343" s="340"/>
      <c r="BE343" s="340"/>
      <c r="BF343" s="340"/>
      <c r="BG343" s="351"/>
      <c r="BH343" s="350" t="str">
        <f>$BH$7</f>
        <v>2025 Actual vs. 2023 Actual</v>
      </c>
      <c r="BI343" s="340"/>
      <c r="BJ343" s="340"/>
      <c r="BK343" s="340"/>
      <c r="BL343" s="340"/>
      <c r="BM343" s="341"/>
      <c r="BN343" s="339" t="str">
        <f>$BN$7</f>
        <v>2024 Actual vs. 2019 Actual</v>
      </c>
      <c r="BO343" s="340"/>
      <c r="BP343" s="340"/>
      <c r="BQ343" s="340"/>
      <c r="BR343" s="340"/>
      <c r="BS343" s="341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6"/>
      <c r="CK343" s="14"/>
      <c r="CL343" s="8"/>
      <c r="CM343" s="14"/>
      <c r="CN343" s="8"/>
    </row>
    <row r="344" spans="3:92" s="15" customFormat="1" ht="18" customHeight="1" x14ac:dyDescent="0.3">
      <c r="C344" s="353"/>
      <c r="D344" s="333"/>
      <c r="E344" s="354"/>
      <c r="F344" s="342" t="s">
        <v>15</v>
      </c>
      <c r="G344" s="333"/>
      <c r="H344" s="334" t="s">
        <v>16</v>
      </c>
      <c r="I344" s="333"/>
      <c r="J344" s="334" t="s">
        <v>17</v>
      </c>
      <c r="K344" s="336"/>
      <c r="L344" s="335" t="s">
        <v>15</v>
      </c>
      <c r="M344" s="333"/>
      <c r="N344" s="334" t="s">
        <v>16</v>
      </c>
      <c r="O344" s="333"/>
      <c r="P344" s="334" t="s">
        <v>17</v>
      </c>
      <c r="Q344" s="343"/>
      <c r="R344" s="335" t="s">
        <v>15</v>
      </c>
      <c r="S344" s="333"/>
      <c r="T344" s="334" t="s">
        <v>16</v>
      </c>
      <c r="U344" s="333"/>
      <c r="V344" s="334" t="s">
        <v>18</v>
      </c>
      <c r="W344" s="343"/>
      <c r="X344" s="338" t="s">
        <v>15</v>
      </c>
      <c r="Y344" s="333"/>
      <c r="Z344" s="334" t="s">
        <v>16</v>
      </c>
      <c r="AA344" s="333"/>
      <c r="AB344" s="334" t="s">
        <v>18</v>
      </c>
      <c r="AC344" s="336"/>
      <c r="AD344" s="335" t="s">
        <v>15</v>
      </c>
      <c r="AE344" s="333"/>
      <c r="AF344" s="334" t="s">
        <v>16</v>
      </c>
      <c r="AG344" s="333"/>
      <c r="AH344" s="334" t="s">
        <v>19</v>
      </c>
      <c r="AI344" s="343"/>
      <c r="AJ344" s="335" t="s">
        <v>15</v>
      </c>
      <c r="AK344" s="333"/>
      <c r="AL344" s="334" t="s">
        <v>16</v>
      </c>
      <c r="AM344" s="333"/>
      <c r="AN344" s="334" t="s">
        <v>19</v>
      </c>
      <c r="AO344" s="336"/>
      <c r="AP344" s="335" t="s">
        <v>15</v>
      </c>
      <c r="AQ344" s="333"/>
      <c r="AR344" s="334" t="s">
        <v>16</v>
      </c>
      <c r="AS344" s="333"/>
      <c r="AT344" s="334" t="s">
        <v>19</v>
      </c>
      <c r="AU344" s="337"/>
      <c r="AV344" s="332" t="s">
        <v>15</v>
      </c>
      <c r="AW344" s="333"/>
      <c r="AX344" s="334" t="s">
        <v>16</v>
      </c>
      <c r="AY344" s="333"/>
      <c r="AZ344" s="334" t="s">
        <v>17</v>
      </c>
      <c r="BA344" s="336"/>
      <c r="BB344" s="332" t="s">
        <v>15</v>
      </c>
      <c r="BC344" s="333"/>
      <c r="BD344" s="334" t="s">
        <v>16</v>
      </c>
      <c r="BE344" s="333"/>
      <c r="BF344" s="334" t="s">
        <v>17</v>
      </c>
      <c r="BG344" s="336"/>
      <c r="BH344" s="332" t="s">
        <v>15</v>
      </c>
      <c r="BI344" s="333"/>
      <c r="BJ344" s="334" t="s">
        <v>16</v>
      </c>
      <c r="BK344" s="333"/>
      <c r="BL344" s="334" t="s">
        <v>17</v>
      </c>
      <c r="BM344" s="337"/>
      <c r="BN344" s="338" t="s">
        <v>15</v>
      </c>
      <c r="BO344" s="333"/>
      <c r="BP344" s="334" t="s">
        <v>16</v>
      </c>
      <c r="BQ344" s="333"/>
      <c r="BR344" s="334" t="s">
        <v>17</v>
      </c>
      <c r="BS344" s="337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6"/>
      <c r="CK344" s="236"/>
      <c r="CM344" s="236"/>
    </row>
    <row r="345" spans="3:92" s="15" customFormat="1" ht="18" customHeight="1" thickBot="1" x14ac:dyDescent="0.35">
      <c r="C345" s="355"/>
      <c r="D345" s="356"/>
      <c r="E345" s="357"/>
      <c r="F345" s="19"/>
      <c r="G345" s="20" t="s">
        <v>28</v>
      </c>
      <c r="H345" s="21"/>
      <c r="I345" s="22" t="s">
        <v>29</v>
      </c>
      <c r="J345" s="21"/>
      <c r="K345" s="23" t="s">
        <v>28</v>
      </c>
      <c r="L345" s="24"/>
      <c r="M345" s="20" t="s">
        <v>28</v>
      </c>
      <c r="N345" s="21"/>
      <c r="O345" s="22" t="s">
        <v>29</v>
      </c>
      <c r="P345" s="21"/>
      <c r="Q345" s="25" t="s">
        <v>28</v>
      </c>
      <c r="R345" s="24"/>
      <c r="S345" s="20" t="s">
        <v>28</v>
      </c>
      <c r="T345" s="21"/>
      <c r="U345" s="22" t="s">
        <v>29</v>
      </c>
      <c r="V345" s="21"/>
      <c r="W345" s="25" t="s">
        <v>28</v>
      </c>
      <c r="X345" s="26"/>
      <c r="Y345" s="20" t="s">
        <v>28</v>
      </c>
      <c r="Z345" s="21"/>
      <c r="AA345" s="22" t="s">
        <v>29</v>
      </c>
      <c r="AB345" s="21"/>
      <c r="AC345" s="23" t="s">
        <v>28</v>
      </c>
      <c r="AD345" s="24"/>
      <c r="AE345" s="20" t="s">
        <v>28</v>
      </c>
      <c r="AF345" s="21"/>
      <c r="AG345" s="22" t="s">
        <v>29</v>
      </c>
      <c r="AH345" s="21"/>
      <c r="AI345" s="25" t="s">
        <v>28</v>
      </c>
      <c r="AJ345" s="24"/>
      <c r="AK345" s="20" t="s">
        <v>28</v>
      </c>
      <c r="AL345" s="21"/>
      <c r="AM345" s="22" t="s">
        <v>29</v>
      </c>
      <c r="AN345" s="21"/>
      <c r="AO345" s="23" t="s">
        <v>28</v>
      </c>
      <c r="AP345" s="24"/>
      <c r="AQ345" s="20" t="s">
        <v>28</v>
      </c>
      <c r="AR345" s="21"/>
      <c r="AS345" s="22" t="s">
        <v>29</v>
      </c>
      <c r="AT345" s="21"/>
      <c r="AU345" s="27" t="s">
        <v>28</v>
      </c>
      <c r="AV345" s="28"/>
      <c r="AW345" s="20" t="s">
        <v>30</v>
      </c>
      <c r="AX345" s="21"/>
      <c r="AY345" s="20" t="s">
        <v>30</v>
      </c>
      <c r="AZ345" s="21"/>
      <c r="BA345" s="23" t="s">
        <v>30</v>
      </c>
      <c r="BB345" s="28"/>
      <c r="BC345" s="20" t="s">
        <v>30</v>
      </c>
      <c r="BD345" s="21"/>
      <c r="BE345" s="20" t="s">
        <v>30</v>
      </c>
      <c r="BF345" s="21"/>
      <c r="BG345" s="23" t="s">
        <v>30</v>
      </c>
      <c r="BH345" s="28"/>
      <c r="BI345" s="20" t="s">
        <v>30</v>
      </c>
      <c r="BJ345" s="21"/>
      <c r="BK345" s="20" t="s">
        <v>30</v>
      </c>
      <c r="BL345" s="21"/>
      <c r="BM345" s="27" t="s">
        <v>30</v>
      </c>
      <c r="BN345" s="26"/>
      <c r="BO345" s="20" t="s">
        <v>30</v>
      </c>
      <c r="BP345" s="21"/>
      <c r="BQ345" s="20" t="s">
        <v>30</v>
      </c>
      <c r="BR345" s="21"/>
      <c r="BS345" s="27" t="s">
        <v>30</v>
      </c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6"/>
      <c r="CK345" s="236"/>
      <c r="CM345" s="236"/>
    </row>
    <row r="346" spans="3:92" ht="18" customHeight="1" thickTop="1" x14ac:dyDescent="0.3">
      <c r="C346" s="360" t="s">
        <v>95</v>
      </c>
      <c r="D346" s="317" t="s">
        <v>33</v>
      </c>
      <c r="E346" s="34" t="s">
        <v>34</v>
      </c>
      <c r="F346" s="35">
        <f t="shared" ref="F346:F349" si="655">SUM(F154,F178,F202,F226,F250,F274)</f>
        <v>0</v>
      </c>
      <c r="G346" s="36">
        <f>IFERROR(F346/F362,0)</f>
        <v>0</v>
      </c>
      <c r="H346" s="37" t="str">
        <f>IFERROR(J346/F346,"0")</f>
        <v>0</v>
      </c>
      <c r="I346" s="38">
        <f>IFERROR(H346/H347,0)</f>
        <v>0</v>
      </c>
      <c r="J346" s="37">
        <f t="shared" ref="J346:J349" si="656">SUM(J154,J178,J202,J226,J250,J274)</f>
        <v>0</v>
      </c>
      <c r="K346" s="39">
        <f>IFERROR(J346/J362,0)</f>
        <v>0</v>
      </c>
      <c r="L346" s="40">
        <f t="shared" ref="L346:L349" si="657">SUM(L154,L178,L202,L226,L250,L274)</f>
        <v>287</v>
      </c>
      <c r="M346" s="36">
        <f>IFERROR(L346/L362,0)</f>
        <v>1.1192574682162077E-2</v>
      </c>
      <c r="N346" s="37">
        <f>IFERROR(P346/L346,"0")</f>
        <v>19.993662020905923</v>
      </c>
      <c r="O346" s="38">
        <f>IFERROR(N346/N347,0)</f>
        <v>7.112093616733127E-2</v>
      </c>
      <c r="P346" s="37">
        <f t="shared" ref="P346:P349" si="658">SUM(P154,P178,P202,P226,P250,P274)</f>
        <v>5738.1809999999996</v>
      </c>
      <c r="Q346" s="41">
        <f>IFERROR(P346/P362,0)</f>
        <v>1.0202617149587447E-3</v>
      </c>
      <c r="R346" s="40">
        <f t="shared" ref="R346:R349" si="659">SUM(R154,R178,R202,R226,R250,R274)</f>
        <v>0</v>
      </c>
      <c r="S346" s="36">
        <f>IFERROR(R346/R362,0)</f>
        <v>0</v>
      </c>
      <c r="T346" s="37" t="str">
        <f>IFERROR(V346/R346,"0")</f>
        <v>0</v>
      </c>
      <c r="U346" s="38">
        <f>IFERROR(T346/T347,0)</f>
        <v>0</v>
      </c>
      <c r="V346" s="37">
        <f t="shared" ref="V346:V349" si="660">SUM(V154,V178,V202,V226,V250,V274)</f>
        <v>0</v>
      </c>
      <c r="W346" s="41">
        <f>IFERROR(V346/V362,0)</f>
        <v>0</v>
      </c>
      <c r="X346" s="42">
        <f t="shared" ref="X346:X349" si="661">SUM(X154,X178,X202,X226,X250,X274)</f>
        <v>0</v>
      </c>
      <c r="Y346" s="36">
        <f>IFERROR(X346/X362,0)</f>
        <v>0</v>
      </c>
      <c r="Z346" s="37" t="str">
        <f>IFERROR(AB346/X346,"0")</f>
        <v>0</v>
      </c>
      <c r="AA346" s="38">
        <f>IFERROR(Z346/Z347,0)</f>
        <v>0</v>
      </c>
      <c r="AB346" s="37">
        <f t="shared" ref="AB346:AB349" si="662">SUM(AB154,AB178,AB202,AB226,AB250,AB274)</f>
        <v>0</v>
      </c>
      <c r="AC346" s="39">
        <f>IFERROR(AB346/AB362,0)</f>
        <v>0</v>
      </c>
      <c r="AD346" s="40">
        <f t="shared" ref="AD346:AD349" si="663">SUM(AD154,AD178,AD202,AD226,AD250,AD274)</f>
        <v>0</v>
      </c>
      <c r="AE346" s="36">
        <f>IFERROR(AD346/AD362,0)</f>
        <v>0</v>
      </c>
      <c r="AF346" s="37" t="str">
        <f>IFERROR(AH346/AD346,"0")</f>
        <v>0</v>
      </c>
      <c r="AG346" s="38">
        <f>IFERROR(AF346/AF347,0)</f>
        <v>0</v>
      </c>
      <c r="AH346" s="37">
        <f t="shared" ref="AH346:AH349" si="664">SUM(AH154,AH178,AH202,AH226,AH250,AH274)</f>
        <v>0</v>
      </c>
      <c r="AI346" s="41">
        <f>IFERROR(AH346/AH362,0)</f>
        <v>0</v>
      </c>
      <c r="AJ346" s="40">
        <f t="shared" ref="AJ346:AJ349" si="665">SUM(AJ154,AJ178,AJ202,AJ226,AJ250,AJ274)</f>
        <v>0</v>
      </c>
      <c r="AK346" s="36">
        <f>IFERROR(AJ346/AJ362,0)</f>
        <v>0</v>
      </c>
      <c r="AL346" s="37" t="str">
        <f>IFERROR(AN346/AJ346,"0")</f>
        <v>0</v>
      </c>
      <c r="AM346" s="38">
        <f>IFERROR(AL346/AL347,0)</f>
        <v>0</v>
      </c>
      <c r="AN346" s="37">
        <f t="shared" ref="AN346:AN349" si="666">SUM(AN154,AN178,AN202,AN226,AN250,AN274)</f>
        <v>0</v>
      </c>
      <c r="AO346" s="39">
        <f>IFERROR(AN346/AN362,0)</f>
        <v>0</v>
      </c>
      <c r="AP346" s="40">
        <f t="shared" ref="AP346:AP349" si="667">SUM(AP154,AP178,AP202,AP226,AP250,AP274)</f>
        <v>0</v>
      </c>
      <c r="AQ346" s="36">
        <f>IFERROR(AP346/AP362,0)</f>
        <v>0</v>
      </c>
      <c r="AR346" s="37" t="str">
        <f>IFERROR(AT346/AP346,"0")</f>
        <v>0</v>
      </c>
      <c r="AS346" s="38">
        <f>IFERROR(AR346/AR347,0)</f>
        <v>0</v>
      </c>
      <c r="AT346" s="37">
        <f t="shared" ref="AT346:AT349" si="668">SUM(AT154,AT178,AT202,AT226,AT250,AT274)</f>
        <v>0</v>
      </c>
      <c r="AU346" s="43">
        <f>IFERROR(AT346/AT362,0)</f>
        <v>0</v>
      </c>
      <c r="AV346" s="44">
        <f>IFERROR(L346-F346,0)</f>
        <v>287</v>
      </c>
      <c r="AW346" s="45">
        <f>IFERROR(AV346/F346,0)</f>
        <v>0</v>
      </c>
      <c r="AX346" s="46">
        <f>IFERROR(N346-H346,0)</f>
        <v>19.993662020905923</v>
      </c>
      <c r="AY346" s="45">
        <f>IFERROR(AX346/H346,0)</f>
        <v>0</v>
      </c>
      <c r="AZ346" s="46">
        <f>IFERROR(P346-J346,0)</f>
        <v>5738.1809999999996</v>
      </c>
      <c r="BA346" s="47">
        <f>IFERROR(AZ346/J346,0)</f>
        <v>0</v>
      </c>
      <c r="BB346" s="44">
        <f>IFERROR(L346-R346,0)</f>
        <v>287</v>
      </c>
      <c r="BC346" s="45">
        <f>IFERROR(BB346/R346,0)</f>
        <v>0</v>
      </c>
      <c r="BD346" s="46">
        <f>IFERROR(N346-T346,0)</f>
        <v>19.993662020905923</v>
      </c>
      <c r="BE346" s="45">
        <f>IFERROR(BD346/T346,0)</f>
        <v>0</v>
      </c>
      <c r="BF346" s="46">
        <f>IFERROR(P346-V346,0)</f>
        <v>5738.1809999999996</v>
      </c>
      <c r="BG346" s="47">
        <f>IFERROR(BF346/V346,0)</f>
        <v>0</v>
      </c>
      <c r="BH346" s="44">
        <f>IFERROR(L346-X346,0)</f>
        <v>287</v>
      </c>
      <c r="BI346" s="45">
        <f>IFERROR(BH346/X346,0)</f>
        <v>0</v>
      </c>
      <c r="BJ346" s="46">
        <f>IFERROR(N346-Z346,0)</f>
        <v>19.993662020905923</v>
      </c>
      <c r="BK346" s="45">
        <f>IFERROR(BJ346/Z346,0)</f>
        <v>0</v>
      </c>
      <c r="BL346" s="46">
        <f>IFERROR(P346-AB346,0)</f>
        <v>5738.1809999999996</v>
      </c>
      <c r="BM346" s="48">
        <f>IFERROR(BL346/AB346,0)</f>
        <v>0</v>
      </c>
      <c r="BN346" s="49">
        <f>IFERROR(L346-AP346,0)</f>
        <v>287</v>
      </c>
      <c r="BO346" s="45">
        <f>IFERROR(BN346/AP346,0)</f>
        <v>0</v>
      </c>
      <c r="BP346" s="46">
        <f>IFERROR(N346-AR346,0)</f>
        <v>19.993662020905923</v>
      </c>
      <c r="BQ346" s="45">
        <f>IFERROR(BP346/AR346,0)</f>
        <v>0</v>
      </c>
      <c r="BR346" s="46">
        <f t="shared" ref="BR346:BR362" si="669">IFERROR(P346-AT346,0)</f>
        <v>5738.1809999999996</v>
      </c>
      <c r="BS346" s="48">
        <f>IFERROR(BR346/AT346,0)</f>
        <v>0</v>
      </c>
      <c r="CD346" s="2"/>
      <c r="CE346" s="2"/>
      <c r="CJ346" s="6"/>
      <c r="CK346" s="236"/>
      <c r="CL346" s="15"/>
      <c r="CM346" s="236"/>
      <c r="CN346" s="15"/>
    </row>
    <row r="347" spans="3:92" ht="18" customHeight="1" x14ac:dyDescent="0.3">
      <c r="C347" s="315"/>
      <c r="D347" s="318"/>
      <c r="E347" s="60" t="s">
        <v>36</v>
      </c>
      <c r="F347" s="61">
        <f t="shared" si="655"/>
        <v>13469</v>
      </c>
      <c r="G347" s="62">
        <f>IFERROR(F347/F362,0)</f>
        <v>0.47806488251579471</v>
      </c>
      <c r="H347" s="63">
        <f t="shared" ref="H347:H362" si="670">IFERROR(J347/F347,"0")</f>
        <v>242.26393941643775</v>
      </c>
      <c r="I347" s="64">
        <f>IFERROR(H347/H347,0)</f>
        <v>1</v>
      </c>
      <c r="J347" s="63">
        <f t="shared" si="656"/>
        <v>3263053</v>
      </c>
      <c r="K347" s="65">
        <f>IFERROR(J347/J362,0)</f>
        <v>0.47285250487480845</v>
      </c>
      <c r="L347" s="66">
        <f t="shared" si="657"/>
        <v>5422</v>
      </c>
      <c r="M347" s="62">
        <f>IFERROR(L347/L362,0)</f>
        <v>0.21144996490133375</v>
      </c>
      <c r="N347" s="63">
        <f t="shared" ref="N347:N362" si="671">IFERROR(P347/L347,"0")</f>
        <v>281.12203098487646</v>
      </c>
      <c r="O347" s="64">
        <f>IFERROR(N347/N347,0)</f>
        <v>1</v>
      </c>
      <c r="P347" s="63">
        <f t="shared" si="658"/>
        <v>1524243.6520000002</v>
      </c>
      <c r="Q347" s="67">
        <f>IFERROR(P347/P362,0)</f>
        <v>0.27101400991089347</v>
      </c>
      <c r="R347" s="66">
        <f t="shared" si="659"/>
        <v>407</v>
      </c>
      <c r="S347" s="62">
        <f>IFERROR(R347/R362,0)</f>
        <v>0.60385756676557867</v>
      </c>
      <c r="T347" s="63">
        <f t="shared" ref="T347:T362" si="672">IFERROR(V347/R347,"0")</f>
        <v>250.09888943488943</v>
      </c>
      <c r="U347" s="64">
        <f>IFERROR(T347/T347,0)</f>
        <v>1</v>
      </c>
      <c r="V347" s="63">
        <f t="shared" si="660"/>
        <v>101790.24799999999</v>
      </c>
      <c r="W347" s="67">
        <f>IFERROR(V347/V362,0)</f>
        <v>0.63428929014708035</v>
      </c>
      <c r="X347" s="68">
        <f t="shared" si="661"/>
        <v>0</v>
      </c>
      <c r="Y347" s="62">
        <f>IFERROR(X347/X362,0)</f>
        <v>0</v>
      </c>
      <c r="Z347" s="63" t="str">
        <f t="shared" ref="Z347:Z362" si="673">IFERROR(AB347/X347,"0")</f>
        <v>0</v>
      </c>
      <c r="AA347" s="64">
        <f>IFERROR(Z347/Z347,0)</f>
        <v>0</v>
      </c>
      <c r="AB347" s="63">
        <f t="shared" si="662"/>
        <v>0</v>
      </c>
      <c r="AC347" s="65">
        <f>IFERROR(AB347/AB362,0)</f>
        <v>0</v>
      </c>
      <c r="AD347" s="66">
        <f t="shared" si="663"/>
        <v>0</v>
      </c>
      <c r="AE347" s="62">
        <f>IFERROR(AD347/AD362,0)</f>
        <v>0</v>
      </c>
      <c r="AF347" s="63" t="str">
        <f t="shared" ref="AF347:AF362" si="674">IFERROR(AH347/AD347,"0")</f>
        <v>0</v>
      </c>
      <c r="AG347" s="64">
        <f>IFERROR(AF347/AF347,0)</f>
        <v>0</v>
      </c>
      <c r="AH347" s="63">
        <f t="shared" si="664"/>
        <v>0</v>
      </c>
      <c r="AI347" s="67">
        <f>IFERROR(AH347/AH362,0)</f>
        <v>0</v>
      </c>
      <c r="AJ347" s="66">
        <f t="shared" si="665"/>
        <v>0</v>
      </c>
      <c r="AK347" s="62">
        <f>IFERROR(AJ347/AJ362,0)</f>
        <v>0</v>
      </c>
      <c r="AL347" s="63" t="str">
        <f t="shared" ref="AL347:AL362" si="675">IFERROR(AN347/AJ347,"0")</f>
        <v>0</v>
      </c>
      <c r="AM347" s="64">
        <f>IFERROR(AL347/AL347,0)</f>
        <v>0</v>
      </c>
      <c r="AN347" s="63">
        <f t="shared" si="666"/>
        <v>0</v>
      </c>
      <c r="AO347" s="65">
        <f>IFERROR(AN347/AN362,0)</f>
        <v>0</v>
      </c>
      <c r="AP347" s="66">
        <f t="shared" si="667"/>
        <v>0</v>
      </c>
      <c r="AQ347" s="62">
        <f>IFERROR(AP347/AP362,0)</f>
        <v>0</v>
      </c>
      <c r="AR347" s="63" t="str">
        <f t="shared" ref="AR347:AR362" si="676">IFERROR(AT347/AP347,"0")</f>
        <v>0</v>
      </c>
      <c r="AS347" s="64">
        <f>IFERROR(AR347/AR347,0)</f>
        <v>0</v>
      </c>
      <c r="AT347" s="63">
        <f t="shared" si="668"/>
        <v>0</v>
      </c>
      <c r="AU347" s="69">
        <f>IFERROR(AT347/AT362,0)</f>
        <v>0</v>
      </c>
      <c r="AV347" s="70">
        <f t="shared" ref="AV347:AV363" si="677">IFERROR(L347-F347,0)</f>
        <v>-8047</v>
      </c>
      <c r="AW347" s="71">
        <f t="shared" ref="AW347:AW362" si="678">IFERROR(AV347/F347,0)</f>
        <v>-0.59744598708144625</v>
      </c>
      <c r="AX347" s="72">
        <f t="shared" ref="AX347:AX362" si="679">IFERROR(N347-H347,0)</f>
        <v>38.858091568438709</v>
      </c>
      <c r="AY347" s="71">
        <f t="shared" ref="AY347:AY362" si="680">IFERROR(AX347/H347,0)</f>
        <v>0.16039568935450971</v>
      </c>
      <c r="AZ347" s="72">
        <f t="shared" ref="AZ347:AZ362" si="681">IFERROR(P347-J347,0)</f>
        <v>-1738809.3479999998</v>
      </c>
      <c r="BA347" s="73">
        <f t="shared" ref="BA347:BA362" si="682">IFERROR(AZ347/J347,0)</f>
        <v>-0.53287805867695059</v>
      </c>
      <c r="BB347" s="70">
        <f t="shared" ref="BB347:BB363" si="683">IFERROR(L347-R347,0)</f>
        <v>5015</v>
      </c>
      <c r="BC347" s="71">
        <f t="shared" ref="BC347:BC362" si="684">IFERROR(BB347/R347,0)</f>
        <v>12.321867321867321</v>
      </c>
      <c r="BD347" s="72">
        <f t="shared" ref="BD347:BD362" si="685">IFERROR(N347-T347,0)</f>
        <v>31.023141549987031</v>
      </c>
      <c r="BE347" s="71">
        <f t="shared" ref="BE347:BE362" si="686">IFERROR(BD347/T347,0)</f>
        <v>0.12404349983354714</v>
      </c>
      <c r="BF347" s="72">
        <f t="shared" ref="BF347:BF362" si="687">IFERROR(P347-V347,0)</f>
        <v>1422453.4040000003</v>
      </c>
      <c r="BG347" s="73">
        <f t="shared" ref="BG347:BG362" si="688">IFERROR(BF347/V347,0)</f>
        <v>13.974358368789911</v>
      </c>
      <c r="BH347" s="70">
        <f t="shared" ref="BH347:BH363" si="689">IFERROR(L347-X347,0)</f>
        <v>5422</v>
      </c>
      <c r="BI347" s="71">
        <f t="shared" ref="BI347:BI362" si="690">IFERROR(BH347/X347,0)</f>
        <v>0</v>
      </c>
      <c r="BJ347" s="72">
        <f t="shared" ref="BJ347:BJ362" si="691">IFERROR(N347-Z347,0)</f>
        <v>281.12203098487646</v>
      </c>
      <c r="BK347" s="71">
        <f t="shared" ref="BK347:BK362" si="692">IFERROR(BJ347/Z347,0)</f>
        <v>0</v>
      </c>
      <c r="BL347" s="72">
        <f t="shared" ref="BL347:BL362" si="693">IFERROR(P347-AB347,0)</f>
        <v>1524243.6520000002</v>
      </c>
      <c r="BM347" s="74">
        <f t="shared" ref="BM347:BM362" si="694">IFERROR(BL347/AB347,0)</f>
        <v>0</v>
      </c>
      <c r="BN347" s="75">
        <f t="shared" ref="BN347:BN362" si="695">IFERROR(L347-AP347,0)</f>
        <v>5422</v>
      </c>
      <c r="BO347" s="71">
        <f t="shared" ref="BO347:BO362" si="696">IFERROR(BN347/AP347,0)</f>
        <v>0</v>
      </c>
      <c r="BP347" s="72">
        <f t="shared" ref="BP347:BP362" si="697">IFERROR(N347-AR347,0)</f>
        <v>281.12203098487646</v>
      </c>
      <c r="BQ347" s="71">
        <f t="shared" ref="BQ347:BQ362" si="698">IFERROR(BP347/AR347,0)</f>
        <v>0</v>
      </c>
      <c r="BR347" s="72">
        <f t="shared" si="669"/>
        <v>1524243.6520000002</v>
      </c>
      <c r="BS347" s="74">
        <f t="shared" ref="BS347:BS362" si="699">IFERROR(BR347/AT347,0)</f>
        <v>0</v>
      </c>
      <c r="CD347" s="2"/>
      <c r="CE347" s="2"/>
      <c r="CJ347" s="6"/>
      <c r="CK347" s="6"/>
      <c r="CM347" s="6"/>
    </row>
    <row r="348" spans="3:92" ht="18" customHeight="1" x14ac:dyDescent="0.3">
      <c r="C348" s="315"/>
      <c r="D348" s="318"/>
      <c r="E348" s="60" t="s">
        <v>37</v>
      </c>
      <c r="F348" s="61">
        <f t="shared" si="655"/>
        <v>467</v>
      </c>
      <c r="G348" s="62">
        <f>IFERROR(F348/F362,0)</f>
        <v>1.657556612479591E-2</v>
      </c>
      <c r="H348" s="63">
        <f t="shared" si="670"/>
        <v>283.98929336188439</v>
      </c>
      <c r="I348" s="64">
        <f>IFERROR(H348/H347,0)</f>
        <v>1.1722309727397076</v>
      </c>
      <c r="J348" s="63">
        <f t="shared" si="656"/>
        <v>132623</v>
      </c>
      <c r="K348" s="65">
        <f>IFERROR(J348/J362,0)</f>
        <v>1.9218540965780122E-2</v>
      </c>
      <c r="L348" s="66">
        <f t="shared" si="657"/>
        <v>141</v>
      </c>
      <c r="M348" s="62">
        <f>IFERROR(L348/L362,0)</f>
        <v>5.4987910459402545E-3</v>
      </c>
      <c r="N348" s="63">
        <f t="shared" si="671"/>
        <v>225.09353900709223</v>
      </c>
      <c r="O348" s="64">
        <f>IFERROR(N348/N347,0)</f>
        <v>0.80069690098106039</v>
      </c>
      <c r="P348" s="63">
        <f t="shared" si="658"/>
        <v>31738.189000000006</v>
      </c>
      <c r="Q348" s="67">
        <f>IFERROR(P348/P362,0)</f>
        <v>5.6431226444102712E-3</v>
      </c>
      <c r="R348" s="66">
        <f t="shared" si="659"/>
        <v>4</v>
      </c>
      <c r="S348" s="62">
        <f>IFERROR(R348/R362,0)</f>
        <v>5.9347181008902079E-3</v>
      </c>
      <c r="T348" s="63">
        <f t="shared" si="672"/>
        <v>297.50024999999999</v>
      </c>
      <c r="U348" s="64">
        <f>IFERROR(T348/T347,0)</f>
        <v>1.1895304720153546</v>
      </c>
      <c r="V348" s="63">
        <f t="shared" si="660"/>
        <v>1190.001</v>
      </c>
      <c r="W348" s="67">
        <f>IFERROR(V348/V362,0)</f>
        <v>7.4152966948691961E-3</v>
      </c>
      <c r="X348" s="68">
        <f t="shared" si="661"/>
        <v>0</v>
      </c>
      <c r="Y348" s="62">
        <f>IFERROR(X348/X362,0)</f>
        <v>0</v>
      </c>
      <c r="Z348" s="63" t="str">
        <f t="shared" si="673"/>
        <v>0</v>
      </c>
      <c r="AA348" s="64">
        <f>IFERROR(Z348/Z347,0)</f>
        <v>0</v>
      </c>
      <c r="AB348" s="63">
        <f t="shared" si="662"/>
        <v>0</v>
      </c>
      <c r="AC348" s="65">
        <f>IFERROR(AB348/AB362,0)</f>
        <v>0</v>
      </c>
      <c r="AD348" s="66">
        <f t="shared" si="663"/>
        <v>0</v>
      </c>
      <c r="AE348" s="62">
        <f>IFERROR(AD348/AD362,0)</f>
        <v>0</v>
      </c>
      <c r="AF348" s="63" t="str">
        <f t="shared" si="674"/>
        <v>0</v>
      </c>
      <c r="AG348" s="64">
        <f>IFERROR(AF348/AF347,0)</f>
        <v>0</v>
      </c>
      <c r="AH348" s="63">
        <f t="shared" si="664"/>
        <v>0</v>
      </c>
      <c r="AI348" s="67">
        <f>IFERROR(AH348/AH362,0)</f>
        <v>0</v>
      </c>
      <c r="AJ348" s="66">
        <f t="shared" si="665"/>
        <v>0</v>
      </c>
      <c r="AK348" s="62">
        <f>IFERROR(AJ348/AJ362,0)</f>
        <v>0</v>
      </c>
      <c r="AL348" s="63" t="str">
        <f t="shared" si="675"/>
        <v>0</v>
      </c>
      <c r="AM348" s="64">
        <f>IFERROR(AL348/AL347,0)</f>
        <v>0</v>
      </c>
      <c r="AN348" s="63">
        <f t="shared" si="666"/>
        <v>0</v>
      </c>
      <c r="AO348" s="65">
        <f>IFERROR(AN348/AN362,0)</f>
        <v>0</v>
      </c>
      <c r="AP348" s="66">
        <f t="shared" si="667"/>
        <v>0</v>
      </c>
      <c r="AQ348" s="62">
        <f>IFERROR(AP348/AP362,0)</f>
        <v>0</v>
      </c>
      <c r="AR348" s="63" t="str">
        <f t="shared" si="676"/>
        <v>0</v>
      </c>
      <c r="AS348" s="64">
        <f>IFERROR(AR348/AR347,0)</f>
        <v>0</v>
      </c>
      <c r="AT348" s="63">
        <f t="shared" si="668"/>
        <v>0</v>
      </c>
      <c r="AU348" s="69">
        <f>IFERROR(AT348/AT362,0)</f>
        <v>0</v>
      </c>
      <c r="AV348" s="70">
        <f t="shared" si="677"/>
        <v>-326</v>
      </c>
      <c r="AW348" s="71">
        <f t="shared" si="678"/>
        <v>-0.69807280513918635</v>
      </c>
      <c r="AX348" s="72">
        <f t="shared" si="679"/>
        <v>-58.89575435479216</v>
      </c>
      <c r="AY348" s="71">
        <f t="shared" si="680"/>
        <v>-0.20738723512277613</v>
      </c>
      <c r="AZ348" s="72">
        <f t="shared" si="681"/>
        <v>-100884.81099999999</v>
      </c>
      <c r="BA348" s="73">
        <f t="shared" si="682"/>
        <v>-0.76068865128974605</v>
      </c>
      <c r="BB348" s="70">
        <f t="shared" si="683"/>
        <v>137</v>
      </c>
      <c r="BC348" s="71">
        <f t="shared" si="684"/>
        <v>34.25</v>
      </c>
      <c r="BD348" s="72">
        <f t="shared" si="685"/>
        <v>-72.406710992907762</v>
      </c>
      <c r="BE348" s="71">
        <f t="shared" si="686"/>
        <v>-0.24338369797305301</v>
      </c>
      <c r="BF348" s="72">
        <f t="shared" si="687"/>
        <v>30548.188000000006</v>
      </c>
      <c r="BG348" s="73">
        <f t="shared" si="688"/>
        <v>25.670724646449884</v>
      </c>
      <c r="BH348" s="70">
        <f t="shared" si="689"/>
        <v>141</v>
      </c>
      <c r="BI348" s="71">
        <f t="shared" si="690"/>
        <v>0</v>
      </c>
      <c r="BJ348" s="72">
        <f t="shared" si="691"/>
        <v>225.09353900709223</v>
      </c>
      <c r="BK348" s="71">
        <f t="shared" si="692"/>
        <v>0</v>
      </c>
      <c r="BL348" s="72">
        <f t="shared" si="693"/>
        <v>31738.189000000006</v>
      </c>
      <c r="BM348" s="74">
        <f t="shared" si="694"/>
        <v>0</v>
      </c>
      <c r="BN348" s="75">
        <f t="shared" si="695"/>
        <v>141</v>
      </c>
      <c r="BO348" s="71">
        <f t="shared" si="696"/>
        <v>0</v>
      </c>
      <c r="BP348" s="72">
        <f t="shared" si="697"/>
        <v>225.09353900709223</v>
      </c>
      <c r="BQ348" s="71">
        <f t="shared" si="698"/>
        <v>0</v>
      </c>
      <c r="BR348" s="72">
        <f t="shared" si="669"/>
        <v>31738.189000000006</v>
      </c>
      <c r="BS348" s="74">
        <f t="shared" si="699"/>
        <v>0</v>
      </c>
      <c r="CD348" s="2"/>
      <c r="CE348" s="2"/>
      <c r="CJ348" s="6"/>
      <c r="CK348" s="6"/>
      <c r="CM348" s="6"/>
    </row>
    <row r="349" spans="3:92" ht="18" customHeight="1" x14ac:dyDescent="0.3">
      <c r="C349" s="315"/>
      <c r="D349" s="318"/>
      <c r="E349" s="60" t="s">
        <v>39</v>
      </c>
      <c r="F349" s="61">
        <f t="shared" si="655"/>
        <v>278</v>
      </c>
      <c r="G349" s="62">
        <f>IFERROR(F349/F362,0)</f>
        <v>9.8672534961311842E-3</v>
      </c>
      <c r="H349" s="63">
        <f t="shared" si="670"/>
        <v>250.62589928057554</v>
      </c>
      <c r="I349" s="64">
        <f>IFERROR(H349/H347,0)</f>
        <v>1.0345159080805835</v>
      </c>
      <c r="J349" s="63">
        <f t="shared" si="656"/>
        <v>69674</v>
      </c>
      <c r="K349" s="65">
        <f>IFERROR(J349/J362,0)</f>
        <v>1.0096533959040017E-2</v>
      </c>
      <c r="L349" s="66">
        <f t="shared" si="657"/>
        <v>0</v>
      </c>
      <c r="M349" s="62">
        <f>IFERROR(L349/L362,0)</f>
        <v>0</v>
      </c>
      <c r="N349" s="63" t="str">
        <f t="shared" si="671"/>
        <v>0</v>
      </c>
      <c r="O349" s="64">
        <f>IFERROR(N349/N347,0)</f>
        <v>0</v>
      </c>
      <c r="P349" s="63">
        <f t="shared" si="658"/>
        <v>0</v>
      </c>
      <c r="Q349" s="67">
        <f>IFERROR(P349/P362,0)</f>
        <v>0</v>
      </c>
      <c r="R349" s="66">
        <f t="shared" si="659"/>
        <v>0</v>
      </c>
      <c r="S349" s="62">
        <f>IFERROR(R349/R362,0)</f>
        <v>0</v>
      </c>
      <c r="T349" s="63" t="str">
        <f t="shared" si="672"/>
        <v>0</v>
      </c>
      <c r="U349" s="64">
        <f>IFERROR(T349/T347,0)</f>
        <v>0</v>
      </c>
      <c r="V349" s="63">
        <f t="shared" si="660"/>
        <v>0</v>
      </c>
      <c r="W349" s="67">
        <f>IFERROR(V349/V362,0)</f>
        <v>0</v>
      </c>
      <c r="X349" s="68">
        <f t="shared" si="661"/>
        <v>0</v>
      </c>
      <c r="Y349" s="62">
        <f>IFERROR(X349/X362,0)</f>
        <v>0</v>
      </c>
      <c r="Z349" s="63" t="str">
        <f t="shared" si="673"/>
        <v>0</v>
      </c>
      <c r="AA349" s="64">
        <f>IFERROR(Z349/Z347,0)</f>
        <v>0</v>
      </c>
      <c r="AB349" s="63">
        <f t="shared" si="662"/>
        <v>0</v>
      </c>
      <c r="AC349" s="65">
        <f>IFERROR(AB349/AB362,0)</f>
        <v>0</v>
      </c>
      <c r="AD349" s="66">
        <f t="shared" si="663"/>
        <v>0</v>
      </c>
      <c r="AE349" s="62">
        <f>IFERROR(AD349/AD362,0)</f>
        <v>0</v>
      </c>
      <c r="AF349" s="63" t="str">
        <f t="shared" si="674"/>
        <v>0</v>
      </c>
      <c r="AG349" s="64">
        <f>IFERROR(AF349/AF347,0)</f>
        <v>0</v>
      </c>
      <c r="AH349" s="63">
        <f t="shared" si="664"/>
        <v>0</v>
      </c>
      <c r="AI349" s="67">
        <f>IFERROR(AH349/AH362,0)</f>
        <v>0</v>
      </c>
      <c r="AJ349" s="66">
        <f t="shared" si="665"/>
        <v>0</v>
      </c>
      <c r="AK349" s="62">
        <f>IFERROR(AJ349/AJ362,0)</f>
        <v>0</v>
      </c>
      <c r="AL349" s="63" t="str">
        <f t="shared" si="675"/>
        <v>0</v>
      </c>
      <c r="AM349" s="64">
        <f>IFERROR(AL349/AL347,0)</f>
        <v>0</v>
      </c>
      <c r="AN349" s="63">
        <f t="shared" si="666"/>
        <v>0</v>
      </c>
      <c r="AO349" s="65">
        <f>IFERROR(AN349/AN362,0)</f>
        <v>0</v>
      </c>
      <c r="AP349" s="66">
        <f t="shared" si="667"/>
        <v>0</v>
      </c>
      <c r="AQ349" s="62">
        <f>IFERROR(AP349/AP362,0)</f>
        <v>0</v>
      </c>
      <c r="AR349" s="63" t="str">
        <f t="shared" si="676"/>
        <v>0</v>
      </c>
      <c r="AS349" s="64">
        <f>IFERROR(AR349/AR347,0)</f>
        <v>0</v>
      </c>
      <c r="AT349" s="63">
        <f t="shared" si="668"/>
        <v>0</v>
      </c>
      <c r="AU349" s="69">
        <f>IFERROR(AT349/AT362,0)</f>
        <v>0</v>
      </c>
      <c r="AV349" s="70">
        <f t="shared" si="677"/>
        <v>-278</v>
      </c>
      <c r="AW349" s="71">
        <f t="shared" si="678"/>
        <v>-1</v>
      </c>
      <c r="AX349" s="72">
        <f t="shared" si="679"/>
        <v>-250.62589928057554</v>
      </c>
      <c r="AY349" s="71">
        <f t="shared" si="680"/>
        <v>-1</v>
      </c>
      <c r="AZ349" s="72">
        <f t="shared" si="681"/>
        <v>-69674</v>
      </c>
      <c r="BA349" s="73">
        <f t="shared" si="682"/>
        <v>-1</v>
      </c>
      <c r="BB349" s="70">
        <f t="shared" si="683"/>
        <v>0</v>
      </c>
      <c r="BC349" s="71">
        <f t="shared" si="684"/>
        <v>0</v>
      </c>
      <c r="BD349" s="72">
        <f t="shared" si="685"/>
        <v>0</v>
      </c>
      <c r="BE349" s="71">
        <f t="shared" si="686"/>
        <v>0</v>
      </c>
      <c r="BF349" s="72">
        <f t="shared" si="687"/>
        <v>0</v>
      </c>
      <c r="BG349" s="73">
        <f t="shared" si="688"/>
        <v>0</v>
      </c>
      <c r="BH349" s="70">
        <f t="shared" si="689"/>
        <v>0</v>
      </c>
      <c r="BI349" s="71">
        <f t="shared" si="690"/>
        <v>0</v>
      </c>
      <c r="BJ349" s="72">
        <f t="shared" si="691"/>
        <v>0</v>
      </c>
      <c r="BK349" s="71">
        <f t="shared" si="692"/>
        <v>0</v>
      </c>
      <c r="BL349" s="72">
        <f t="shared" si="693"/>
        <v>0</v>
      </c>
      <c r="BM349" s="74">
        <f t="shared" si="694"/>
        <v>0</v>
      </c>
      <c r="BN349" s="75">
        <f t="shared" si="695"/>
        <v>0</v>
      </c>
      <c r="BO349" s="71">
        <f t="shared" si="696"/>
        <v>0</v>
      </c>
      <c r="BP349" s="72">
        <f t="shared" si="697"/>
        <v>0</v>
      </c>
      <c r="BQ349" s="71">
        <f t="shared" si="698"/>
        <v>0</v>
      </c>
      <c r="BR349" s="72">
        <f t="shared" si="669"/>
        <v>0</v>
      </c>
      <c r="BS349" s="74">
        <f t="shared" si="699"/>
        <v>0</v>
      </c>
      <c r="CD349" s="2"/>
      <c r="CE349" s="2"/>
      <c r="CJ349" s="6"/>
      <c r="CK349" s="6"/>
      <c r="CM349" s="6"/>
    </row>
    <row r="350" spans="3:92" ht="18" customHeight="1" x14ac:dyDescent="0.3">
      <c r="C350" s="315"/>
      <c r="D350" s="319"/>
      <c r="E350" s="86" t="s">
        <v>41</v>
      </c>
      <c r="F350" s="87">
        <f>SUM(F346:F349)</f>
        <v>14214</v>
      </c>
      <c r="G350" s="88">
        <f>IFERROR(F350/F362,0)</f>
        <v>0.5045077021367218</v>
      </c>
      <c r="H350" s="89">
        <f t="shared" si="670"/>
        <v>243.79836780638806</v>
      </c>
      <c r="I350" s="90">
        <f>IFERROR(H350/H347,0)</f>
        <v>1.0063337052705674</v>
      </c>
      <c r="J350" s="89">
        <f>SUM(J346:J349)</f>
        <v>3465350</v>
      </c>
      <c r="K350" s="91">
        <f>IFERROR(J350/J362,0)</f>
        <v>0.50216757979962856</v>
      </c>
      <c r="L350" s="92">
        <f>SUM(L346:L349)</f>
        <v>5850</v>
      </c>
      <c r="M350" s="88">
        <f>IFERROR(L350/L362,0)</f>
        <v>0.22814133062943609</v>
      </c>
      <c r="N350" s="89">
        <f t="shared" si="671"/>
        <v>266.96068752136756</v>
      </c>
      <c r="O350" s="90">
        <f>IFERROR(N350/N347,0)</f>
        <v>0.94962563619117157</v>
      </c>
      <c r="P350" s="89">
        <f>SUM(P346:P349)</f>
        <v>1561720.0220000003</v>
      </c>
      <c r="Q350" s="93">
        <f>IFERROR(P350/P362,0)</f>
        <v>0.2776773942702625</v>
      </c>
      <c r="R350" s="92">
        <f>SUM(R346:R349)</f>
        <v>411</v>
      </c>
      <c r="S350" s="88">
        <f>IFERROR(R350/R362,0)</f>
        <v>0.60979228486646886</v>
      </c>
      <c r="T350" s="89">
        <f t="shared" si="672"/>
        <v>250.56021654501217</v>
      </c>
      <c r="U350" s="90">
        <f>IFERROR(T350/T347,0)</f>
        <v>1.0018445788030692</v>
      </c>
      <c r="V350" s="89">
        <f>SUM(V346:V349)</f>
        <v>102980.249</v>
      </c>
      <c r="W350" s="93">
        <f>IFERROR(V350/V362,0)</f>
        <v>0.64170458684194964</v>
      </c>
      <c r="X350" s="94">
        <f>SUM(X346:X349)</f>
        <v>0</v>
      </c>
      <c r="Y350" s="88">
        <f>IFERROR(X350/X362,0)</f>
        <v>0</v>
      </c>
      <c r="Z350" s="89" t="str">
        <f t="shared" si="673"/>
        <v>0</v>
      </c>
      <c r="AA350" s="90">
        <f>IFERROR(Z350/Z347,0)</f>
        <v>0</v>
      </c>
      <c r="AB350" s="89">
        <f>SUM(AB346:AB349)</f>
        <v>0</v>
      </c>
      <c r="AC350" s="91">
        <f>IFERROR(AB350/AB362,0)</f>
        <v>0</v>
      </c>
      <c r="AD350" s="92">
        <f>SUM(AD346:AD349)</f>
        <v>0</v>
      </c>
      <c r="AE350" s="88">
        <f>IFERROR(AD350/AD362,0)</f>
        <v>0</v>
      </c>
      <c r="AF350" s="89" t="str">
        <f t="shared" si="674"/>
        <v>0</v>
      </c>
      <c r="AG350" s="90">
        <f>IFERROR(AF350/AF347,0)</f>
        <v>0</v>
      </c>
      <c r="AH350" s="89">
        <f>SUM(AH346:AH349)</f>
        <v>0</v>
      </c>
      <c r="AI350" s="93">
        <f>IFERROR(AH350/AH362,0)</f>
        <v>0</v>
      </c>
      <c r="AJ350" s="92">
        <f>SUM(AJ346:AJ349)</f>
        <v>0</v>
      </c>
      <c r="AK350" s="88">
        <f>IFERROR(AJ350/AJ362,0)</f>
        <v>0</v>
      </c>
      <c r="AL350" s="89" t="str">
        <f t="shared" si="675"/>
        <v>0</v>
      </c>
      <c r="AM350" s="90">
        <f>IFERROR(AL350/AL347,0)</f>
        <v>0</v>
      </c>
      <c r="AN350" s="89">
        <f>SUM(AN346:AN349)</f>
        <v>0</v>
      </c>
      <c r="AO350" s="91">
        <f>IFERROR(AN350/AN362,0)</f>
        <v>0</v>
      </c>
      <c r="AP350" s="92">
        <f>SUM(AP346:AP349)</f>
        <v>0</v>
      </c>
      <c r="AQ350" s="88">
        <f>IFERROR(AP350/AP362,0)</f>
        <v>0</v>
      </c>
      <c r="AR350" s="89" t="str">
        <f t="shared" si="676"/>
        <v>0</v>
      </c>
      <c r="AS350" s="90">
        <f>IFERROR(AR350/AR347,0)</f>
        <v>0</v>
      </c>
      <c r="AT350" s="89">
        <f>SUM(AT346:AT349)</f>
        <v>0</v>
      </c>
      <c r="AU350" s="95">
        <f>IFERROR(AT350/AT362,0)</f>
        <v>0</v>
      </c>
      <c r="AV350" s="96">
        <f t="shared" si="677"/>
        <v>-8364</v>
      </c>
      <c r="AW350" s="97">
        <f t="shared" si="678"/>
        <v>-0.58843393837062052</v>
      </c>
      <c r="AX350" s="98">
        <f t="shared" si="679"/>
        <v>23.162319714979503</v>
      </c>
      <c r="AY350" s="97">
        <f t="shared" si="680"/>
        <v>9.5006049151952529E-2</v>
      </c>
      <c r="AZ350" s="98">
        <f t="shared" si="681"/>
        <v>-1903629.9779999997</v>
      </c>
      <c r="BA350" s="99">
        <f t="shared" si="682"/>
        <v>-0.54933267289018417</v>
      </c>
      <c r="BB350" s="96">
        <f t="shared" si="683"/>
        <v>5439</v>
      </c>
      <c r="BC350" s="97">
        <f t="shared" si="684"/>
        <v>13.233576642335766</v>
      </c>
      <c r="BD350" s="98">
        <f t="shared" si="685"/>
        <v>16.400470976355393</v>
      </c>
      <c r="BE350" s="97">
        <f t="shared" si="686"/>
        <v>6.545520754452698E-2</v>
      </c>
      <c r="BF350" s="98">
        <f t="shared" si="687"/>
        <v>1458739.7730000003</v>
      </c>
      <c r="BG350" s="99">
        <f t="shared" si="688"/>
        <v>14.165238355560787</v>
      </c>
      <c r="BH350" s="96">
        <f t="shared" si="689"/>
        <v>5850</v>
      </c>
      <c r="BI350" s="97">
        <f t="shared" si="690"/>
        <v>0</v>
      </c>
      <c r="BJ350" s="98">
        <f t="shared" si="691"/>
        <v>266.96068752136756</v>
      </c>
      <c r="BK350" s="97">
        <f t="shared" si="692"/>
        <v>0</v>
      </c>
      <c r="BL350" s="98">
        <f t="shared" si="693"/>
        <v>1561720.0220000003</v>
      </c>
      <c r="BM350" s="100">
        <f t="shared" si="694"/>
        <v>0</v>
      </c>
      <c r="BN350" s="101">
        <f t="shared" si="695"/>
        <v>5850</v>
      </c>
      <c r="BO350" s="97">
        <f t="shared" si="696"/>
        <v>0</v>
      </c>
      <c r="BP350" s="98">
        <f t="shared" si="697"/>
        <v>266.96068752136756</v>
      </c>
      <c r="BQ350" s="97">
        <f t="shared" si="698"/>
        <v>0</v>
      </c>
      <c r="BR350" s="98">
        <f t="shared" si="669"/>
        <v>1561720.0220000003</v>
      </c>
      <c r="BS350" s="100">
        <f t="shared" si="699"/>
        <v>0</v>
      </c>
      <c r="CD350" s="2"/>
      <c r="CE350" s="2"/>
      <c r="CJ350" s="6"/>
      <c r="CK350" s="6"/>
      <c r="CM350" s="6"/>
    </row>
    <row r="351" spans="3:92" ht="18" customHeight="1" x14ac:dyDescent="0.3">
      <c r="C351" s="315"/>
      <c r="D351" s="320" t="s">
        <v>44</v>
      </c>
      <c r="E351" s="102" t="s">
        <v>45</v>
      </c>
      <c r="F351" s="103">
        <f t="shared" ref="F351:F353" si="700">SUM(F159,F183,F207,F231,F255,F279)</f>
        <v>1299</v>
      </c>
      <c r="G351" s="104">
        <f>IFERROR(F351/F362,0)</f>
        <v>4.61063391779655E-2</v>
      </c>
      <c r="H351" s="105">
        <f t="shared" si="670"/>
        <v>219.98152424942262</v>
      </c>
      <c r="I351" s="106">
        <f>IFERROR(H351/H347,0)</f>
        <v>0.90802421845905457</v>
      </c>
      <c r="J351" s="105">
        <f t="shared" ref="J351:J353" si="701">SUM(J159,J183,J207,J231,J255,J279)</f>
        <v>285756</v>
      </c>
      <c r="K351" s="107">
        <f>IFERROR(J351/J362,0)</f>
        <v>4.1409207997236255E-2</v>
      </c>
      <c r="L351" s="108">
        <f t="shared" ref="L351:L353" si="702">SUM(L159,L183,L207,L231,L255,L279)</f>
        <v>2403</v>
      </c>
      <c r="M351" s="104">
        <f>IFERROR(L351/L362,0)</f>
        <v>9.3713438889322209E-2</v>
      </c>
      <c r="N351" s="105">
        <f t="shared" si="671"/>
        <v>136.07099084477736</v>
      </c>
      <c r="O351" s="106">
        <f>IFERROR(N351/N347,0)</f>
        <v>0.48402820073570674</v>
      </c>
      <c r="P351" s="105">
        <f t="shared" ref="P351:P353" si="703">SUM(P159,P183,P207,P231,P255,P279)</f>
        <v>326978.59100000001</v>
      </c>
      <c r="Q351" s="109">
        <f>IFERROR(P351/P362,0)</f>
        <v>5.8137541846179829E-2</v>
      </c>
      <c r="R351" s="108">
        <f t="shared" ref="R351:R353" si="704">SUM(R159,R183,R207,R231,R255,R279)</f>
        <v>0</v>
      </c>
      <c r="S351" s="104">
        <f>IFERROR(R351/R362,0)</f>
        <v>0</v>
      </c>
      <c r="T351" s="105" t="str">
        <f t="shared" si="672"/>
        <v>0</v>
      </c>
      <c r="U351" s="106">
        <f>IFERROR(T351/T347,0)</f>
        <v>0</v>
      </c>
      <c r="V351" s="105">
        <f t="shared" ref="V351:V353" si="705">SUM(V159,V183,V207,V231,V255,V279)</f>
        <v>0</v>
      </c>
      <c r="W351" s="109">
        <f>IFERROR(V351/V362,0)</f>
        <v>0</v>
      </c>
      <c r="X351" s="110">
        <f t="shared" ref="X351:X353" si="706">SUM(X159,X183,X207,X231,X255,X279)</f>
        <v>0</v>
      </c>
      <c r="Y351" s="104">
        <f>IFERROR(X351/X362,0)</f>
        <v>0</v>
      </c>
      <c r="Z351" s="105" t="str">
        <f t="shared" si="673"/>
        <v>0</v>
      </c>
      <c r="AA351" s="106">
        <f>IFERROR(Z351/Z347,0)</f>
        <v>0</v>
      </c>
      <c r="AB351" s="105">
        <f t="shared" ref="AB351:AB353" si="707">SUM(AB159,AB183,AB207,AB231,AB255,AB279)</f>
        <v>0</v>
      </c>
      <c r="AC351" s="107">
        <f>IFERROR(AB351/AB362,0)</f>
        <v>0</v>
      </c>
      <c r="AD351" s="108">
        <f t="shared" ref="AD351:AD353" si="708">SUM(AD159,AD183,AD207,AD231,AD255,AD279)</f>
        <v>0</v>
      </c>
      <c r="AE351" s="104">
        <f>IFERROR(AD351/AD362,0)</f>
        <v>0</v>
      </c>
      <c r="AF351" s="105" t="str">
        <f t="shared" si="674"/>
        <v>0</v>
      </c>
      <c r="AG351" s="106">
        <f>IFERROR(AF351/AF347,0)</f>
        <v>0</v>
      </c>
      <c r="AH351" s="105">
        <f t="shared" ref="AH351:AH353" si="709">SUM(AH159,AH183,AH207,AH231,AH255,AH279)</f>
        <v>0</v>
      </c>
      <c r="AI351" s="109">
        <f>IFERROR(AH351/AH362,0)</f>
        <v>0</v>
      </c>
      <c r="AJ351" s="108">
        <f t="shared" ref="AJ351:AJ353" si="710">SUM(AJ159,AJ183,AJ207,AJ231,AJ255,AJ279)</f>
        <v>0</v>
      </c>
      <c r="AK351" s="104">
        <f>IFERROR(AJ351/AJ362,0)</f>
        <v>0</v>
      </c>
      <c r="AL351" s="105" t="str">
        <f t="shared" si="675"/>
        <v>0</v>
      </c>
      <c r="AM351" s="106">
        <f>IFERROR(AL351/AL347,0)</f>
        <v>0</v>
      </c>
      <c r="AN351" s="105">
        <f t="shared" ref="AN351:AN353" si="711">SUM(AN159,AN183,AN207,AN231,AN255,AN279)</f>
        <v>0</v>
      </c>
      <c r="AO351" s="107">
        <f>IFERROR(AN351/AN362,0)</f>
        <v>0</v>
      </c>
      <c r="AP351" s="108">
        <f t="shared" ref="AP351:AP353" si="712">SUM(AP159,AP183,AP207,AP231,AP255,AP279)</f>
        <v>0</v>
      </c>
      <c r="AQ351" s="104">
        <f>IFERROR(AP351/AP362,0)</f>
        <v>0</v>
      </c>
      <c r="AR351" s="105" t="str">
        <f t="shared" si="676"/>
        <v>0</v>
      </c>
      <c r="AS351" s="106">
        <f>IFERROR(AR351/AR347,0)</f>
        <v>0</v>
      </c>
      <c r="AT351" s="105">
        <f t="shared" ref="AT351:AT353" si="713">SUM(AT159,AT183,AT207,AT231,AT255,AT279)</f>
        <v>0</v>
      </c>
      <c r="AU351" s="111">
        <f>IFERROR(AT351/AT362,0)</f>
        <v>0</v>
      </c>
      <c r="AV351" s="112">
        <f t="shared" si="677"/>
        <v>1104</v>
      </c>
      <c r="AW351" s="113">
        <f t="shared" si="678"/>
        <v>0.84988452655889146</v>
      </c>
      <c r="AX351" s="114">
        <f t="shared" si="679"/>
        <v>-83.910533404645264</v>
      </c>
      <c r="AY351" s="113">
        <f t="shared" si="680"/>
        <v>-0.38144354936601227</v>
      </c>
      <c r="AZ351" s="114">
        <f t="shared" si="681"/>
        <v>41222.591000000015</v>
      </c>
      <c r="BA351" s="115">
        <f t="shared" si="682"/>
        <v>0.14425800683100273</v>
      </c>
      <c r="BB351" s="112">
        <f t="shared" si="683"/>
        <v>2403</v>
      </c>
      <c r="BC351" s="113">
        <f t="shared" si="684"/>
        <v>0</v>
      </c>
      <c r="BD351" s="114">
        <f t="shared" si="685"/>
        <v>136.07099084477736</v>
      </c>
      <c r="BE351" s="113">
        <f t="shared" si="686"/>
        <v>0</v>
      </c>
      <c r="BF351" s="114">
        <f t="shared" si="687"/>
        <v>326978.59100000001</v>
      </c>
      <c r="BG351" s="115">
        <f t="shared" si="688"/>
        <v>0</v>
      </c>
      <c r="BH351" s="112">
        <f t="shared" si="689"/>
        <v>2403</v>
      </c>
      <c r="BI351" s="113">
        <f t="shared" si="690"/>
        <v>0</v>
      </c>
      <c r="BJ351" s="114">
        <f t="shared" si="691"/>
        <v>136.07099084477736</v>
      </c>
      <c r="BK351" s="113">
        <f t="shared" si="692"/>
        <v>0</v>
      </c>
      <c r="BL351" s="114">
        <f t="shared" si="693"/>
        <v>326978.59100000001</v>
      </c>
      <c r="BM351" s="116">
        <f t="shared" si="694"/>
        <v>0</v>
      </c>
      <c r="BN351" s="117">
        <f t="shared" si="695"/>
        <v>2403</v>
      </c>
      <c r="BO351" s="113">
        <f t="shared" si="696"/>
        <v>0</v>
      </c>
      <c r="BP351" s="114">
        <f t="shared" si="697"/>
        <v>136.07099084477736</v>
      </c>
      <c r="BQ351" s="113">
        <f t="shared" si="698"/>
        <v>0</v>
      </c>
      <c r="BR351" s="114">
        <f t="shared" si="669"/>
        <v>326978.59100000001</v>
      </c>
      <c r="BS351" s="116">
        <f t="shared" si="699"/>
        <v>0</v>
      </c>
      <c r="CD351" s="2"/>
      <c r="CE351" s="2"/>
      <c r="CJ351" s="6"/>
      <c r="CK351" s="6"/>
      <c r="CM351" s="6"/>
    </row>
    <row r="352" spans="3:92" ht="18" customHeight="1" x14ac:dyDescent="0.3">
      <c r="C352" s="315"/>
      <c r="D352" s="321"/>
      <c r="E352" s="60" t="s">
        <v>47</v>
      </c>
      <c r="F352" s="61">
        <f t="shared" si="700"/>
        <v>0</v>
      </c>
      <c r="G352" s="62">
        <f>IFERROR(F352/F362,0)</f>
        <v>0</v>
      </c>
      <c r="H352" s="63" t="str">
        <f t="shared" si="670"/>
        <v>0</v>
      </c>
      <c r="I352" s="64">
        <f>IFERROR(H352/H347,0)</f>
        <v>0</v>
      </c>
      <c r="J352" s="63">
        <f t="shared" si="701"/>
        <v>0</v>
      </c>
      <c r="K352" s="65">
        <f>IFERROR(J352/J362,0)</f>
        <v>0</v>
      </c>
      <c r="L352" s="66">
        <f t="shared" si="702"/>
        <v>0</v>
      </c>
      <c r="M352" s="62">
        <f>IFERROR(L352/L362,0)</f>
        <v>0</v>
      </c>
      <c r="N352" s="63" t="str">
        <f t="shared" si="671"/>
        <v>0</v>
      </c>
      <c r="O352" s="64">
        <f>IFERROR(N352/N347,0)</f>
        <v>0</v>
      </c>
      <c r="P352" s="63">
        <f t="shared" si="703"/>
        <v>0</v>
      </c>
      <c r="Q352" s="67">
        <f>IFERROR(P352/P362,0)</f>
        <v>0</v>
      </c>
      <c r="R352" s="66">
        <f t="shared" si="704"/>
        <v>0</v>
      </c>
      <c r="S352" s="62">
        <f>IFERROR(R352/R362,0)</f>
        <v>0</v>
      </c>
      <c r="T352" s="63" t="str">
        <f t="shared" si="672"/>
        <v>0</v>
      </c>
      <c r="U352" s="64">
        <f>IFERROR(T352/T347,0)</f>
        <v>0</v>
      </c>
      <c r="V352" s="63">
        <f t="shared" si="705"/>
        <v>0</v>
      </c>
      <c r="W352" s="67">
        <f>IFERROR(V352/V362,0)</f>
        <v>0</v>
      </c>
      <c r="X352" s="68">
        <f t="shared" si="706"/>
        <v>0</v>
      </c>
      <c r="Y352" s="62">
        <f>IFERROR(X352/X362,0)</f>
        <v>0</v>
      </c>
      <c r="Z352" s="63" t="str">
        <f t="shared" si="673"/>
        <v>0</v>
      </c>
      <c r="AA352" s="64">
        <f>IFERROR(Z352/Z347,0)</f>
        <v>0</v>
      </c>
      <c r="AB352" s="63">
        <f t="shared" si="707"/>
        <v>0</v>
      </c>
      <c r="AC352" s="65">
        <f>IFERROR(AB352/AB362,0)</f>
        <v>0</v>
      </c>
      <c r="AD352" s="66">
        <f t="shared" si="708"/>
        <v>0</v>
      </c>
      <c r="AE352" s="62">
        <f>IFERROR(AD352/AD362,0)</f>
        <v>0</v>
      </c>
      <c r="AF352" s="63" t="str">
        <f t="shared" si="674"/>
        <v>0</v>
      </c>
      <c r="AG352" s="64">
        <f>IFERROR(AF352/AF347,0)</f>
        <v>0</v>
      </c>
      <c r="AH352" s="63">
        <f t="shared" si="709"/>
        <v>0</v>
      </c>
      <c r="AI352" s="67">
        <f>IFERROR(AH352/AH362,0)</f>
        <v>0</v>
      </c>
      <c r="AJ352" s="66">
        <f t="shared" si="710"/>
        <v>0</v>
      </c>
      <c r="AK352" s="62">
        <f>IFERROR(AJ352/AJ362,0)</f>
        <v>0</v>
      </c>
      <c r="AL352" s="63" t="str">
        <f t="shared" si="675"/>
        <v>0</v>
      </c>
      <c r="AM352" s="64">
        <f>IFERROR(AL352/AL347,0)</f>
        <v>0</v>
      </c>
      <c r="AN352" s="63">
        <f t="shared" si="711"/>
        <v>0</v>
      </c>
      <c r="AO352" s="65">
        <f>IFERROR(AN352/AN362,0)</f>
        <v>0</v>
      </c>
      <c r="AP352" s="66">
        <f t="shared" si="712"/>
        <v>0</v>
      </c>
      <c r="AQ352" s="62">
        <f>IFERROR(AP352/AP362,0)</f>
        <v>0</v>
      </c>
      <c r="AR352" s="63" t="str">
        <f t="shared" si="676"/>
        <v>0</v>
      </c>
      <c r="AS352" s="64">
        <f>IFERROR(AR352/AR347,0)</f>
        <v>0</v>
      </c>
      <c r="AT352" s="63">
        <f t="shared" si="713"/>
        <v>0</v>
      </c>
      <c r="AU352" s="69">
        <f>IFERROR(AT352/AT362,0)</f>
        <v>0</v>
      </c>
      <c r="AV352" s="70">
        <f t="shared" si="677"/>
        <v>0</v>
      </c>
      <c r="AW352" s="71">
        <f t="shared" si="678"/>
        <v>0</v>
      </c>
      <c r="AX352" s="72">
        <f t="shared" si="679"/>
        <v>0</v>
      </c>
      <c r="AY352" s="71">
        <f t="shared" si="680"/>
        <v>0</v>
      </c>
      <c r="AZ352" s="72">
        <f t="shared" si="681"/>
        <v>0</v>
      </c>
      <c r="BA352" s="73">
        <f t="shared" si="682"/>
        <v>0</v>
      </c>
      <c r="BB352" s="70">
        <f t="shared" si="683"/>
        <v>0</v>
      </c>
      <c r="BC352" s="71">
        <f t="shared" si="684"/>
        <v>0</v>
      </c>
      <c r="BD352" s="72">
        <f t="shared" si="685"/>
        <v>0</v>
      </c>
      <c r="BE352" s="71">
        <f t="shared" si="686"/>
        <v>0</v>
      </c>
      <c r="BF352" s="72">
        <f t="shared" si="687"/>
        <v>0</v>
      </c>
      <c r="BG352" s="73">
        <f t="shared" si="688"/>
        <v>0</v>
      </c>
      <c r="BH352" s="70">
        <f t="shared" si="689"/>
        <v>0</v>
      </c>
      <c r="BI352" s="71">
        <f t="shared" si="690"/>
        <v>0</v>
      </c>
      <c r="BJ352" s="72">
        <f t="shared" si="691"/>
        <v>0</v>
      </c>
      <c r="BK352" s="71">
        <f t="shared" si="692"/>
        <v>0</v>
      </c>
      <c r="BL352" s="72">
        <f t="shared" si="693"/>
        <v>0</v>
      </c>
      <c r="BM352" s="74">
        <f t="shared" si="694"/>
        <v>0</v>
      </c>
      <c r="BN352" s="75">
        <f t="shared" si="695"/>
        <v>0</v>
      </c>
      <c r="BO352" s="71">
        <f t="shared" si="696"/>
        <v>0</v>
      </c>
      <c r="BP352" s="72">
        <f t="shared" si="697"/>
        <v>0</v>
      </c>
      <c r="BQ352" s="71">
        <f t="shared" si="698"/>
        <v>0</v>
      </c>
      <c r="BR352" s="72">
        <f t="shared" si="669"/>
        <v>0</v>
      </c>
      <c r="BS352" s="74">
        <f t="shared" si="699"/>
        <v>0</v>
      </c>
      <c r="CD352" s="2"/>
      <c r="CE352" s="2"/>
      <c r="CJ352" s="6"/>
      <c r="CK352" s="6"/>
      <c r="CM352" s="6"/>
    </row>
    <row r="353" spans="3:92" ht="18" customHeight="1" x14ac:dyDescent="0.3">
      <c r="C353" s="315"/>
      <c r="D353" s="321"/>
      <c r="E353" s="60" t="s">
        <v>49</v>
      </c>
      <c r="F353" s="61">
        <f t="shared" si="700"/>
        <v>0</v>
      </c>
      <c r="G353" s="62">
        <f>IFERROR(F353/F362,0)</f>
        <v>0</v>
      </c>
      <c r="H353" s="63" t="str">
        <f t="shared" si="670"/>
        <v>0</v>
      </c>
      <c r="I353" s="64">
        <f>IFERROR(H353/H347,0)</f>
        <v>0</v>
      </c>
      <c r="J353" s="63">
        <f t="shared" si="701"/>
        <v>0</v>
      </c>
      <c r="K353" s="65">
        <f>IFERROR(J353/J362,0)</f>
        <v>0</v>
      </c>
      <c r="L353" s="66">
        <f t="shared" si="702"/>
        <v>12</v>
      </c>
      <c r="M353" s="62">
        <f>IFERROR(L353/L362,0)</f>
        <v>4.6798221667576634E-4</v>
      </c>
      <c r="N353" s="63">
        <f t="shared" si="671"/>
        <v>504.37116666666662</v>
      </c>
      <c r="O353" s="64">
        <f>IFERROR(N353/N347,0)</f>
        <v>1.7941360372919344</v>
      </c>
      <c r="P353" s="63">
        <f t="shared" si="703"/>
        <v>6052.4539999999997</v>
      </c>
      <c r="Q353" s="67">
        <f>IFERROR(P353/P362,0)</f>
        <v>1.0761401736454313E-3</v>
      </c>
      <c r="R353" s="66">
        <f t="shared" si="704"/>
        <v>12</v>
      </c>
      <c r="S353" s="62">
        <f>IFERROR(R353/R362,0)</f>
        <v>1.7804154302670624E-2</v>
      </c>
      <c r="T353" s="63">
        <f t="shared" si="672"/>
        <v>185.07550000000001</v>
      </c>
      <c r="U353" s="64">
        <f>IFERROR(T353/T347,0)</f>
        <v>0.74000928360052731</v>
      </c>
      <c r="V353" s="63">
        <f t="shared" si="705"/>
        <v>2220.9059999999999</v>
      </c>
      <c r="W353" s="67">
        <f>IFERROR(V353/V362,0)</f>
        <v>1.3839212674119743E-2</v>
      </c>
      <c r="X353" s="68">
        <f t="shared" si="706"/>
        <v>0</v>
      </c>
      <c r="Y353" s="62">
        <f>IFERROR(X353/X362,0)</f>
        <v>0</v>
      </c>
      <c r="Z353" s="63" t="str">
        <f t="shared" si="673"/>
        <v>0</v>
      </c>
      <c r="AA353" s="64">
        <f>IFERROR(Z353/Z347,0)</f>
        <v>0</v>
      </c>
      <c r="AB353" s="63">
        <f t="shared" si="707"/>
        <v>0</v>
      </c>
      <c r="AC353" s="65">
        <f>IFERROR(AB353/AB362,0)</f>
        <v>0</v>
      </c>
      <c r="AD353" s="66">
        <f t="shared" si="708"/>
        <v>0</v>
      </c>
      <c r="AE353" s="62">
        <f>IFERROR(AD353/AD362,0)</f>
        <v>0</v>
      </c>
      <c r="AF353" s="63" t="str">
        <f t="shared" si="674"/>
        <v>0</v>
      </c>
      <c r="AG353" s="64">
        <f>IFERROR(AF353/AF347,0)</f>
        <v>0</v>
      </c>
      <c r="AH353" s="63">
        <f t="shared" si="709"/>
        <v>0</v>
      </c>
      <c r="AI353" s="67">
        <f>IFERROR(AH353/AH362,0)</f>
        <v>0</v>
      </c>
      <c r="AJ353" s="66">
        <f t="shared" si="710"/>
        <v>0</v>
      </c>
      <c r="AK353" s="62">
        <f>IFERROR(AJ353/AJ362,0)</f>
        <v>0</v>
      </c>
      <c r="AL353" s="63" t="str">
        <f t="shared" si="675"/>
        <v>0</v>
      </c>
      <c r="AM353" s="64">
        <f>IFERROR(AL353/AL347,0)</f>
        <v>0</v>
      </c>
      <c r="AN353" s="63">
        <f t="shared" si="711"/>
        <v>0</v>
      </c>
      <c r="AO353" s="65">
        <f>IFERROR(AN353/AN362,0)</f>
        <v>0</v>
      </c>
      <c r="AP353" s="66">
        <f t="shared" si="712"/>
        <v>0</v>
      </c>
      <c r="AQ353" s="62">
        <f>IFERROR(AP353/AP362,0)</f>
        <v>0</v>
      </c>
      <c r="AR353" s="63" t="str">
        <f t="shared" si="676"/>
        <v>0</v>
      </c>
      <c r="AS353" s="64">
        <f>IFERROR(AR353/AR347,0)</f>
        <v>0</v>
      </c>
      <c r="AT353" s="63">
        <f t="shared" si="713"/>
        <v>0</v>
      </c>
      <c r="AU353" s="69">
        <f>IFERROR(AT353/AT362,0)</f>
        <v>0</v>
      </c>
      <c r="AV353" s="70">
        <f t="shared" si="677"/>
        <v>12</v>
      </c>
      <c r="AW353" s="71">
        <f t="shared" si="678"/>
        <v>0</v>
      </c>
      <c r="AX353" s="72">
        <f t="shared" si="679"/>
        <v>504.37116666666662</v>
      </c>
      <c r="AY353" s="71">
        <f t="shared" si="680"/>
        <v>0</v>
      </c>
      <c r="AZ353" s="72">
        <f t="shared" si="681"/>
        <v>6052.4539999999997</v>
      </c>
      <c r="BA353" s="73">
        <f t="shared" si="682"/>
        <v>0</v>
      </c>
      <c r="BB353" s="70">
        <f t="shared" si="683"/>
        <v>0</v>
      </c>
      <c r="BC353" s="71">
        <f t="shared" si="684"/>
        <v>0</v>
      </c>
      <c r="BD353" s="72">
        <f t="shared" si="685"/>
        <v>319.29566666666665</v>
      </c>
      <c r="BE353" s="71">
        <f t="shared" si="686"/>
        <v>1.7252184468860905</v>
      </c>
      <c r="BF353" s="72">
        <f t="shared" si="687"/>
        <v>3831.5479999999998</v>
      </c>
      <c r="BG353" s="73">
        <f t="shared" si="688"/>
        <v>1.7252184468860905</v>
      </c>
      <c r="BH353" s="70">
        <f t="shared" si="689"/>
        <v>12</v>
      </c>
      <c r="BI353" s="71">
        <f t="shared" si="690"/>
        <v>0</v>
      </c>
      <c r="BJ353" s="72">
        <f t="shared" si="691"/>
        <v>504.37116666666662</v>
      </c>
      <c r="BK353" s="71">
        <f t="shared" si="692"/>
        <v>0</v>
      </c>
      <c r="BL353" s="72">
        <f t="shared" si="693"/>
        <v>6052.4539999999997</v>
      </c>
      <c r="BM353" s="74">
        <f t="shared" si="694"/>
        <v>0</v>
      </c>
      <c r="BN353" s="75">
        <f t="shared" si="695"/>
        <v>12</v>
      </c>
      <c r="BO353" s="71">
        <f t="shared" si="696"/>
        <v>0</v>
      </c>
      <c r="BP353" s="72">
        <f t="shared" si="697"/>
        <v>504.37116666666662</v>
      </c>
      <c r="BQ353" s="71">
        <f t="shared" si="698"/>
        <v>0</v>
      </c>
      <c r="BR353" s="72">
        <f t="shared" si="669"/>
        <v>6052.4539999999997</v>
      </c>
      <c r="BS353" s="74">
        <f t="shared" si="699"/>
        <v>0</v>
      </c>
      <c r="CD353" s="2"/>
      <c r="CE353" s="2"/>
      <c r="CJ353" s="6"/>
      <c r="CK353" s="6"/>
      <c r="CM353" s="6"/>
    </row>
    <row r="354" spans="3:92" ht="18" customHeight="1" x14ac:dyDescent="0.3">
      <c r="C354" s="315"/>
      <c r="D354" s="322"/>
      <c r="E354" s="118" t="s">
        <v>41</v>
      </c>
      <c r="F354" s="119">
        <f>SUM(F351:F353)</f>
        <v>1299</v>
      </c>
      <c r="G354" s="120">
        <f>IFERROR(F354/F362,0)</f>
        <v>4.61063391779655E-2</v>
      </c>
      <c r="H354" s="121">
        <f t="shared" si="670"/>
        <v>219.98152424942262</v>
      </c>
      <c r="I354" s="122">
        <f>IFERROR(H354/H347,0)</f>
        <v>0.90802421845905457</v>
      </c>
      <c r="J354" s="121">
        <f>SUM(J351:J353)</f>
        <v>285756</v>
      </c>
      <c r="K354" s="123">
        <f>IFERROR(J354/J362,0)</f>
        <v>4.1409207997236255E-2</v>
      </c>
      <c r="L354" s="124">
        <f>SUM(L351:L353)</f>
        <v>2415</v>
      </c>
      <c r="M354" s="120">
        <f>IFERROR(L354/L362,0)</f>
        <v>9.4181421105997976E-2</v>
      </c>
      <c r="N354" s="121">
        <f t="shared" si="671"/>
        <v>137.90105383022777</v>
      </c>
      <c r="O354" s="122">
        <f>IFERROR(N354/N347,0)</f>
        <v>0.49053805333971295</v>
      </c>
      <c r="P354" s="121">
        <f>SUM(P351:P353)</f>
        <v>333031.04500000004</v>
      </c>
      <c r="Q354" s="125">
        <f>IFERROR(P354/P362,0)</f>
        <v>5.9213682019825263E-2</v>
      </c>
      <c r="R354" s="124">
        <f>SUM(R351:R353)</f>
        <v>12</v>
      </c>
      <c r="S354" s="120">
        <f>IFERROR(R354/R362,0)</f>
        <v>1.7804154302670624E-2</v>
      </c>
      <c r="T354" s="121">
        <f t="shared" si="672"/>
        <v>185.07550000000001</v>
      </c>
      <c r="U354" s="122">
        <f>IFERROR(T354/T347,0)</f>
        <v>0.74000928360052731</v>
      </c>
      <c r="V354" s="121">
        <f>SUM(V351:V353)</f>
        <v>2220.9059999999999</v>
      </c>
      <c r="W354" s="125">
        <f>IFERROR(V354/V362,0)</f>
        <v>1.3839212674119743E-2</v>
      </c>
      <c r="X354" s="126">
        <f>SUM(X351:X353)</f>
        <v>0</v>
      </c>
      <c r="Y354" s="120">
        <f>IFERROR(X354/X362,0)</f>
        <v>0</v>
      </c>
      <c r="Z354" s="121" t="str">
        <f t="shared" si="673"/>
        <v>0</v>
      </c>
      <c r="AA354" s="122">
        <f>IFERROR(Z354/Z347,0)</f>
        <v>0</v>
      </c>
      <c r="AB354" s="121">
        <f>SUM(AB351:AB353)</f>
        <v>0</v>
      </c>
      <c r="AC354" s="123">
        <f>IFERROR(AB354/AB362,0)</f>
        <v>0</v>
      </c>
      <c r="AD354" s="124">
        <f>SUM(AD351:AD353)</f>
        <v>0</v>
      </c>
      <c r="AE354" s="120">
        <f>IFERROR(AD354/AD362,0)</f>
        <v>0</v>
      </c>
      <c r="AF354" s="121" t="str">
        <f t="shared" si="674"/>
        <v>0</v>
      </c>
      <c r="AG354" s="122">
        <f>IFERROR(AF354/AF347,0)</f>
        <v>0</v>
      </c>
      <c r="AH354" s="121">
        <f>SUM(AH351:AH353)</f>
        <v>0</v>
      </c>
      <c r="AI354" s="125">
        <f>IFERROR(AH354/AH362,0)</f>
        <v>0</v>
      </c>
      <c r="AJ354" s="124">
        <f>SUM(AJ351:AJ353)</f>
        <v>0</v>
      </c>
      <c r="AK354" s="120">
        <f>IFERROR(AJ354/AJ362,0)</f>
        <v>0</v>
      </c>
      <c r="AL354" s="121" t="str">
        <f t="shared" si="675"/>
        <v>0</v>
      </c>
      <c r="AM354" s="122">
        <f>IFERROR(AL354/AL347,0)</f>
        <v>0</v>
      </c>
      <c r="AN354" s="121">
        <f>SUM(AN351:AN353)</f>
        <v>0</v>
      </c>
      <c r="AO354" s="123">
        <f>IFERROR(AN354/AN362,0)</f>
        <v>0</v>
      </c>
      <c r="AP354" s="124">
        <f>SUM(AP351:AP353)</f>
        <v>0</v>
      </c>
      <c r="AQ354" s="120">
        <f>IFERROR(AP354/AP362,0)</f>
        <v>0</v>
      </c>
      <c r="AR354" s="121" t="str">
        <f t="shared" si="676"/>
        <v>0</v>
      </c>
      <c r="AS354" s="122">
        <f>IFERROR(AR354/AR347,0)</f>
        <v>0</v>
      </c>
      <c r="AT354" s="121">
        <f>SUM(AT351:AT353)</f>
        <v>0</v>
      </c>
      <c r="AU354" s="127">
        <f>IFERROR(AT354/AT362,0)</f>
        <v>0</v>
      </c>
      <c r="AV354" s="128">
        <f t="shared" si="677"/>
        <v>1116</v>
      </c>
      <c r="AW354" s="129">
        <f t="shared" si="678"/>
        <v>0.85912240184757505</v>
      </c>
      <c r="AX354" s="130">
        <f t="shared" si="679"/>
        <v>-82.080470419194853</v>
      </c>
      <c r="AY354" s="129">
        <f t="shared" si="680"/>
        <v>-0.37312438260100966</v>
      </c>
      <c r="AZ354" s="130">
        <f t="shared" si="681"/>
        <v>47275.045000000042</v>
      </c>
      <c r="BA354" s="131">
        <f t="shared" si="682"/>
        <v>0.16543850347849229</v>
      </c>
      <c r="BB354" s="128">
        <f t="shared" si="683"/>
        <v>2403</v>
      </c>
      <c r="BC354" s="129">
        <f t="shared" si="684"/>
        <v>200.25</v>
      </c>
      <c r="BD354" s="130">
        <f t="shared" si="685"/>
        <v>-47.174446169772239</v>
      </c>
      <c r="BE354" s="129">
        <f t="shared" si="686"/>
        <v>-0.25489298243026354</v>
      </c>
      <c r="BF354" s="130">
        <f t="shared" si="687"/>
        <v>330810.13900000002</v>
      </c>
      <c r="BG354" s="131">
        <f t="shared" si="688"/>
        <v>148.95278728590947</v>
      </c>
      <c r="BH354" s="128">
        <f t="shared" si="689"/>
        <v>2415</v>
      </c>
      <c r="BI354" s="129">
        <f t="shared" si="690"/>
        <v>0</v>
      </c>
      <c r="BJ354" s="130">
        <f t="shared" si="691"/>
        <v>137.90105383022777</v>
      </c>
      <c r="BK354" s="129">
        <f t="shared" si="692"/>
        <v>0</v>
      </c>
      <c r="BL354" s="130">
        <f t="shared" si="693"/>
        <v>333031.04500000004</v>
      </c>
      <c r="BM354" s="132">
        <f t="shared" si="694"/>
        <v>0</v>
      </c>
      <c r="BN354" s="133">
        <f t="shared" si="695"/>
        <v>2415</v>
      </c>
      <c r="BO354" s="129">
        <f t="shared" si="696"/>
        <v>0</v>
      </c>
      <c r="BP354" s="130">
        <f t="shared" si="697"/>
        <v>137.90105383022777</v>
      </c>
      <c r="BQ354" s="129">
        <f t="shared" si="698"/>
        <v>0</v>
      </c>
      <c r="BR354" s="130">
        <f t="shared" si="669"/>
        <v>333031.04500000004</v>
      </c>
      <c r="BS354" s="132">
        <f t="shared" si="699"/>
        <v>0</v>
      </c>
      <c r="CD354" s="2"/>
      <c r="CE354" s="2"/>
      <c r="CJ354" s="6"/>
      <c r="CK354" s="6"/>
      <c r="CM354" s="6"/>
    </row>
    <row r="355" spans="3:92" ht="18" customHeight="1" x14ac:dyDescent="0.3">
      <c r="C355" s="315"/>
      <c r="D355" s="323" t="s">
        <v>52</v>
      </c>
      <c r="E355" s="134" t="s">
        <v>53</v>
      </c>
      <c r="F355" s="35">
        <f t="shared" ref="F355:F359" si="714">SUM(F163,F187,F211,F235,F259,F283)</f>
        <v>1975</v>
      </c>
      <c r="G355" s="36">
        <f>IFERROR(F355/F362,0)</f>
        <v>7.0100092283665788E-2</v>
      </c>
      <c r="H355" s="37">
        <f t="shared" si="670"/>
        <v>244.78227848101267</v>
      </c>
      <c r="I355" s="38">
        <f>IFERROR(H355/H347,0)</f>
        <v>1.0103950223489351</v>
      </c>
      <c r="J355" s="37">
        <f t="shared" ref="J355:J359" si="715">SUM(J163,J187,J211,J235,J259,J283)</f>
        <v>483445</v>
      </c>
      <c r="K355" s="39">
        <f>IFERROR(J355/J362,0)</f>
        <v>7.0056532707008359E-2</v>
      </c>
      <c r="L355" s="40">
        <f t="shared" ref="L355:L359" si="716">SUM(L163,L187,L211,L235,L259,L283)</f>
        <v>1891</v>
      </c>
      <c r="M355" s="36">
        <f>IFERROR(L355/L362,0)</f>
        <v>7.3746197644489503E-2</v>
      </c>
      <c r="N355" s="37">
        <f t="shared" si="671"/>
        <v>273.91224219989419</v>
      </c>
      <c r="O355" s="38">
        <f>IFERROR(N355/N347,0)</f>
        <v>0.97435352626144722</v>
      </c>
      <c r="P355" s="37">
        <f t="shared" ref="P355:P359" si="717">SUM(P163,P187,P211,P235,P259,P283)</f>
        <v>517968.04999999987</v>
      </c>
      <c r="Q355" s="41">
        <f>IFERROR(P355/P362,0)</f>
        <v>9.2095904780075205E-2</v>
      </c>
      <c r="R355" s="40">
        <f t="shared" ref="R355:R359" si="718">SUM(R163,R187,R211,R235,R259,R283)</f>
        <v>107</v>
      </c>
      <c r="S355" s="36">
        <f>IFERROR(R355/R362,0)</f>
        <v>0.15875370919881307</v>
      </c>
      <c r="T355" s="37">
        <f t="shared" si="672"/>
        <v>251.27111214953274</v>
      </c>
      <c r="U355" s="38">
        <f>IFERROR(T355/T347,0)</f>
        <v>1.0046870368648657</v>
      </c>
      <c r="V355" s="37">
        <f t="shared" ref="V355:V359" si="719">SUM(V163,V187,V211,V235,V259,V283)</f>
        <v>26886.009000000002</v>
      </c>
      <c r="W355" s="41">
        <f>IFERROR(V355/V362,0)</f>
        <v>0.16753576986567531</v>
      </c>
      <c r="X355" s="42">
        <f t="shared" ref="X355:X359" si="720">SUM(X163,X187,X211,X235,X259,X283)</f>
        <v>0</v>
      </c>
      <c r="Y355" s="36">
        <f>IFERROR(X355/X362,0)</f>
        <v>0</v>
      </c>
      <c r="Z355" s="37" t="str">
        <f t="shared" si="673"/>
        <v>0</v>
      </c>
      <c r="AA355" s="38">
        <f>IFERROR(Z355/Z347,0)</f>
        <v>0</v>
      </c>
      <c r="AB355" s="37">
        <f t="shared" ref="AB355:AB359" si="721">SUM(AB163,AB187,AB211,AB235,AB259,AB283)</f>
        <v>0</v>
      </c>
      <c r="AC355" s="39">
        <f>IFERROR(AB355/AB362,0)</f>
        <v>0</v>
      </c>
      <c r="AD355" s="40">
        <f t="shared" ref="AD355:AD359" si="722">SUM(AD163,AD187,AD211,AD235,AD259,AD283)</f>
        <v>0</v>
      </c>
      <c r="AE355" s="36">
        <f>IFERROR(AD355/AD362,0)</f>
        <v>0</v>
      </c>
      <c r="AF355" s="37" t="str">
        <f t="shared" si="674"/>
        <v>0</v>
      </c>
      <c r="AG355" s="38">
        <f>IFERROR(AF355/AF347,0)</f>
        <v>0</v>
      </c>
      <c r="AH355" s="37">
        <f t="shared" ref="AH355:AH359" si="723">SUM(AH163,AH187,AH211,AH235,AH259,AH283)</f>
        <v>0</v>
      </c>
      <c r="AI355" s="41">
        <f>IFERROR(AH355/AH362,0)</f>
        <v>0</v>
      </c>
      <c r="AJ355" s="40">
        <f t="shared" ref="AJ355:AJ359" si="724">SUM(AJ163,AJ187,AJ211,AJ235,AJ259,AJ283)</f>
        <v>0</v>
      </c>
      <c r="AK355" s="36">
        <f>IFERROR(AJ355/AJ362,0)</f>
        <v>0</v>
      </c>
      <c r="AL355" s="37" t="str">
        <f t="shared" si="675"/>
        <v>0</v>
      </c>
      <c r="AM355" s="38">
        <f>IFERROR(AL355/AL347,0)</f>
        <v>0</v>
      </c>
      <c r="AN355" s="37">
        <f t="shared" ref="AN355:AN359" si="725">SUM(AN163,AN187,AN211,AN235,AN259,AN283)</f>
        <v>0</v>
      </c>
      <c r="AO355" s="39">
        <f>IFERROR(AN355/AN362,0)</f>
        <v>0</v>
      </c>
      <c r="AP355" s="40">
        <f t="shared" ref="AP355:AP359" si="726">SUM(AP163,AP187,AP211,AP235,AP259,AP283)</f>
        <v>0</v>
      </c>
      <c r="AQ355" s="36">
        <f>IFERROR(AP355/AP362,0)</f>
        <v>0</v>
      </c>
      <c r="AR355" s="37" t="str">
        <f t="shared" si="676"/>
        <v>0</v>
      </c>
      <c r="AS355" s="38">
        <f>IFERROR(AR355/AR347,0)</f>
        <v>0</v>
      </c>
      <c r="AT355" s="37">
        <f t="shared" ref="AT355:AT359" si="727">SUM(AT163,AT187,AT211,AT235,AT259,AT283)</f>
        <v>0</v>
      </c>
      <c r="AU355" s="43">
        <f>IFERROR(AT355/AT362,0)</f>
        <v>0</v>
      </c>
      <c r="AV355" s="44">
        <f t="shared" si="677"/>
        <v>-84</v>
      </c>
      <c r="AW355" s="45">
        <f t="shared" si="678"/>
        <v>-4.2531645569620254E-2</v>
      </c>
      <c r="AX355" s="46">
        <f t="shared" si="679"/>
        <v>29.129963718881527</v>
      </c>
      <c r="AY355" s="45">
        <f t="shared" si="680"/>
        <v>0.11900356471737429</v>
      </c>
      <c r="AZ355" s="46">
        <f t="shared" si="681"/>
        <v>34523.049999999872</v>
      </c>
      <c r="BA355" s="47">
        <f t="shared" si="682"/>
        <v>7.1410501711673249E-2</v>
      </c>
      <c r="BB355" s="44">
        <f t="shared" si="683"/>
        <v>1784</v>
      </c>
      <c r="BC355" s="45">
        <f t="shared" si="684"/>
        <v>16.672897196261683</v>
      </c>
      <c r="BD355" s="46">
        <f t="shared" si="685"/>
        <v>22.641130050361454</v>
      </c>
      <c r="BE355" s="45">
        <f t="shared" si="686"/>
        <v>9.0106378949314322E-2</v>
      </c>
      <c r="BF355" s="46">
        <f t="shared" si="687"/>
        <v>491082.04099999985</v>
      </c>
      <c r="BG355" s="47">
        <f t="shared" si="688"/>
        <v>18.26533796816031</v>
      </c>
      <c r="BH355" s="44">
        <f t="shared" si="689"/>
        <v>1891</v>
      </c>
      <c r="BI355" s="45">
        <f t="shared" si="690"/>
        <v>0</v>
      </c>
      <c r="BJ355" s="46">
        <f t="shared" si="691"/>
        <v>273.91224219989419</v>
      </c>
      <c r="BK355" s="45">
        <f t="shared" si="692"/>
        <v>0</v>
      </c>
      <c r="BL355" s="46">
        <f t="shared" si="693"/>
        <v>517968.04999999987</v>
      </c>
      <c r="BM355" s="48">
        <f t="shared" si="694"/>
        <v>0</v>
      </c>
      <c r="BN355" s="49">
        <f t="shared" si="695"/>
        <v>1891</v>
      </c>
      <c r="BO355" s="45">
        <f t="shared" si="696"/>
        <v>0</v>
      </c>
      <c r="BP355" s="46">
        <f t="shared" si="697"/>
        <v>273.91224219989419</v>
      </c>
      <c r="BQ355" s="45">
        <f t="shared" si="698"/>
        <v>0</v>
      </c>
      <c r="BR355" s="46">
        <f t="shared" si="669"/>
        <v>517968.04999999987</v>
      </c>
      <c r="BS355" s="48">
        <f t="shared" si="699"/>
        <v>0</v>
      </c>
      <c r="CD355" s="2"/>
      <c r="CE355" s="2"/>
      <c r="CJ355" s="6"/>
      <c r="CK355" s="6"/>
      <c r="CM355" s="6"/>
    </row>
    <row r="356" spans="3:92" ht="18" customHeight="1" x14ac:dyDescent="0.3">
      <c r="C356" s="315"/>
      <c r="D356" s="324"/>
      <c r="E356" s="60" t="s">
        <v>51</v>
      </c>
      <c r="F356" s="61">
        <f t="shared" si="714"/>
        <v>6184</v>
      </c>
      <c r="G356" s="62">
        <f>IFERROR(F356/F362,0)</f>
        <v>0.21949314971250089</v>
      </c>
      <c r="H356" s="63">
        <f t="shared" si="670"/>
        <v>255.51277490297542</v>
      </c>
      <c r="I356" s="64">
        <f>IFERROR(H356/H347,0)</f>
        <v>1.0546876085580517</v>
      </c>
      <c r="J356" s="63">
        <f t="shared" si="715"/>
        <v>1580091</v>
      </c>
      <c r="K356" s="65">
        <f>IFERROR(J356/J362,0)</f>
        <v>0.22897267904632285</v>
      </c>
      <c r="L356" s="66">
        <f t="shared" si="716"/>
        <v>10389</v>
      </c>
      <c r="M356" s="62">
        <f>IFERROR(L356/L362,0)</f>
        <v>0.40515560408704471</v>
      </c>
      <c r="N356" s="63">
        <f t="shared" si="671"/>
        <v>208.00024054288187</v>
      </c>
      <c r="O356" s="64">
        <f>IFERROR(N356/N347,0)</f>
        <v>0.73989306286020562</v>
      </c>
      <c r="P356" s="63">
        <f t="shared" si="717"/>
        <v>2160914.4989999998</v>
      </c>
      <c r="Q356" s="67">
        <f>IFERROR(P356/P362,0)</f>
        <v>0.38421554367646416</v>
      </c>
      <c r="R356" s="66">
        <f t="shared" si="718"/>
        <v>76</v>
      </c>
      <c r="S356" s="62">
        <f>IFERROR(R356/R362,0)</f>
        <v>0.11275964391691394</v>
      </c>
      <c r="T356" s="63">
        <f t="shared" si="672"/>
        <v>194.34596052631579</v>
      </c>
      <c r="U356" s="64">
        <f>IFERROR(T356/T347,0)</f>
        <v>0.77707646349589921</v>
      </c>
      <c r="V356" s="63">
        <f t="shared" si="719"/>
        <v>14770.293</v>
      </c>
      <c r="W356" s="67">
        <f>IFERROR(V356/V362,0)</f>
        <v>9.2038666240742348E-2</v>
      </c>
      <c r="X356" s="68">
        <f t="shared" si="720"/>
        <v>0</v>
      </c>
      <c r="Y356" s="62">
        <f>IFERROR(X356/X362,0)</f>
        <v>0</v>
      </c>
      <c r="Z356" s="63" t="str">
        <f t="shared" si="673"/>
        <v>0</v>
      </c>
      <c r="AA356" s="64">
        <f>IFERROR(Z356/Z347,0)</f>
        <v>0</v>
      </c>
      <c r="AB356" s="63">
        <f t="shared" si="721"/>
        <v>0</v>
      </c>
      <c r="AC356" s="65">
        <f>IFERROR(AB356/AB362,0)</f>
        <v>0</v>
      </c>
      <c r="AD356" s="66">
        <f t="shared" si="722"/>
        <v>0</v>
      </c>
      <c r="AE356" s="62">
        <f>IFERROR(AD356/AD362,0)</f>
        <v>0</v>
      </c>
      <c r="AF356" s="63" t="str">
        <f t="shared" si="674"/>
        <v>0</v>
      </c>
      <c r="AG356" s="64">
        <f>IFERROR(AF356/AF347,0)</f>
        <v>0</v>
      </c>
      <c r="AH356" s="63">
        <f t="shared" si="723"/>
        <v>0</v>
      </c>
      <c r="AI356" s="67">
        <f>IFERROR(AH356/AH362,0)</f>
        <v>0</v>
      </c>
      <c r="AJ356" s="66">
        <f t="shared" si="724"/>
        <v>0</v>
      </c>
      <c r="AK356" s="62">
        <f>IFERROR(AJ356/AJ362,0)</f>
        <v>0</v>
      </c>
      <c r="AL356" s="63" t="str">
        <f t="shared" si="675"/>
        <v>0</v>
      </c>
      <c r="AM356" s="64">
        <f>IFERROR(AL356/AL347,0)</f>
        <v>0</v>
      </c>
      <c r="AN356" s="63">
        <f t="shared" si="725"/>
        <v>0</v>
      </c>
      <c r="AO356" s="65">
        <f>IFERROR(AN356/AN362,0)</f>
        <v>0</v>
      </c>
      <c r="AP356" s="66">
        <f t="shared" si="726"/>
        <v>0</v>
      </c>
      <c r="AQ356" s="62">
        <f>IFERROR(AP356/AP362,0)</f>
        <v>0</v>
      </c>
      <c r="AR356" s="63" t="str">
        <f t="shared" si="676"/>
        <v>0</v>
      </c>
      <c r="AS356" s="64">
        <f>IFERROR(AR356/AR347,0)</f>
        <v>0</v>
      </c>
      <c r="AT356" s="63">
        <f t="shared" si="727"/>
        <v>0</v>
      </c>
      <c r="AU356" s="69">
        <f>IFERROR(AT356/AT362,0)</f>
        <v>0</v>
      </c>
      <c r="AV356" s="70">
        <f t="shared" si="677"/>
        <v>4205</v>
      </c>
      <c r="AW356" s="71">
        <f t="shared" si="678"/>
        <v>0.67998059508408792</v>
      </c>
      <c r="AX356" s="72">
        <f t="shared" si="679"/>
        <v>-47.512534360093554</v>
      </c>
      <c r="AY356" s="71">
        <f t="shared" si="680"/>
        <v>-0.18594974117491875</v>
      </c>
      <c r="AZ356" s="72">
        <f t="shared" si="681"/>
        <v>580823.49899999984</v>
      </c>
      <c r="BA356" s="73">
        <f t="shared" si="682"/>
        <v>0.36758863824931592</v>
      </c>
      <c r="BB356" s="70">
        <f t="shared" si="683"/>
        <v>10313</v>
      </c>
      <c r="BC356" s="71">
        <f t="shared" si="684"/>
        <v>135.69736842105263</v>
      </c>
      <c r="BD356" s="72">
        <f t="shared" si="685"/>
        <v>13.654280016566076</v>
      </c>
      <c r="BE356" s="71">
        <f t="shared" si="686"/>
        <v>7.0257596193861682E-2</v>
      </c>
      <c r="BF356" s="72">
        <f t="shared" si="687"/>
        <v>2146144.2059999998</v>
      </c>
      <c r="BG356" s="73">
        <f t="shared" si="688"/>
        <v>145.3013969323425</v>
      </c>
      <c r="BH356" s="70">
        <f t="shared" si="689"/>
        <v>10389</v>
      </c>
      <c r="BI356" s="71">
        <f t="shared" si="690"/>
        <v>0</v>
      </c>
      <c r="BJ356" s="72">
        <f t="shared" si="691"/>
        <v>208.00024054288187</v>
      </c>
      <c r="BK356" s="71">
        <f t="shared" si="692"/>
        <v>0</v>
      </c>
      <c r="BL356" s="72">
        <f t="shared" si="693"/>
        <v>2160914.4989999998</v>
      </c>
      <c r="BM356" s="74">
        <f t="shared" si="694"/>
        <v>0</v>
      </c>
      <c r="BN356" s="75">
        <f t="shared" si="695"/>
        <v>10389</v>
      </c>
      <c r="BO356" s="71">
        <f t="shared" si="696"/>
        <v>0</v>
      </c>
      <c r="BP356" s="72">
        <f t="shared" si="697"/>
        <v>208.00024054288187</v>
      </c>
      <c r="BQ356" s="71">
        <f t="shared" si="698"/>
        <v>0</v>
      </c>
      <c r="BR356" s="72">
        <f t="shared" si="669"/>
        <v>2160914.4989999998</v>
      </c>
      <c r="BS356" s="74">
        <f t="shared" si="699"/>
        <v>0</v>
      </c>
      <c r="CD356" s="2"/>
      <c r="CE356" s="2"/>
      <c r="CJ356" s="6"/>
      <c r="CK356" s="6"/>
      <c r="CM356" s="6"/>
    </row>
    <row r="357" spans="3:92" ht="18" customHeight="1" x14ac:dyDescent="0.3">
      <c r="C357" s="315"/>
      <c r="D357" s="324"/>
      <c r="E357" s="60" t="s">
        <v>54</v>
      </c>
      <c r="F357" s="61">
        <f t="shared" si="714"/>
        <v>3094</v>
      </c>
      <c r="G357" s="62">
        <f>IFERROR(F357/F362,0)</f>
        <v>0.10981756229147441</v>
      </c>
      <c r="H357" s="63">
        <f t="shared" si="670"/>
        <v>253.83128636069813</v>
      </c>
      <c r="I357" s="64">
        <f>IFERROR(H357/H347,0)</f>
        <v>1.0477468787642257</v>
      </c>
      <c r="J357" s="63">
        <f t="shared" si="715"/>
        <v>785354</v>
      </c>
      <c r="K357" s="65">
        <f>IFERROR(J357/J362,0)</f>
        <v>0.11380648923368707</v>
      </c>
      <c r="L357" s="66">
        <f t="shared" si="716"/>
        <v>4435</v>
      </c>
      <c r="M357" s="62">
        <f>IFERROR(L357/L362,0)</f>
        <v>0.17295842757975197</v>
      </c>
      <c r="N357" s="63">
        <f t="shared" si="671"/>
        <v>218.36622029312286</v>
      </c>
      <c r="O357" s="64">
        <f>IFERROR(N357/N347,0)</f>
        <v>0.77676665727016725</v>
      </c>
      <c r="P357" s="63">
        <f t="shared" si="717"/>
        <v>968454.18699999992</v>
      </c>
      <c r="Q357" s="67">
        <f>IFERROR(P357/P362,0)</f>
        <v>0.17219337098073359</v>
      </c>
      <c r="R357" s="66">
        <f t="shared" si="718"/>
        <v>16</v>
      </c>
      <c r="S357" s="62">
        <f>IFERROR(R357/R362,0)</f>
        <v>2.3738872403560832E-2</v>
      </c>
      <c r="T357" s="63">
        <f t="shared" si="672"/>
        <v>183.121375</v>
      </c>
      <c r="U357" s="64">
        <f>IFERROR(T357/T347,0)</f>
        <v>0.73219587425506616</v>
      </c>
      <c r="V357" s="63">
        <f t="shared" si="719"/>
        <v>2929.942</v>
      </c>
      <c r="W357" s="67">
        <f>IFERROR(V357/V362,0)</f>
        <v>1.8257454597734323E-2</v>
      </c>
      <c r="X357" s="68">
        <f t="shared" si="720"/>
        <v>0</v>
      </c>
      <c r="Y357" s="62">
        <f>IFERROR(X357/X362,0)</f>
        <v>0</v>
      </c>
      <c r="Z357" s="63" t="str">
        <f t="shared" si="673"/>
        <v>0</v>
      </c>
      <c r="AA357" s="64">
        <f>IFERROR(Z357/Z347,0)</f>
        <v>0</v>
      </c>
      <c r="AB357" s="63">
        <f t="shared" si="721"/>
        <v>0</v>
      </c>
      <c r="AC357" s="65">
        <f>IFERROR(AB357/AB362,0)</f>
        <v>0</v>
      </c>
      <c r="AD357" s="66">
        <f t="shared" si="722"/>
        <v>0</v>
      </c>
      <c r="AE357" s="62">
        <f>IFERROR(AD357/AD362,0)</f>
        <v>0</v>
      </c>
      <c r="AF357" s="63" t="str">
        <f t="shared" si="674"/>
        <v>0</v>
      </c>
      <c r="AG357" s="64">
        <f>IFERROR(AF357/AF347,0)</f>
        <v>0</v>
      </c>
      <c r="AH357" s="63">
        <f t="shared" si="723"/>
        <v>0</v>
      </c>
      <c r="AI357" s="67">
        <f>IFERROR(AH357/AH362,0)</f>
        <v>0</v>
      </c>
      <c r="AJ357" s="66">
        <f t="shared" si="724"/>
        <v>0</v>
      </c>
      <c r="AK357" s="62">
        <f>IFERROR(AJ357/AJ362,0)</f>
        <v>0</v>
      </c>
      <c r="AL357" s="63" t="str">
        <f t="shared" si="675"/>
        <v>0</v>
      </c>
      <c r="AM357" s="64">
        <f>IFERROR(AL357/AL347,0)</f>
        <v>0</v>
      </c>
      <c r="AN357" s="63">
        <f t="shared" si="725"/>
        <v>0</v>
      </c>
      <c r="AO357" s="65">
        <f>IFERROR(AN357/AN362,0)</f>
        <v>0</v>
      </c>
      <c r="AP357" s="66">
        <f t="shared" si="726"/>
        <v>0</v>
      </c>
      <c r="AQ357" s="62">
        <f>IFERROR(AP357/AP362,0)</f>
        <v>0</v>
      </c>
      <c r="AR357" s="63" t="str">
        <f t="shared" si="676"/>
        <v>0</v>
      </c>
      <c r="AS357" s="64">
        <f>IFERROR(AR357/AR347,0)</f>
        <v>0</v>
      </c>
      <c r="AT357" s="63">
        <f t="shared" si="727"/>
        <v>0</v>
      </c>
      <c r="AU357" s="69">
        <f>IFERROR(AT357/AT362,0)</f>
        <v>0</v>
      </c>
      <c r="AV357" s="70">
        <f t="shared" si="677"/>
        <v>1341</v>
      </c>
      <c r="AW357" s="71">
        <f t="shared" si="678"/>
        <v>0.43341952165481579</v>
      </c>
      <c r="AX357" s="72">
        <f t="shared" si="679"/>
        <v>-35.465066067575265</v>
      </c>
      <c r="AY357" s="71">
        <f t="shared" si="680"/>
        <v>-0.13971904951534961</v>
      </c>
      <c r="AZ357" s="72">
        <f t="shared" si="681"/>
        <v>183100.18699999992</v>
      </c>
      <c r="BA357" s="73">
        <f t="shared" si="682"/>
        <v>0.23314350853245788</v>
      </c>
      <c r="BB357" s="70">
        <f t="shared" si="683"/>
        <v>4419</v>
      </c>
      <c r="BC357" s="71">
        <f t="shared" si="684"/>
        <v>276.1875</v>
      </c>
      <c r="BD357" s="72">
        <f t="shared" si="685"/>
        <v>35.244845293122864</v>
      </c>
      <c r="BE357" s="71">
        <f t="shared" si="686"/>
        <v>0.19246712893632906</v>
      </c>
      <c r="BF357" s="72">
        <f t="shared" si="687"/>
        <v>965524.24499999988</v>
      </c>
      <c r="BG357" s="73">
        <f t="shared" si="688"/>
        <v>329.53698230203872</v>
      </c>
      <c r="BH357" s="70">
        <f t="shared" si="689"/>
        <v>4435</v>
      </c>
      <c r="BI357" s="71">
        <f t="shared" si="690"/>
        <v>0</v>
      </c>
      <c r="BJ357" s="72">
        <f t="shared" si="691"/>
        <v>218.36622029312286</v>
      </c>
      <c r="BK357" s="71">
        <f t="shared" si="692"/>
        <v>0</v>
      </c>
      <c r="BL357" s="72">
        <f t="shared" si="693"/>
        <v>968454.18699999992</v>
      </c>
      <c r="BM357" s="74">
        <f t="shared" si="694"/>
        <v>0</v>
      </c>
      <c r="BN357" s="75">
        <f t="shared" si="695"/>
        <v>4435</v>
      </c>
      <c r="BO357" s="71">
        <f t="shared" si="696"/>
        <v>0</v>
      </c>
      <c r="BP357" s="72">
        <f t="shared" si="697"/>
        <v>218.36622029312286</v>
      </c>
      <c r="BQ357" s="71">
        <f t="shared" si="698"/>
        <v>0</v>
      </c>
      <c r="BR357" s="72">
        <f t="shared" si="669"/>
        <v>968454.18699999992</v>
      </c>
      <c r="BS357" s="74">
        <f t="shared" si="699"/>
        <v>0</v>
      </c>
      <c r="CD357" s="2"/>
      <c r="CE357" s="2"/>
      <c r="CJ357" s="6"/>
      <c r="CK357" s="6"/>
      <c r="CM357" s="6"/>
    </row>
    <row r="358" spans="3:92" ht="18" customHeight="1" x14ac:dyDescent="0.3">
      <c r="C358" s="315"/>
      <c r="D358" s="324"/>
      <c r="E358" s="60" t="s">
        <v>56</v>
      </c>
      <c r="F358" s="61">
        <f t="shared" si="714"/>
        <v>509</v>
      </c>
      <c r="G358" s="62">
        <f>IFERROR(F358/F362,0)</f>
        <v>1.8066302264499182E-2</v>
      </c>
      <c r="H358" s="63">
        <f t="shared" si="670"/>
        <v>256.7465618860511</v>
      </c>
      <c r="I358" s="64">
        <f>IFERROR(H358/H347,0)</f>
        <v>1.0597803474363494</v>
      </c>
      <c r="J358" s="63">
        <f t="shared" si="715"/>
        <v>130684</v>
      </c>
      <c r="K358" s="65">
        <f>IFERROR(J358/J362,0)</f>
        <v>1.8937558399161603E-2</v>
      </c>
      <c r="L358" s="66">
        <f t="shared" si="716"/>
        <v>0</v>
      </c>
      <c r="M358" s="62">
        <f>IFERROR(L358/L362,0)</f>
        <v>0</v>
      </c>
      <c r="N358" s="63" t="str">
        <f t="shared" si="671"/>
        <v>0</v>
      </c>
      <c r="O358" s="64">
        <f>IFERROR(N358/N347,0)</f>
        <v>0</v>
      </c>
      <c r="P358" s="63">
        <f t="shared" si="717"/>
        <v>0</v>
      </c>
      <c r="Q358" s="67">
        <f>IFERROR(P358/P362,0)</f>
        <v>0</v>
      </c>
      <c r="R358" s="66">
        <f t="shared" si="718"/>
        <v>0</v>
      </c>
      <c r="S358" s="62">
        <f>IFERROR(R358/R362,0)</f>
        <v>0</v>
      </c>
      <c r="T358" s="63" t="str">
        <f t="shared" si="672"/>
        <v>0</v>
      </c>
      <c r="U358" s="64">
        <f>IFERROR(T358/T347,0)</f>
        <v>0</v>
      </c>
      <c r="V358" s="63">
        <f t="shared" si="719"/>
        <v>0</v>
      </c>
      <c r="W358" s="67">
        <f>IFERROR(V358/V362,0)</f>
        <v>0</v>
      </c>
      <c r="X358" s="68">
        <f t="shared" si="720"/>
        <v>0</v>
      </c>
      <c r="Y358" s="62">
        <f>IFERROR(X358/X362,0)</f>
        <v>0</v>
      </c>
      <c r="Z358" s="63" t="str">
        <f t="shared" si="673"/>
        <v>0</v>
      </c>
      <c r="AA358" s="64">
        <f>IFERROR(Z358/Z347,0)</f>
        <v>0</v>
      </c>
      <c r="AB358" s="63">
        <f t="shared" si="721"/>
        <v>0</v>
      </c>
      <c r="AC358" s="65">
        <f>IFERROR(AB358/AB362,0)</f>
        <v>0</v>
      </c>
      <c r="AD358" s="66">
        <f t="shared" si="722"/>
        <v>0</v>
      </c>
      <c r="AE358" s="62">
        <f>IFERROR(AD358/AD362,0)</f>
        <v>0</v>
      </c>
      <c r="AF358" s="63" t="str">
        <f t="shared" si="674"/>
        <v>0</v>
      </c>
      <c r="AG358" s="64">
        <f>IFERROR(AF358/AF347,0)</f>
        <v>0</v>
      </c>
      <c r="AH358" s="63">
        <f t="shared" si="723"/>
        <v>0</v>
      </c>
      <c r="AI358" s="67">
        <f>IFERROR(AH358/AH362,0)</f>
        <v>0</v>
      </c>
      <c r="AJ358" s="66">
        <f t="shared" si="724"/>
        <v>0</v>
      </c>
      <c r="AK358" s="62">
        <f>IFERROR(AJ358/AJ362,0)</f>
        <v>0</v>
      </c>
      <c r="AL358" s="63" t="str">
        <f t="shared" si="675"/>
        <v>0</v>
      </c>
      <c r="AM358" s="64">
        <f>IFERROR(AL358/AL347,0)</f>
        <v>0</v>
      </c>
      <c r="AN358" s="63">
        <f t="shared" si="725"/>
        <v>0</v>
      </c>
      <c r="AO358" s="65">
        <f>IFERROR(AN358/AN362,0)</f>
        <v>0</v>
      </c>
      <c r="AP358" s="66">
        <f t="shared" si="726"/>
        <v>0</v>
      </c>
      <c r="AQ358" s="62">
        <f>IFERROR(AP358/AP362,0)</f>
        <v>0</v>
      </c>
      <c r="AR358" s="63" t="str">
        <f t="shared" si="676"/>
        <v>0</v>
      </c>
      <c r="AS358" s="64">
        <f>IFERROR(AR358/AR347,0)</f>
        <v>0</v>
      </c>
      <c r="AT358" s="63">
        <f t="shared" si="727"/>
        <v>0</v>
      </c>
      <c r="AU358" s="69">
        <f>IFERROR(AT358/AT362,0)</f>
        <v>0</v>
      </c>
      <c r="AV358" s="70">
        <f t="shared" si="677"/>
        <v>-509</v>
      </c>
      <c r="AW358" s="71">
        <f t="shared" si="678"/>
        <v>-1</v>
      </c>
      <c r="AX358" s="72">
        <f t="shared" si="679"/>
        <v>-256.7465618860511</v>
      </c>
      <c r="AY358" s="71">
        <f t="shared" si="680"/>
        <v>-1</v>
      </c>
      <c r="AZ358" s="72">
        <f t="shared" si="681"/>
        <v>-130684</v>
      </c>
      <c r="BA358" s="73">
        <f t="shared" si="682"/>
        <v>-1</v>
      </c>
      <c r="BB358" s="70">
        <f t="shared" si="683"/>
        <v>0</v>
      </c>
      <c r="BC358" s="71">
        <f t="shared" si="684"/>
        <v>0</v>
      </c>
      <c r="BD358" s="72">
        <f t="shared" si="685"/>
        <v>0</v>
      </c>
      <c r="BE358" s="71">
        <f t="shared" si="686"/>
        <v>0</v>
      </c>
      <c r="BF358" s="72">
        <f t="shared" si="687"/>
        <v>0</v>
      </c>
      <c r="BG358" s="73">
        <f t="shared" si="688"/>
        <v>0</v>
      </c>
      <c r="BH358" s="70">
        <f t="shared" si="689"/>
        <v>0</v>
      </c>
      <c r="BI358" s="71">
        <f t="shared" si="690"/>
        <v>0</v>
      </c>
      <c r="BJ358" s="72">
        <f t="shared" si="691"/>
        <v>0</v>
      </c>
      <c r="BK358" s="71">
        <f t="shared" si="692"/>
        <v>0</v>
      </c>
      <c r="BL358" s="72">
        <f t="shared" si="693"/>
        <v>0</v>
      </c>
      <c r="BM358" s="74">
        <f t="shared" si="694"/>
        <v>0</v>
      </c>
      <c r="BN358" s="75">
        <f t="shared" si="695"/>
        <v>0</v>
      </c>
      <c r="BO358" s="71">
        <f t="shared" si="696"/>
        <v>0</v>
      </c>
      <c r="BP358" s="72">
        <f t="shared" si="697"/>
        <v>0</v>
      </c>
      <c r="BQ358" s="71">
        <f t="shared" si="698"/>
        <v>0</v>
      </c>
      <c r="BR358" s="72">
        <f t="shared" si="669"/>
        <v>0</v>
      </c>
      <c r="BS358" s="74">
        <f t="shared" si="699"/>
        <v>0</v>
      </c>
      <c r="CD358" s="2"/>
      <c r="CE358" s="2"/>
      <c r="CJ358" s="6"/>
      <c r="CK358" s="6"/>
      <c r="CM358" s="6"/>
    </row>
    <row r="359" spans="3:92" ht="18" customHeight="1" x14ac:dyDescent="0.3">
      <c r="C359" s="315"/>
      <c r="D359" s="324"/>
      <c r="E359" s="60" t="s">
        <v>39</v>
      </c>
      <c r="F359" s="61">
        <f t="shared" si="714"/>
        <v>627</v>
      </c>
      <c r="G359" s="62">
        <f>IFERROR(F359/F362,0)</f>
        <v>2.225456094271314E-2</v>
      </c>
      <c r="H359" s="63">
        <f t="shared" si="670"/>
        <v>271.29824561403507</v>
      </c>
      <c r="I359" s="64">
        <f>IFERROR(H359/H347,0)</f>
        <v>1.1198457610634698</v>
      </c>
      <c r="J359" s="63">
        <f t="shared" si="715"/>
        <v>170104</v>
      </c>
      <c r="K359" s="65">
        <f>IFERROR(J359/J362,0)</f>
        <v>2.4649952816955291E-2</v>
      </c>
      <c r="L359" s="66">
        <f t="shared" si="716"/>
        <v>606</v>
      </c>
      <c r="M359" s="62">
        <f>IFERROR(L359/L362,0)</f>
        <v>2.36331019421262E-2</v>
      </c>
      <c r="N359" s="63">
        <f t="shared" si="671"/>
        <v>135.28568646864687</v>
      </c>
      <c r="O359" s="64">
        <f>IFERROR(N359/N347,0)</f>
        <v>0.48123473636943398</v>
      </c>
      <c r="P359" s="63">
        <f t="shared" si="717"/>
        <v>81983.126000000004</v>
      </c>
      <c r="Q359" s="67">
        <f>IFERROR(P359/P362,0)</f>
        <v>1.457678744020777E-2</v>
      </c>
      <c r="R359" s="66">
        <f t="shared" si="718"/>
        <v>45</v>
      </c>
      <c r="S359" s="62">
        <f>IFERROR(R359/R362,0)</f>
        <v>6.6765578635014838E-2</v>
      </c>
      <c r="T359" s="63">
        <f t="shared" si="672"/>
        <v>237.59593333333336</v>
      </c>
      <c r="U359" s="64">
        <f>IFERROR(T359/T347,0)</f>
        <v>0.95000795033593666</v>
      </c>
      <c r="V359" s="63">
        <f t="shared" si="719"/>
        <v>10691.817000000001</v>
      </c>
      <c r="W359" s="67">
        <f>IFERROR(V359/V362,0)</f>
        <v>6.6624309779778582E-2</v>
      </c>
      <c r="X359" s="68">
        <f t="shared" si="720"/>
        <v>0</v>
      </c>
      <c r="Y359" s="62">
        <f>IFERROR(X359/X362,0)</f>
        <v>0</v>
      </c>
      <c r="Z359" s="63" t="str">
        <f t="shared" si="673"/>
        <v>0</v>
      </c>
      <c r="AA359" s="64">
        <f>IFERROR(Z359/Z347,0)</f>
        <v>0</v>
      </c>
      <c r="AB359" s="63">
        <f t="shared" si="721"/>
        <v>0</v>
      </c>
      <c r="AC359" s="65">
        <f>IFERROR(AB359/AB362,0)</f>
        <v>0</v>
      </c>
      <c r="AD359" s="66">
        <f t="shared" si="722"/>
        <v>0</v>
      </c>
      <c r="AE359" s="62">
        <f>IFERROR(AD359/AD362,0)</f>
        <v>0</v>
      </c>
      <c r="AF359" s="63" t="str">
        <f t="shared" si="674"/>
        <v>0</v>
      </c>
      <c r="AG359" s="64">
        <f>IFERROR(AF359/AF347,0)</f>
        <v>0</v>
      </c>
      <c r="AH359" s="63">
        <f t="shared" si="723"/>
        <v>0</v>
      </c>
      <c r="AI359" s="67">
        <f>IFERROR(AH359/AH362,0)</f>
        <v>0</v>
      </c>
      <c r="AJ359" s="66">
        <f t="shared" si="724"/>
        <v>0</v>
      </c>
      <c r="AK359" s="62">
        <f>IFERROR(AJ359/AJ362,0)</f>
        <v>0</v>
      </c>
      <c r="AL359" s="63" t="str">
        <f t="shared" si="675"/>
        <v>0</v>
      </c>
      <c r="AM359" s="64">
        <f>IFERROR(AL359/AL347,0)</f>
        <v>0</v>
      </c>
      <c r="AN359" s="63">
        <f t="shared" si="725"/>
        <v>0</v>
      </c>
      <c r="AO359" s="65">
        <f>IFERROR(AN359/AN362,0)</f>
        <v>0</v>
      </c>
      <c r="AP359" s="66">
        <f t="shared" si="726"/>
        <v>0</v>
      </c>
      <c r="AQ359" s="62">
        <f>IFERROR(AP359/AP362,0)</f>
        <v>0</v>
      </c>
      <c r="AR359" s="63" t="str">
        <f t="shared" si="676"/>
        <v>0</v>
      </c>
      <c r="AS359" s="64">
        <f>IFERROR(AR359/AR347,0)</f>
        <v>0</v>
      </c>
      <c r="AT359" s="63">
        <f t="shared" si="727"/>
        <v>0</v>
      </c>
      <c r="AU359" s="69">
        <f>IFERROR(AT359/AT362,0)</f>
        <v>0</v>
      </c>
      <c r="AV359" s="70">
        <f t="shared" si="677"/>
        <v>-21</v>
      </c>
      <c r="AW359" s="71">
        <f t="shared" si="678"/>
        <v>-3.3492822966507178E-2</v>
      </c>
      <c r="AX359" s="72">
        <f t="shared" si="679"/>
        <v>-136.0125591453882</v>
      </c>
      <c r="AY359" s="71">
        <f t="shared" si="680"/>
        <v>-0.50133961919859849</v>
      </c>
      <c r="AZ359" s="72">
        <f t="shared" si="681"/>
        <v>-88120.873999999996</v>
      </c>
      <c r="BA359" s="73">
        <f t="shared" si="682"/>
        <v>-0.51804116305319092</v>
      </c>
      <c r="BB359" s="70">
        <f t="shared" si="683"/>
        <v>561</v>
      </c>
      <c r="BC359" s="71">
        <f t="shared" si="684"/>
        <v>12.466666666666667</v>
      </c>
      <c r="BD359" s="72">
        <f t="shared" si="685"/>
        <v>-102.31024686468649</v>
      </c>
      <c r="BE359" s="71">
        <f t="shared" si="686"/>
        <v>-0.43060605217157116</v>
      </c>
      <c r="BF359" s="72">
        <f t="shared" si="687"/>
        <v>71291.309000000008</v>
      </c>
      <c r="BG359" s="73">
        <f t="shared" si="688"/>
        <v>6.6678384974228422</v>
      </c>
      <c r="BH359" s="70">
        <f t="shared" si="689"/>
        <v>606</v>
      </c>
      <c r="BI359" s="71">
        <f t="shared" si="690"/>
        <v>0</v>
      </c>
      <c r="BJ359" s="72">
        <f t="shared" si="691"/>
        <v>135.28568646864687</v>
      </c>
      <c r="BK359" s="71">
        <f t="shared" si="692"/>
        <v>0</v>
      </c>
      <c r="BL359" s="72">
        <f t="shared" si="693"/>
        <v>81983.126000000004</v>
      </c>
      <c r="BM359" s="74">
        <f t="shared" si="694"/>
        <v>0</v>
      </c>
      <c r="BN359" s="75">
        <f t="shared" si="695"/>
        <v>606</v>
      </c>
      <c r="BO359" s="71">
        <f t="shared" si="696"/>
        <v>0</v>
      </c>
      <c r="BP359" s="72">
        <f t="shared" si="697"/>
        <v>135.28568646864687</v>
      </c>
      <c r="BQ359" s="71">
        <f t="shared" si="698"/>
        <v>0</v>
      </c>
      <c r="BR359" s="72">
        <f t="shared" si="669"/>
        <v>81983.126000000004</v>
      </c>
      <c r="BS359" s="74">
        <f t="shared" si="699"/>
        <v>0</v>
      </c>
      <c r="CD359" s="2"/>
      <c r="CE359" s="2"/>
      <c r="CJ359" s="6"/>
      <c r="CK359" s="6"/>
      <c r="CM359" s="6"/>
    </row>
    <row r="360" spans="3:92" ht="18" customHeight="1" x14ac:dyDescent="0.3">
      <c r="C360" s="315"/>
      <c r="D360" s="325"/>
      <c r="E360" s="86" t="s">
        <v>41</v>
      </c>
      <c r="F360" s="87">
        <f>SUM(F355:F359)</f>
        <v>12389</v>
      </c>
      <c r="G360" s="88">
        <f>IFERROR(F360/F362,0)</f>
        <v>0.43973166749485343</v>
      </c>
      <c r="H360" s="89">
        <f t="shared" si="670"/>
        <v>254.23181854871257</v>
      </c>
      <c r="I360" s="90">
        <f>IFERROR(H360/H347,0)</f>
        <v>1.0494001672766606</v>
      </c>
      <c r="J360" s="89">
        <f>SUM(J355:J359)</f>
        <v>3149678</v>
      </c>
      <c r="K360" s="91">
        <f>IFERROR(J360/J362,0)</f>
        <v>0.4564232122031352</v>
      </c>
      <c r="L360" s="92">
        <f>SUM(L355:L359)</f>
        <v>17321</v>
      </c>
      <c r="M360" s="88">
        <f>IFERROR(L360/L362,0)</f>
        <v>0.67549333125341238</v>
      </c>
      <c r="N360" s="89">
        <f t="shared" si="671"/>
        <v>215.30626765198312</v>
      </c>
      <c r="O360" s="90">
        <f>IFERROR(N360/N347,0)</f>
        <v>0.76588187307015421</v>
      </c>
      <c r="P360" s="89">
        <f>SUM(P355:P359)</f>
        <v>3729319.8619999997</v>
      </c>
      <c r="Q360" s="93">
        <f>IFERROR(P360/P362,0)</f>
        <v>0.66308160687748074</v>
      </c>
      <c r="R360" s="92">
        <f>SUM(R355:R359)</f>
        <v>244</v>
      </c>
      <c r="S360" s="88">
        <f>IFERROR(R360/R362,0)</f>
        <v>0.36201780415430268</v>
      </c>
      <c r="T360" s="89">
        <f t="shared" si="672"/>
        <v>226.54943032786889</v>
      </c>
      <c r="U360" s="90">
        <f>IFERROR(T360/T347,0)</f>
        <v>0.90583940952224262</v>
      </c>
      <c r="V360" s="89">
        <f>SUM(V355:V359)</f>
        <v>55278.061000000009</v>
      </c>
      <c r="W360" s="93">
        <f>IFERROR(V360/V362,0)</f>
        <v>0.34445620048393061</v>
      </c>
      <c r="X360" s="94">
        <f>SUM(X355:X359)</f>
        <v>0</v>
      </c>
      <c r="Y360" s="88">
        <f>IFERROR(X360/X362,0)</f>
        <v>0</v>
      </c>
      <c r="Z360" s="89" t="str">
        <f t="shared" si="673"/>
        <v>0</v>
      </c>
      <c r="AA360" s="90">
        <f>IFERROR(Z360/Z347,0)</f>
        <v>0</v>
      </c>
      <c r="AB360" s="89">
        <f>SUM(AB355:AB359)</f>
        <v>0</v>
      </c>
      <c r="AC360" s="91">
        <f>IFERROR(AB360/AB362,0)</f>
        <v>0</v>
      </c>
      <c r="AD360" s="92">
        <f>SUM(AD355:AD359)</f>
        <v>0</v>
      </c>
      <c r="AE360" s="88">
        <f>IFERROR(AD360/AD362,0)</f>
        <v>0</v>
      </c>
      <c r="AF360" s="89" t="str">
        <f t="shared" si="674"/>
        <v>0</v>
      </c>
      <c r="AG360" s="90">
        <f>IFERROR(AF360/AF347,0)</f>
        <v>0</v>
      </c>
      <c r="AH360" s="89">
        <f>SUM(AH355:AH359)</f>
        <v>0</v>
      </c>
      <c r="AI360" s="93">
        <f>IFERROR(AH360/AH362,0)</f>
        <v>0</v>
      </c>
      <c r="AJ360" s="92">
        <f>SUM(AJ355:AJ359)</f>
        <v>0</v>
      </c>
      <c r="AK360" s="88">
        <f>IFERROR(AJ360/AJ362,0)</f>
        <v>0</v>
      </c>
      <c r="AL360" s="89" t="str">
        <f t="shared" si="675"/>
        <v>0</v>
      </c>
      <c r="AM360" s="90">
        <f>IFERROR(AL360/AL347,0)</f>
        <v>0</v>
      </c>
      <c r="AN360" s="89">
        <f>SUM(AN355:AN359)</f>
        <v>0</v>
      </c>
      <c r="AO360" s="91">
        <f>IFERROR(AN360/AN362,0)</f>
        <v>0</v>
      </c>
      <c r="AP360" s="92">
        <f>SUM(AP355:AP359)</f>
        <v>0</v>
      </c>
      <c r="AQ360" s="88">
        <f>IFERROR(AP360/AP362,0)</f>
        <v>0</v>
      </c>
      <c r="AR360" s="89" t="str">
        <f t="shared" si="676"/>
        <v>0</v>
      </c>
      <c r="AS360" s="90">
        <f>IFERROR(AR360/AR347,0)</f>
        <v>0</v>
      </c>
      <c r="AT360" s="89">
        <f>SUM(AT355:AT359)</f>
        <v>0</v>
      </c>
      <c r="AU360" s="95">
        <f>IFERROR(AT360/AT362,0)</f>
        <v>0</v>
      </c>
      <c r="AV360" s="96">
        <f t="shared" si="677"/>
        <v>4932</v>
      </c>
      <c r="AW360" s="97">
        <f t="shared" si="678"/>
        <v>0.3980950843490193</v>
      </c>
      <c r="AX360" s="98">
        <f t="shared" si="679"/>
        <v>-38.925550896729447</v>
      </c>
      <c r="AY360" s="97">
        <f t="shared" si="680"/>
        <v>-0.15311046083427612</v>
      </c>
      <c r="AZ360" s="98">
        <f t="shared" si="681"/>
        <v>579641.86199999973</v>
      </c>
      <c r="BA360" s="99">
        <f t="shared" si="682"/>
        <v>0.18403210169420484</v>
      </c>
      <c r="BB360" s="96">
        <f t="shared" si="683"/>
        <v>17077</v>
      </c>
      <c r="BC360" s="97">
        <f t="shared" si="684"/>
        <v>69.98770491803279</v>
      </c>
      <c r="BD360" s="98">
        <f t="shared" si="685"/>
        <v>-11.24316267588577</v>
      </c>
      <c r="BE360" s="97">
        <f t="shared" si="686"/>
        <v>-4.9627856753443784E-2</v>
      </c>
      <c r="BF360" s="98">
        <f t="shared" si="687"/>
        <v>3674041.8009999995</v>
      </c>
      <c r="BG360" s="99">
        <f t="shared" si="688"/>
        <v>66.464737267104923</v>
      </c>
      <c r="BH360" s="96">
        <f t="shared" si="689"/>
        <v>17321</v>
      </c>
      <c r="BI360" s="97">
        <f t="shared" si="690"/>
        <v>0</v>
      </c>
      <c r="BJ360" s="98">
        <f t="shared" si="691"/>
        <v>215.30626765198312</v>
      </c>
      <c r="BK360" s="97">
        <f t="shared" si="692"/>
        <v>0</v>
      </c>
      <c r="BL360" s="98">
        <f t="shared" si="693"/>
        <v>3729319.8619999997</v>
      </c>
      <c r="BM360" s="100">
        <f t="shared" si="694"/>
        <v>0</v>
      </c>
      <c r="BN360" s="101">
        <f t="shared" si="695"/>
        <v>17321</v>
      </c>
      <c r="BO360" s="97">
        <f t="shared" si="696"/>
        <v>0</v>
      </c>
      <c r="BP360" s="98">
        <f t="shared" si="697"/>
        <v>215.30626765198312</v>
      </c>
      <c r="BQ360" s="97">
        <f t="shared" si="698"/>
        <v>0</v>
      </c>
      <c r="BR360" s="98">
        <f t="shared" si="669"/>
        <v>3729319.8619999997</v>
      </c>
      <c r="BS360" s="100">
        <f t="shared" si="699"/>
        <v>0</v>
      </c>
      <c r="CD360" s="2"/>
      <c r="CE360" s="2"/>
      <c r="CJ360" s="6"/>
      <c r="CK360" s="6"/>
      <c r="CM360" s="6"/>
    </row>
    <row r="361" spans="3:92" ht="18" customHeight="1" x14ac:dyDescent="0.3">
      <c r="C361" s="315"/>
      <c r="D361" s="326" t="s">
        <v>57</v>
      </c>
      <c r="E361" s="327"/>
      <c r="F361" s="155">
        <f>SUM(F169,F193,F217,F241,F265,F289)</f>
        <v>272</v>
      </c>
      <c r="G361" s="156">
        <f>IFERROR(F361/F362,0)</f>
        <v>9.6542911904592896E-3</v>
      </c>
      <c r="H361" s="157">
        <f t="shared" si="670"/>
        <v>0</v>
      </c>
      <c r="I361" s="158">
        <f>IFERROR(H361/H347,0)</f>
        <v>0</v>
      </c>
      <c r="J361" s="157">
        <f>SUM(J169,J193,J217,J241,J265,J289)</f>
        <v>0</v>
      </c>
      <c r="K361" s="159">
        <f>IFERROR(J361/J362,0)</f>
        <v>0</v>
      </c>
      <c r="L361" s="160">
        <f>SUM(L169,L193,L217,L241,L265,L289)</f>
        <v>56</v>
      </c>
      <c r="M361" s="156">
        <f>IFERROR(L361/L362,0)</f>
        <v>2.183917011153576E-3</v>
      </c>
      <c r="N361" s="157">
        <f t="shared" si="671"/>
        <v>2.7434999999999996</v>
      </c>
      <c r="O361" s="158">
        <f>IFERROR(N361/N347,0)</f>
        <v>9.7591070695828598E-3</v>
      </c>
      <c r="P361" s="157">
        <f>SUM(P169,P193,P217,P241,P265,P289)</f>
        <v>153.63599999999997</v>
      </c>
      <c r="Q361" s="161">
        <f>IFERROR(P361/P362,0)</f>
        <v>2.7316832431636731E-5</v>
      </c>
      <c r="R361" s="160">
        <f>SUM(R169,R193,R217,R241,R265,R289)</f>
        <v>7</v>
      </c>
      <c r="S361" s="156">
        <f>IFERROR(R361/R362,0)</f>
        <v>1.0385756676557863E-2</v>
      </c>
      <c r="T361" s="157">
        <f t="shared" si="672"/>
        <v>0</v>
      </c>
      <c r="U361" s="158">
        <f>IFERROR(T361/T347,0)</f>
        <v>0</v>
      </c>
      <c r="V361" s="157">
        <f>SUM(V169,V193,V217,V241,V265,V289)</f>
        <v>0</v>
      </c>
      <c r="W361" s="161">
        <f>IFERROR(V361/V362,0)</f>
        <v>0</v>
      </c>
      <c r="X361" s="162">
        <f>SUM(X169,X193,X217,X241,X265,X289)</f>
        <v>0</v>
      </c>
      <c r="Y361" s="156">
        <f>IFERROR(X361/X362,0)</f>
        <v>0</v>
      </c>
      <c r="Z361" s="157" t="str">
        <f t="shared" si="673"/>
        <v>0</v>
      </c>
      <c r="AA361" s="158">
        <f>IFERROR(Z361/Z347,0)</f>
        <v>0</v>
      </c>
      <c r="AB361" s="157">
        <f>SUM(AB169,AB193,AB217,AB241,AB265,AB289)</f>
        <v>0</v>
      </c>
      <c r="AC361" s="159">
        <f>IFERROR(AB361/AB362,0)</f>
        <v>0</v>
      </c>
      <c r="AD361" s="160">
        <f>SUM(AD169,AD193,AD217,AD241,AD265,AD289)</f>
        <v>0</v>
      </c>
      <c r="AE361" s="156">
        <f>IFERROR(AD361/AD362,0)</f>
        <v>0</v>
      </c>
      <c r="AF361" s="157" t="str">
        <f t="shared" si="674"/>
        <v>0</v>
      </c>
      <c r="AG361" s="158">
        <f>IFERROR(AF361/AF347,0)</f>
        <v>0</v>
      </c>
      <c r="AH361" s="157">
        <f>SUM(AH169,AH193,AH217,AH241,AH265,AH289)</f>
        <v>0</v>
      </c>
      <c r="AI361" s="161">
        <f>IFERROR(AH361/AH362,0)</f>
        <v>0</v>
      </c>
      <c r="AJ361" s="160">
        <f>SUM(AJ169,AJ193,AJ217,AJ241,AJ265,AJ289)</f>
        <v>0</v>
      </c>
      <c r="AK361" s="156">
        <f>IFERROR(AJ361/AJ362,0)</f>
        <v>0</v>
      </c>
      <c r="AL361" s="157" t="str">
        <f t="shared" si="675"/>
        <v>0</v>
      </c>
      <c r="AM361" s="158">
        <f>IFERROR(AL361/AL347,0)</f>
        <v>0</v>
      </c>
      <c r="AN361" s="157">
        <f>SUM(AN169,AN193,AN217,AN241,AN265,AN289)</f>
        <v>0</v>
      </c>
      <c r="AO361" s="159">
        <f>IFERROR(AN361/AN362,0)</f>
        <v>0</v>
      </c>
      <c r="AP361" s="160">
        <f>SUM(AP169,AP193,AP217,AP241,AP265,AP289)</f>
        <v>0</v>
      </c>
      <c r="AQ361" s="156">
        <f>IFERROR(AP361/AP362,0)</f>
        <v>0</v>
      </c>
      <c r="AR361" s="157" t="str">
        <f t="shared" si="676"/>
        <v>0</v>
      </c>
      <c r="AS361" s="158">
        <f>IFERROR(AR361/AR347,0)</f>
        <v>0</v>
      </c>
      <c r="AT361" s="157">
        <f>SUM(AT169,AT193,AT217,AT241,AT265,AT289)</f>
        <v>0</v>
      </c>
      <c r="AU361" s="163">
        <f>IFERROR(AT361/AT362,0)</f>
        <v>0</v>
      </c>
      <c r="AV361" s="164">
        <f t="shared" si="677"/>
        <v>-216</v>
      </c>
      <c r="AW361" s="165">
        <f t="shared" si="678"/>
        <v>-0.79411764705882348</v>
      </c>
      <c r="AX361" s="166">
        <f t="shared" si="679"/>
        <v>2.7434999999999996</v>
      </c>
      <c r="AY361" s="165">
        <f t="shared" si="680"/>
        <v>0</v>
      </c>
      <c r="AZ361" s="166">
        <f t="shared" si="681"/>
        <v>153.63599999999997</v>
      </c>
      <c r="BA361" s="167">
        <f t="shared" si="682"/>
        <v>0</v>
      </c>
      <c r="BB361" s="164">
        <f t="shared" si="683"/>
        <v>49</v>
      </c>
      <c r="BC361" s="165">
        <f t="shared" si="684"/>
        <v>7</v>
      </c>
      <c r="BD361" s="166">
        <f t="shared" si="685"/>
        <v>2.7434999999999996</v>
      </c>
      <c r="BE361" s="165">
        <f t="shared" si="686"/>
        <v>0</v>
      </c>
      <c r="BF361" s="166">
        <f t="shared" si="687"/>
        <v>153.63599999999997</v>
      </c>
      <c r="BG361" s="167">
        <f t="shared" si="688"/>
        <v>0</v>
      </c>
      <c r="BH361" s="164">
        <f t="shared" si="689"/>
        <v>56</v>
      </c>
      <c r="BI361" s="165">
        <f t="shared" si="690"/>
        <v>0</v>
      </c>
      <c r="BJ361" s="166">
        <f t="shared" si="691"/>
        <v>2.7434999999999996</v>
      </c>
      <c r="BK361" s="165">
        <f t="shared" si="692"/>
        <v>0</v>
      </c>
      <c r="BL361" s="166">
        <f t="shared" si="693"/>
        <v>153.63599999999997</v>
      </c>
      <c r="BM361" s="168">
        <f t="shared" si="694"/>
        <v>0</v>
      </c>
      <c r="BN361" s="169">
        <f t="shared" si="695"/>
        <v>56</v>
      </c>
      <c r="BO361" s="165">
        <f t="shared" si="696"/>
        <v>0</v>
      </c>
      <c r="BP361" s="166">
        <f t="shared" si="697"/>
        <v>2.7434999999999996</v>
      </c>
      <c r="BQ361" s="165">
        <f t="shared" si="698"/>
        <v>0</v>
      </c>
      <c r="BR361" s="166">
        <f t="shared" si="669"/>
        <v>153.63599999999997</v>
      </c>
      <c r="BS361" s="168">
        <f t="shared" si="699"/>
        <v>0</v>
      </c>
      <c r="CD361" s="2"/>
      <c r="CE361" s="2"/>
      <c r="CJ361" s="6"/>
      <c r="CK361" s="6"/>
      <c r="CM361" s="6"/>
    </row>
    <row r="362" spans="3:92" ht="18" customHeight="1" x14ac:dyDescent="0.3">
      <c r="C362" s="315"/>
      <c r="D362" s="328" t="s">
        <v>59</v>
      </c>
      <c r="E362" s="329"/>
      <c r="F362" s="170">
        <f>SUM(F350,F354,F360,F361)</f>
        <v>28174</v>
      </c>
      <c r="G362" s="171">
        <f>IFERROR(F362/F362,0)</f>
        <v>1</v>
      </c>
      <c r="H362" s="172">
        <f t="shared" si="670"/>
        <v>244.93447859728829</v>
      </c>
      <c r="I362" s="173">
        <f>IFERROR(H362/H347,0)</f>
        <v>1.0110232632528113</v>
      </c>
      <c r="J362" s="172">
        <f>SUM(J350,J354,J360,J361)</f>
        <v>6900784</v>
      </c>
      <c r="K362" s="174">
        <f>IFERROR(J362/J362,0)</f>
        <v>1</v>
      </c>
      <c r="L362" s="175">
        <f>SUM(L350,L354,L360,L361)</f>
        <v>25642</v>
      </c>
      <c r="M362" s="171">
        <f>IFERROR(L362/L362,0)</f>
        <v>1</v>
      </c>
      <c r="N362" s="172">
        <f t="shared" si="671"/>
        <v>219.33642325091645</v>
      </c>
      <c r="O362" s="173">
        <f>IFERROR(N362/N347,0)</f>
        <v>0.78021783807728717</v>
      </c>
      <c r="P362" s="172">
        <f>SUM(P350,P354,P360,P361)</f>
        <v>5624224.5649999995</v>
      </c>
      <c r="Q362" s="176">
        <f>IFERROR(P362/P362,0)</f>
        <v>1</v>
      </c>
      <c r="R362" s="175">
        <f>SUM(R350,R354,R360,R361)</f>
        <v>674</v>
      </c>
      <c r="S362" s="171">
        <f>IFERROR(R362/R362,0)</f>
        <v>1</v>
      </c>
      <c r="T362" s="172">
        <f t="shared" si="672"/>
        <v>238.09972700296737</v>
      </c>
      <c r="U362" s="173">
        <f>IFERROR(T362/T347,0)</f>
        <v>0.95202232821171362</v>
      </c>
      <c r="V362" s="172">
        <f>SUM(V350,V354,V360,V361)</f>
        <v>160479.21600000001</v>
      </c>
      <c r="W362" s="176">
        <f>IFERROR(V362/V362,0)</f>
        <v>1</v>
      </c>
      <c r="X362" s="177">
        <f>SUM(X350,X354,X360,X361)</f>
        <v>0</v>
      </c>
      <c r="Y362" s="171">
        <f>IFERROR(X362/X362,0)</f>
        <v>0</v>
      </c>
      <c r="Z362" s="172" t="str">
        <f t="shared" si="673"/>
        <v>0</v>
      </c>
      <c r="AA362" s="173">
        <f>IFERROR(Z362/Z347,0)</f>
        <v>0</v>
      </c>
      <c r="AB362" s="172">
        <f>SUM(AB350,AB354,AB360,AB361)</f>
        <v>0</v>
      </c>
      <c r="AC362" s="174">
        <f>IFERROR(AB362/AB362,0)</f>
        <v>0</v>
      </c>
      <c r="AD362" s="175">
        <f>SUM(AD350,AD354,AD360,AD361)</f>
        <v>0</v>
      </c>
      <c r="AE362" s="171">
        <f>IFERROR(AD362/AD362,0)</f>
        <v>0</v>
      </c>
      <c r="AF362" s="172" t="str">
        <f t="shared" si="674"/>
        <v>0</v>
      </c>
      <c r="AG362" s="173">
        <f>IFERROR(AF362/AF347,0)</f>
        <v>0</v>
      </c>
      <c r="AH362" s="172">
        <f>SUM(AH350,AH354,AH360,AH361)</f>
        <v>0</v>
      </c>
      <c r="AI362" s="176">
        <f>IFERROR(AH362/AH362,0)</f>
        <v>0</v>
      </c>
      <c r="AJ362" s="175">
        <f>SUM(AJ350,AJ354,AJ360,AJ361)</f>
        <v>0</v>
      </c>
      <c r="AK362" s="171">
        <f>IFERROR(AJ362/AJ362,0)</f>
        <v>0</v>
      </c>
      <c r="AL362" s="172" t="str">
        <f t="shared" si="675"/>
        <v>0</v>
      </c>
      <c r="AM362" s="173">
        <f>IFERROR(AL362/AL347,0)</f>
        <v>0</v>
      </c>
      <c r="AN362" s="172">
        <f>SUM(AN350,AN354,AN360,AN361)</f>
        <v>0</v>
      </c>
      <c r="AO362" s="174">
        <f>IFERROR(AN362/AN362,0)</f>
        <v>0</v>
      </c>
      <c r="AP362" s="175">
        <f>SUM(AP350,AP354,AP360,AP361)</f>
        <v>0</v>
      </c>
      <c r="AQ362" s="171">
        <f>IFERROR(AP362/AP362,0)</f>
        <v>0</v>
      </c>
      <c r="AR362" s="172" t="str">
        <f t="shared" si="676"/>
        <v>0</v>
      </c>
      <c r="AS362" s="173">
        <f>IFERROR(AR362/AR347,0)</f>
        <v>0</v>
      </c>
      <c r="AT362" s="172">
        <f>SUM(AT350,AT354,AT360,AT361)</f>
        <v>0</v>
      </c>
      <c r="AU362" s="178">
        <f>IFERROR(AT362/AT362,0)</f>
        <v>0</v>
      </c>
      <c r="AV362" s="179">
        <f t="shared" si="677"/>
        <v>-2532</v>
      </c>
      <c r="AW362" s="180">
        <f t="shared" si="678"/>
        <v>-8.9870092993540138E-2</v>
      </c>
      <c r="AX362" s="181">
        <f t="shared" si="679"/>
        <v>-25.598055346371837</v>
      </c>
      <c r="AY362" s="180">
        <f t="shared" si="680"/>
        <v>-0.10450980806364611</v>
      </c>
      <c r="AZ362" s="181">
        <f t="shared" si="681"/>
        <v>-1276559.4350000005</v>
      </c>
      <c r="BA362" s="182">
        <f t="shared" si="682"/>
        <v>-0.18498759488776934</v>
      </c>
      <c r="BB362" s="179">
        <f t="shared" si="683"/>
        <v>24968</v>
      </c>
      <c r="BC362" s="180">
        <f t="shared" si="684"/>
        <v>37.044510385756674</v>
      </c>
      <c r="BD362" s="181">
        <f t="shared" si="685"/>
        <v>-18.763303752050916</v>
      </c>
      <c r="BE362" s="180">
        <f t="shared" si="686"/>
        <v>-7.8804390026944782E-2</v>
      </c>
      <c r="BF362" s="181">
        <f t="shared" si="687"/>
        <v>5463745.3489999995</v>
      </c>
      <c r="BG362" s="182">
        <f t="shared" si="688"/>
        <v>34.046435950933351</v>
      </c>
      <c r="BH362" s="179">
        <f t="shared" si="689"/>
        <v>25642</v>
      </c>
      <c r="BI362" s="180">
        <f t="shared" si="690"/>
        <v>0</v>
      </c>
      <c r="BJ362" s="181">
        <f t="shared" si="691"/>
        <v>219.33642325091645</v>
      </c>
      <c r="BK362" s="180">
        <f t="shared" si="692"/>
        <v>0</v>
      </c>
      <c r="BL362" s="181">
        <f t="shared" si="693"/>
        <v>5624224.5649999995</v>
      </c>
      <c r="BM362" s="183">
        <f t="shared" si="694"/>
        <v>0</v>
      </c>
      <c r="BN362" s="184">
        <f t="shared" si="695"/>
        <v>25642</v>
      </c>
      <c r="BO362" s="180">
        <f t="shared" si="696"/>
        <v>0</v>
      </c>
      <c r="BP362" s="181">
        <f t="shared" si="697"/>
        <v>219.33642325091645</v>
      </c>
      <c r="BQ362" s="180">
        <f t="shared" si="698"/>
        <v>0</v>
      </c>
      <c r="BR362" s="181">
        <f t="shared" si="669"/>
        <v>5624224.5649999995</v>
      </c>
      <c r="BS362" s="183">
        <f t="shared" si="699"/>
        <v>0</v>
      </c>
      <c r="CD362" s="2"/>
      <c r="CE362" s="2"/>
      <c r="CJ362" s="6"/>
      <c r="CK362" s="6"/>
      <c r="CM362" s="6"/>
    </row>
    <row r="363" spans="3:92" ht="18" customHeight="1" thickBot="1" x14ac:dyDescent="0.35">
      <c r="C363" s="316"/>
      <c r="D363" s="330" t="s">
        <v>60</v>
      </c>
      <c r="E363" s="331"/>
      <c r="F363" s="185">
        <f>F362/F342</f>
        <v>0.58442582144042488</v>
      </c>
      <c r="G363" s="186"/>
      <c r="H363" s="187"/>
      <c r="I363" s="188"/>
      <c r="J363" s="187"/>
      <c r="K363" s="189"/>
      <c r="L363" s="190">
        <f>L362/L342</f>
        <v>0.53190341851974776</v>
      </c>
      <c r="M363" s="186"/>
      <c r="N363" s="187"/>
      <c r="O363" s="188"/>
      <c r="P363" s="187"/>
      <c r="Q363" s="191"/>
      <c r="R363" s="190">
        <f>R362/R342</f>
        <v>0.32156488549618323</v>
      </c>
      <c r="S363" s="186"/>
      <c r="T363" s="187"/>
      <c r="U363" s="188"/>
      <c r="V363" s="187"/>
      <c r="W363" s="191"/>
      <c r="X363" s="192" t="e">
        <f>X362/X342</f>
        <v>#DIV/0!</v>
      </c>
      <c r="Y363" s="186"/>
      <c r="Z363" s="187"/>
      <c r="AA363" s="188"/>
      <c r="AB363" s="187"/>
      <c r="AC363" s="189"/>
      <c r="AD363" s="190" t="e">
        <f>AD362/AD342</f>
        <v>#DIV/0!</v>
      </c>
      <c r="AE363" s="186"/>
      <c r="AF363" s="187"/>
      <c r="AG363" s="188"/>
      <c r="AH363" s="187"/>
      <c r="AI363" s="191"/>
      <c r="AJ363" s="190" t="e">
        <f>AJ362/AJ342</f>
        <v>#DIV/0!</v>
      </c>
      <c r="AK363" s="186"/>
      <c r="AL363" s="187"/>
      <c r="AM363" s="188"/>
      <c r="AN363" s="187"/>
      <c r="AO363" s="189"/>
      <c r="AP363" s="190" t="e">
        <f>AP362/AP342</f>
        <v>#DIV/0!</v>
      </c>
      <c r="AQ363" s="186"/>
      <c r="AR363" s="187"/>
      <c r="AS363" s="188"/>
      <c r="AT363" s="187"/>
      <c r="AU363" s="193"/>
      <c r="AV363" s="194">
        <f t="shared" si="677"/>
        <v>-5.2522402920677114E-2</v>
      </c>
      <c r="AW363" s="195"/>
      <c r="AX363" s="196"/>
      <c r="AY363" s="197"/>
      <c r="AZ363" s="196"/>
      <c r="BA363" s="197"/>
      <c r="BB363" s="194">
        <f t="shared" si="683"/>
        <v>0.21033853302356453</v>
      </c>
      <c r="BC363" s="195"/>
      <c r="BD363" s="196"/>
      <c r="BE363" s="197"/>
      <c r="BF363" s="196"/>
      <c r="BG363" s="197"/>
      <c r="BH363" s="194">
        <f t="shared" si="689"/>
        <v>0</v>
      </c>
      <c r="BI363" s="195"/>
      <c r="BJ363" s="196"/>
      <c r="BK363" s="197"/>
      <c r="BL363" s="196"/>
      <c r="BM363" s="198"/>
      <c r="BN363" s="199">
        <f>IFERROR(L363-AP363,0)</f>
        <v>0</v>
      </c>
      <c r="BO363" s="195"/>
      <c r="BP363" s="196"/>
      <c r="BQ363" s="197"/>
      <c r="BR363" s="196"/>
      <c r="BS363" s="198"/>
      <c r="CD363" s="2"/>
      <c r="CE363" s="2"/>
      <c r="CJ363" s="6"/>
      <c r="CK363" s="6"/>
      <c r="CM363" s="6"/>
    </row>
    <row r="364" spans="3:92" ht="18" customHeight="1" x14ac:dyDescent="0.3">
      <c r="AM364" s="4"/>
      <c r="AS364" s="4"/>
      <c r="BI364" s="3"/>
      <c r="BK364" s="3"/>
      <c r="BM364" s="3"/>
      <c r="BO364" s="3"/>
      <c r="BQ364" s="3"/>
      <c r="BS364" s="3"/>
      <c r="CD364" s="2"/>
      <c r="CE364" s="2"/>
      <c r="CJ364" s="6"/>
      <c r="CK364" s="6"/>
      <c r="CM364" s="6"/>
    </row>
    <row r="365" spans="3:92" ht="18" customHeight="1" x14ac:dyDescent="0.3">
      <c r="AM365" s="4"/>
      <c r="AS365" s="4"/>
      <c r="BI365" s="3"/>
      <c r="BK365" s="3"/>
      <c r="BM365" s="3"/>
      <c r="BO365" s="3"/>
      <c r="BQ365" s="3"/>
      <c r="BS365" s="3"/>
      <c r="CD365" s="2"/>
      <c r="CE365" s="2"/>
      <c r="CJ365" s="6"/>
      <c r="CK365" s="6"/>
      <c r="CM365" s="6"/>
    </row>
    <row r="366" spans="3:92" s="8" customFormat="1" ht="18" customHeight="1" thickBot="1" x14ac:dyDescent="0.35">
      <c r="C366" s="7"/>
      <c r="D366" s="7"/>
      <c r="E366" s="7"/>
      <c r="F366" s="7">
        <f>SUM(F6,F30,F54,F78,F102,F126,F150,F174,F198,F222,F246)</f>
        <v>87508</v>
      </c>
      <c r="G366" s="3"/>
      <c r="I366" s="4"/>
      <c r="J366" s="9"/>
      <c r="K366" s="237"/>
      <c r="L366" s="7">
        <f>SUM(L6,L30,L54,L78,L102,L126,L150,L174,L198,L222,L246)</f>
        <v>87508</v>
      </c>
      <c r="M366" s="3"/>
      <c r="O366" s="4"/>
      <c r="P366" s="9"/>
      <c r="Q366" s="237"/>
      <c r="R366" s="7">
        <f>SUM(R6,R30,R54,R78,R102,R126,R150,R174,R198,R222,R246)</f>
        <v>0</v>
      </c>
      <c r="S366" s="11"/>
      <c r="T366" s="10"/>
      <c r="U366" s="12"/>
      <c r="V366" s="9"/>
      <c r="W366" s="237"/>
      <c r="X366" s="7">
        <f>SUM(X6,X30,X54,X78,X102,X126,X150,X174,X198,X222,X246)</f>
        <v>0</v>
      </c>
      <c r="Y366" s="11"/>
      <c r="Z366" s="10"/>
      <c r="AA366" s="12"/>
      <c r="AB366" s="9"/>
      <c r="AC366" s="237"/>
      <c r="AD366" s="7">
        <f>SUM(AD6,AD30,AD54,AD78,AD102,AD126,AD150,AD174,AD198,AD222,AD246)</f>
        <v>0</v>
      </c>
      <c r="AE366" s="11"/>
      <c r="AF366" s="10"/>
      <c r="AG366" s="12"/>
      <c r="AH366" s="9"/>
      <c r="AI366" s="237"/>
      <c r="AJ366" s="7">
        <f>SUM(AJ6,AJ30,AJ54,AJ78,AJ102,AJ126,AJ150,AJ174,AJ198,AJ222,AJ246)</f>
        <v>0</v>
      </c>
      <c r="AK366" s="3"/>
      <c r="AM366" s="4"/>
      <c r="AO366" s="3"/>
      <c r="AP366" s="7">
        <f>SUM(AP6,AP30,AP54,AP78,AP102,AP126,AP150,AP174,AP198,AP222,AP246)</f>
        <v>0</v>
      </c>
      <c r="AQ366" s="3"/>
      <c r="AS366" s="4"/>
      <c r="AU366" s="3"/>
      <c r="AW366" s="3"/>
      <c r="AY366" s="3"/>
      <c r="BA366" s="3"/>
      <c r="BC366" s="3"/>
      <c r="BE366" s="3"/>
      <c r="BG366" s="3"/>
      <c r="BI366" s="3"/>
      <c r="BK366" s="3"/>
      <c r="BM366" s="11" t="s">
        <v>1</v>
      </c>
      <c r="BO366" s="3"/>
      <c r="BQ366" s="3"/>
      <c r="BS366" s="11" t="s">
        <v>1</v>
      </c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6"/>
      <c r="CK366" s="6"/>
      <c r="CL366" s="2"/>
      <c r="CM366" s="6"/>
      <c r="CN366" s="2"/>
    </row>
    <row r="367" spans="3:92" s="15" customFormat="1" ht="18" customHeight="1" x14ac:dyDescent="0.3">
      <c r="C367" s="347" t="s">
        <v>2</v>
      </c>
      <c r="D367" s="345"/>
      <c r="E367" s="352"/>
      <c r="F367" s="358" t="str">
        <f>$F$7</f>
        <v>2025 Budget</v>
      </c>
      <c r="G367" s="345"/>
      <c r="H367" s="345"/>
      <c r="I367" s="345"/>
      <c r="J367" s="345"/>
      <c r="K367" s="346"/>
      <c r="L367" s="359" t="str">
        <f>$L$7</f>
        <v>2025 Actual</v>
      </c>
      <c r="M367" s="345"/>
      <c r="N367" s="345"/>
      <c r="O367" s="345"/>
      <c r="P367" s="345"/>
      <c r="Q367" s="348"/>
      <c r="R367" s="347" t="str">
        <f>$R$7</f>
        <v>2024 Actual</v>
      </c>
      <c r="S367" s="345"/>
      <c r="T367" s="345"/>
      <c r="U367" s="345"/>
      <c r="V367" s="345"/>
      <c r="W367" s="348"/>
      <c r="X367" s="344" t="str">
        <f>$X$7</f>
        <v>2023 Actual</v>
      </c>
      <c r="Y367" s="345"/>
      <c r="Z367" s="345"/>
      <c r="AA367" s="345"/>
      <c r="AB367" s="345"/>
      <c r="AC367" s="346"/>
      <c r="AD367" s="347" t="str">
        <f>$AD$7</f>
        <v>2022 Actual</v>
      </c>
      <c r="AE367" s="345"/>
      <c r="AF367" s="345"/>
      <c r="AG367" s="345"/>
      <c r="AH367" s="345"/>
      <c r="AI367" s="348"/>
      <c r="AJ367" s="347" t="str">
        <f>$AJ$7</f>
        <v>2021 Actual</v>
      </c>
      <c r="AK367" s="345"/>
      <c r="AL367" s="345"/>
      <c r="AM367" s="345"/>
      <c r="AN367" s="345"/>
      <c r="AO367" s="346"/>
      <c r="AP367" s="347" t="str">
        <f>$AP$7</f>
        <v>2020 Actual</v>
      </c>
      <c r="AQ367" s="345"/>
      <c r="AR367" s="345"/>
      <c r="AS367" s="345"/>
      <c r="AT367" s="345"/>
      <c r="AU367" s="349"/>
      <c r="AV367" s="350" t="str">
        <f>$AV$7</f>
        <v>2025 Actual vs. 2025 Budget</v>
      </c>
      <c r="AW367" s="340"/>
      <c r="AX367" s="340"/>
      <c r="AY367" s="340"/>
      <c r="AZ367" s="340"/>
      <c r="BA367" s="351"/>
      <c r="BB367" s="350" t="str">
        <f>$BB$7</f>
        <v>2025 Actual vs. 2024 Actual</v>
      </c>
      <c r="BC367" s="340"/>
      <c r="BD367" s="340"/>
      <c r="BE367" s="340"/>
      <c r="BF367" s="340"/>
      <c r="BG367" s="351"/>
      <c r="BH367" s="350" t="str">
        <f>$BH$7</f>
        <v>2025 Actual vs. 2023 Actual</v>
      </c>
      <c r="BI367" s="340"/>
      <c r="BJ367" s="340"/>
      <c r="BK367" s="340"/>
      <c r="BL367" s="340"/>
      <c r="BM367" s="341"/>
      <c r="BN367" s="339" t="str">
        <f>$BN$7</f>
        <v>2024 Actual vs. 2019 Actual</v>
      </c>
      <c r="BO367" s="340"/>
      <c r="BP367" s="340"/>
      <c r="BQ367" s="340"/>
      <c r="BR367" s="340"/>
      <c r="BS367" s="341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6"/>
      <c r="CK367" s="14"/>
      <c r="CL367" s="8"/>
      <c r="CM367" s="14"/>
      <c r="CN367" s="8"/>
    </row>
    <row r="368" spans="3:92" s="15" customFormat="1" ht="18" customHeight="1" x14ac:dyDescent="0.3">
      <c r="C368" s="353"/>
      <c r="D368" s="333"/>
      <c r="E368" s="354"/>
      <c r="F368" s="342" t="s">
        <v>15</v>
      </c>
      <c r="G368" s="333"/>
      <c r="H368" s="334" t="s">
        <v>16</v>
      </c>
      <c r="I368" s="333"/>
      <c r="J368" s="334" t="s">
        <v>17</v>
      </c>
      <c r="K368" s="336"/>
      <c r="L368" s="335" t="s">
        <v>15</v>
      </c>
      <c r="M368" s="333"/>
      <c r="N368" s="334" t="s">
        <v>16</v>
      </c>
      <c r="O368" s="333"/>
      <c r="P368" s="334" t="s">
        <v>17</v>
      </c>
      <c r="Q368" s="343"/>
      <c r="R368" s="335" t="s">
        <v>15</v>
      </c>
      <c r="S368" s="333"/>
      <c r="T368" s="334" t="s">
        <v>16</v>
      </c>
      <c r="U368" s="333"/>
      <c r="V368" s="334" t="s">
        <v>18</v>
      </c>
      <c r="W368" s="343"/>
      <c r="X368" s="338" t="s">
        <v>15</v>
      </c>
      <c r="Y368" s="333"/>
      <c r="Z368" s="334" t="s">
        <v>16</v>
      </c>
      <c r="AA368" s="333"/>
      <c r="AB368" s="334" t="s">
        <v>18</v>
      </c>
      <c r="AC368" s="336"/>
      <c r="AD368" s="335" t="s">
        <v>15</v>
      </c>
      <c r="AE368" s="333"/>
      <c r="AF368" s="334" t="s">
        <v>16</v>
      </c>
      <c r="AG368" s="333"/>
      <c r="AH368" s="334" t="s">
        <v>19</v>
      </c>
      <c r="AI368" s="336"/>
      <c r="AJ368" s="335" t="s">
        <v>15</v>
      </c>
      <c r="AK368" s="333"/>
      <c r="AL368" s="334" t="s">
        <v>16</v>
      </c>
      <c r="AM368" s="333"/>
      <c r="AN368" s="334" t="s">
        <v>19</v>
      </c>
      <c r="AO368" s="336"/>
      <c r="AP368" s="335" t="s">
        <v>15</v>
      </c>
      <c r="AQ368" s="333"/>
      <c r="AR368" s="334" t="s">
        <v>16</v>
      </c>
      <c r="AS368" s="333"/>
      <c r="AT368" s="334" t="s">
        <v>19</v>
      </c>
      <c r="AU368" s="337"/>
      <c r="AV368" s="332" t="s">
        <v>15</v>
      </c>
      <c r="AW368" s="333"/>
      <c r="AX368" s="334" t="s">
        <v>16</v>
      </c>
      <c r="AY368" s="333"/>
      <c r="AZ368" s="334" t="s">
        <v>17</v>
      </c>
      <c r="BA368" s="336"/>
      <c r="BB368" s="332" t="s">
        <v>15</v>
      </c>
      <c r="BC368" s="333"/>
      <c r="BD368" s="334" t="s">
        <v>16</v>
      </c>
      <c r="BE368" s="333"/>
      <c r="BF368" s="334" t="s">
        <v>17</v>
      </c>
      <c r="BG368" s="336"/>
      <c r="BH368" s="332" t="s">
        <v>15</v>
      </c>
      <c r="BI368" s="333"/>
      <c r="BJ368" s="334" t="s">
        <v>16</v>
      </c>
      <c r="BK368" s="333"/>
      <c r="BL368" s="334" t="s">
        <v>17</v>
      </c>
      <c r="BM368" s="337"/>
      <c r="BN368" s="338" t="s">
        <v>15</v>
      </c>
      <c r="BO368" s="333"/>
      <c r="BP368" s="334" t="s">
        <v>16</v>
      </c>
      <c r="BQ368" s="333"/>
      <c r="BR368" s="334" t="s">
        <v>17</v>
      </c>
      <c r="BS368" s="337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6"/>
      <c r="CK368" s="236"/>
      <c r="CM368" s="236"/>
    </row>
    <row r="369" spans="3:92" s="15" customFormat="1" ht="18" customHeight="1" thickBot="1" x14ac:dyDescent="0.35">
      <c r="C369" s="355"/>
      <c r="D369" s="356"/>
      <c r="E369" s="357"/>
      <c r="F369" s="19"/>
      <c r="G369" s="20" t="s">
        <v>28</v>
      </c>
      <c r="H369" s="21"/>
      <c r="I369" s="22" t="s">
        <v>29</v>
      </c>
      <c r="J369" s="21"/>
      <c r="K369" s="23" t="s">
        <v>28</v>
      </c>
      <c r="L369" s="24"/>
      <c r="M369" s="20" t="s">
        <v>28</v>
      </c>
      <c r="N369" s="21"/>
      <c r="O369" s="22" t="s">
        <v>29</v>
      </c>
      <c r="P369" s="21"/>
      <c r="Q369" s="25" t="s">
        <v>28</v>
      </c>
      <c r="R369" s="24"/>
      <c r="S369" s="20" t="s">
        <v>28</v>
      </c>
      <c r="T369" s="21"/>
      <c r="U369" s="22" t="s">
        <v>29</v>
      </c>
      <c r="V369" s="21"/>
      <c r="W369" s="25" t="s">
        <v>28</v>
      </c>
      <c r="X369" s="26"/>
      <c r="Y369" s="20" t="s">
        <v>28</v>
      </c>
      <c r="Z369" s="21"/>
      <c r="AA369" s="22" t="s">
        <v>29</v>
      </c>
      <c r="AB369" s="21"/>
      <c r="AC369" s="23" t="s">
        <v>28</v>
      </c>
      <c r="AD369" s="24"/>
      <c r="AE369" s="20" t="s">
        <v>28</v>
      </c>
      <c r="AF369" s="21"/>
      <c r="AG369" s="22" t="s">
        <v>29</v>
      </c>
      <c r="AH369" s="21"/>
      <c r="AI369" s="23" t="s">
        <v>28</v>
      </c>
      <c r="AJ369" s="24"/>
      <c r="AK369" s="20" t="s">
        <v>28</v>
      </c>
      <c r="AL369" s="21"/>
      <c r="AM369" s="22" t="s">
        <v>29</v>
      </c>
      <c r="AN369" s="21"/>
      <c r="AO369" s="23" t="s">
        <v>28</v>
      </c>
      <c r="AP369" s="24"/>
      <c r="AQ369" s="20" t="s">
        <v>28</v>
      </c>
      <c r="AR369" s="21"/>
      <c r="AS369" s="22" t="s">
        <v>29</v>
      </c>
      <c r="AT369" s="21"/>
      <c r="AU369" s="27" t="s">
        <v>28</v>
      </c>
      <c r="AV369" s="28"/>
      <c r="AW369" s="20" t="s">
        <v>30</v>
      </c>
      <c r="AX369" s="21"/>
      <c r="AY369" s="20" t="s">
        <v>30</v>
      </c>
      <c r="AZ369" s="21"/>
      <c r="BA369" s="23" t="s">
        <v>30</v>
      </c>
      <c r="BB369" s="28"/>
      <c r="BC369" s="20" t="s">
        <v>30</v>
      </c>
      <c r="BD369" s="21"/>
      <c r="BE369" s="20" t="s">
        <v>30</v>
      </c>
      <c r="BF369" s="21"/>
      <c r="BG369" s="23" t="s">
        <v>30</v>
      </c>
      <c r="BH369" s="28"/>
      <c r="BI369" s="20" t="s">
        <v>30</v>
      </c>
      <c r="BJ369" s="21"/>
      <c r="BK369" s="20" t="s">
        <v>30</v>
      </c>
      <c r="BL369" s="21"/>
      <c r="BM369" s="27" t="s">
        <v>30</v>
      </c>
      <c r="BN369" s="26"/>
      <c r="BO369" s="20" t="s">
        <v>30</v>
      </c>
      <c r="BP369" s="21"/>
      <c r="BQ369" s="20" t="s">
        <v>30</v>
      </c>
      <c r="BR369" s="21"/>
      <c r="BS369" s="27" t="s">
        <v>30</v>
      </c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6"/>
      <c r="CK369" s="236"/>
      <c r="CM369" s="236"/>
    </row>
    <row r="370" spans="3:92" ht="18" customHeight="1" thickTop="1" x14ac:dyDescent="0.3">
      <c r="C370" s="314" t="s">
        <v>96</v>
      </c>
      <c r="D370" s="317" t="s">
        <v>33</v>
      </c>
      <c r="E370" s="34" t="s">
        <v>34</v>
      </c>
      <c r="F370" s="35">
        <f>SUM(F10,F34,F58,F82,F106,F130,F154,F178,F202,F226,F250)</f>
        <v>0</v>
      </c>
      <c r="G370" s="36">
        <f>IFERROR(F370/F386,0)</f>
        <v>0</v>
      </c>
      <c r="H370" s="37" t="str">
        <f>IFERROR(J370/F370,"0")</f>
        <v>0</v>
      </c>
      <c r="I370" s="38">
        <f>IFERROR(H370/H386,0)</f>
        <v>0</v>
      </c>
      <c r="J370" s="37">
        <f>SUM(J10,J34,J58,J82,J106,J130,J154,J178,J202,J226,J250)</f>
        <v>0</v>
      </c>
      <c r="K370" s="39">
        <f>IFERROR(J370/J386,0)</f>
        <v>0</v>
      </c>
      <c r="L370" s="35">
        <f>SUM(L10,L34,L58,L82,L106,L130,L154,L178,L202,L226,L250)</f>
        <v>380</v>
      </c>
      <c r="M370" s="36">
        <f>IFERROR(L370/L386,0)</f>
        <v>8.2206598161168199E-3</v>
      </c>
      <c r="N370" s="37">
        <f>IFERROR(P370/L370,"0")</f>
        <v>25.368423684210523</v>
      </c>
      <c r="O370" s="38">
        <f>IFERROR(N370/N386,0)</f>
        <v>0.12110565601252002</v>
      </c>
      <c r="P370" s="37">
        <f>SUM(P10,P34,P58,P82,P106,P130,P154,P178,P202,P226,P250)</f>
        <v>9640.0009999999984</v>
      </c>
      <c r="Q370" s="39">
        <f>IFERROR(P370/P386,0)</f>
        <v>9.9556839988658961E-4</v>
      </c>
      <c r="R370" s="35">
        <f>SUM(R10,R34,R58,R82,R106,R130,R154,R178,R202,R226,R250)</f>
        <v>0</v>
      </c>
      <c r="S370" s="36">
        <f>IFERROR(R370/R386,0)</f>
        <v>0</v>
      </c>
      <c r="T370" s="37" t="str">
        <f>IFERROR(V370/R370,"0")</f>
        <v>0</v>
      </c>
      <c r="U370" s="38">
        <f>IFERROR(T370/T386,0)</f>
        <v>0</v>
      </c>
      <c r="V370" s="37">
        <f>SUM(V10,V34,V58,V82,V106,V130,V154,V178,V202,V226,V250)</f>
        <v>0</v>
      </c>
      <c r="W370" s="39">
        <f>IFERROR(V370/V386,0)</f>
        <v>0</v>
      </c>
      <c r="X370" s="35">
        <f>SUM(X10,X34,X58,X82,X106,X130,X154,X178,X202,X226,X250)</f>
        <v>0</v>
      </c>
      <c r="Y370" s="36">
        <f>IFERROR(X370/X386,0)</f>
        <v>0</v>
      </c>
      <c r="Z370" s="37" t="str">
        <f>IFERROR(AB370/X370,"0")</f>
        <v>0</v>
      </c>
      <c r="AA370" s="38">
        <f>IFERROR(Z370/Z386,0)</f>
        <v>0</v>
      </c>
      <c r="AB370" s="37">
        <f>SUM(AB10,AB34,AB58,AB82,AB106,AB130,AB154,AB178,AB202,AB226,AB250)</f>
        <v>0</v>
      </c>
      <c r="AC370" s="39">
        <f>IFERROR(AB370/AB386,0)</f>
        <v>0</v>
      </c>
      <c r="AD370" s="35">
        <f>SUM(AD10,AD34,AD58,AD82,AD106,AD130,AD154,AD178,AD202,AD226,AD250)</f>
        <v>0</v>
      </c>
      <c r="AE370" s="36">
        <f>IFERROR(AD370/AD386,0)</f>
        <v>0</v>
      </c>
      <c r="AF370" s="37" t="str">
        <f>IFERROR(AH370/AD370,"0")</f>
        <v>0</v>
      </c>
      <c r="AG370" s="38">
        <f>IFERROR(AF370/AF386,0)</f>
        <v>0</v>
      </c>
      <c r="AH370" s="37">
        <f>SUM(AH10,AH34,AH58,AH82,AH106,AH130,AH154,AH178,AH202,AH226,AH250)</f>
        <v>0</v>
      </c>
      <c r="AI370" s="39">
        <f>IFERROR(AH370/AH386,0)</f>
        <v>0</v>
      </c>
      <c r="AJ370" s="35">
        <f>SUM(AJ10,AJ34,AJ58,AJ82,AJ106,AJ130,AJ154,AJ178,AJ202,AJ226,AJ250)</f>
        <v>0</v>
      </c>
      <c r="AK370" s="36">
        <f>IFERROR(AJ370/AJ386,0)</f>
        <v>0</v>
      </c>
      <c r="AL370" s="37" t="str">
        <f>IFERROR(AN370/AJ370,"0")</f>
        <v>0</v>
      </c>
      <c r="AM370" s="38">
        <f>IFERROR(AL370/AL386,0)</f>
        <v>0</v>
      </c>
      <c r="AN370" s="37">
        <f>SUM(AN10,AN34,AN58,AN82,AN106,AN130,AN154,AN178,AN202,AN226,AN250)</f>
        <v>0</v>
      </c>
      <c r="AO370" s="39">
        <f>IFERROR(AN370/AN386,0)</f>
        <v>0</v>
      </c>
      <c r="AP370" s="35">
        <f>SUM(AP10,AP34,AP58,AP82,AP106,AP130,AP154,AP178,AP202,AP226,AP250)</f>
        <v>0</v>
      </c>
      <c r="AQ370" s="36">
        <f>IFERROR(AP370/AP386,0)</f>
        <v>0</v>
      </c>
      <c r="AR370" s="37" t="str">
        <f>IFERROR(AT370/AP370,"0")</f>
        <v>0</v>
      </c>
      <c r="AS370" s="38">
        <f>IFERROR(AR370/AR386,0)</f>
        <v>0</v>
      </c>
      <c r="AT370" s="37">
        <f>SUM(AT10,AT34,AT58,AT82,AT106,AT130,AT154,AT178,AT202,AT226,AT250)</f>
        <v>0</v>
      </c>
      <c r="AU370" s="39">
        <f>IFERROR(AT370/AT386,0)</f>
        <v>0</v>
      </c>
      <c r="AV370" s="44">
        <f>IFERROR(L370-F370,0)</f>
        <v>380</v>
      </c>
      <c r="AW370" s="45">
        <f>IFERROR(AV370/F370,0)</f>
        <v>0</v>
      </c>
      <c r="AX370" s="46">
        <f>IFERROR(N370-H370,0)</f>
        <v>25.368423684210523</v>
      </c>
      <c r="AY370" s="45">
        <f>IFERROR(AX370/H370,0)</f>
        <v>0</v>
      </c>
      <c r="AZ370" s="46">
        <f>IFERROR(P370-J370,0)</f>
        <v>9640.0009999999984</v>
      </c>
      <c r="BA370" s="47">
        <f>IFERROR(AZ370/J370,0)</f>
        <v>0</v>
      </c>
      <c r="BB370" s="44">
        <f>IFERROR(L370-R370,0)</f>
        <v>380</v>
      </c>
      <c r="BC370" s="45">
        <f>IFERROR(BB370/R370,0)</f>
        <v>0</v>
      </c>
      <c r="BD370" s="46">
        <f>IFERROR(N370-T370,0)</f>
        <v>25.368423684210523</v>
      </c>
      <c r="BE370" s="45">
        <f>IFERROR(BD370/T370,0)</f>
        <v>0</v>
      </c>
      <c r="BF370" s="46">
        <f>IFERROR(P370-V370,0)</f>
        <v>9640.0009999999984</v>
      </c>
      <c r="BG370" s="47">
        <f>IFERROR(BF370/V370,0)</f>
        <v>0</v>
      </c>
      <c r="BH370" s="44">
        <f>IFERROR(L370-X370,0)</f>
        <v>380</v>
      </c>
      <c r="BI370" s="45">
        <f>IFERROR(BH370/X370,0)</f>
        <v>0</v>
      </c>
      <c r="BJ370" s="46">
        <f>IFERROR(N370-Z370,0)</f>
        <v>25.368423684210523</v>
      </c>
      <c r="BK370" s="45">
        <f>IFERROR(BJ370/Z370,0)</f>
        <v>0</v>
      </c>
      <c r="BL370" s="46">
        <f>IFERROR(P370-AB370,0)</f>
        <v>9640.0009999999984</v>
      </c>
      <c r="BM370" s="48">
        <f>IFERROR(BL370/AB370,0)</f>
        <v>0</v>
      </c>
      <c r="BN370" s="49">
        <f>IFERROR(L370-AP370,0)</f>
        <v>380</v>
      </c>
      <c r="BO370" s="45">
        <f>IFERROR(BN370/AP370,0)</f>
        <v>0</v>
      </c>
      <c r="BP370" s="46">
        <f>IFERROR(N370-AR370,0)</f>
        <v>25.368423684210523</v>
      </c>
      <c r="BQ370" s="45">
        <f>IFERROR(BP370/AR370,0)</f>
        <v>0</v>
      </c>
      <c r="BR370" s="46">
        <f t="shared" ref="BR370:BR386" si="728">IFERROR(P370-AT370,0)</f>
        <v>9640.0009999999984</v>
      </c>
      <c r="BS370" s="48">
        <f>IFERROR(BR370/AT370,0)</f>
        <v>0</v>
      </c>
      <c r="CD370" s="2"/>
      <c r="CE370" s="2"/>
      <c r="CJ370" s="6"/>
      <c r="CK370" s="236"/>
      <c r="CL370" s="15"/>
      <c r="CM370" s="236"/>
      <c r="CN370" s="15"/>
    </row>
    <row r="371" spans="3:92" ht="18" customHeight="1" x14ac:dyDescent="0.3">
      <c r="C371" s="315"/>
      <c r="D371" s="318"/>
      <c r="E371" s="60" t="s">
        <v>36</v>
      </c>
      <c r="F371" s="61">
        <f t="shared" ref="F371:F386" si="729">SUM(F11,F35,F59,F83,F107,F131,F155,F179,F203,F227,F251)</f>
        <v>22388</v>
      </c>
      <c r="G371" s="62">
        <f>IFERROR(F371/F386,0)</f>
        <v>0.47650063703463919</v>
      </c>
      <c r="H371" s="63">
        <f t="shared" ref="H371:H386" si="730">IFERROR(J371/F371,"0")</f>
        <v>246.15990709308559</v>
      </c>
      <c r="I371" s="64">
        <f>IFERROR(H386/H386,0)</f>
        <v>1</v>
      </c>
      <c r="J371" s="63">
        <f t="shared" ref="J371:J386" si="731">SUM(J11,J35,J59,J83,J107,J131,J155,J179,J203,J227,J251)</f>
        <v>5511028</v>
      </c>
      <c r="K371" s="65">
        <f>IFERROR(J371/J386,0)</f>
        <v>0.47008858024075306</v>
      </c>
      <c r="L371" s="61">
        <f t="shared" ref="L371:L386" si="732">SUM(L11,L35,L59,L83,L107,L131,L155,L179,L203,L227,L251)</f>
        <v>11598</v>
      </c>
      <c r="M371" s="62">
        <f>IFERROR(L371/L386,0)</f>
        <v>0.25090319091400759</v>
      </c>
      <c r="N371" s="63">
        <f t="shared" ref="N371:N386" si="733">IFERROR(P371/L371,"0")</f>
        <v>262.27017080531124</v>
      </c>
      <c r="O371" s="64">
        <f>IFERROR(N386/N386,0)</f>
        <v>1</v>
      </c>
      <c r="P371" s="63">
        <f t="shared" ref="P371:P386" si="734">SUM(P11,P35,P59,P83,P107,P131,P155,P179,P203,P227,P251)</f>
        <v>3041809.4409999996</v>
      </c>
      <c r="Q371" s="65">
        <f>IFERROR(P371/P386,0)</f>
        <v>0.31414201699110733</v>
      </c>
      <c r="R371" s="61">
        <f t="shared" ref="R371:R386" si="735">SUM(R11,R35,R59,R83,R107,R131,R155,R179,R203,R227,R251)</f>
        <v>0</v>
      </c>
      <c r="S371" s="62">
        <f>IFERROR(R371/R386,0)</f>
        <v>0</v>
      </c>
      <c r="T371" s="63" t="str">
        <f t="shared" ref="T371:T386" si="736">IFERROR(V371/R371,"0")</f>
        <v>0</v>
      </c>
      <c r="U371" s="64">
        <f>IFERROR(T386/T386,0)</f>
        <v>0</v>
      </c>
      <c r="V371" s="63">
        <f t="shared" ref="V371:V386" si="737">SUM(V11,V35,V59,V83,V107,V131,V155,V179,V203,V227,V251)</f>
        <v>0</v>
      </c>
      <c r="W371" s="65">
        <f>IFERROR(V371/V386,0)</f>
        <v>0</v>
      </c>
      <c r="X371" s="61">
        <f t="shared" ref="X371:X386" si="738">SUM(X11,X35,X59,X83,X107,X131,X155,X179,X203,X227,X251)</f>
        <v>0</v>
      </c>
      <c r="Y371" s="62">
        <f>IFERROR(X371/X386,0)</f>
        <v>0</v>
      </c>
      <c r="Z371" s="63" t="str">
        <f t="shared" ref="Z371:Z386" si="739">IFERROR(AB371/X371,"0")</f>
        <v>0</v>
      </c>
      <c r="AA371" s="64">
        <f>IFERROR(Z386/Z386,0)</f>
        <v>0</v>
      </c>
      <c r="AB371" s="63">
        <f t="shared" ref="AB371:AB386" si="740">SUM(AB11,AB35,AB59,AB83,AB107,AB131,AB155,AB179,AB203,AB227,AB251)</f>
        <v>0</v>
      </c>
      <c r="AC371" s="65">
        <f>IFERROR(AB371/AB386,0)</f>
        <v>0</v>
      </c>
      <c r="AD371" s="61">
        <f t="shared" ref="AD371:AD386" si="741">SUM(AD11,AD35,AD59,AD83,AD107,AD131,AD155,AD179,AD203,AD227,AD251)</f>
        <v>0</v>
      </c>
      <c r="AE371" s="62">
        <f>IFERROR(AD371/AD386,0)</f>
        <v>0</v>
      </c>
      <c r="AF371" s="63" t="str">
        <f t="shared" ref="AF371:AF386" si="742">IFERROR(AH371/AD371,"0")</f>
        <v>0</v>
      </c>
      <c r="AG371" s="64">
        <f>IFERROR(AF386/AF386,0)</f>
        <v>0</v>
      </c>
      <c r="AH371" s="63">
        <f t="shared" ref="AH371:AH386" si="743">SUM(AH11,AH35,AH59,AH83,AH107,AH131,AH155,AH179,AH203,AH227,AH251)</f>
        <v>0</v>
      </c>
      <c r="AI371" s="65">
        <f>IFERROR(AH371/AH386,0)</f>
        <v>0</v>
      </c>
      <c r="AJ371" s="61">
        <f t="shared" ref="AJ371:AJ386" si="744">SUM(AJ11,AJ35,AJ59,AJ83,AJ107,AJ131,AJ155,AJ179,AJ203,AJ227,AJ251)</f>
        <v>0</v>
      </c>
      <c r="AK371" s="62">
        <f>IFERROR(AJ371/AJ386,0)</f>
        <v>0</v>
      </c>
      <c r="AL371" s="63" t="str">
        <f t="shared" ref="AL371:AL386" si="745">IFERROR(AN371/AJ371,"0")</f>
        <v>0</v>
      </c>
      <c r="AM371" s="64">
        <f>IFERROR(AL386/AL386,0)</f>
        <v>0</v>
      </c>
      <c r="AN371" s="63">
        <f t="shared" ref="AN371:AN386" si="746">SUM(AN11,AN35,AN59,AN83,AN107,AN131,AN155,AN179,AN203,AN227,AN251)</f>
        <v>0</v>
      </c>
      <c r="AO371" s="65">
        <f>IFERROR(AN371/AN386,0)</f>
        <v>0</v>
      </c>
      <c r="AP371" s="61">
        <f t="shared" ref="AP371:AP386" si="747">SUM(AP11,AP35,AP59,AP83,AP107,AP131,AP155,AP179,AP203,AP227,AP251)</f>
        <v>0</v>
      </c>
      <c r="AQ371" s="62">
        <f>IFERROR(AP371/AP386,0)</f>
        <v>0</v>
      </c>
      <c r="AR371" s="63" t="str">
        <f t="shared" ref="AR371:AR386" si="748">IFERROR(AT371/AP371,"0")</f>
        <v>0</v>
      </c>
      <c r="AS371" s="64">
        <f>IFERROR(AR386/AR386,0)</f>
        <v>0</v>
      </c>
      <c r="AT371" s="63">
        <f t="shared" ref="AT371:AT386" si="749">SUM(AT11,AT35,AT59,AT83,AT107,AT131,AT155,AT179,AT203,AT227,AT251)</f>
        <v>0</v>
      </c>
      <c r="AU371" s="65">
        <f>IFERROR(AT371/AT386,0)</f>
        <v>0</v>
      </c>
      <c r="AV371" s="70">
        <f t="shared" ref="AV371:AV387" si="750">IFERROR(L371-F371,0)</f>
        <v>-10790</v>
      </c>
      <c r="AW371" s="71">
        <f t="shared" ref="AW371:AW386" si="751">IFERROR(AV371/F371,0)</f>
        <v>-0.48195461854564947</v>
      </c>
      <c r="AX371" s="72">
        <f t="shared" ref="AX371:AX386" si="752">IFERROR(N371-H371,0)</f>
        <v>16.110263712225645</v>
      </c>
      <c r="AY371" s="71">
        <f t="shared" ref="AY371:AY386" si="753">IFERROR(AX371/H371,0)</f>
        <v>6.5446334874239023E-2</v>
      </c>
      <c r="AZ371" s="72">
        <f t="shared" ref="AZ371:AZ386" si="754">IFERROR(P371-J371,0)</f>
        <v>-2469218.5590000004</v>
      </c>
      <c r="BA371" s="73">
        <f t="shared" ref="BA371:BA386" si="755">IFERROR(AZ371/J371,0)</f>
        <v>-0.44805044703093511</v>
      </c>
      <c r="BB371" s="70">
        <f t="shared" ref="BB371:BB387" si="756">IFERROR(L371-R371,0)</f>
        <v>11598</v>
      </c>
      <c r="BC371" s="71">
        <f t="shared" ref="BC371:BC386" si="757">IFERROR(BB371/R371,0)</f>
        <v>0</v>
      </c>
      <c r="BD371" s="72">
        <f t="shared" ref="BD371:BD386" si="758">IFERROR(N371-T371,0)</f>
        <v>262.27017080531124</v>
      </c>
      <c r="BE371" s="71">
        <f t="shared" ref="BE371:BE386" si="759">IFERROR(BD371/T371,0)</f>
        <v>0</v>
      </c>
      <c r="BF371" s="72">
        <f t="shared" ref="BF371:BF386" si="760">IFERROR(P371-V371,0)</f>
        <v>3041809.4409999996</v>
      </c>
      <c r="BG371" s="73">
        <f t="shared" ref="BG371:BG386" si="761">IFERROR(BF371/V371,0)</f>
        <v>0</v>
      </c>
      <c r="BH371" s="70">
        <f t="shared" ref="BH371:BH387" si="762">IFERROR(L371-X371,0)</f>
        <v>11598</v>
      </c>
      <c r="BI371" s="71">
        <f t="shared" ref="BI371:BI386" si="763">IFERROR(BH371/X371,0)</f>
        <v>0</v>
      </c>
      <c r="BJ371" s="72">
        <f t="shared" ref="BJ371:BJ386" si="764">IFERROR(N371-Z371,0)</f>
        <v>262.27017080531124</v>
      </c>
      <c r="BK371" s="71">
        <f t="shared" ref="BK371:BK386" si="765">IFERROR(BJ371/Z371,0)</f>
        <v>0</v>
      </c>
      <c r="BL371" s="72">
        <f t="shared" ref="BL371:BL386" si="766">IFERROR(P371-AB371,0)</f>
        <v>3041809.4409999996</v>
      </c>
      <c r="BM371" s="74">
        <f t="shared" ref="BM371:BM386" si="767">IFERROR(BL371/AB371,0)</f>
        <v>0</v>
      </c>
      <c r="BN371" s="75">
        <f t="shared" ref="BN371:BN386" si="768">IFERROR(L371-AP371,0)</f>
        <v>11598</v>
      </c>
      <c r="BO371" s="71">
        <f t="shared" ref="BO371:BO386" si="769">IFERROR(BN371/AP371,0)</f>
        <v>0</v>
      </c>
      <c r="BP371" s="72">
        <f t="shared" ref="BP371:BP386" si="770">IFERROR(N371-AR371,0)</f>
        <v>262.27017080531124</v>
      </c>
      <c r="BQ371" s="71">
        <f t="shared" ref="BQ371:BQ386" si="771">IFERROR(BP371/AR371,0)</f>
        <v>0</v>
      </c>
      <c r="BR371" s="72">
        <f t="shared" si="728"/>
        <v>3041809.4409999996</v>
      </c>
      <c r="BS371" s="74">
        <f t="shared" ref="BS371:BS386" si="772">IFERROR(BR371/AT371,0)</f>
        <v>0</v>
      </c>
      <c r="CD371" s="2"/>
      <c r="CE371" s="2"/>
      <c r="CJ371" s="6"/>
      <c r="CK371" s="6"/>
      <c r="CM371" s="6"/>
    </row>
    <row r="372" spans="3:92" ht="18" customHeight="1" x14ac:dyDescent="0.3">
      <c r="C372" s="315"/>
      <c r="D372" s="318"/>
      <c r="E372" s="60" t="s">
        <v>37</v>
      </c>
      <c r="F372" s="61">
        <f t="shared" si="729"/>
        <v>763.71669689999999</v>
      </c>
      <c r="G372" s="62">
        <f>IFERROR(F372/F386,0)</f>
        <v>1.6254756681563357E-2</v>
      </c>
      <c r="H372" s="63">
        <f t="shared" si="730"/>
        <v>235.50093998213333</v>
      </c>
      <c r="I372" s="64">
        <f>IFERROR(H372/H386,0)</f>
        <v>0.94382513988944239</v>
      </c>
      <c r="J372" s="63">
        <f t="shared" si="731"/>
        <v>179856</v>
      </c>
      <c r="K372" s="65">
        <f>IFERROR(J372/J386,0)</f>
        <v>1.5341647998845385E-2</v>
      </c>
      <c r="L372" s="61">
        <f t="shared" si="732"/>
        <v>296</v>
      </c>
      <c r="M372" s="62">
        <f>IFERROR(L372/L386,0)</f>
        <v>6.4034613304488914E-3</v>
      </c>
      <c r="N372" s="63">
        <f t="shared" si="733"/>
        <v>208.68867567567568</v>
      </c>
      <c r="O372" s="64">
        <f>IFERROR(N372/N386,0)</f>
        <v>0.99625342452069865</v>
      </c>
      <c r="P372" s="63">
        <f t="shared" si="734"/>
        <v>61771.848000000005</v>
      </c>
      <c r="Q372" s="65">
        <f>IFERROR(P372/P386,0)</f>
        <v>6.379470279245578E-3</v>
      </c>
      <c r="R372" s="61">
        <f t="shared" si="735"/>
        <v>0</v>
      </c>
      <c r="S372" s="62">
        <f>IFERROR(R372/R386,0)</f>
        <v>0</v>
      </c>
      <c r="T372" s="63" t="str">
        <f t="shared" si="736"/>
        <v>0</v>
      </c>
      <c r="U372" s="64">
        <f>IFERROR(T372/T386,0)</f>
        <v>0</v>
      </c>
      <c r="V372" s="63">
        <f t="shared" si="737"/>
        <v>0</v>
      </c>
      <c r="W372" s="65">
        <f>IFERROR(V372/V386,0)</f>
        <v>0</v>
      </c>
      <c r="X372" s="61">
        <f t="shared" si="738"/>
        <v>0</v>
      </c>
      <c r="Y372" s="62">
        <f>IFERROR(X372/X386,0)</f>
        <v>0</v>
      </c>
      <c r="Z372" s="63" t="str">
        <f t="shared" si="739"/>
        <v>0</v>
      </c>
      <c r="AA372" s="64">
        <f>IFERROR(Z372/Z386,0)</f>
        <v>0</v>
      </c>
      <c r="AB372" s="63">
        <f t="shared" si="740"/>
        <v>0</v>
      </c>
      <c r="AC372" s="65">
        <f>IFERROR(AB372/AB386,0)</f>
        <v>0</v>
      </c>
      <c r="AD372" s="61">
        <f t="shared" si="741"/>
        <v>0</v>
      </c>
      <c r="AE372" s="62">
        <f>IFERROR(AD372/AD386,0)</f>
        <v>0</v>
      </c>
      <c r="AF372" s="63" t="str">
        <f t="shared" si="742"/>
        <v>0</v>
      </c>
      <c r="AG372" s="64">
        <f>IFERROR(AF372/AF386,0)</f>
        <v>0</v>
      </c>
      <c r="AH372" s="63">
        <f t="shared" si="743"/>
        <v>0</v>
      </c>
      <c r="AI372" s="65">
        <f>IFERROR(AH372/AH386,0)</f>
        <v>0</v>
      </c>
      <c r="AJ372" s="61">
        <f t="shared" si="744"/>
        <v>0</v>
      </c>
      <c r="AK372" s="62">
        <f>IFERROR(AJ372/AJ386,0)</f>
        <v>0</v>
      </c>
      <c r="AL372" s="63" t="str">
        <f t="shared" si="745"/>
        <v>0</v>
      </c>
      <c r="AM372" s="64">
        <f>IFERROR(AL372/AL386,0)</f>
        <v>0</v>
      </c>
      <c r="AN372" s="63">
        <f t="shared" si="746"/>
        <v>0</v>
      </c>
      <c r="AO372" s="65">
        <f>IFERROR(AN372/AN386,0)</f>
        <v>0</v>
      </c>
      <c r="AP372" s="61">
        <f t="shared" si="747"/>
        <v>0</v>
      </c>
      <c r="AQ372" s="62">
        <f>IFERROR(AP372/AP386,0)</f>
        <v>0</v>
      </c>
      <c r="AR372" s="63" t="str">
        <f t="shared" si="748"/>
        <v>0</v>
      </c>
      <c r="AS372" s="64">
        <f>IFERROR(AR372/AR386,0)</f>
        <v>0</v>
      </c>
      <c r="AT372" s="63">
        <f t="shared" si="749"/>
        <v>0</v>
      </c>
      <c r="AU372" s="65">
        <f>IFERROR(AT372/AT386,0)</f>
        <v>0</v>
      </c>
      <c r="AV372" s="70">
        <f t="shared" si="750"/>
        <v>-467.71669689999999</v>
      </c>
      <c r="AW372" s="71">
        <f t="shared" si="751"/>
        <v>-0.61242172496490821</v>
      </c>
      <c r="AX372" s="72">
        <f t="shared" si="752"/>
        <v>-26.812264306457649</v>
      </c>
      <c r="AY372" s="71">
        <f t="shared" si="753"/>
        <v>-0.11385204793021975</v>
      </c>
      <c r="AZ372" s="72">
        <f t="shared" si="754"/>
        <v>-118084.152</v>
      </c>
      <c r="BA372" s="73">
        <f t="shared" si="755"/>
        <v>-0.65654830531091546</v>
      </c>
      <c r="BB372" s="70">
        <f t="shared" si="756"/>
        <v>296</v>
      </c>
      <c r="BC372" s="71">
        <f t="shared" si="757"/>
        <v>0</v>
      </c>
      <c r="BD372" s="72">
        <f t="shared" si="758"/>
        <v>208.68867567567568</v>
      </c>
      <c r="BE372" s="71">
        <f t="shared" si="759"/>
        <v>0</v>
      </c>
      <c r="BF372" s="72">
        <f t="shared" si="760"/>
        <v>61771.848000000005</v>
      </c>
      <c r="BG372" s="73">
        <f t="shared" si="761"/>
        <v>0</v>
      </c>
      <c r="BH372" s="70">
        <f t="shared" si="762"/>
        <v>296</v>
      </c>
      <c r="BI372" s="71">
        <f t="shared" si="763"/>
        <v>0</v>
      </c>
      <c r="BJ372" s="72">
        <f t="shared" si="764"/>
        <v>208.68867567567568</v>
      </c>
      <c r="BK372" s="71">
        <f t="shared" si="765"/>
        <v>0</v>
      </c>
      <c r="BL372" s="72">
        <f t="shared" si="766"/>
        <v>61771.848000000005</v>
      </c>
      <c r="BM372" s="74">
        <f t="shared" si="767"/>
        <v>0</v>
      </c>
      <c r="BN372" s="75">
        <f t="shared" si="768"/>
        <v>296</v>
      </c>
      <c r="BO372" s="71">
        <f t="shared" si="769"/>
        <v>0</v>
      </c>
      <c r="BP372" s="72">
        <f t="shared" si="770"/>
        <v>208.68867567567568</v>
      </c>
      <c r="BQ372" s="71">
        <f t="shared" si="771"/>
        <v>0</v>
      </c>
      <c r="BR372" s="72">
        <f t="shared" si="728"/>
        <v>61771.848000000005</v>
      </c>
      <c r="BS372" s="74">
        <f t="shared" si="772"/>
        <v>0</v>
      </c>
      <c r="CD372" s="2"/>
      <c r="CE372" s="2"/>
      <c r="CJ372" s="6"/>
      <c r="CK372" s="6"/>
      <c r="CM372" s="6"/>
    </row>
    <row r="373" spans="3:92" ht="18" customHeight="1" x14ac:dyDescent="0.3">
      <c r="C373" s="315"/>
      <c r="D373" s="318"/>
      <c r="E373" s="60" t="s">
        <v>39</v>
      </c>
      <c r="F373" s="61">
        <f t="shared" si="729"/>
        <v>449.14446459999999</v>
      </c>
      <c r="G373" s="62">
        <f>IFERROR(F373/F386,0)</f>
        <v>9.5594793417224377E-3</v>
      </c>
      <c r="H373" s="63">
        <f t="shared" si="730"/>
        <v>289.71524811262253</v>
      </c>
      <c r="I373" s="64">
        <f>IFERROR(H373/H386,0)</f>
        <v>1.1611016694827014</v>
      </c>
      <c r="J373" s="63">
        <f t="shared" si="731"/>
        <v>130124</v>
      </c>
      <c r="K373" s="65">
        <f>IFERROR(J373/J386,0)</f>
        <v>1.1099527423059318E-2</v>
      </c>
      <c r="L373" s="61">
        <f t="shared" si="732"/>
        <v>0</v>
      </c>
      <c r="M373" s="62">
        <f>IFERROR(L373/L386,0)</f>
        <v>0</v>
      </c>
      <c r="N373" s="63" t="str">
        <f t="shared" si="733"/>
        <v>0</v>
      </c>
      <c r="O373" s="64">
        <f>IFERROR(N373/N386,0)</f>
        <v>0</v>
      </c>
      <c r="P373" s="63">
        <f t="shared" si="734"/>
        <v>0</v>
      </c>
      <c r="Q373" s="65">
        <f>IFERROR(P373/P386,0)</f>
        <v>0</v>
      </c>
      <c r="R373" s="61">
        <f t="shared" si="735"/>
        <v>0</v>
      </c>
      <c r="S373" s="62">
        <f>IFERROR(R373/R386,0)</f>
        <v>0</v>
      </c>
      <c r="T373" s="63" t="str">
        <f t="shared" si="736"/>
        <v>0</v>
      </c>
      <c r="U373" s="64">
        <f>IFERROR(T373/T386,0)</f>
        <v>0</v>
      </c>
      <c r="V373" s="63">
        <f t="shared" si="737"/>
        <v>0</v>
      </c>
      <c r="W373" s="65">
        <f>IFERROR(V373/V386,0)</f>
        <v>0</v>
      </c>
      <c r="X373" s="61">
        <f t="shared" si="738"/>
        <v>0</v>
      </c>
      <c r="Y373" s="62">
        <f>IFERROR(X373/X386,0)</f>
        <v>0</v>
      </c>
      <c r="Z373" s="63" t="str">
        <f t="shared" si="739"/>
        <v>0</v>
      </c>
      <c r="AA373" s="64">
        <f>IFERROR(Z373/Z386,0)</f>
        <v>0</v>
      </c>
      <c r="AB373" s="63">
        <f t="shared" si="740"/>
        <v>0</v>
      </c>
      <c r="AC373" s="65">
        <f>IFERROR(AB373/AB386,0)</f>
        <v>0</v>
      </c>
      <c r="AD373" s="61">
        <f t="shared" si="741"/>
        <v>0</v>
      </c>
      <c r="AE373" s="62">
        <f>IFERROR(AD373/AD386,0)</f>
        <v>0</v>
      </c>
      <c r="AF373" s="63" t="str">
        <f t="shared" si="742"/>
        <v>0</v>
      </c>
      <c r="AG373" s="64">
        <f>IFERROR(AF373/AF386,0)</f>
        <v>0</v>
      </c>
      <c r="AH373" s="63">
        <f t="shared" si="743"/>
        <v>0</v>
      </c>
      <c r="AI373" s="65">
        <f>IFERROR(AH373/AH386,0)</f>
        <v>0</v>
      </c>
      <c r="AJ373" s="61">
        <f t="shared" si="744"/>
        <v>0</v>
      </c>
      <c r="AK373" s="62">
        <f>IFERROR(AJ373/AJ386,0)</f>
        <v>0</v>
      </c>
      <c r="AL373" s="63" t="str">
        <f t="shared" si="745"/>
        <v>0</v>
      </c>
      <c r="AM373" s="64">
        <f>IFERROR(AL373/AL386,0)</f>
        <v>0</v>
      </c>
      <c r="AN373" s="63">
        <f t="shared" si="746"/>
        <v>0</v>
      </c>
      <c r="AO373" s="65">
        <f>IFERROR(AN373/AN386,0)</f>
        <v>0</v>
      </c>
      <c r="AP373" s="61">
        <f t="shared" si="747"/>
        <v>0</v>
      </c>
      <c r="AQ373" s="62">
        <f>IFERROR(AP373/AP386,0)</f>
        <v>0</v>
      </c>
      <c r="AR373" s="63" t="str">
        <f t="shared" si="748"/>
        <v>0</v>
      </c>
      <c r="AS373" s="64">
        <f>IFERROR(AR373/AR386,0)</f>
        <v>0</v>
      </c>
      <c r="AT373" s="63">
        <f t="shared" si="749"/>
        <v>0</v>
      </c>
      <c r="AU373" s="65">
        <f>IFERROR(AT373/AT386,0)</f>
        <v>0</v>
      </c>
      <c r="AV373" s="70">
        <f t="shared" si="750"/>
        <v>-449.14446459999999</v>
      </c>
      <c r="AW373" s="71">
        <f t="shared" si="751"/>
        <v>-1</v>
      </c>
      <c r="AX373" s="72">
        <f t="shared" si="752"/>
        <v>-289.71524811262253</v>
      </c>
      <c r="AY373" s="71">
        <f t="shared" si="753"/>
        <v>-1</v>
      </c>
      <c r="AZ373" s="72">
        <f t="shared" si="754"/>
        <v>-130124</v>
      </c>
      <c r="BA373" s="73">
        <f t="shared" si="755"/>
        <v>-1</v>
      </c>
      <c r="BB373" s="70">
        <f t="shared" si="756"/>
        <v>0</v>
      </c>
      <c r="BC373" s="71">
        <f t="shared" si="757"/>
        <v>0</v>
      </c>
      <c r="BD373" s="72">
        <f t="shared" si="758"/>
        <v>0</v>
      </c>
      <c r="BE373" s="71">
        <f t="shared" si="759"/>
        <v>0</v>
      </c>
      <c r="BF373" s="72">
        <f t="shared" si="760"/>
        <v>0</v>
      </c>
      <c r="BG373" s="73">
        <f t="shared" si="761"/>
        <v>0</v>
      </c>
      <c r="BH373" s="70">
        <f t="shared" si="762"/>
        <v>0</v>
      </c>
      <c r="BI373" s="71">
        <f t="shared" si="763"/>
        <v>0</v>
      </c>
      <c r="BJ373" s="72">
        <f t="shared" si="764"/>
        <v>0</v>
      </c>
      <c r="BK373" s="71">
        <f t="shared" si="765"/>
        <v>0</v>
      </c>
      <c r="BL373" s="72">
        <f t="shared" si="766"/>
        <v>0</v>
      </c>
      <c r="BM373" s="74">
        <f t="shared" si="767"/>
        <v>0</v>
      </c>
      <c r="BN373" s="75">
        <f t="shared" si="768"/>
        <v>0</v>
      </c>
      <c r="BO373" s="71">
        <f t="shared" si="769"/>
        <v>0</v>
      </c>
      <c r="BP373" s="72">
        <f t="shared" si="770"/>
        <v>0</v>
      </c>
      <c r="BQ373" s="71">
        <f t="shared" si="771"/>
        <v>0</v>
      </c>
      <c r="BR373" s="72">
        <f t="shared" si="728"/>
        <v>0</v>
      </c>
      <c r="BS373" s="74">
        <f t="shared" si="772"/>
        <v>0</v>
      </c>
      <c r="CD373" s="2"/>
      <c r="CE373" s="2"/>
      <c r="CJ373" s="6"/>
      <c r="CK373" s="6"/>
      <c r="CM373" s="6"/>
    </row>
    <row r="374" spans="3:92" ht="18" customHeight="1" x14ac:dyDescent="0.3">
      <c r="C374" s="315"/>
      <c r="D374" s="319"/>
      <c r="E374" s="86" t="s">
        <v>41</v>
      </c>
      <c r="F374" s="87">
        <f t="shared" si="729"/>
        <v>23600.861161500001</v>
      </c>
      <c r="G374" s="88">
        <f>IFERROR(F374/F386,0)</f>
        <v>0.50231487305792499</v>
      </c>
      <c r="H374" s="89">
        <f t="shared" si="730"/>
        <v>246.64388134682937</v>
      </c>
      <c r="I374" s="90">
        <f>IFERROR(H374/H386,0)</f>
        <v>0.9884830855991793</v>
      </c>
      <c r="J374" s="89">
        <f t="shared" si="731"/>
        <v>5821008</v>
      </c>
      <c r="K374" s="91">
        <f>IFERROR(J374/J386,0)</f>
        <v>0.49652975566265778</v>
      </c>
      <c r="L374" s="87">
        <f t="shared" si="732"/>
        <v>12274</v>
      </c>
      <c r="M374" s="88">
        <f>IFERROR(L374/L386,0)</f>
        <v>0.26552731206057328</v>
      </c>
      <c r="N374" s="89">
        <f t="shared" si="733"/>
        <v>253.64357911031453</v>
      </c>
      <c r="O374" s="90">
        <f>IFERROR(N374/N386,0)</f>
        <v>1.2108624652400868</v>
      </c>
      <c r="P374" s="89">
        <f t="shared" si="734"/>
        <v>3113221.2900000005</v>
      </c>
      <c r="Q374" s="91">
        <f>IFERROR(P374/P386,0)</f>
        <v>0.32151705567023958</v>
      </c>
      <c r="R374" s="87">
        <f t="shared" si="735"/>
        <v>0</v>
      </c>
      <c r="S374" s="88">
        <f>IFERROR(R374/R386,0)</f>
        <v>0</v>
      </c>
      <c r="T374" s="89" t="str">
        <f t="shared" si="736"/>
        <v>0</v>
      </c>
      <c r="U374" s="90">
        <f>IFERROR(T374/T386,0)</f>
        <v>0</v>
      </c>
      <c r="V374" s="89">
        <f t="shared" si="737"/>
        <v>0</v>
      </c>
      <c r="W374" s="91">
        <f>IFERROR(V374/V386,0)</f>
        <v>0</v>
      </c>
      <c r="X374" s="87">
        <f t="shared" si="738"/>
        <v>0</v>
      </c>
      <c r="Y374" s="88">
        <f>IFERROR(X374/X386,0)</f>
        <v>0</v>
      </c>
      <c r="Z374" s="89" t="str">
        <f t="shared" si="739"/>
        <v>0</v>
      </c>
      <c r="AA374" s="90">
        <f>IFERROR(Z374/Z386,0)</f>
        <v>0</v>
      </c>
      <c r="AB374" s="89">
        <f t="shared" si="740"/>
        <v>0</v>
      </c>
      <c r="AC374" s="91">
        <f>IFERROR(AB374/AB386,0)</f>
        <v>0</v>
      </c>
      <c r="AD374" s="87">
        <f t="shared" si="741"/>
        <v>0</v>
      </c>
      <c r="AE374" s="88">
        <f>IFERROR(AD374/AD386,0)</f>
        <v>0</v>
      </c>
      <c r="AF374" s="89" t="str">
        <f t="shared" si="742"/>
        <v>0</v>
      </c>
      <c r="AG374" s="90">
        <f>IFERROR(AF374/AF386,0)</f>
        <v>0</v>
      </c>
      <c r="AH374" s="89">
        <f t="shared" si="743"/>
        <v>0</v>
      </c>
      <c r="AI374" s="91">
        <f>IFERROR(AH374/AH386,0)</f>
        <v>0</v>
      </c>
      <c r="AJ374" s="87">
        <f t="shared" si="744"/>
        <v>0</v>
      </c>
      <c r="AK374" s="88">
        <f>IFERROR(AJ374/AJ386,0)</f>
        <v>0</v>
      </c>
      <c r="AL374" s="89" t="str">
        <f t="shared" si="745"/>
        <v>0</v>
      </c>
      <c r="AM374" s="90">
        <f>IFERROR(AL374/AL386,0)</f>
        <v>0</v>
      </c>
      <c r="AN374" s="89">
        <f t="shared" si="746"/>
        <v>0</v>
      </c>
      <c r="AO374" s="91">
        <f>IFERROR(AN374/AN386,0)</f>
        <v>0</v>
      </c>
      <c r="AP374" s="87">
        <f t="shared" si="747"/>
        <v>0</v>
      </c>
      <c r="AQ374" s="88">
        <f>IFERROR(AP374/AP386,0)</f>
        <v>0</v>
      </c>
      <c r="AR374" s="89" t="str">
        <f t="shared" si="748"/>
        <v>0</v>
      </c>
      <c r="AS374" s="90">
        <f>IFERROR(AR374/AR386,0)</f>
        <v>0</v>
      </c>
      <c r="AT374" s="89">
        <f t="shared" si="749"/>
        <v>0</v>
      </c>
      <c r="AU374" s="91">
        <f>IFERROR(AT374/AT386,0)</f>
        <v>0</v>
      </c>
      <c r="AV374" s="96">
        <f t="shared" si="750"/>
        <v>-11326.861161500001</v>
      </c>
      <c r="AW374" s="97">
        <f t="shared" si="751"/>
        <v>-0.47993423138209329</v>
      </c>
      <c r="AX374" s="98">
        <f t="shared" si="752"/>
        <v>6.9996977634851589</v>
      </c>
      <c r="AY374" s="97">
        <f t="shared" si="753"/>
        <v>2.837977461781109E-2</v>
      </c>
      <c r="AZ374" s="98">
        <f t="shared" si="754"/>
        <v>-2707786.7099999995</v>
      </c>
      <c r="BA374" s="99">
        <f t="shared" si="755"/>
        <v>-0.46517488208227847</v>
      </c>
      <c r="BB374" s="96">
        <f t="shared" si="756"/>
        <v>12274</v>
      </c>
      <c r="BC374" s="97">
        <f t="shared" si="757"/>
        <v>0</v>
      </c>
      <c r="BD374" s="98">
        <f t="shared" si="758"/>
        <v>253.64357911031453</v>
      </c>
      <c r="BE374" s="97">
        <f t="shared" si="759"/>
        <v>0</v>
      </c>
      <c r="BF374" s="98">
        <f t="shared" si="760"/>
        <v>3113221.2900000005</v>
      </c>
      <c r="BG374" s="99">
        <f t="shared" si="761"/>
        <v>0</v>
      </c>
      <c r="BH374" s="96">
        <f t="shared" si="762"/>
        <v>12274</v>
      </c>
      <c r="BI374" s="97">
        <f t="shared" si="763"/>
        <v>0</v>
      </c>
      <c r="BJ374" s="98">
        <f t="shared" si="764"/>
        <v>253.64357911031453</v>
      </c>
      <c r="BK374" s="97">
        <f t="shared" si="765"/>
        <v>0</v>
      </c>
      <c r="BL374" s="98">
        <f t="shared" si="766"/>
        <v>3113221.2900000005</v>
      </c>
      <c r="BM374" s="100">
        <f t="shared" si="767"/>
        <v>0</v>
      </c>
      <c r="BN374" s="101">
        <f t="shared" si="768"/>
        <v>12274</v>
      </c>
      <c r="BO374" s="97">
        <f t="shared" si="769"/>
        <v>0</v>
      </c>
      <c r="BP374" s="98">
        <f t="shared" si="770"/>
        <v>253.64357911031453</v>
      </c>
      <c r="BQ374" s="97">
        <f t="shared" si="771"/>
        <v>0</v>
      </c>
      <c r="BR374" s="98">
        <f t="shared" si="728"/>
        <v>3113221.2900000005</v>
      </c>
      <c r="BS374" s="100">
        <f t="shared" si="772"/>
        <v>0</v>
      </c>
      <c r="CD374" s="2"/>
      <c r="CE374" s="2"/>
      <c r="CJ374" s="6"/>
      <c r="CK374" s="6"/>
      <c r="CM374" s="6"/>
    </row>
    <row r="375" spans="3:92" ht="18" customHeight="1" x14ac:dyDescent="0.3">
      <c r="C375" s="315"/>
      <c r="D375" s="320" t="s">
        <v>44</v>
      </c>
      <c r="E375" s="102" t="s">
        <v>45</v>
      </c>
      <c r="F375" s="103">
        <f t="shared" si="729"/>
        <v>2235.7464</v>
      </c>
      <c r="G375" s="104">
        <f>IFERROR(F375/F386,0)</f>
        <v>4.7585071638730624E-2</v>
      </c>
      <c r="H375" s="105">
        <f t="shared" si="730"/>
        <v>223.41263749770548</v>
      </c>
      <c r="I375" s="106">
        <f>IFERROR(H375/H386,0)</f>
        <v>0.89537843821489027</v>
      </c>
      <c r="J375" s="105">
        <f t="shared" si="731"/>
        <v>499494</v>
      </c>
      <c r="K375" s="107">
        <f>IFERROR(J375/J386,0)</f>
        <v>4.2606647126230295E-2</v>
      </c>
      <c r="L375" s="103">
        <f t="shared" si="732"/>
        <v>3763</v>
      </c>
      <c r="M375" s="104">
        <f>IFERROR(L375/L386,0)</f>
        <v>8.1406165494862084E-2</v>
      </c>
      <c r="N375" s="105">
        <f t="shared" si="733"/>
        <v>135.52882646824344</v>
      </c>
      <c r="O375" s="106">
        <f>IFERROR(N375/N386,0)</f>
        <v>0.64699752898952723</v>
      </c>
      <c r="P375" s="105">
        <f t="shared" si="734"/>
        <v>509994.97400000005</v>
      </c>
      <c r="Q375" s="107">
        <f>IFERROR(P375/P386,0)</f>
        <v>5.2669587919688288E-2</v>
      </c>
      <c r="R375" s="103">
        <f t="shared" si="735"/>
        <v>0</v>
      </c>
      <c r="S375" s="104">
        <f>IFERROR(R375/R386,0)</f>
        <v>0</v>
      </c>
      <c r="T375" s="105" t="str">
        <f t="shared" si="736"/>
        <v>0</v>
      </c>
      <c r="U375" s="106">
        <f>IFERROR(T375/T386,0)</f>
        <v>0</v>
      </c>
      <c r="V375" s="105">
        <f t="shared" si="737"/>
        <v>0</v>
      </c>
      <c r="W375" s="107">
        <f>IFERROR(V375/V386,0)</f>
        <v>0</v>
      </c>
      <c r="X375" s="103">
        <f t="shared" si="738"/>
        <v>0</v>
      </c>
      <c r="Y375" s="104">
        <f>IFERROR(X375/X386,0)</f>
        <v>0</v>
      </c>
      <c r="Z375" s="105" t="str">
        <f t="shared" si="739"/>
        <v>0</v>
      </c>
      <c r="AA375" s="106">
        <f>IFERROR(Z375/Z386,0)</f>
        <v>0</v>
      </c>
      <c r="AB375" s="105">
        <f t="shared" si="740"/>
        <v>0</v>
      </c>
      <c r="AC375" s="107">
        <f>IFERROR(AB375/AB386,0)</f>
        <v>0</v>
      </c>
      <c r="AD375" s="103">
        <f t="shared" si="741"/>
        <v>0</v>
      </c>
      <c r="AE375" s="104">
        <f>IFERROR(AD375/AD386,0)</f>
        <v>0</v>
      </c>
      <c r="AF375" s="105" t="str">
        <f t="shared" si="742"/>
        <v>0</v>
      </c>
      <c r="AG375" s="106">
        <f>IFERROR(AF375/AF386,0)</f>
        <v>0</v>
      </c>
      <c r="AH375" s="105">
        <f t="shared" si="743"/>
        <v>0</v>
      </c>
      <c r="AI375" s="107">
        <f>IFERROR(AH375/AH386,0)</f>
        <v>0</v>
      </c>
      <c r="AJ375" s="103">
        <f t="shared" si="744"/>
        <v>0</v>
      </c>
      <c r="AK375" s="104">
        <f>IFERROR(AJ375/AJ386,0)</f>
        <v>0</v>
      </c>
      <c r="AL375" s="105" t="str">
        <f t="shared" si="745"/>
        <v>0</v>
      </c>
      <c r="AM375" s="106">
        <f>IFERROR(AL375/AL386,0)</f>
        <v>0</v>
      </c>
      <c r="AN375" s="105">
        <f t="shared" si="746"/>
        <v>0</v>
      </c>
      <c r="AO375" s="107">
        <f>IFERROR(AN375/AN386,0)</f>
        <v>0</v>
      </c>
      <c r="AP375" s="103">
        <f t="shared" si="747"/>
        <v>0</v>
      </c>
      <c r="AQ375" s="104">
        <f>IFERROR(AP375/AP386,0)</f>
        <v>0</v>
      </c>
      <c r="AR375" s="105" t="str">
        <f t="shared" si="748"/>
        <v>0</v>
      </c>
      <c r="AS375" s="106">
        <f>IFERROR(AR375/AR386,0)</f>
        <v>0</v>
      </c>
      <c r="AT375" s="105">
        <f t="shared" si="749"/>
        <v>0</v>
      </c>
      <c r="AU375" s="107">
        <f>IFERROR(AT375/AT386,0)</f>
        <v>0</v>
      </c>
      <c r="AV375" s="112">
        <f t="shared" si="750"/>
        <v>1527.2536</v>
      </c>
      <c r="AW375" s="113">
        <f t="shared" si="751"/>
        <v>0.68310681390340156</v>
      </c>
      <c r="AX375" s="114">
        <f t="shared" si="752"/>
        <v>-87.883811029462038</v>
      </c>
      <c r="AY375" s="113">
        <f t="shared" si="753"/>
        <v>-0.39336991861243586</v>
      </c>
      <c r="AZ375" s="114">
        <f t="shared" si="754"/>
        <v>10500.974000000046</v>
      </c>
      <c r="BA375" s="115">
        <f t="shared" si="755"/>
        <v>2.1023223502184302E-2</v>
      </c>
      <c r="BB375" s="112">
        <f t="shared" si="756"/>
        <v>3763</v>
      </c>
      <c r="BC375" s="113">
        <f t="shared" si="757"/>
        <v>0</v>
      </c>
      <c r="BD375" s="114">
        <f t="shared" si="758"/>
        <v>135.52882646824344</v>
      </c>
      <c r="BE375" s="113">
        <f t="shared" si="759"/>
        <v>0</v>
      </c>
      <c r="BF375" s="114">
        <f t="shared" si="760"/>
        <v>509994.97400000005</v>
      </c>
      <c r="BG375" s="115">
        <f t="shared" si="761"/>
        <v>0</v>
      </c>
      <c r="BH375" s="112">
        <f t="shared" si="762"/>
        <v>3763</v>
      </c>
      <c r="BI375" s="113">
        <f t="shared" si="763"/>
        <v>0</v>
      </c>
      <c r="BJ375" s="114">
        <f t="shared" si="764"/>
        <v>135.52882646824344</v>
      </c>
      <c r="BK375" s="113">
        <f t="shared" si="765"/>
        <v>0</v>
      </c>
      <c r="BL375" s="114">
        <f t="shared" si="766"/>
        <v>509994.97400000005</v>
      </c>
      <c r="BM375" s="116">
        <f t="shared" si="767"/>
        <v>0</v>
      </c>
      <c r="BN375" s="117">
        <f t="shared" si="768"/>
        <v>3763</v>
      </c>
      <c r="BO375" s="113">
        <f t="shared" si="769"/>
        <v>0</v>
      </c>
      <c r="BP375" s="114">
        <f t="shared" si="770"/>
        <v>135.52882646824344</v>
      </c>
      <c r="BQ375" s="113">
        <f t="shared" si="771"/>
        <v>0</v>
      </c>
      <c r="BR375" s="114">
        <f t="shared" si="728"/>
        <v>509994.97400000005</v>
      </c>
      <c r="BS375" s="116">
        <f t="shared" si="772"/>
        <v>0</v>
      </c>
      <c r="CD375" s="2"/>
      <c r="CE375" s="2"/>
      <c r="CJ375" s="6"/>
      <c r="CK375" s="6"/>
      <c r="CM375" s="6"/>
    </row>
    <row r="376" spans="3:92" ht="18" customHeight="1" x14ac:dyDescent="0.3">
      <c r="C376" s="315"/>
      <c r="D376" s="321"/>
      <c r="E376" s="60" t="s">
        <v>47</v>
      </c>
      <c r="F376" s="61">
        <f t="shared" si="729"/>
        <v>0</v>
      </c>
      <c r="G376" s="62">
        <f>IFERROR(F376/F386,0)</f>
        <v>0</v>
      </c>
      <c r="H376" s="63" t="str">
        <f t="shared" si="730"/>
        <v>0</v>
      </c>
      <c r="I376" s="64">
        <f>IFERROR(H376/H386,0)</f>
        <v>0</v>
      </c>
      <c r="J376" s="63">
        <f t="shared" si="731"/>
        <v>0</v>
      </c>
      <c r="K376" s="65">
        <f>IFERROR(J376/J386,0)</f>
        <v>0</v>
      </c>
      <c r="L376" s="61">
        <f t="shared" si="732"/>
        <v>0</v>
      </c>
      <c r="M376" s="62">
        <f>IFERROR(L376/L386,0)</f>
        <v>0</v>
      </c>
      <c r="N376" s="63" t="str">
        <f t="shared" si="733"/>
        <v>0</v>
      </c>
      <c r="O376" s="64">
        <f>IFERROR(N376/N386,0)</f>
        <v>0</v>
      </c>
      <c r="P376" s="63">
        <f t="shared" si="734"/>
        <v>0</v>
      </c>
      <c r="Q376" s="65">
        <f>IFERROR(P376/P386,0)</f>
        <v>0</v>
      </c>
      <c r="R376" s="61">
        <f t="shared" si="735"/>
        <v>0</v>
      </c>
      <c r="S376" s="62">
        <f>IFERROR(R376/R386,0)</f>
        <v>0</v>
      </c>
      <c r="T376" s="63" t="str">
        <f t="shared" si="736"/>
        <v>0</v>
      </c>
      <c r="U376" s="64">
        <f>IFERROR(T376/T386,0)</f>
        <v>0</v>
      </c>
      <c r="V376" s="63">
        <f t="shared" si="737"/>
        <v>0</v>
      </c>
      <c r="W376" s="65">
        <f>IFERROR(V376/V386,0)</f>
        <v>0</v>
      </c>
      <c r="X376" s="61">
        <f t="shared" si="738"/>
        <v>0</v>
      </c>
      <c r="Y376" s="62">
        <f>IFERROR(X376/X386,0)</f>
        <v>0</v>
      </c>
      <c r="Z376" s="63" t="str">
        <f t="shared" si="739"/>
        <v>0</v>
      </c>
      <c r="AA376" s="64">
        <f>IFERROR(Z376/Z386,0)</f>
        <v>0</v>
      </c>
      <c r="AB376" s="63">
        <f t="shared" si="740"/>
        <v>0</v>
      </c>
      <c r="AC376" s="65">
        <f>IFERROR(AB376/AB386,0)</f>
        <v>0</v>
      </c>
      <c r="AD376" s="61">
        <f t="shared" si="741"/>
        <v>0</v>
      </c>
      <c r="AE376" s="62">
        <f>IFERROR(AD376/AD386,0)</f>
        <v>0</v>
      </c>
      <c r="AF376" s="63" t="str">
        <f t="shared" si="742"/>
        <v>0</v>
      </c>
      <c r="AG376" s="64">
        <f>IFERROR(AF376/AF386,0)</f>
        <v>0</v>
      </c>
      <c r="AH376" s="63">
        <f t="shared" si="743"/>
        <v>0</v>
      </c>
      <c r="AI376" s="65">
        <f>IFERROR(AH376/AH386,0)</f>
        <v>0</v>
      </c>
      <c r="AJ376" s="61">
        <f t="shared" si="744"/>
        <v>0</v>
      </c>
      <c r="AK376" s="62">
        <f>IFERROR(AJ376/AJ386,0)</f>
        <v>0</v>
      </c>
      <c r="AL376" s="63" t="str">
        <f t="shared" si="745"/>
        <v>0</v>
      </c>
      <c r="AM376" s="64">
        <f>IFERROR(AL376/AL386,0)</f>
        <v>0</v>
      </c>
      <c r="AN376" s="63">
        <f t="shared" si="746"/>
        <v>0</v>
      </c>
      <c r="AO376" s="65">
        <f>IFERROR(AN376/AN386,0)</f>
        <v>0</v>
      </c>
      <c r="AP376" s="61">
        <f t="shared" si="747"/>
        <v>0</v>
      </c>
      <c r="AQ376" s="62">
        <f>IFERROR(AP376/AP386,0)</f>
        <v>0</v>
      </c>
      <c r="AR376" s="63" t="str">
        <f t="shared" si="748"/>
        <v>0</v>
      </c>
      <c r="AS376" s="64">
        <f>IFERROR(AR376/AR386,0)</f>
        <v>0</v>
      </c>
      <c r="AT376" s="63">
        <f t="shared" si="749"/>
        <v>0</v>
      </c>
      <c r="AU376" s="65">
        <f>IFERROR(AT376/AT386,0)</f>
        <v>0</v>
      </c>
      <c r="AV376" s="70">
        <f t="shared" si="750"/>
        <v>0</v>
      </c>
      <c r="AW376" s="71">
        <f t="shared" si="751"/>
        <v>0</v>
      </c>
      <c r="AX376" s="72">
        <f t="shared" si="752"/>
        <v>0</v>
      </c>
      <c r="AY376" s="71">
        <f t="shared" si="753"/>
        <v>0</v>
      </c>
      <c r="AZ376" s="72">
        <f t="shared" si="754"/>
        <v>0</v>
      </c>
      <c r="BA376" s="73">
        <f t="shared" si="755"/>
        <v>0</v>
      </c>
      <c r="BB376" s="70">
        <f t="shared" si="756"/>
        <v>0</v>
      </c>
      <c r="BC376" s="71">
        <f t="shared" si="757"/>
        <v>0</v>
      </c>
      <c r="BD376" s="72">
        <f t="shared" si="758"/>
        <v>0</v>
      </c>
      <c r="BE376" s="71">
        <f t="shared" si="759"/>
        <v>0</v>
      </c>
      <c r="BF376" s="72">
        <f t="shared" si="760"/>
        <v>0</v>
      </c>
      <c r="BG376" s="73">
        <f t="shared" si="761"/>
        <v>0</v>
      </c>
      <c r="BH376" s="70">
        <f t="shared" si="762"/>
        <v>0</v>
      </c>
      <c r="BI376" s="71">
        <f t="shared" si="763"/>
        <v>0</v>
      </c>
      <c r="BJ376" s="72">
        <f t="shared" si="764"/>
        <v>0</v>
      </c>
      <c r="BK376" s="71">
        <f t="shared" si="765"/>
        <v>0</v>
      </c>
      <c r="BL376" s="72">
        <f t="shared" si="766"/>
        <v>0</v>
      </c>
      <c r="BM376" s="74">
        <f t="shared" si="767"/>
        <v>0</v>
      </c>
      <c r="BN376" s="75">
        <f t="shared" si="768"/>
        <v>0</v>
      </c>
      <c r="BO376" s="71">
        <f t="shared" si="769"/>
        <v>0</v>
      </c>
      <c r="BP376" s="72">
        <f t="shared" si="770"/>
        <v>0</v>
      </c>
      <c r="BQ376" s="71">
        <f t="shared" si="771"/>
        <v>0</v>
      </c>
      <c r="BR376" s="72">
        <f t="shared" si="728"/>
        <v>0</v>
      </c>
      <c r="BS376" s="74">
        <f t="shared" si="772"/>
        <v>0</v>
      </c>
      <c r="CD376" s="2"/>
      <c r="CE376" s="2"/>
      <c r="CJ376" s="6"/>
      <c r="CK376" s="6"/>
      <c r="CM376" s="6"/>
    </row>
    <row r="377" spans="3:92" ht="18" customHeight="1" x14ac:dyDescent="0.3">
      <c r="C377" s="315"/>
      <c r="D377" s="321"/>
      <c r="E377" s="60" t="s">
        <v>49</v>
      </c>
      <c r="F377" s="61">
        <f t="shared" si="729"/>
        <v>0</v>
      </c>
      <c r="G377" s="62">
        <f>IFERROR(F377/F386,0)</f>
        <v>0</v>
      </c>
      <c r="H377" s="63" t="str">
        <f t="shared" si="730"/>
        <v>0</v>
      </c>
      <c r="I377" s="64">
        <f>IFERROR(H377/H386,0)</f>
        <v>0</v>
      </c>
      <c r="J377" s="63">
        <f t="shared" si="731"/>
        <v>0</v>
      </c>
      <c r="K377" s="65">
        <f>IFERROR(J377/J386,0)</f>
        <v>0</v>
      </c>
      <c r="L377" s="61">
        <f t="shared" si="732"/>
        <v>443</v>
      </c>
      <c r="M377" s="62">
        <f>IFERROR(L377/L386,0)</f>
        <v>9.5835586803677663E-3</v>
      </c>
      <c r="N377" s="63">
        <f t="shared" si="733"/>
        <v>185.04741083521444</v>
      </c>
      <c r="O377" s="64">
        <f>IFERROR(N377/N386,0)</f>
        <v>0.88339300705409074</v>
      </c>
      <c r="P377" s="63">
        <f t="shared" si="734"/>
        <v>81976.002999999997</v>
      </c>
      <c r="Q377" s="65">
        <f>IFERROR(P377/P386,0)</f>
        <v>8.4660487209294154E-3</v>
      </c>
      <c r="R377" s="61">
        <f t="shared" si="735"/>
        <v>0</v>
      </c>
      <c r="S377" s="62">
        <f>IFERROR(R377/R386,0)</f>
        <v>0</v>
      </c>
      <c r="T377" s="63" t="str">
        <f t="shared" si="736"/>
        <v>0</v>
      </c>
      <c r="U377" s="64">
        <f>IFERROR(T377/T386,0)</f>
        <v>0</v>
      </c>
      <c r="V377" s="63">
        <f t="shared" si="737"/>
        <v>0</v>
      </c>
      <c r="W377" s="65">
        <f>IFERROR(V377/V386,0)</f>
        <v>0</v>
      </c>
      <c r="X377" s="61">
        <f t="shared" si="738"/>
        <v>0</v>
      </c>
      <c r="Y377" s="62">
        <f>IFERROR(X377/X386,0)</f>
        <v>0</v>
      </c>
      <c r="Z377" s="63" t="str">
        <f t="shared" si="739"/>
        <v>0</v>
      </c>
      <c r="AA377" s="64">
        <f>IFERROR(Z377/Z386,0)</f>
        <v>0</v>
      </c>
      <c r="AB377" s="63">
        <f t="shared" si="740"/>
        <v>0</v>
      </c>
      <c r="AC377" s="65">
        <f>IFERROR(AB377/AB386,0)</f>
        <v>0</v>
      </c>
      <c r="AD377" s="61">
        <f t="shared" si="741"/>
        <v>0</v>
      </c>
      <c r="AE377" s="62">
        <f>IFERROR(AD377/AD386,0)</f>
        <v>0</v>
      </c>
      <c r="AF377" s="63" t="str">
        <f t="shared" si="742"/>
        <v>0</v>
      </c>
      <c r="AG377" s="64">
        <f>IFERROR(AF377/AF386,0)</f>
        <v>0</v>
      </c>
      <c r="AH377" s="63">
        <f t="shared" si="743"/>
        <v>0</v>
      </c>
      <c r="AI377" s="65">
        <f>IFERROR(AH377/AH386,0)</f>
        <v>0</v>
      </c>
      <c r="AJ377" s="61">
        <f t="shared" si="744"/>
        <v>0</v>
      </c>
      <c r="AK377" s="62">
        <f>IFERROR(AJ377/AJ386,0)</f>
        <v>0</v>
      </c>
      <c r="AL377" s="63" t="str">
        <f t="shared" si="745"/>
        <v>0</v>
      </c>
      <c r="AM377" s="64">
        <f>IFERROR(AL377/AL386,0)</f>
        <v>0</v>
      </c>
      <c r="AN377" s="63">
        <f t="shared" si="746"/>
        <v>0</v>
      </c>
      <c r="AO377" s="65">
        <f>IFERROR(AN377/AN386,0)</f>
        <v>0</v>
      </c>
      <c r="AP377" s="61">
        <f t="shared" si="747"/>
        <v>0</v>
      </c>
      <c r="AQ377" s="62">
        <f>IFERROR(AP377/AP386,0)</f>
        <v>0</v>
      </c>
      <c r="AR377" s="63" t="str">
        <f t="shared" si="748"/>
        <v>0</v>
      </c>
      <c r="AS377" s="64">
        <f>IFERROR(AR377/AR386,0)</f>
        <v>0</v>
      </c>
      <c r="AT377" s="63">
        <f t="shared" si="749"/>
        <v>0</v>
      </c>
      <c r="AU377" s="65">
        <f>IFERROR(AT377/AT386,0)</f>
        <v>0</v>
      </c>
      <c r="AV377" s="70">
        <f t="shared" si="750"/>
        <v>443</v>
      </c>
      <c r="AW377" s="71">
        <f t="shared" si="751"/>
        <v>0</v>
      </c>
      <c r="AX377" s="72">
        <f t="shared" si="752"/>
        <v>185.04741083521444</v>
      </c>
      <c r="AY377" s="71">
        <f t="shared" si="753"/>
        <v>0</v>
      </c>
      <c r="AZ377" s="72">
        <f t="shared" si="754"/>
        <v>81976.002999999997</v>
      </c>
      <c r="BA377" s="73">
        <f t="shared" si="755"/>
        <v>0</v>
      </c>
      <c r="BB377" s="70">
        <f t="shared" si="756"/>
        <v>443</v>
      </c>
      <c r="BC377" s="71">
        <f t="shared" si="757"/>
        <v>0</v>
      </c>
      <c r="BD377" s="72">
        <f t="shared" si="758"/>
        <v>185.04741083521444</v>
      </c>
      <c r="BE377" s="71">
        <f t="shared" si="759"/>
        <v>0</v>
      </c>
      <c r="BF377" s="72">
        <f t="shared" si="760"/>
        <v>81976.002999999997</v>
      </c>
      <c r="BG377" s="73">
        <f t="shared" si="761"/>
        <v>0</v>
      </c>
      <c r="BH377" s="70">
        <f t="shared" si="762"/>
        <v>443</v>
      </c>
      <c r="BI377" s="71">
        <f t="shared" si="763"/>
        <v>0</v>
      </c>
      <c r="BJ377" s="72">
        <f t="shared" si="764"/>
        <v>185.04741083521444</v>
      </c>
      <c r="BK377" s="71">
        <f t="shared" si="765"/>
        <v>0</v>
      </c>
      <c r="BL377" s="72">
        <f t="shared" si="766"/>
        <v>81976.002999999997</v>
      </c>
      <c r="BM377" s="74">
        <f t="shared" si="767"/>
        <v>0</v>
      </c>
      <c r="BN377" s="75">
        <f t="shared" si="768"/>
        <v>443</v>
      </c>
      <c r="BO377" s="71">
        <f t="shared" si="769"/>
        <v>0</v>
      </c>
      <c r="BP377" s="72">
        <f t="shared" si="770"/>
        <v>185.04741083521444</v>
      </c>
      <c r="BQ377" s="71">
        <f t="shared" si="771"/>
        <v>0</v>
      </c>
      <c r="BR377" s="72">
        <f t="shared" si="728"/>
        <v>81976.002999999997</v>
      </c>
      <c r="BS377" s="74">
        <f t="shared" si="772"/>
        <v>0</v>
      </c>
      <c r="CD377" s="2"/>
      <c r="CE377" s="2"/>
      <c r="CJ377" s="6"/>
      <c r="CK377" s="6"/>
      <c r="CM377" s="6"/>
    </row>
    <row r="378" spans="3:92" ht="18" customHeight="1" x14ac:dyDescent="0.3">
      <c r="C378" s="315"/>
      <c r="D378" s="322"/>
      <c r="E378" s="118" t="s">
        <v>41</v>
      </c>
      <c r="F378" s="119">
        <f t="shared" si="729"/>
        <v>2235.7464</v>
      </c>
      <c r="G378" s="120">
        <f>IFERROR(F378/F386,0)</f>
        <v>4.7585071638730624E-2</v>
      </c>
      <c r="H378" s="121">
        <f t="shared" si="730"/>
        <v>223.41263749770548</v>
      </c>
      <c r="I378" s="122">
        <f>IFERROR(H378/H386,0)</f>
        <v>0.89537843821489027</v>
      </c>
      <c r="J378" s="121">
        <f t="shared" si="731"/>
        <v>499494</v>
      </c>
      <c r="K378" s="123">
        <f>IFERROR(J378/J386,0)</f>
        <v>4.2606647126230295E-2</v>
      </c>
      <c r="L378" s="119">
        <f t="shared" si="732"/>
        <v>4206</v>
      </c>
      <c r="M378" s="120">
        <f>IFERROR(L378/L386,0)</f>
        <v>9.0989724175229852E-2</v>
      </c>
      <c r="N378" s="121">
        <f t="shared" si="733"/>
        <v>140.74440727532095</v>
      </c>
      <c r="O378" s="122">
        <f>IFERROR(N378/N386,0)</f>
        <v>0.6718960541399317</v>
      </c>
      <c r="P378" s="121">
        <f t="shared" si="734"/>
        <v>591970.97699999996</v>
      </c>
      <c r="Q378" s="123">
        <f>IFERROR(P378/P386,0)</f>
        <v>6.1135636640617698E-2</v>
      </c>
      <c r="R378" s="119">
        <f t="shared" si="735"/>
        <v>0</v>
      </c>
      <c r="S378" s="120">
        <f>IFERROR(R378/R386,0)</f>
        <v>0</v>
      </c>
      <c r="T378" s="121" t="str">
        <f t="shared" si="736"/>
        <v>0</v>
      </c>
      <c r="U378" s="122">
        <f>IFERROR(T378/T386,0)</f>
        <v>0</v>
      </c>
      <c r="V378" s="121">
        <f t="shared" si="737"/>
        <v>0</v>
      </c>
      <c r="W378" s="123">
        <f>IFERROR(V378/V386,0)</f>
        <v>0</v>
      </c>
      <c r="X378" s="119">
        <f t="shared" si="738"/>
        <v>0</v>
      </c>
      <c r="Y378" s="120">
        <f>IFERROR(X378/X386,0)</f>
        <v>0</v>
      </c>
      <c r="Z378" s="121" t="str">
        <f t="shared" si="739"/>
        <v>0</v>
      </c>
      <c r="AA378" s="122">
        <f>IFERROR(Z378/Z386,0)</f>
        <v>0</v>
      </c>
      <c r="AB378" s="121">
        <f t="shared" si="740"/>
        <v>0</v>
      </c>
      <c r="AC378" s="123">
        <f>IFERROR(AB378/AB386,0)</f>
        <v>0</v>
      </c>
      <c r="AD378" s="119">
        <f t="shared" si="741"/>
        <v>0</v>
      </c>
      <c r="AE378" s="120">
        <f>IFERROR(AD378/AD386,0)</f>
        <v>0</v>
      </c>
      <c r="AF378" s="121" t="str">
        <f t="shared" si="742"/>
        <v>0</v>
      </c>
      <c r="AG378" s="122">
        <f>IFERROR(AF378/AF386,0)</f>
        <v>0</v>
      </c>
      <c r="AH378" s="121">
        <f t="shared" si="743"/>
        <v>0</v>
      </c>
      <c r="AI378" s="123">
        <f>IFERROR(AH378/AH386,0)</f>
        <v>0</v>
      </c>
      <c r="AJ378" s="119">
        <f t="shared" si="744"/>
        <v>0</v>
      </c>
      <c r="AK378" s="120">
        <f>IFERROR(AJ378/AJ386,0)</f>
        <v>0</v>
      </c>
      <c r="AL378" s="121" t="str">
        <f t="shared" si="745"/>
        <v>0</v>
      </c>
      <c r="AM378" s="122">
        <f>IFERROR(AL378/AL386,0)</f>
        <v>0</v>
      </c>
      <c r="AN378" s="121">
        <f t="shared" si="746"/>
        <v>0</v>
      </c>
      <c r="AO378" s="123">
        <f>IFERROR(AN378/AN386,0)</f>
        <v>0</v>
      </c>
      <c r="AP378" s="119">
        <f t="shared" si="747"/>
        <v>0</v>
      </c>
      <c r="AQ378" s="120">
        <f>IFERROR(AP378/AP386,0)</f>
        <v>0</v>
      </c>
      <c r="AR378" s="121" t="str">
        <f t="shared" si="748"/>
        <v>0</v>
      </c>
      <c r="AS378" s="122">
        <f>IFERROR(AR378/AR386,0)</f>
        <v>0</v>
      </c>
      <c r="AT378" s="121">
        <f t="shared" si="749"/>
        <v>0</v>
      </c>
      <c r="AU378" s="123">
        <f>IFERROR(AT378/AT386,0)</f>
        <v>0</v>
      </c>
      <c r="AV378" s="128">
        <f t="shared" si="750"/>
        <v>1970.2536</v>
      </c>
      <c r="AW378" s="129">
        <f t="shared" si="751"/>
        <v>0.88125093257446374</v>
      </c>
      <c r="AX378" s="130">
        <f t="shared" si="752"/>
        <v>-82.668230222384523</v>
      </c>
      <c r="AY378" s="129">
        <f t="shared" si="753"/>
        <v>-0.37002486138785928</v>
      </c>
      <c r="AZ378" s="130">
        <f t="shared" si="754"/>
        <v>92476.976999999955</v>
      </c>
      <c r="BA378" s="131">
        <f t="shared" si="755"/>
        <v>0.18514131701281689</v>
      </c>
      <c r="BB378" s="128">
        <f t="shared" si="756"/>
        <v>4206</v>
      </c>
      <c r="BC378" s="129">
        <f t="shared" si="757"/>
        <v>0</v>
      </c>
      <c r="BD378" s="130">
        <f t="shared" si="758"/>
        <v>140.74440727532095</v>
      </c>
      <c r="BE378" s="129">
        <f t="shared" si="759"/>
        <v>0</v>
      </c>
      <c r="BF378" s="130">
        <f t="shared" si="760"/>
        <v>591970.97699999996</v>
      </c>
      <c r="BG378" s="131">
        <f t="shared" si="761"/>
        <v>0</v>
      </c>
      <c r="BH378" s="128">
        <f t="shared" si="762"/>
        <v>4206</v>
      </c>
      <c r="BI378" s="129">
        <f t="shared" si="763"/>
        <v>0</v>
      </c>
      <c r="BJ378" s="130">
        <f t="shared" si="764"/>
        <v>140.74440727532095</v>
      </c>
      <c r="BK378" s="129">
        <f t="shared" si="765"/>
        <v>0</v>
      </c>
      <c r="BL378" s="130">
        <f t="shared" si="766"/>
        <v>591970.97699999996</v>
      </c>
      <c r="BM378" s="132">
        <f t="shared" si="767"/>
        <v>0</v>
      </c>
      <c r="BN378" s="133">
        <f t="shared" si="768"/>
        <v>4206</v>
      </c>
      <c r="BO378" s="129">
        <f t="shared" si="769"/>
        <v>0</v>
      </c>
      <c r="BP378" s="130">
        <f t="shared" si="770"/>
        <v>140.74440727532095</v>
      </c>
      <c r="BQ378" s="129">
        <f t="shared" si="771"/>
        <v>0</v>
      </c>
      <c r="BR378" s="130">
        <f t="shared" si="728"/>
        <v>591970.97699999996</v>
      </c>
      <c r="BS378" s="132">
        <f t="shared" si="772"/>
        <v>0</v>
      </c>
      <c r="CD378" s="2"/>
      <c r="CE378" s="2"/>
      <c r="CJ378" s="6"/>
      <c r="CK378" s="6"/>
      <c r="CM378" s="6"/>
    </row>
    <row r="379" spans="3:92" ht="18" customHeight="1" x14ac:dyDescent="0.3">
      <c r="C379" s="315"/>
      <c r="D379" s="323" t="s">
        <v>52</v>
      </c>
      <c r="E379" s="134" t="s">
        <v>53</v>
      </c>
      <c r="F379" s="35">
        <f t="shared" si="729"/>
        <v>3305</v>
      </c>
      <c r="G379" s="36">
        <f>IFERROR(F379/F386,0)</f>
        <v>7.0342799955310106E-2</v>
      </c>
      <c r="H379" s="37">
        <f t="shared" si="730"/>
        <v>283.73040847201213</v>
      </c>
      <c r="I379" s="38">
        <f>IFERROR(H379/H386,0)</f>
        <v>1.1371160237717182</v>
      </c>
      <c r="J379" s="37">
        <f t="shared" si="731"/>
        <v>937729</v>
      </c>
      <c r="K379" s="39">
        <f>IFERROR(J379/J386,0)</f>
        <v>7.9987924986151607E-2</v>
      </c>
      <c r="L379" s="35">
        <f t="shared" si="732"/>
        <v>3272</v>
      </c>
      <c r="M379" s="36">
        <f>IFERROR(L379/L386,0)</f>
        <v>7.0784207679826933E-2</v>
      </c>
      <c r="N379" s="37">
        <f t="shared" si="733"/>
        <v>254.83218062347183</v>
      </c>
      <c r="O379" s="38">
        <f>IFERROR(N379/N386,0)</f>
        <v>1.2165366989954141</v>
      </c>
      <c r="P379" s="37">
        <f t="shared" si="734"/>
        <v>833810.89499999979</v>
      </c>
      <c r="Q379" s="39">
        <f>IFERROR(P379/P386,0)</f>
        <v>8.6111586351822492E-2</v>
      </c>
      <c r="R379" s="35">
        <f t="shared" si="735"/>
        <v>0</v>
      </c>
      <c r="S379" s="36">
        <f>IFERROR(R379/R386,0)</f>
        <v>0</v>
      </c>
      <c r="T379" s="37" t="str">
        <f t="shared" si="736"/>
        <v>0</v>
      </c>
      <c r="U379" s="38">
        <f>IFERROR(T379/T386,0)</f>
        <v>0</v>
      </c>
      <c r="V379" s="37">
        <f t="shared" si="737"/>
        <v>0</v>
      </c>
      <c r="W379" s="39">
        <f>IFERROR(V379/V386,0)</f>
        <v>0</v>
      </c>
      <c r="X379" s="35">
        <f t="shared" si="738"/>
        <v>0</v>
      </c>
      <c r="Y379" s="36">
        <f>IFERROR(X379/X386,0)</f>
        <v>0</v>
      </c>
      <c r="Z379" s="37" t="str">
        <f t="shared" si="739"/>
        <v>0</v>
      </c>
      <c r="AA379" s="38">
        <f>IFERROR(Z379/Z386,0)</f>
        <v>0</v>
      </c>
      <c r="AB379" s="37">
        <f t="shared" si="740"/>
        <v>0</v>
      </c>
      <c r="AC379" s="39">
        <f>IFERROR(AB379/AB386,0)</f>
        <v>0</v>
      </c>
      <c r="AD379" s="35">
        <f t="shared" si="741"/>
        <v>0</v>
      </c>
      <c r="AE379" s="36">
        <f>IFERROR(AD379/AD386,0)</f>
        <v>0</v>
      </c>
      <c r="AF379" s="37" t="str">
        <f t="shared" si="742"/>
        <v>0</v>
      </c>
      <c r="AG379" s="38">
        <f>IFERROR(AF379/AF386,0)</f>
        <v>0</v>
      </c>
      <c r="AH379" s="37">
        <f t="shared" si="743"/>
        <v>0</v>
      </c>
      <c r="AI379" s="39">
        <f>IFERROR(AH379/AH386,0)</f>
        <v>0</v>
      </c>
      <c r="AJ379" s="35">
        <f t="shared" si="744"/>
        <v>0</v>
      </c>
      <c r="AK379" s="36">
        <f>IFERROR(AJ379/AJ386,0)</f>
        <v>0</v>
      </c>
      <c r="AL379" s="37" t="str">
        <f t="shared" si="745"/>
        <v>0</v>
      </c>
      <c r="AM379" s="38">
        <f>IFERROR(AL379/AL386,0)</f>
        <v>0</v>
      </c>
      <c r="AN379" s="37">
        <f t="shared" si="746"/>
        <v>0</v>
      </c>
      <c r="AO379" s="39">
        <f>IFERROR(AN379/AN386,0)</f>
        <v>0</v>
      </c>
      <c r="AP379" s="35">
        <f t="shared" si="747"/>
        <v>0</v>
      </c>
      <c r="AQ379" s="36">
        <f>IFERROR(AP379/AP386,0)</f>
        <v>0</v>
      </c>
      <c r="AR379" s="37" t="str">
        <f t="shared" si="748"/>
        <v>0</v>
      </c>
      <c r="AS379" s="38">
        <f>IFERROR(AR379/AR386,0)</f>
        <v>0</v>
      </c>
      <c r="AT379" s="37">
        <f t="shared" si="749"/>
        <v>0</v>
      </c>
      <c r="AU379" s="39">
        <f>IFERROR(AT379/AT386,0)</f>
        <v>0</v>
      </c>
      <c r="AV379" s="44">
        <f t="shared" si="750"/>
        <v>-33</v>
      </c>
      <c r="AW379" s="45">
        <f t="shared" si="751"/>
        <v>-9.9848714069591532E-3</v>
      </c>
      <c r="AX379" s="46">
        <f t="shared" si="752"/>
        <v>-28.898227848540301</v>
      </c>
      <c r="AY379" s="45">
        <f t="shared" si="753"/>
        <v>-0.1018510071027191</v>
      </c>
      <c r="AZ379" s="46">
        <f t="shared" si="754"/>
        <v>-103918.10500000021</v>
      </c>
      <c r="BA379" s="47">
        <f t="shared" si="755"/>
        <v>-0.11081890930108829</v>
      </c>
      <c r="BB379" s="44">
        <f t="shared" si="756"/>
        <v>3272</v>
      </c>
      <c r="BC379" s="45">
        <f t="shared" si="757"/>
        <v>0</v>
      </c>
      <c r="BD379" s="46">
        <f t="shared" si="758"/>
        <v>254.83218062347183</v>
      </c>
      <c r="BE379" s="45">
        <f t="shared" si="759"/>
        <v>0</v>
      </c>
      <c r="BF379" s="46">
        <f t="shared" si="760"/>
        <v>833810.89499999979</v>
      </c>
      <c r="BG379" s="47">
        <f t="shared" si="761"/>
        <v>0</v>
      </c>
      <c r="BH379" s="44">
        <f t="shared" si="762"/>
        <v>3272</v>
      </c>
      <c r="BI379" s="45">
        <f t="shared" si="763"/>
        <v>0</v>
      </c>
      <c r="BJ379" s="46">
        <f t="shared" si="764"/>
        <v>254.83218062347183</v>
      </c>
      <c r="BK379" s="45">
        <f t="shared" si="765"/>
        <v>0</v>
      </c>
      <c r="BL379" s="46">
        <f t="shared" si="766"/>
        <v>833810.89499999979</v>
      </c>
      <c r="BM379" s="48">
        <f t="shared" si="767"/>
        <v>0</v>
      </c>
      <c r="BN379" s="49">
        <f t="shared" si="768"/>
        <v>3272</v>
      </c>
      <c r="BO379" s="45">
        <f t="shared" si="769"/>
        <v>0</v>
      </c>
      <c r="BP379" s="46">
        <f t="shared" si="770"/>
        <v>254.83218062347183</v>
      </c>
      <c r="BQ379" s="45">
        <f t="shared" si="771"/>
        <v>0</v>
      </c>
      <c r="BR379" s="46">
        <f t="shared" si="728"/>
        <v>833810.89499999979</v>
      </c>
      <c r="BS379" s="48">
        <f t="shared" si="772"/>
        <v>0</v>
      </c>
      <c r="CD379" s="2"/>
      <c r="CE379" s="2"/>
      <c r="CJ379" s="6"/>
      <c r="CK379" s="6"/>
      <c r="CM379" s="6"/>
    </row>
    <row r="380" spans="3:92" ht="18" customHeight="1" x14ac:dyDescent="0.3">
      <c r="C380" s="315"/>
      <c r="D380" s="324"/>
      <c r="E380" s="60" t="s">
        <v>51</v>
      </c>
      <c r="F380" s="61">
        <f t="shared" si="729"/>
        <v>10338</v>
      </c>
      <c r="G380" s="62">
        <f>IFERROR(F380/F386,0)</f>
        <v>0.22003142691013489</v>
      </c>
      <c r="H380" s="63">
        <f t="shared" si="730"/>
        <v>254.07003288837299</v>
      </c>
      <c r="I380" s="64">
        <f>IFERROR(H380/H386,0)</f>
        <v>1.0182451261161698</v>
      </c>
      <c r="J380" s="63">
        <f t="shared" si="731"/>
        <v>2626576</v>
      </c>
      <c r="K380" s="65">
        <f>IFERROR(J380/J386,0)</f>
        <v>0.2240459280436311</v>
      </c>
      <c r="L380" s="61">
        <f t="shared" si="732"/>
        <v>17298</v>
      </c>
      <c r="M380" s="62">
        <f>IFERROR(L380/L386,0)</f>
        <v>0.37421308815575988</v>
      </c>
      <c r="N380" s="63">
        <f t="shared" si="733"/>
        <v>194.91606162562147</v>
      </c>
      <c r="O380" s="64">
        <f>IFERROR(N380/N386,0)</f>
        <v>0.93050470160823784</v>
      </c>
      <c r="P380" s="63">
        <f t="shared" si="734"/>
        <v>3371658.034</v>
      </c>
      <c r="Q380" s="65">
        <f>IFERROR(P380/P386,0)</f>
        <v>0.34820703793227253</v>
      </c>
      <c r="R380" s="61">
        <f t="shared" si="735"/>
        <v>0</v>
      </c>
      <c r="S380" s="62">
        <f>IFERROR(R380/R386,0)</f>
        <v>0</v>
      </c>
      <c r="T380" s="63" t="str">
        <f t="shared" si="736"/>
        <v>0</v>
      </c>
      <c r="U380" s="64">
        <f>IFERROR(T380/T386,0)</f>
        <v>0</v>
      </c>
      <c r="V380" s="63">
        <f t="shared" si="737"/>
        <v>0</v>
      </c>
      <c r="W380" s="65">
        <f>IFERROR(V380/V386,0)</f>
        <v>0</v>
      </c>
      <c r="X380" s="61">
        <f t="shared" si="738"/>
        <v>0</v>
      </c>
      <c r="Y380" s="62">
        <f>IFERROR(X380/X386,0)</f>
        <v>0</v>
      </c>
      <c r="Z380" s="63" t="str">
        <f t="shared" si="739"/>
        <v>0</v>
      </c>
      <c r="AA380" s="64">
        <f>IFERROR(Z380/Z386,0)</f>
        <v>0</v>
      </c>
      <c r="AB380" s="63">
        <f t="shared" si="740"/>
        <v>0</v>
      </c>
      <c r="AC380" s="65">
        <f>IFERROR(AB380/AB386,0)</f>
        <v>0</v>
      </c>
      <c r="AD380" s="61">
        <f t="shared" si="741"/>
        <v>0</v>
      </c>
      <c r="AE380" s="62">
        <f>IFERROR(AD380/AD386,0)</f>
        <v>0</v>
      </c>
      <c r="AF380" s="63" t="str">
        <f t="shared" si="742"/>
        <v>0</v>
      </c>
      <c r="AG380" s="64">
        <f>IFERROR(AF380/AF386,0)</f>
        <v>0</v>
      </c>
      <c r="AH380" s="63">
        <f t="shared" si="743"/>
        <v>0</v>
      </c>
      <c r="AI380" s="65">
        <f>IFERROR(AH380/AH386,0)</f>
        <v>0</v>
      </c>
      <c r="AJ380" s="61">
        <f t="shared" si="744"/>
        <v>0</v>
      </c>
      <c r="AK380" s="62">
        <f>IFERROR(AJ380/AJ386,0)</f>
        <v>0</v>
      </c>
      <c r="AL380" s="63" t="str">
        <f t="shared" si="745"/>
        <v>0</v>
      </c>
      <c r="AM380" s="64">
        <f>IFERROR(AL380/AL386,0)</f>
        <v>0</v>
      </c>
      <c r="AN380" s="63">
        <f t="shared" si="746"/>
        <v>0</v>
      </c>
      <c r="AO380" s="65">
        <f>IFERROR(AN380/AN386,0)</f>
        <v>0</v>
      </c>
      <c r="AP380" s="61">
        <f t="shared" si="747"/>
        <v>0</v>
      </c>
      <c r="AQ380" s="62">
        <f>IFERROR(AP380/AP386,0)</f>
        <v>0</v>
      </c>
      <c r="AR380" s="63" t="str">
        <f t="shared" si="748"/>
        <v>0</v>
      </c>
      <c r="AS380" s="64">
        <f>IFERROR(AR380/AR386,0)</f>
        <v>0</v>
      </c>
      <c r="AT380" s="63">
        <f t="shared" si="749"/>
        <v>0</v>
      </c>
      <c r="AU380" s="65">
        <f>IFERROR(AT380/AT386,0)</f>
        <v>0</v>
      </c>
      <c r="AV380" s="70">
        <f t="shared" si="750"/>
        <v>6960</v>
      </c>
      <c r="AW380" s="71">
        <f t="shared" si="751"/>
        <v>0.67324434126523502</v>
      </c>
      <c r="AX380" s="72">
        <f t="shared" si="752"/>
        <v>-59.153971262751526</v>
      </c>
      <c r="AY380" s="71">
        <f t="shared" si="753"/>
        <v>-0.23282545599835119</v>
      </c>
      <c r="AZ380" s="72">
        <f t="shared" si="754"/>
        <v>745082.03399999999</v>
      </c>
      <c r="BA380" s="73">
        <f t="shared" si="755"/>
        <v>0.28367046451349587</v>
      </c>
      <c r="BB380" s="70">
        <f t="shared" si="756"/>
        <v>17298</v>
      </c>
      <c r="BC380" s="71">
        <f t="shared" si="757"/>
        <v>0</v>
      </c>
      <c r="BD380" s="72">
        <f t="shared" si="758"/>
        <v>194.91606162562147</v>
      </c>
      <c r="BE380" s="71">
        <f t="shared" si="759"/>
        <v>0</v>
      </c>
      <c r="BF380" s="72">
        <f t="shared" si="760"/>
        <v>3371658.034</v>
      </c>
      <c r="BG380" s="73">
        <f t="shared" si="761"/>
        <v>0</v>
      </c>
      <c r="BH380" s="70">
        <f t="shared" si="762"/>
        <v>17298</v>
      </c>
      <c r="BI380" s="71">
        <f t="shared" si="763"/>
        <v>0</v>
      </c>
      <c r="BJ380" s="72">
        <f t="shared" si="764"/>
        <v>194.91606162562147</v>
      </c>
      <c r="BK380" s="71">
        <f t="shared" si="765"/>
        <v>0</v>
      </c>
      <c r="BL380" s="72">
        <f t="shared" si="766"/>
        <v>3371658.034</v>
      </c>
      <c r="BM380" s="74">
        <f t="shared" si="767"/>
        <v>0</v>
      </c>
      <c r="BN380" s="75">
        <f t="shared" si="768"/>
        <v>17298</v>
      </c>
      <c r="BO380" s="71">
        <f t="shared" si="769"/>
        <v>0</v>
      </c>
      <c r="BP380" s="72">
        <f t="shared" si="770"/>
        <v>194.91606162562147</v>
      </c>
      <c r="BQ380" s="71">
        <f t="shared" si="771"/>
        <v>0</v>
      </c>
      <c r="BR380" s="72">
        <f t="shared" si="728"/>
        <v>3371658.034</v>
      </c>
      <c r="BS380" s="74">
        <f t="shared" si="772"/>
        <v>0</v>
      </c>
      <c r="CD380" s="2"/>
      <c r="CE380" s="2"/>
      <c r="CJ380" s="6"/>
      <c r="CK380" s="6"/>
      <c r="CM380" s="6"/>
    </row>
    <row r="381" spans="3:92" ht="18" customHeight="1" x14ac:dyDescent="0.3">
      <c r="C381" s="315"/>
      <c r="D381" s="324"/>
      <c r="E381" s="60" t="s">
        <v>54</v>
      </c>
      <c r="F381" s="61">
        <f t="shared" si="729"/>
        <v>5167</v>
      </c>
      <c r="G381" s="62">
        <f>IFERROR(F381/F386,0)</f>
        <v>0.10997314595131234</v>
      </c>
      <c r="H381" s="63">
        <f t="shared" si="730"/>
        <v>259.30656086704084</v>
      </c>
      <c r="I381" s="64">
        <f>IFERROR(H381/H386,0)</f>
        <v>1.0392317376871305</v>
      </c>
      <c r="J381" s="63">
        <f t="shared" si="731"/>
        <v>1339837</v>
      </c>
      <c r="K381" s="65">
        <f>IFERROR(J381/J386,0)</f>
        <v>0.11428758356590274</v>
      </c>
      <c r="L381" s="61">
        <f t="shared" si="732"/>
        <v>8214</v>
      </c>
      <c r="M381" s="62">
        <f>IFERROR(L381/L386,0)</f>
        <v>0.17769605191995674</v>
      </c>
      <c r="N381" s="63">
        <f t="shared" si="733"/>
        <v>201.88129997565133</v>
      </c>
      <c r="O381" s="64">
        <f>IFERROR(N381/N386,0)</f>
        <v>0.96375587125773199</v>
      </c>
      <c r="P381" s="63">
        <f t="shared" si="734"/>
        <v>1658252.9980000001</v>
      </c>
      <c r="Q381" s="65">
        <f>IFERROR(P381/P386,0)</f>
        <v>0.17125561333717709</v>
      </c>
      <c r="R381" s="61">
        <f t="shared" si="735"/>
        <v>0</v>
      </c>
      <c r="S381" s="62">
        <f>IFERROR(R381/R386,0)</f>
        <v>0</v>
      </c>
      <c r="T381" s="63" t="str">
        <f t="shared" si="736"/>
        <v>0</v>
      </c>
      <c r="U381" s="64">
        <f>IFERROR(T381/T386,0)</f>
        <v>0</v>
      </c>
      <c r="V381" s="63">
        <f t="shared" si="737"/>
        <v>0</v>
      </c>
      <c r="W381" s="65">
        <f>IFERROR(V381/V386,0)</f>
        <v>0</v>
      </c>
      <c r="X381" s="61">
        <f t="shared" si="738"/>
        <v>0</v>
      </c>
      <c r="Y381" s="62">
        <f>IFERROR(X381/X386,0)</f>
        <v>0</v>
      </c>
      <c r="Z381" s="63" t="str">
        <f t="shared" si="739"/>
        <v>0</v>
      </c>
      <c r="AA381" s="64">
        <f>IFERROR(Z381/Z386,0)</f>
        <v>0</v>
      </c>
      <c r="AB381" s="63">
        <f t="shared" si="740"/>
        <v>0</v>
      </c>
      <c r="AC381" s="65">
        <f>IFERROR(AB381/AB386,0)</f>
        <v>0</v>
      </c>
      <c r="AD381" s="61">
        <f t="shared" si="741"/>
        <v>0</v>
      </c>
      <c r="AE381" s="62">
        <f>IFERROR(AD381/AD386,0)</f>
        <v>0</v>
      </c>
      <c r="AF381" s="63" t="str">
        <f t="shared" si="742"/>
        <v>0</v>
      </c>
      <c r="AG381" s="64">
        <f>IFERROR(AF381/AF386,0)</f>
        <v>0</v>
      </c>
      <c r="AH381" s="63">
        <f t="shared" si="743"/>
        <v>0</v>
      </c>
      <c r="AI381" s="65">
        <f>IFERROR(AH381/AH386,0)</f>
        <v>0</v>
      </c>
      <c r="AJ381" s="61">
        <f t="shared" si="744"/>
        <v>0</v>
      </c>
      <c r="AK381" s="62">
        <f>IFERROR(AJ381/AJ386,0)</f>
        <v>0</v>
      </c>
      <c r="AL381" s="63" t="str">
        <f t="shared" si="745"/>
        <v>0</v>
      </c>
      <c r="AM381" s="64">
        <f>IFERROR(AL381/AL386,0)</f>
        <v>0</v>
      </c>
      <c r="AN381" s="63">
        <f t="shared" si="746"/>
        <v>0</v>
      </c>
      <c r="AO381" s="65">
        <f>IFERROR(AN381/AN386,0)</f>
        <v>0</v>
      </c>
      <c r="AP381" s="61">
        <f t="shared" si="747"/>
        <v>0</v>
      </c>
      <c r="AQ381" s="62">
        <f>IFERROR(AP381/AP386,0)</f>
        <v>0</v>
      </c>
      <c r="AR381" s="63" t="str">
        <f t="shared" si="748"/>
        <v>0</v>
      </c>
      <c r="AS381" s="64">
        <f>IFERROR(AR381/AR386,0)</f>
        <v>0</v>
      </c>
      <c r="AT381" s="63">
        <f t="shared" si="749"/>
        <v>0</v>
      </c>
      <c r="AU381" s="65">
        <f>IFERROR(AT381/AT386,0)</f>
        <v>0</v>
      </c>
      <c r="AV381" s="70">
        <f t="shared" si="750"/>
        <v>3047</v>
      </c>
      <c r="AW381" s="71">
        <f t="shared" si="751"/>
        <v>0.58970389007160828</v>
      </c>
      <c r="AX381" s="72">
        <f t="shared" si="752"/>
        <v>-57.425260891389513</v>
      </c>
      <c r="AY381" s="71">
        <f t="shared" si="753"/>
        <v>-0.22145703024010355</v>
      </c>
      <c r="AZ381" s="72">
        <f t="shared" si="754"/>
        <v>318415.99800000014</v>
      </c>
      <c r="BA381" s="73">
        <f t="shared" si="755"/>
        <v>0.23765278761521003</v>
      </c>
      <c r="BB381" s="70">
        <f t="shared" si="756"/>
        <v>8214</v>
      </c>
      <c r="BC381" s="71">
        <f t="shared" si="757"/>
        <v>0</v>
      </c>
      <c r="BD381" s="72">
        <f t="shared" si="758"/>
        <v>201.88129997565133</v>
      </c>
      <c r="BE381" s="71">
        <f t="shared" si="759"/>
        <v>0</v>
      </c>
      <c r="BF381" s="72">
        <f t="shared" si="760"/>
        <v>1658252.9980000001</v>
      </c>
      <c r="BG381" s="73">
        <f t="shared" si="761"/>
        <v>0</v>
      </c>
      <c r="BH381" s="70">
        <f t="shared" si="762"/>
        <v>8214</v>
      </c>
      <c r="BI381" s="71">
        <f t="shared" si="763"/>
        <v>0</v>
      </c>
      <c r="BJ381" s="72">
        <f t="shared" si="764"/>
        <v>201.88129997565133</v>
      </c>
      <c r="BK381" s="71">
        <f t="shared" si="765"/>
        <v>0</v>
      </c>
      <c r="BL381" s="72">
        <f t="shared" si="766"/>
        <v>1658252.9980000001</v>
      </c>
      <c r="BM381" s="74">
        <f t="shared" si="767"/>
        <v>0</v>
      </c>
      <c r="BN381" s="75">
        <f t="shared" si="768"/>
        <v>8214</v>
      </c>
      <c r="BO381" s="71">
        <f t="shared" si="769"/>
        <v>0</v>
      </c>
      <c r="BP381" s="72">
        <f t="shared" si="770"/>
        <v>201.88129997565133</v>
      </c>
      <c r="BQ381" s="71">
        <f t="shared" si="771"/>
        <v>0</v>
      </c>
      <c r="BR381" s="72">
        <f t="shared" si="728"/>
        <v>1658252.9980000001</v>
      </c>
      <c r="BS381" s="74">
        <f t="shared" si="772"/>
        <v>0</v>
      </c>
      <c r="CD381" s="2"/>
      <c r="CE381" s="2"/>
      <c r="CJ381" s="6"/>
      <c r="CK381" s="6"/>
      <c r="CM381" s="6"/>
    </row>
    <row r="382" spans="3:92" ht="18" customHeight="1" x14ac:dyDescent="0.3">
      <c r="C382" s="315"/>
      <c r="D382" s="324"/>
      <c r="E382" s="60" t="s">
        <v>56</v>
      </c>
      <c r="F382" s="61">
        <f t="shared" si="729"/>
        <v>838</v>
      </c>
      <c r="G382" s="62">
        <f>IFERROR(F382/F386,0)</f>
        <v>1.7835784073388764E-2</v>
      </c>
      <c r="H382" s="63">
        <f t="shared" si="730"/>
        <v>256.0059665871122</v>
      </c>
      <c r="I382" s="64">
        <f>IFERROR(H382/H386,0)</f>
        <v>1.0260038335513411</v>
      </c>
      <c r="J382" s="63">
        <f t="shared" si="731"/>
        <v>214533</v>
      </c>
      <c r="K382" s="65">
        <f>IFERROR(J382/J386,0)</f>
        <v>1.8299582833690823E-2</v>
      </c>
      <c r="L382" s="61">
        <f t="shared" si="732"/>
        <v>0</v>
      </c>
      <c r="M382" s="62">
        <f>IFERROR(L382/L386,0)</f>
        <v>0</v>
      </c>
      <c r="N382" s="63" t="str">
        <f t="shared" si="733"/>
        <v>0</v>
      </c>
      <c r="O382" s="64">
        <f>IFERROR(N382/N386,0)</f>
        <v>0</v>
      </c>
      <c r="P382" s="63">
        <f t="shared" si="734"/>
        <v>0</v>
      </c>
      <c r="Q382" s="65">
        <f>IFERROR(P382/P386,0)</f>
        <v>0</v>
      </c>
      <c r="R382" s="61">
        <f t="shared" si="735"/>
        <v>0</v>
      </c>
      <c r="S382" s="62">
        <f>IFERROR(R382/R386,0)</f>
        <v>0</v>
      </c>
      <c r="T382" s="63" t="str">
        <f t="shared" si="736"/>
        <v>0</v>
      </c>
      <c r="U382" s="64">
        <f>IFERROR(T382/T386,0)</f>
        <v>0</v>
      </c>
      <c r="V382" s="63">
        <f t="shared" si="737"/>
        <v>0</v>
      </c>
      <c r="W382" s="65">
        <f>IFERROR(V382/V386,0)</f>
        <v>0</v>
      </c>
      <c r="X382" s="61">
        <f t="shared" si="738"/>
        <v>0</v>
      </c>
      <c r="Y382" s="62">
        <f>IFERROR(X382/X386,0)</f>
        <v>0</v>
      </c>
      <c r="Z382" s="63" t="str">
        <f t="shared" si="739"/>
        <v>0</v>
      </c>
      <c r="AA382" s="64">
        <f>IFERROR(Z382/Z386,0)</f>
        <v>0</v>
      </c>
      <c r="AB382" s="63">
        <f t="shared" si="740"/>
        <v>0</v>
      </c>
      <c r="AC382" s="65">
        <f>IFERROR(AB382/AB386,0)</f>
        <v>0</v>
      </c>
      <c r="AD382" s="61">
        <f t="shared" si="741"/>
        <v>0</v>
      </c>
      <c r="AE382" s="62">
        <f>IFERROR(AD382/AD386,0)</f>
        <v>0</v>
      </c>
      <c r="AF382" s="63" t="str">
        <f t="shared" si="742"/>
        <v>0</v>
      </c>
      <c r="AG382" s="64">
        <f>IFERROR(AF382/AF386,0)</f>
        <v>0</v>
      </c>
      <c r="AH382" s="63">
        <f t="shared" si="743"/>
        <v>0</v>
      </c>
      <c r="AI382" s="65">
        <f>IFERROR(AH382/AH386,0)</f>
        <v>0</v>
      </c>
      <c r="AJ382" s="61">
        <f t="shared" si="744"/>
        <v>0</v>
      </c>
      <c r="AK382" s="62">
        <f>IFERROR(AJ382/AJ386,0)</f>
        <v>0</v>
      </c>
      <c r="AL382" s="63" t="str">
        <f t="shared" si="745"/>
        <v>0</v>
      </c>
      <c r="AM382" s="64">
        <f>IFERROR(AL382/AL386,0)</f>
        <v>0</v>
      </c>
      <c r="AN382" s="63">
        <f t="shared" si="746"/>
        <v>0</v>
      </c>
      <c r="AO382" s="65">
        <f>IFERROR(AN382/AN386,0)</f>
        <v>0</v>
      </c>
      <c r="AP382" s="61">
        <f t="shared" si="747"/>
        <v>0</v>
      </c>
      <c r="AQ382" s="62">
        <f>IFERROR(AP382/AP386,0)</f>
        <v>0</v>
      </c>
      <c r="AR382" s="63" t="str">
        <f t="shared" si="748"/>
        <v>0</v>
      </c>
      <c r="AS382" s="64">
        <f>IFERROR(AR382/AR386,0)</f>
        <v>0</v>
      </c>
      <c r="AT382" s="63">
        <f t="shared" si="749"/>
        <v>0</v>
      </c>
      <c r="AU382" s="65">
        <f>IFERROR(AT382/AT386,0)</f>
        <v>0</v>
      </c>
      <c r="AV382" s="70">
        <f t="shared" si="750"/>
        <v>-838</v>
      </c>
      <c r="AW382" s="71">
        <f t="shared" si="751"/>
        <v>-1</v>
      </c>
      <c r="AX382" s="72">
        <f t="shared" si="752"/>
        <v>-256.0059665871122</v>
      </c>
      <c r="AY382" s="71">
        <f t="shared" si="753"/>
        <v>-1</v>
      </c>
      <c r="AZ382" s="72">
        <f t="shared" si="754"/>
        <v>-214533</v>
      </c>
      <c r="BA382" s="73">
        <f t="shared" si="755"/>
        <v>-1</v>
      </c>
      <c r="BB382" s="70">
        <f t="shared" si="756"/>
        <v>0</v>
      </c>
      <c r="BC382" s="71">
        <f t="shared" si="757"/>
        <v>0</v>
      </c>
      <c r="BD382" s="72">
        <f t="shared" si="758"/>
        <v>0</v>
      </c>
      <c r="BE382" s="71">
        <f t="shared" si="759"/>
        <v>0</v>
      </c>
      <c r="BF382" s="72">
        <f t="shared" si="760"/>
        <v>0</v>
      </c>
      <c r="BG382" s="73">
        <f t="shared" si="761"/>
        <v>0</v>
      </c>
      <c r="BH382" s="70">
        <f t="shared" si="762"/>
        <v>0</v>
      </c>
      <c r="BI382" s="71">
        <f t="shared" si="763"/>
        <v>0</v>
      </c>
      <c r="BJ382" s="72">
        <f t="shared" si="764"/>
        <v>0</v>
      </c>
      <c r="BK382" s="71">
        <f t="shared" si="765"/>
        <v>0</v>
      </c>
      <c r="BL382" s="72">
        <f t="shared" si="766"/>
        <v>0</v>
      </c>
      <c r="BM382" s="74">
        <f t="shared" si="767"/>
        <v>0</v>
      </c>
      <c r="BN382" s="75">
        <f t="shared" si="768"/>
        <v>0</v>
      </c>
      <c r="BO382" s="71">
        <f t="shared" si="769"/>
        <v>0</v>
      </c>
      <c r="BP382" s="72">
        <f t="shared" si="770"/>
        <v>0</v>
      </c>
      <c r="BQ382" s="71">
        <f t="shared" si="771"/>
        <v>0</v>
      </c>
      <c r="BR382" s="72">
        <f t="shared" si="728"/>
        <v>0</v>
      </c>
      <c r="BS382" s="74">
        <f t="shared" si="772"/>
        <v>0</v>
      </c>
      <c r="CD382" s="2"/>
      <c r="CE382" s="2"/>
      <c r="CJ382" s="6"/>
      <c r="CK382" s="6"/>
      <c r="CM382" s="6"/>
    </row>
    <row r="383" spans="3:92" ht="18" customHeight="1" x14ac:dyDescent="0.3">
      <c r="C383" s="315"/>
      <c r="D383" s="324"/>
      <c r="E383" s="60" t="s">
        <v>39</v>
      </c>
      <c r="F383" s="61">
        <f t="shared" si="729"/>
        <v>1044</v>
      </c>
      <c r="G383" s="62">
        <f>IFERROR(F383/F386,0)</f>
        <v>2.2220236960164522E-2</v>
      </c>
      <c r="H383" s="63">
        <f t="shared" si="730"/>
        <v>272.22701149425285</v>
      </c>
      <c r="I383" s="64">
        <f>IFERROR(H383/H386,0)</f>
        <v>1.0910134678220003</v>
      </c>
      <c r="J383" s="63">
        <f t="shared" si="731"/>
        <v>284205</v>
      </c>
      <c r="K383" s="65">
        <f>IFERROR(J383/J386,0)</f>
        <v>2.4242577781735681E-2</v>
      </c>
      <c r="L383" s="61">
        <f t="shared" si="732"/>
        <v>781</v>
      </c>
      <c r="M383" s="62">
        <f>IFERROR(L383/L386,0)</f>
        <v>1.6895619253650622E-2</v>
      </c>
      <c r="N383" s="63">
        <f t="shared" si="733"/>
        <v>144.52491805377721</v>
      </c>
      <c r="O383" s="64">
        <f>IFERROR(N383/N386,0)</f>
        <v>0.68994373591892655</v>
      </c>
      <c r="P383" s="63">
        <f t="shared" si="734"/>
        <v>112873.961</v>
      </c>
      <c r="Q383" s="65">
        <f>IFERROR(P383/P386,0)</f>
        <v>1.1657026668527455E-2</v>
      </c>
      <c r="R383" s="61">
        <f t="shared" si="735"/>
        <v>0</v>
      </c>
      <c r="S383" s="62">
        <f>IFERROR(R383/R386,0)</f>
        <v>0</v>
      </c>
      <c r="T383" s="63" t="str">
        <f t="shared" si="736"/>
        <v>0</v>
      </c>
      <c r="U383" s="64">
        <f>IFERROR(T383/T386,0)</f>
        <v>0</v>
      </c>
      <c r="V383" s="63">
        <f t="shared" si="737"/>
        <v>0</v>
      </c>
      <c r="W383" s="65">
        <f>IFERROR(V383/V386,0)</f>
        <v>0</v>
      </c>
      <c r="X383" s="61">
        <f t="shared" si="738"/>
        <v>0</v>
      </c>
      <c r="Y383" s="62">
        <f>IFERROR(X383/X386,0)</f>
        <v>0</v>
      </c>
      <c r="Z383" s="63" t="str">
        <f t="shared" si="739"/>
        <v>0</v>
      </c>
      <c r="AA383" s="64">
        <f>IFERROR(Z383/Z386,0)</f>
        <v>0</v>
      </c>
      <c r="AB383" s="63">
        <f t="shared" si="740"/>
        <v>0</v>
      </c>
      <c r="AC383" s="65">
        <f>IFERROR(AB383/AB386,0)</f>
        <v>0</v>
      </c>
      <c r="AD383" s="61">
        <f t="shared" si="741"/>
        <v>0</v>
      </c>
      <c r="AE383" s="62">
        <f>IFERROR(AD383/AD386,0)</f>
        <v>0</v>
      </c>
      <c r="AF383" s="63" t="str">
        <f t="shared" si="742"/>
        <v>0</v>
      </c>
      <c r="AG383" s="64">
        <f>IFERROR(AF383/AF386,0)</f>
        <v>0</v>
      </c>
      <c r="AH383" s="63">
        <f t="shared" si="743"/>
        <v>0</v>
      </c>
      <c r="AI383" s="65">
        <f>IFERROR(AH383/AH386,0)</f>
        <v>0</v>
      </c>
      <c r="AJ383" s="61">
        <f t="shared" si="744"/>
        <v>0</v>
      </c>
      <c r="AK383" s="62">
        <f>IFERROR(AJ383/AJ386,0)</f>
        <v>0</v>
      </c>
      <c r="AL383" s="63" t="str">
        <f t="shared" si="745"/>
        <v>0</v>
      </c>
      <c r="AM383" s="64">
        <f>IFERROR(AL383/AL386,0)</f>
        <v>0</v>
      </c>
      <c r="AN383" s="63">
        <f t="shared" si="746"/>
        <v>0</v>
      </c>
      <c r="AO383" s="65">
        <f>IFERROR(AN383/AN386,0)</f>
        <v>0</v>
      </c>
      <c r="AP383" s="61">
        <f t="shared" si="747"/>
        <v>0</v>
      </c>
      <c r="AQ383" s="62">
        <f>IFERROR(AP383/AP386,0)</f>
        <v>0</v>
      </c>
      <c r="AR383" s="63" t="str">
        <f t="shared" si="748"/>
        <v>0</v>
      </c>
      <c r="AS383" s="64">
        <f>IFERROR(AR383/AR386,0)</f>
        <v>0</v>
      </c>
      <c r="AT383" s="63">
        <f t="shared" si="749"/>
        <v>0</v>
      </c>
      <c r="AU383" s="65">
        <f>IFERROR(AT383/AT386,0)</f>
        <v>0</v>
      </c>
      <c r="AV383" s="70">
        <f t="shared" si="750"/>
        <v>-263</v>
      </c>
      <c r="AW383" s="71">
        <f t="shared" si="751"/>
        <v>-0.25191570881226055</v>
      </c>
      <c r="AX383" s="72">
        <f t="shared" si="752"/>
        <v>-127.70209344047564</v>
      </c>
      <c r="AY383" s="71">
        <f t="shared" si="753"/>
        <v>-0.46910147798897478</v>
      </c>
      <c r="AZ383" s="72">
        <f t="shared" si="754"/>
        <v>-171331.03899999999</v>
      </c>
      <c r="BA383" s="73">
        <f t="shared" si="755"/>
        <v>-0.60284315546876366</v>
      </c>
      <c r="BB383" s="70">
        <f t="shared" si="756"/>
        <v>781</v>
      </c>
      <c r="BC383" s="71">
        <f t="shared" si="757"/>
        <v>0</v>
      </c>
      <c r="BD383" s="72">
        <f t="shared" si="758"/>
        <v>144.52491805377721</v>
      </c>
      <c r="BE383" s="71">
        <f t="shared" si="759"/>
        <v>0</v>
      </c>
      <c r="BF383" s="72">
        <f t="shared" si="760"/>
        <v>112873.961</v>
      </c>
      <c r="BG383" s="73">
        <f t="shared" si="761"/>
        <v>0</v>
      </c>
      <c r="BH383" s="70">
        <f t="shared" si="762"/>
        <v>781</v>
      </c>
      <c r="BI383" s="71">
        <f t="shared" si="763"/>
        <v>0</v>
      </c>
      <c r="BJ383" s="72">
        <f t="shared" si="764"/>
        <v>144.52491805377721</v>
      </c>
      <c r="BK383" s="71">
        <f t="shared" si="765"/>
        <v>0</v>
      </c>
      <c r="BL383" s="72">
        <f t="shared" si="766"/>
        <v>112873.961</v>
      </c>
      <c r="BM383" s="74">
        <f t="shared" si="767"/>
        <v>0</v>
      </c>
      <c r="BN383" s="75">
        <f t="shared" si="768"/>
        <v>781</v>
      </c>
      <c r="BO383" s="71">
        <f t="shared" si="769"/>
        <v>0</v>
      </c>
      <c r="BP383" s="72">
        <f t="shared" si="770"/>
        <v>144.52491805377721</v>
      </c>
      <c r="BQ383" s="71">
        <f t="shared" si="771"/>
        <v>0</v>
      </c>
      <c r="BR383" s="72">
        <f t="shared" si="728"/>
        <v>112873.961</v>
      </c>
      <c r="BS383" s="74">
        <f t="shared" si="772"/>
        <v>0</v>
      </c>
      <c r="CD383" s="2"/>
      <c r="CE383" s="2"/>
      <c r="CJ383" s="6"/>
      <c r="CK383" s="6"/>
      <c r="CM383" s="6"/>
    </row>
    <row r="384" spans="3:92" ht="18" customHeight="1" x14ac:dyDescent="0.3">
      <c r="C384" s="315"/>
      <c r="D384" s="325"/>
      <c r="E384" s="86" t="s">
        <v>41</v>
      </c>
      <c r="F384" s="87">
        <f t="shared" si="729"/>
        <v>20692</v>
      </c>
      <c r="G384" s="88">
        <f>IFERROR(F384/F386,0)</f>
        <v>0.44040339385031063</v>
      </c>
      <c r="H384" s="89">
        <f t="shared" si="730"/>
        <v>261.10960757780782</v>
      </c>
      <c r="I384" s="90">
        <f>IFERROR(H384/H386,0)</f>
        <v>1.0464578694135938</v>
      </c>
      <c r="J384" s="89">
        <f t="shared" si="731"/>
        <v>5402880</v>
      </c>
      <c r="K384" s="91">
        <f>IFERROR(J384/J386,0)</f>
        <v>0.46086359721111192</v>
      </c>
      <c r="L384" s="87">
        <f t="shared" si="732"/>
        <v>29565</v>
      </c>
      <c r="M384" s="88">
        <f>IFERROR(L384/L386,0)</f>
        <v>0.63958896700919421</v>
      </c>
      <c r="N384" s="89">
        <f t="shared" si="733"/>
        <v>202.15105320480296</v>
      </c>
      <c r="O384" s="90">
        <f>IFERROR(N384/N386,0)</f>
        <v>0.96504363916103442</v>
      </c>
      <c r="P384" s="89">
        <f t="shared" si="734"/>
        <v>5976595.8879999993</v>
      </c>
      <c r="Q384" s="91">
        <f>IFERROR(P384/P386,0)</f>
        <v>0.61723126428979957</v>
      </c>
      <c r="R384" s="87">
        <f t="shared" si="735"/>
        <v>0</v>
      </c>
      <c r="S384" s="88">
        <f>IFERROR(R384/R386,0)</f>
        <v>0</v>
      </c>
      <c r="T384" s="89" t="str">
        <f t="shared" si="736"/>
        <v>0</v>
      </c>
      <c r="U384" s="90">
        <f>IFERROR(T384/T386,0)</f>
        <v>0</v>
      </c>
      <c r="V384" s="89">
        <f t="shared" si="737"/>
        <v>0</v>
      </c>
      <c r="W384" s="91">
        <f>IFERROR(V384/V386,0)</f>
        <v>0</v>
      </c>
      <c r="X384" s="87">
        <f t="shared" si="738"/>
        <v>0</v>
      </c>
      <c r="Y384" s="88">
        <f>IFERROR(X384/X386,0)</f>
        <v>0</v>
      </c>
      <c r="Z384" s="89" t="str">
        <f t="shared" si="739"/>
        <v>0</v>
      </c>
      <c r="AA384" s="90">
        <f>IFERROR(Z384/Z386,0)</f>
        <v>0</v>
      </c>
      <c r="AB384" s="89">
        <f t="shared" si="740"/>
        <v>0</v>
      </c>
      <c r="AC384" s="91">
        <f>IFERROR(AB384/AB386,0)</f>
        <v>0</v>
      </c>
      <c r="AD384" s="87">
        <f t="shared" si="741"/>
        <v>0</v>
      </c>
      <c r="AE384" s="88">
        <f>IFERROR(AD384/AD386,0)</f>
        <v>0</v>
      </c>
      <c r="AF384" s="89" t="str">
        <f t="shared" si="742"/>
        <v>0</v>
      </c>
      <c r="AG384" s="90">
        <f>IFERROR(AF384/AF386,0)</f>
        <v>0</v>
      </c>
      <c r="AH384" s="89">
        <f t="shared" si="743"/>
        <v>0</v>
      </c>
      <c r="AI384" s="91">
        <f>IFERROR(AH384/AH386,0)</f>
        <v>0</v>
      </c>
      <c r="AJ384" s="87">
        <f t="shared" si="744"/>
        <v>0</v>
      </c>
      <c r="AK384" s="88">
        <f>IFERROR(AJ384/AJ386,0)</f>
        <v>0</v>
      </c>
      <c r="AL384" s="89" t="str">
        <f t="shared" si="745"/>
        <v>0</v>
      </c>
      <c r="AM384" s="90">
        <f>IFERROR(AL384/AL386,0)</f>
        <v>0</v>
      </c>
      <c r="AN384" s="89">
        <f t="shared" si="746"/>
        <v>0</v>
      </c>
      <c r="AO384" s="91">
        <f>IFERROR(AN384/AN386,0)</f>
        <v>0</v>
      </c>
      <c r="AP384" s="87">
        <f t="shared" si="747"/>
        <v>0</v>
      </c>
      <c r="AQ384" s="88">
        <f>IFERROR(AP384/AP386,0)</f>
        <v>0</v>
      </c>
      <c r="AR384" s="89" t="str">
        <f t="shared" si="748"/>
        <v>0</v>
      </c>
      <c r="AS384" s="90">
        <f>IFERROR(AR384/AR386,0)</f>
        <v>0</v>
      </c>
      <c r="AT384" s="89">
        <f t="shared" si="749"/>
        <v>0</v>
      </c>
      <c r="AU384" s="91">
        <f>IFERROR(AT384/AT386,0)</f>
        <v>0</v>
      </c>
      <c r="AV384" s="96">
        <f t="shared" si="750"/>
        <v>8873</v>
      </c>
      <c r="AW384" s="97">
        <f t="shared" si="751"/>
        <v>0.42881306785231005</v>
      </c>
      <c r="AX384" s="98">
        <f t="shared" si="752"/>
        <v>-58.958554373004858</v>
      </c>
      <c r="AY384" s="97">
        <f t="shared" si="753"/>
        <v>-0.22580001907986419</v>
      </c>
      <c r="AZ384" s="98">
        <f t="shared" si="754"/>
        <v>573715.88799999934</v>
      </c>
      <c r="BA384" s="99">
        <f t="shared" si="755"/>
        <v>0.106187049869699</v>
      </c>
      <c r="BB384" s="96">
        <f t="shared" si="756"/>
        <v>29565</v>
      </c>
      <c r="BC384" s="97">
        <f t="shared" si="757"/>
        <v>0</v>
      </c>
      <c r="BD384" s="98">
        <f t="shared" si="758"/>
        <v>202.15105320480296</v>
      </c>
      <c r="BE384" s="97">
        <f t="shared" si="759"/>
        <v>0</v>
      </c>
      <c r="BF384" s="98">
        <f t="shared" si="760"/>
        <v>5976595.8879999993</v>
      </c>
      <c r="BG384" s="99">
        <f t="shared" si="761"/>
        <v>0</v>
      </c>
      <c r="BH384" s="96">
        <f t="shared" si="762"/>
        <v>29565</v>
      </c>
      <c r="BI384" s="97">
        <f t="shared" si="763"/>
        <v>0</v>
      </c>
      <c r="BJ384" s="98">
        <f t="shared" si="764"/>
        <v>202.15105320480296</v>
      </c>
      <c r="BK384" s="97">
        <f t="shared" si="765"/>
        <v>0</v>
      </c>
      <c r="BL384" s="98">
        <f t="shared" si="766"/>
        <v>5976595.8879999993</v>
      </c>
      <c r="BM384" s="100">
        <f t="shared" si="767"/>
        <v>0</v>
      </c>
      <c r="BN384" s="101">
        <f t="shared" si="768"/>
        <v>29565</v>
      </c>
      <c r="BO384" s="97">
        <f t="shared" si="769"/>
        <v>0</v>
      </c>
      <c r="BP384" s="98">
        <f t="shared" si="770"/>
        <v>202.15105320480296</v>
      </c>
      <c r="BQ384" s="97">
        <f t="shared" si="771"/>
        <v>0</v>
      </c>
      <c r="BR384" s="98">
        <f t="shared" si="728"/>
        <v>5976595.8879999993</v>
      </c>
      <c r="BS384" s="100">
        <f t="shared" si="772"/>
        <v>0</v>
      </c>
      <c r="CD384" s="2"/>
      <c r="CE384" s="2"/>
      <c r="CJ384" s="6"/>
      <c r="CK384" s="6"/>
      <c r="CM384" s="6"/>
    </row>
    <row r="385" spans="3:91" ht="18" customHeight="1" x14ac:dyDescent="0.3">
      <c r="C385" s="315"/>
      <c r="D385" s="326" t="s">
        <v>57</v>
      </c>
      <c r="E385" s="327"/>
      <c r="F385" s="155">
        <f t="shared" si="729"/>
        <v>455.589856</v>
      </c>
      <c r="G385" s="156">
        <f>IFERROR(F385/F386,0)</f>
        <v>9.6966614530337482E-3</v>
      </c>
      <c r="H385" s="157">
        <f t="shared" si="730"/>
        <v>0</v>
      </c>
      <c r="I385" s="158">
        <f>IFERROR(H385/H386,0)</f>
        <v>0</v>
      </c>
      <c r="J385" s="157">
        <f t="shared" si="731"/>
        <v>0</v>
      </c>
      <c r="K385" s="159">
        <f>IFERROR(J385/J386,0)</f>
        <v>0</v>
      </c>
      <c r="L385" s="155">
        <f t="shared" si="732"/>
        <v>180</v>
      </c>
      <c r="M385" s="156">
        <f>IFERROR(L385/L386,0)</f>
        <v>3.8939967550027043E-3</v>
      </c>
      <c r="N385" s="157">
        <f t="shared" si="733"/>
        <v>6.2424333333333326</v>
      </c>
      <c r="O385" s="158">
        <f>IFERROR(N385/N386,0)</f>
        <v>2.9800589636883548E-2</v>
      </c>
      <c r="P385" s="157">
        <f t="shared" si="734"/>
        <v>1123.6379999999999</v>
      </c>
      <c r="Q385" s="159">
        <f>IFERROR(P385/P386,0)</f>
        <v>1.1604339934319176E-4</v>
      </c>
      <c r="R385" s="155">
        <f t="shared" si="735"/>
        <v>0</v>
      </c>
      <c r="S385" s="156">
        <f>IFERROR(R385/R386,0)</f>
        <v>0</v>
      </c>
      <c r="T385" s="157" t="str">
        <f t="shared" si="736"/>
        <v>0</v>
      </c>
      <c r="U385" s="158">
        <f>IFERROR(T385/T386,0)</f>
        <v>0</v>
      </c>
      <c r="V385" s="157">
        <f t="shared" si="737"/>
        <v>0</v>
      </c>
      <c r="W385" s="159">
        <f>IFERROR(V385/V386,0)</f>
        <v>0</v>
      </c>
      <c r="X385" s="155">
        <f t="shared" si="738"/>
        <v>0</v>
      </c>
      <c r="Y385" s="156">
        <f>IFERROR(X385/X386,0)</f>
        <v>0</v>
      </c>
      <c r="Z385" s="157" t="str">
        <f t="shared" si="739"/>
        <v>0</v>
      </c>
      <c r="AA385" s="158">
        <f>IFERROR(Z385/Z386,0)</f>
        <v>0</v>
      </c>
      <c r="AB385" s="157">
        <f t="shared" si="740"/>
        <v>0</v>
      </c>
      <c r="AC385" s="159">
        <f>IFERROR(AB385/AB386,0)</f>
        <v>0</v>
      </c>
      <c r="AD385" s="155">
        <f t="shared" si="741"/>
        <v>0</v>
      </c>
      <c r="AE385" s="156">
        <f>IFERROR(AD385/AD386,0)</f>
        <v>0</v>
      </c>
      <c r="AF385" s="157" t="str">
        <f t="shared" si="742"/>
        <v>0</v>
      </c>
      <c r="AG385" s="158">
        <f>IFERROR(AF385/AF386,0)</f>
        <v>0</v>
      </c>
      <c r="AH385" s="157">
        <f t="shared" si="743"/>
        <v>0</v>
      </c>
      <c r="AI385" s="159">
        <f>IFERROR(AH385/AH386,0)</f>
        <v>0</v>
      </c>
      <c r="AJ385" s="155">
        <f t="shared" si="744"/>
        <v>0</v>
      </c>
      <c r="AK385" s="156">
        <f>IFERROR(AJ385/AJ386,0)</f>
        <v>0</v>
      </c>
      <c r="AL385" s="157" t="str">
        <f t="shared" si="745"/>
        <v>0</v>
      </c>
      <c r="AM385" s="158">
        <f>IFERROR(AL385/AL386,0)</f>
        <v>0</v>
      </c>
      <c r="AN385" s="157">
        <f t="shared" si="746"/>
        <v>0</v>
      </c>
      <c r="AO385" s="159">
        <f>IFERROR(AN385/AN386,0)</f>
        <v>0</v>
      </c>
      <c r="AP385" s="155">
        <f t="shared" si="747"/>
        <v>0</v>
      </c>
      <c r="AQ385" s="156">
        <f>IFERROR(AP385/AP386,0)</f>
        <v>0</v>
      </c>
      <c r="AR385" s="157" t="str">
        <f t="shared" si="748"/>
        <v>0</v>
      </c>
      <c r="AS385" s="158">
        <f>IFERROR(AR385/AR386,0)</f>
        <v>0</v>
      </c>
      <c r="AT385" s="157">
        <f t="shared" si="749"/>
        <v>0</v>
      </c>
      <c r="AU385" s="159">
        <f>IFERROR(AT385/AT386,0)</f>
        <v>0</v>
      </c>
      <c r="AV385" s="164">
        <f t="shared" si="750"/>
        <v>-275.589856</v>
      </c>
      <c r="AW385" s="165">
        <f t="shared" si="751"/>
        <v>-0.60490779671793216</v>
      </c>
      <c r="AX385" s="166">
        <f t="shared" si="752"/>
        <v>6.2424333333333326</v>
      </c>
      <c r="AY385" s="165">
        <f t="shared" si="753"/>
        <v>0</v>
      </c>
      <c r="AZ385" s="166">
        <f t="shared" si="754"/>
        <v>1123.6379999999999</v>
      </c>
      <c r="BA385" s="167">
        <f t="shared" si="755"/>
        <v>0</v>
      </c>
      <c r="BB385" s="164">
        <f t="shared" si="756"/>
        <v>180</v>
      </c>
      <c r="BC385" s="165">
        <f t="shared" si="757"/>
        <v>0</v>
      </c>
      <c r="BD385" s="166">
        <f t="shared" si="758"/>
        <v>6.2424333333333326</v>
      </c>
      <c r="BE385" s="165">
        <f t="shared" si="759"/>
        <v>0</v>
      </c>
      <c r="BF385" s="166">
        <f t="shared" si="760"/>
        <v>1123.6379999999999</v>
      </c>
      <c r="BG385" s="167">
        <f t="shared" si="761"/>
        <v>0</v>
      </c>
      <c r="BH385" s="164">
        <f t="shared" si="762"/>
        <v>180</v>
      </c>
      <c r="BI385" s="165">
        <f t="shared" si="763"/>
        <v>0</v>
      </c>
      <c r="BJ385" s="166">
        <f t="shared" si="764"/>
        <v>6.2424333333333326</v>
      </c>
      <c r="BK385" s="165">
        <f t="shared" si="765"/>
        <v>0</v>
      </c>
      <c r="BL385" s="166">
        <f t="shared" si="766"/>
        <v>1123.6379999999999</v>
      </c>
      <c r="BM385" s="168">
        <f t="shared" si="767"/>
        <v>0</v>
      </c>
      <c r="BN385" s="169">
        <f t="shared" si="768"/>
        <v>180</v>
      </c>
      <c r="BO385" s="165">
        <f t="shared" si="769"/>
        <v>0</v>
      </c>
      <c r="BP385" s="166">
        <f t="shared" si="770"/>
        <v>6.2424333333333326</v>
      </c>
      <c r="BQ385" s="165">
        <f t="shared" si="771"/>
        <v>0</v>
      </c>
      <c r="BR385" s="166">
        <f t="shared" si="728"/>
        <v>1123.6379999999999</v>
      </c>
      <c r="BS385" s="168">
        <f t="shared" si="772"/>
        <v>0</v>
      </c>
      <c r="CD385" s="2"/>
      <c r="CE385" s="2"/>
      <c r="CJ385" s="6"/>
      <c r="CK385" s="6"/>
      <c r="CM385" s="6"/>
    </row>
    <row r="386" spans="3:91" ht="18" customHeight="1" x14ac:dyDescent="0.3">
      <c r="C386" s="315"/>
      <c r="D386" s="328" t="s">
        <v>59</v>
      </c>
      <c r="E386" s="329"/>
      <c r="F386" s="170">
        <f t="shared" si="729"/>
        <v>46984.1974175</v>
      </c>
      <c r="G386" s="171">
        <f>IFERROR(F386/F386,0)</f>
        <v>1</v>
      </c>
      <c r="H386" s="172">
        <f t="shared" si="730"/>
        <v>249.51755365376195</v>
      </c>
      <c r="I386" s="173">
        <f>IFERROR(H386/H386,0)</f>
        <v>1</v>
      </c>
      <c r="J386" s="172">
        <f t="shared" si="731"/>
        <v>11723382</v>
      </c>
      <c r="K386" s="174">
        <f>IFERROR(J386/J386,0)</f>
        <v>1</v>
      </c>
      <c r="L386" s="170">
        <f t="shared" si="732"/>
        <v>46225</v>
      </c>
      <c r="M386" s="171">
        <f>IFERROR(L386/L386,0)</f>
        <v>1</v>
      </c>
      <c r="N386" s="172">
        <f t="shared" si="733"/>
        <v>209.47348389399676</v>
      </c>
      <c r="O386" s="173">
        <f>IFERROR(N386/N386,0)</f>
        <v>1</v>
      </c>
      <c r="P386" s="172">
        <f t="shared" si="734"/>
        <v>9682911.7929999996</v>
      </c>
      <c r="Q386" s="174">
        <f>IFERROR(P386/P386,0)</f>
        <v>1</v>
      </c>
      <c r="R386" s="170">
        <f t="shared" si="735"/>
        <v>0</v>
      </c>
      <c r="S386" s="171">
        <f>IFERROR(R386/R386,0)</f>
        <v>0</v>
      </c>
      <c r="T386" s="172" t="str">
        <f t="shared" si="736"/>
        <v>0</v>
      </c>
      <c r="U386" s="173">
        <f>IFERROR(T386/T386,0)</f>
        <v>0</v>
      </c>
      <c r="V386" s="172">
        <f t="shared" si="737"/>
        <v>0</v>
      </c>
      <c r="W386" s="174">
        <f>IFERROR(V386/V386,0)</f>
        <v>0</v>
      </c>
      <c r="X386" s="170">
        <f t="shared" si="738"/>
        <v>0</v>
      </c>
      <c r="Y386" s="171">
        <f>IFERROR(X386/X386,0)</f>
        <v>0</v>
      </c>
      <c r="Z386" s="172" t="str">
        <f t="shared" si="739"/>
        <v>0</v>
      </c>
      <c r="AA386" s="173">
        <f>IFERROR(Z386/Z386,0)</f>
        <v>0</v>
      </c>
      <c r="AB386" s="172">
        <f t="shared" si="740"/>
        <v>0</v>
      </c>
      <c r="AC386" s="174">
        <f>IFERROR(AB386/AB386,0)</f>
        <v>0</v>
      </c>
      <c r="AD386" s="170">
        <f t="shared" si="741"/>
        <v>0</v>
      </c>
      <c r="AE386" s="171">
        <f>IFERROR(AD386/AD386,0)</f>
        <v>0</v>
      </c>
      <c r="AF386" s="172" t="str">
        <f t="shared" si="742"/>
        <v>0</v>
      </c>
      <c r="AG386" s="173">
        <f>IFERROR(AF386/AF386,0)</f>
        <v>0</v>
      </c>
      <c r="AH386" s="172">
        <f t="shared" si="743"/>
        <v>0</v>
      </c>
      <c r="AI386" s="174">
        <f>IFERROR(AH386/AH386,0)</f>
        <v>0</v>
      </c>
      <c r="AJ386" s="170">
        <f t="shared" si="744"/>
        <v>0</v>
      </c>
      <c r="AK386" s="171">
        <f>IFERROR(AJ386/AJ386,0)</f>
        <v>0</v>
      </c>
      <c r="AL386" s="172" t="str">
        <f t="shared" si="745"/>
        <v>0</v>
      </c>
      <c r="AM386" s="173">
        <f>IFERROR(AL386/AL386,0)</f>
        <v>0</v>
      </c>
      <c r="AN386" s="172">
        <f t="shared" si="746"/>
        <v>0</v>
      </c>
      <c r="AO386" s="174">
        <f>IFERROR(AN386/AN386,0)</f>
        <v>0</v>
      </c>
      <c r="AP386" s="170">
        <f t="shared" si="747"/>
        <v>0</v>
      </c>
      <c r="AQ386" s="171">
        <f>IFERROR(AP386/AP386,0)</f>
        <v>0</v>
      </c>
      <c r="AR386" s="172" t="str">
        <f t="shared" si="748"/>
        <v>0</v>
      </c>
      <c r="AS386" s="173">
        <f>IFERROR(AR386/AR386,0)</f>
        <v>0</v>
      </c>
      <c r="AT386" s="172">
        <f t="shared" si="749"/>
        <v>0</v>
      </c>
      <c r="AU386" s="174">
        <f>IFERROR(AT386/AT386,0)</f>
        <v>0</v>
      </c>
      <c r="AV386" s="179">
        <f t="shared" si="750"/>
        <v>-759.19741749999957</v>
      </c>
      <c r="AW386" s="180">
        <f t="shared" si="751"/>
        <v>-1.6158569460148417E-2</v>
      </c>
      <c r="AX386" s="181">
        <f t="shared" si="752"/>
        <v>-40.044069759765193</v>
      </c>
      <c r="AY386" s="180">
        <f t="shared" si="753"/>
        <v>-0.1604859825426613</v>
      </c>
      <c r="AZ386" s="181">
        <f t="shared" si="754"/>
        <v>-2040470.2070000004</v>
      </c>
      <c r="BA386" s="182">
        <f t="shared" si="755"/>
        <v>-0.174051328106514</v>
      </c>
      <c r="BB386" s="179">
        <f t="shared" si="756"/>
        <v>46225</v>
      </c>
      <c r="BC386" s="180">
        <f t="shared" si="757"/>
        <v>0</v>
      </c>
      <c r="BD386" s="181">
        <f t="shared" si="758"/>
        <v>209.47348389399676</v>
      </c>
      <c r="BE386" s="180">
        <f t="shared" si="759"/>
        <v>0</v>
      </c>
      <c r="BF386" s="181">
        <f t="shared" si="760"/>
        <v>9682911.7929999996</v>
      </c>
      <c r="BG386" s="182">
        <f t="shared" si="761"/>
        <v>0</v>
      </c>
      <c r="BH386" s="179">
        <f t="shared" si="762"/>
        <v>46225</v>
      </c>
      <c r="BI386" s="180">
        <f t="shared" si="763"/>
        <v>0</v>
      </c>
      <c r="BJ386" s="181">
        <f t="shared" si="764"/>
        <v>209.47348389399676</v>
      </c>
      <c r="BK386" s="180">
        <f t="shared" si="765"/>
        <v>0</v>
      </c>
      <c r="BL386" s="181">
        <f t="shared" si="766"/>
        <v>9682911.7929999996</v>
      </c>
      <c r="BM386" s="183">
        <f t="shared" si="767"/>
        <v>0</v>
      </c>
      <c r="BN386" s="184">
        <f t="shared" si="768"/>
        <v>46225</v>
      </c>
      <c r="BO386" s="180">
        <f t="shared" si="769"/>
        <v>0</v>
      </c>
      <c r="BP386" s="181">
        <f t="shared" si="770"/>
        <v>209.47348389399676</v>
      </c>
      <c r="BQ386" s="180">
        <f t="shared" si="771"/>
        <v>0</v>
      </c>
      <c r="BR386" s="181">
        <f t="shared" si="728"/>
        <v>9682911.7929999996</v>
      </c>
      <c r="BS386" s="183">
        <f t="shared" si="772"/>
        <v>0</v>
      </c>
      <c r="CD386" s="2"/>
      <c r="CE386" s="2"/>
      <c r="CJ386" s="6"/>
      <c r="CK386" s="6"/>
      <c r="CM386" s="6"/>
    </row>
    <row r="387" spans="3:91" ht="18" customHeight="1" thickBot="1" x14ac:dyDescent="0.35">
      <c r="C387" s="316"/>
      <c r="D387" s="330" t="s">
        <v>60</v>
      </c>
      <c r="E387" s="331"/>
      <c r="F387" s="185">
        <f>F386/F366</f>
        <v>0.53691316699616032</v>
      </c>
      <c r="G387" s="186"/>
      <c r="H387" s="187"/>
      <c r="I387" s="188"/>
      <c r="J387" s="187"/>
      <c r="K387" s="189"/>
      <c r="L387" s="185">
        <f>L386/L366</f>
        <v>0.5282374182931846</v>
      </c>
      <c r="M387" s="186"/>
      <c r="N387" s="187"/>
      <c r="O387" s="188"/>
      <c r="P387" s="187"/>
      <c r="Q387" s="189"/>
      <c r="R387" s="185" t="e">
        <f>R386/R366</f>
        <v>#DIV/0!</v>
      </c>
      <c r="S387" s="186"/>
      <c r="T387" s="187"/>
      <c r="U387" s="188"/>
      <c r="V387" s="187"/>
      <c r="W387" s="189"/>
      <c r="X387" s="185" t="e">
        <f>X386/X366</f>
        <v>#DIV/0!</v>
      </c>
      <c r="Y387" s="186"/>
      <c r="Z387" s="187"/>
      <c r="AA387" s="188"/>
      <c r="AB387" s="187"/>
      <c r="AC387" s="189"/>
      <c r="AD387" s="185" t="e">
        <f>AD386/AD366</f>
        <v>#DIV/0!</v>
      </c>
      <c r="AE387" s="186"/>
      <c r="AF387" s="187"/>
      <c r="AG387" s="188"/>
      <c r="AH387" s="187"/>
      <c r="AI387" s="189"/>
      <c r="AJ387" s="185" t="e">
        <f>AJ386/AJ366</f>
        <v>#DIV/0!</v>
      </c>
      <c r="AK387" s="186"/>
      <c r="AL387" s="187"/>
      <c r="AM387" s="188"/>
      <c r="AN387" s="187"/>
      <c r="AO387" s="189"/>
      <c r="AP387" s="185" t="e">
        <f>AP386/AP366</f>
        <v>#DIV/0!</v>
      </c>
      <c r="AQ387" s="186"/>
      <c r="AR387" s="187"/>
      <c r="AS387" s="188"/>
      <c r="AT387" s="187"/>
      <c r="AU387" s="189"/>
      <c r="AV387" s="194">
        <f t="shared" si="750"/>
        <v>-8.6757487029757163E-3</v>
      </c>
      <c r="AW387" s="195"/>
      <c r="AX387" s="196"/>
      <c r="AY387" s="197"/>
      <c r="AZ387" s="196"/>
      <c r="BA387" s="197"/>
      <c r="BB387" s="194">
        <f t="shared" si="756"/>
        <v>0</v>
      </c>
      <c r="BC387" s="195"/>
      <c r="BD387" s="196"/>
      <c r="BE387" s="197"/>
      <c r="BF387" s="196"/>
      <c r="BG387" s="197"/>
      <c r="BH387" s="194">
        <f t="shared" si="762"/>
        <v>0</v>
      </c>
      <c r="BI387" s="195"/>
      <c r="BJ387" s="196"/>
      <c r="BK387" s="197"/>
      <c r="BL387" s="196"/>
      <c r="BM387" s="198"/>
      <c r="BN387" s="199">
        <f>IFERROR(L387-AP387,0)</f>
        <v>0</v>
      </c>
      <c r="BO387" s="195"/>
      <c r="BP387" s="196"/>
      <c r="BQ387" s="197"/>
      <c r="BR387" s="196"/>
      <c r="BS387" s="198"/>
      <c r="CD387" s="2"/>
      <c r="CE387" s="2"/>
      <c r="CJ387" s="6"/>
      <c r="CK387" s="6"/>
      <c r="CM387" s="6"/>
    </row>
    <row r="388" spans="3:91" x14ac:dyDescent="0.3">
      <c r="CD388" s="2"/>
      <c r="CE388" s="2"/>
      <c r="CJ388" s="6"/>
      <c r="CK388" s="6"/>
      <c r="CM388" s="6"/>
    </row>
  </sheetData>
  <mergeCells count="902">
    <mergeCell ref="C370:C387"/>
    <mergeCell ref="D370:D374"/>
    <mergeCell ref="D375:D378"/>
    <mergeCell ref="D379:D384"/>
    <mergeCell ref="D385:E385"/>
    <mergeCell ref="D386:E386"/>
    <mergeCell ref="D387:E387"/>
    <mergeCell ref="BH368:BI368"/>
    <mergeCell ref="BJ368:BK368"/>
    <mergeCell ref="AJ368:AK368"/>
    <mergeCell ref="AL368:AM368"/>
    <mergeCell ref="AN368:AO368"/>
    <mergeCell ref="AP368:AQ368"/>
    <mergeCell ref="AR368:AS368"/>
    <mergeCell ref="AT368:AU368"/>
    <mergeCell ref="X368:Y368"/>
    <mergeCell ref="Z368:AA368"/>
    <mergeCell ref="AB368:AC368"/>
    <mergeCell ref="AD368:AE368"/>
    <mergeCell ref="AF368:AG368"/>
    <mergeCell ref="AH368:AI368"/>
    <mergeCell ref="C367:E369"/>
    <mergeCell ref="F367:K367"/>
    <mergeCell ref="L367:Q367"/>
    <mergeCell ref="BN367:BS367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X367:AC367"/>
    <mergeCell ref="AD367:AI367"/>
    <mergeCell ref="AJ367:AO367"/>
    <mergeCell ref="AP367:AU367"/>
    <mergeCell ref="AV367:BA367"/>
    <mergeCell ref="BB367:BG367"/>
    <mergeCell ref="BL368:BM368"/>
    <mergeCell ref="BN368:BO368"/>
    <mergeCell ref="BP368:BQ368"/>
    <mergeCell ref="BR368:BS368"/>
    <mergeCell ref="AV368:AW368"/>
    <mergeCell ref="AX368:AY368"/>
    <mergeCell ref="AZ368:BA368"/>
    <mergeCell ref="BB368:BC368"/>
    <mergeCell ref="BD368:BE368"/>
    <mergeCell ref="R367:W367"/>
    <mergeCell ref="V368:W368"/>
    <mergeCell ref="BJ344:BK344"/>
    <mergeCell ref="BL344:BM344"/>
    <mergeCell ref="AH344:AI344"/>
    <mergeCell ref="AJ344:AK344"/>
    <mergeCell ref="N344:O344"/>
    <mergeCell ref="P344:Q344"/>
    <mergeCell ref="R344:S344"/>
    <mergeCell ref="T344:U344"/>
    <mergeCell ref="V344:W344"/>
    <mergeCell ref="X344:Y344"/>
    <mergeCell ref="BH367:BM367"/>
    <mergeCell ref="BF368:BG368"/>
    <mergeCell ref="C346:C363"/>
    <mergeCell ref="D346:D350"/>
    <mergeCell ref="D351:D354"/>
    <mergeCell ref="D355:D360"/>
    <mergeCell ref="D361:E361"/>
    <mergeCell ref="AX344:AY344"/>
    <mergeCell ref="AZ344:BA344"/>
    <mergeCell ref="BB344:BC344"/>
    <mergeCell ref="BD344:BE344"/>
    <mergeCell ref="AL344:AM344"/>
    <mergeCell ref="AN344:AO344"/>
    <mergeCell ref="AP344:AQ344"/>
    <mergeCell ref="AR344:AS344"/>
    <mergeCell ref="AT344:AU344"/>
    <mergeCell ref="AV344:AW344"/>
    <mergeCell ref="Z344:AA344"/>
    <mergeCell ref="AB344:AC344"/>
    <mergeCell ref="AD344:AE344"/>
    <mergeCell ref="AF344:AG344"/>
    <mergeCell ref="D362:E362"/>
    <mergeCell ref="D363:E363"/>
    <mergeCell ref="AJ343:AO343"/>
    <mergeCell ref="AP343:AU343"/>
    <mergeCell ref="AV343:BA343"/>
    <mergeCell ref="BB343:BG343"/>
    <mergeCell ref="BH343:BM343"/>
    <mergeCell ref="BN343:BS343"/>
    <mergeCell ref="C343:E345"/>
    <mergeCell ref="F343:K343"/>
    <mergeCell ref="L343:Q343"/>
    <mergeCell ref="R343:W343"/>
    <mergeCell ref="X343:AC343"/>
    <mergeCell ref="AD343:AI343"/>
    <mergeCell ref="F344:G344"/>
    <mergeCell ref="H344:I344"/>
    <mergeCell ref="J344:K344"/>
    <mergeCell ref="L344:M344"/>
    <mergeCell ref="BN344:BO344"/>
    <mergeCell ref="BP344:BQ344"/>
    <mergeCell ref="BR344:BS344"/>
    <mergeCell ref="BF344:BG344"/>
    <mergeCell ref="BH344:BI344"/>
    <mergeCell ref="C322:C339"/>
    <mergeCell ref="D322:D326"/>
    <mergeCell ref="D327:D330"/>
    <mergeCell ref="D331:D336"/>
    <mergeCell ref="D337:E337"/>
    <mergeCell ref="D338:E338"/>
    <mergeCell ref="D339:E339"/>
    <mergeCell ref="BH320:BI320"/>
    <mergeCell ref="BJ320:BK320"/>
    <mergeCell ref="AJ320:AK320"/>
    <mergeCell ref="AL320:AM320"/>
    <mergeCell ref="AN320:AO320"/>
    <mergeCell ref="AP320:AQ320"/>
    <mergeCell ref="AR320:AS320"/>
    <mergeCell ref="AT320:AU320"/>
    <mergeCell ref="X320:Y320"/>
    <mergeCell ref="Z320:AA320"/>
    <mergeCell ref="AB320:AC320"/>
    <mergeCell ref="AD320:AE320"/>
    <mergeCell ref="AF320:AG320"/>
    <mergeCell ref="AH320:AI320"/>
    <mergeCell ref="C319:E321"/>
    <mergeCell ref="F319:K319"/>
    <mergeCell ref="L319:Q319"/>
    <mergeCell ref="BN319:BS319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X319:AC319"/>
    <mergeCell ref="AD319:AI319"/>
    <mergeCell ref="AJ319:AO319"/>
    <mergeCell ref="AP319:AU319"/>
    <mergeCell ref="AV319:BA319"/>
    <mergeCell ref="BB319:BG319"/>
    <mergeCell ref="BL320:BM320"/>
    <mergeCell ref="BN320:BO320"/>
    <mergeCell ref="BP320:BQ320"/>
    <mergeCell ref="BR320:BS320"/>
    <mergeCell ref="AV320:AW320"/>
    <mergeCell ref="AX320:AY320"/>
    <mergeCell ref="AZ320:BA320"/>
    <mergeCell ref="BB320:BC320"/>
    <mergeCell ref="BD320:BE320"/>
    <mergeCell ref="R319:W319"/>
    <mergeCell ref="V320:W320"/>
    <mergeCell ref="BJ296:BK296"/>
    <mergeCell ref="BL296:BM296"/>
    <mergeCell ref="AH296:AI296"/>
    <mergeCell ref="AJ296:AK296"/>
    <mergeCell ref="N296:O296"/>
    <mergeCell ref="P296:Q296"/>
    <mergeCell ref="R296:S296"/>
    <mergeCell ref="T296:U296"/>
    <mergeCell ref="V296:W296"/>
    <mergeCell ref="X296:Y296"/>
    <mergeCell ref="BH319:BM319"/>
    <mergeCell ref="BF320:BG320"/>
    <mergeCell ref="C298:C315"/>
    <mergeCell ref="D298:D302"/>
    <mergeCell ref="D303:D306"/>
    <mergeCell ref="D307:D312"/>
    <mergeCell ref="D313:E313"/>
    <mergeCell ref="AX296:AY296"/>
    <mergeCell ref="AZ296:BA296"/>
    <mergeCell ref="BB296:BC296"/>
    <mergeCell ref="BD296:BE296"/>
    <mergeCell ref="AL296:AM296"/>
    <mergeCell ref="AN296:AO296"/>
    <mergeCell ref="AP296:AQ296"/>
    <mergeCell ref="AR296:AS296"/>
    <mergeCell ref="AT296:AU296"/>
    <mergeCell ref="AV296:AW296"/>
    <mergeCell ref="Z296:AA296"/>
    <mergeCell ref="AB296:AC296"/>
    <mergeCell ref="AD296:AE296"/>
    <mergeCell ref="AF296:AG296"/>
    <mergeCell ref="D314:E314"/>
    <mergeCell ref="D315:E315"/>
    <mergeCell ref="AJ295:AO295"/>
    <mergeCell ref="AP295:AU295"/>
    <mergeCell ref="AV295:BA295"/>
    <mergeCell ref="BB295:BG295"/>
    <mergeCell ref="BH295:BM295"/>
    <mergeCell ref="BN295:BS295"/>
    <mergeCell ref="C295:E297"/>
    <mergeCell ref="F295:K295"/>
    <mergeCell ref="L295:Q295"/>
    <mergeCell ref="R295:W295"/>
    <mergeCell ref="X295:AC295"/>
    <mergeCell ref="AD295:AI295"/>
    <mergeCell ref="F296:G296"/>
    <mergeCell ref="H296:I296"/>
    <mergeCell ref="J296:K296"/>
    <mergeCell ref="L296:M296"/>
    <mergeCell ref="BN296:BO296"/>
    <mergeCell ref="BP296:BQ296"/>
    <mergeCell ref="BR296:BS296"/>
    <mergeCell ref="BF296:BG296"/>
    <mergeCell ref="BH296:BI296"/>
    <mergeCell ref="C274:C291"/>
    <mergeCell ref="D274:D278"/>
    <mergeCell ref="D279:D282"/>
    <mergeCell ref="D283:D288"/>
    <mergeCell ref="D289:E289"/>
    <mergeCell ref="D290:E290"/>
    <mergeCell ref="D291:E291"/>
    <mergeCell ref="BH272:BI272"/>
    <mergeCell ref="BJ272:BK272"/>
    <mergeCell ref="AJ272:AK272"/>
    <mergeCell ref="AL272:AM272"/>
    <mergeCell ref="AN272:AO272"/>
    <mergeCell ref="AP272:AQ272"/>
    <mergeCell ref="AR272:AS272"/>
    <mergeCell ref="AT272:AU272"/>
    <mergeCell ref="X272:Y272"/>
    <mergeCell ref="Z272:AA272"/>
    <mergeCell ref="AB272:AC272"/>
    <mergeCell ref="AD272:AE272"/>
    <mergeCell ref="AF272:AG272"/>
    <mergeCell ref="AH272:AI272"/>
    <mergeCell ref="C271:E273"/>
    <mergeCell ref="F271:K271"/>
    <mergeCell ref="L271:Q271"/>
    <mergeCell ref="BN271:BS271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X271:AC271"/>
    <mergeCell ref="AD271:AI271"/>
    <mergeCell ref="AJ271:AO271"/>
    <mergeCell ref="AP271:AU271"/>
    <mergeCell ref="AV271:BA271"/>
    <mergeCell ref="BB271:BG271"/>
    <mergeCell ref="BL272:BM272"/>
    <mergeCell ref="BN272:BO272"/>
    <mergeCell ref="BP272:BQ272"/>
    <mergeCell ref="BR272:BS272"/>
    <mergeCell ref="AV272:AW272"/>
    <mergeCell ref="AX272:AY272"/>
    <mergeCell ref="AZ272:BA272"/>
    <mergeCell ref="BB272:BC272"/>
    <mergeCell ref="BD272:BE272"/>
    <mergeCell ref="R271:W271"/>
    <mergeCell ref="V272:W272"/>
    <mergeCell ref="BJ248:BK248"/>
    <mergeCell ref="BL248:BM248"/>
    <mergeCell ref="AH248:AI248"/>
    <mergeCell ref="AJ248:AK248"/>
    <mergeCell ref="N248:O248"/>
    <mergeCell ref="P248:Q248"/>
    <mergeCell ref="R248:S248"/>
    <mergeCell ref="T248:U248"/>
    <mergeCell ref="V248:W248"/>
    <mergeCell ref="X248:Y248"/>
    <mergeCell ref="BH271:BM271"/>
    <mergeCell ref="BF272:BG272"/>
    <mergeCell ref="C250:C267"/>
    <mergeCell ref="D250:D254"/>
    <mergeCell ref="D255:D258"/>
    <mergeCell ref="D259:D264"/>
    <mergeCell ref="D265:E265"/>
    <mergeCell ref="AX248:AY248"/>
    <mergeCell ref="AZ248:BA248"/>
    <mergeCell ref="BB248:BC248"/>
    <mergeCell ref="BD248:BE248"/>
    <mergeCell ref="AL248:AM248"/>
    <mergeCell ref="AN248:AO248"/>
    <mergeCell ref="AP248:AQ248"/>
    <mergeCell ref="AR248:AS248"/>
    <mergeCell ref="AT248:AU248"/>
    <mergeCell ref="AV248:AW248"/>
    <mergeCell ref="Z248:AA248"/>
    <mergeCell ref="AB248:AC248"/>
    <mergeCell ref="AD248:AE248"/>
    <mergeCell ref="AF248:AG248"/>
    <mergeCell ref="D266:E266"/>
    <mergeCell ref="D267:E267"/>
    <mergeCell ref="AJ247:AO247"/>
    <mergeCell ref="AP247:AU247"/>
    <mergeCell ref="AV247:BA247"/>
    <mergeCell ref="BB247:BG247"/>
    <mergeCell ref="BH247:BM247"/>
    <mergeCell ref="BN247:BS247"/>
    <mergeCell ref="C247:E249"/>
    <mergeCell ref="F247:K247"/>
    <mergeCell ref="L247:Q247"/>
    <mergeCell ref="R247:W247"/>
    <mergeCell ref="X247:AC247"/>
    <mergeCell ref="AD247:AI247"/>
    <mergeCell ref="F248:G248"/>
    <mergeCell ref="H248:I248"/>
    <mergeCell ref="J248:K248"/>
    <mergeCell ref="L248:M248"/>
    <mergeCell ref="BN248:BO248"/>
    <mergeCell ref="BP248:BQ248"/>
    <mergeCell ref="BR248:BS248"/>
    <mergeCell ref="BF248:BG248"/>
    <mergeCell ref="BH248:BI248"/>
    <mergeCell ref="C226:C243"/>
    <mergeCell ref="D226:D230"/>
    <mergeCell ref="D231:D234"/>
    <mergeCell ref="D235:D240"/>
    <mergeCell ref="D241:E241"/>
    <mergeCell ref="D242:E242"/>
    <mergeCell ref="D243:E243"/>
    <mergeCell ref="BH224:BI224"/>
    <mergeCell ref="BJ224:BK224"/>
    <mergeCell ref="AJ224:AK224"/>
    <mergeCell ref="AL224:AM224"/>
    <mergeCell ref="AN224:AO224"/>
    <mergeCell ref="AP224:AQ224"/>
    <mergeCell ref="AR224:AS224"/>
    <mergeCell ref="AT224:AU224"/>
    <mergeCell ref="X224:Y224"/>
    <mergeCell ref="Z224:AA224"/>
    <mergeCell ref="AB224:AC224"/>
    <mergeCell ref="AD224:AE224"/>
    <mergeCell ref="AF224:AG224"/>
    <mergeCell ref="AH224:AI224"/>
    <mergeCell ref="C223:E225"/>
    <mergeCell ref="F223:K223"/>
    <mergeCell ref="L223:Q223"/>
    <mergeCell ref="BN223:BS223"/>
    <mergeCell ref="F224:G224"/>
    <mergeCell ref="H224:I224"/>
    <mergeCell ref="J224:K224"/>
    <mergeCell ref="L224:M224"/>
    <mergeCell ref="N224:O224"/>
    <mergeCell ref="P224:Q224"/>
    <mergeCell ref="R224:S224"/>
    <mergeCell ref="T224:U224"/>
    <mergeCell ref="X223:AC223"/>
    <mergeCell ref="AD223:AI223"/>
    <mergeCell ref="AJ223:AO223"/>
    <mergeCell ref="AP223:AU223"/>
    <mergeCell ref="AV223:BA223"/>
    <mergeCell ref="BB223:BG223"/>
    <mergeCell ref="BL224:BM224"/>
    <mergeCell ref="BN224:BO224"/>
    <mergeCell ref="BP224:BQ224"/>
    <mergeCell ref="BR224:BS224"/>
    <mergeCell ref="AV224:AW224"/>
    <mergeCell ref="AX224:AY224"/>
    <mergeCell ref="AZ224:BA224"/>
    <mergeCell ref="BB224:BC224"/>
    <mergeCell ref="BD224:BE224"/>
    <mergeCell ref="R223:W223"/>
    <mergeCell ref="V224:W224"/>
    <mergeCell ref="BJ200:BK200"/>
    <mergeCell ref="BL200:BM200"/>
    <mergeCell ref="AH200:AI200"/>
    <mergeCell ref="AJ200:AK200"/>
    <mergeCell ref="N200:O200"/>
    <mergeCell ref="P200:Q200"/>
    <mergeCell ref="R200:S200"/>
    <mergeCell ref="T200:U200"/>
    <mergeCell ref="V200:W200"/>
    <mergeCell ref="X200:Y200"/>
    <mergeCell ref="BH223:BM223"/>
    <mergeCell ref="BF224:BG224"/>
    <mergeCell ref="C202:C219"/>
    <mergeCell ref="D202:D206"/>
    <mergeCell ref="D207:D210"/>
    <mergeCell ref="D211:D216"/>
    <mergeCell ref="D217:E217"/>
    <mergeCell ref="AX200:AY200"/>
    <mergeCell ref="AZ200:BA200"/>
    <mergeCell ref="BB200:BC200"/>
    <mergeCell ref="BD200:BE200"/>
    <mergeCell ref="AL200:AM200"/>
    <mergeCell ref="AN200:AO200"/>
    <mergeCell ref="AP200:AQ200"/>
    <mergeCell ref="AR200:AS200"/>
    <mergeCell ref="AT200:AU200"/>
    <mergeCell ref="AV200:AW200"/>
    <mergeCell ref="Z200:AA200"/>
    <mergeCell ref="AB200:AC200"/>
    <mergeCell ref="AD200:AE200"/>
    <mergeCell ref="AF200:AG200"/>
    <mergeCell ref="D218:E218"/>
    <mergeCell ref="D219:E219"/>
    <mergeCell ref="AJ199:AO199"/>
    <mergeCell ref="AP199:AU199"/>
    <mergeCell ref="AV199:BA199"/>
    <mergeCell ref="BB199:BG199"/>
    <mergeCell ref="BH199:BM199"/>
    <mergeCell ref="BN199:BS199"/>
    <mergeCell ref="C199:E201"/>
    <mergeCell ref="F199:K199"/>
    <mergeCell ref="L199:Q199"/>
    <mergeCell ref="R199:W199"/>
    <mergeCell ref="X199:AC199"/>
    <mergeCell ref="AD199:AI199"/>
    <mergeCell ref="F200:G200"/>
    <mergeCell ref="H200:I200"/>
    <mergeCell ref="J200:K200"/>
    <mergeCell ref="L200:M200"/>
    <mergeCell ref="BN200:BO200"/>
    <mergeCell ref="BP200:BQ200"/>
    <mergeCell ref="BR200:BS200"/>
    <mergeCell ref="BF200:BG200"/>
    <mergeCell ref="BH200:BI200"/>
    <mergeCell ref="C178:C195"/>
    <mergeCell ref="D178:D182"/>
    <mergeCell ref="D183:D186"/>
    <mergeCell ref="D187:D192"/>
    <mergeCell ref="D193:E193"/>
    <mergeCell ref="D194:E194"/>
    <mergeCell ref="D195:E195"/>
    <mergeCell ref="BB176:BC176"/>
    <mergeCell ref="BD176:BE176"/>
    <mergeCell ref="AD176:AE176"/>
    <mergeCell ref="AF176:AG176"/>
    <mergeCell ref="AH176:AI176"/>
    <mergeCell ref="AJ176:AK176"/>
    <mergeCell ref="AL176:AM176"/>
    <mergeCell ref="AN176:AO176"/>
    <mergeCell ref="AP176:AQ176"/>
    <mergeCell ref="AR176:AS176"/>
    <mergeCell ref="AT176:AU176"/>
    <mergeCell ref="AV176:AW176"/>
    <mergeCell ref="AX176:AY176"/>
    <mergeCell ref="AZ176:BA176"/>
    <mergeCell ref="BN175:BS175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AD175:AI175"/>
    <mergeCell ref="AJ175:AO175"/>
    <mergeCell ref="AP175:AU175"/>
    <mergeCell ref="AV175:BA175"/>
    <mergeCell ref="BB175:BG175"/>
    <mergeCell ref="BH175:BM175"/>
    <mergeCell ref="BN176:BO176"/>
    <mergeCell ref="BP176:BQ176"/>
    <mergeCell ref="BR176:BS176"/>
    <mergeCell ref="BF176:BG176"/>
    <mergeCell ref="BH176:BI176"/>
    <mergeCell ref="BJ176:BK176"/>
    <mergeCell ref="BL176:BM176"/>
    <mergeCell ref="D171:E171"/>
    <mergeCell ref="C175:E177"/>
    <mergeCell ref="F175:K175"/>
    <mergeCell ref="L175:Q175"/>
    <mergeCell ref="R175:W175"/>
    <mergeCell ref="X175:AC175"/>
    <mergeCell ref="X176:Y176"/>
    <mergeCell ref="Z176:AA176"/>
    <mergeCell ref="AB176:AC176"/>
    <mergeCell ref="C154:C171"/>
    <mergeCell ref="D163:D168"/>
    <mergeCell ref="BY165:BZ165"/>
    <mergeCell ref="BX168:BY168"/>
    <mergeCell ref="D169:E169"/>
    <mergeCell ref="BX169:BX170"/>
    <mergeCell ref="D170:E170"/>
    <mergeCell ref="BP152:BQ152"/>
    <mergeCell ref="BR152:BS152"/>
    <mergeCell ref="BY152:BZ152"/>
    <mergeCell ref="BX153:BX165"/>
    <mergeCell ref="BY153:BY156"/>
    <mergeCell ref="D154:D158"/>
    <mergeCell ref="BY157:BY159"/>
    <mergeCell ref="D159:D162"/>
    <mergeCell ref="BY160:BY164"/>
    <mergeCell ref="BD152:BE152"/>
    <mergeCell ref="BF152:BG152"/>
    <mergeCell ref="BH152:BI152"/>
    <mergeCell ref="BJ152:BK152"/>
    <mergeCell ref="BL152:BM152"/>
    <mergeCell ref="BN152:BO152"/>
    <mergeCell ref="AR152:AS152"/>
    <mergeCell ref="AT152:AU152"/>
    <mergeCell ref="AV152:AW152"/>
    <mergeCell ref="AD152:AE152"/>
    <mergeCell ref="BB151:BG151"/>
    <mergeCell ref="BH151:BM151"/>
    <mergeCell ref="BN151:BS151"/>
    <mergeCell ref="AD151:AI151"/>
    <mergeCell ref="AJ151:AO151"/>
    <mergeCell ref="AP151:AU151"/>
    <mergeCell ref="AV151:BA151"/>
    <mergeCell ref="AX152:AY152"/>
    <mergeCell ref="AZ152:BA152"/>
    <mergeCell ref="BB152:BC152"/>
    <mergeCell ref="AF152:AG152"/>
    <mergeCell ref="AH152:AI152"/>
    <mergeCell ref="AJ152:AK152"/>
    <mergeCell ref="AL152:AM152"/>
    <mergeCell ref="AN152:AO152"/>
    <mergeCell ref="AP152:AQ152"/>
    <mergeCell ref="BX140:BX152"/>
    <mergeCell ref="BY140:BY143"/>
    <mergeCell ref="BY144:BY146"/>
    <mergeCell ref="D145:E145"/>
    <mergeCell ref="D146:E146"/>
    <mergeCell ref="D147:E147"/>
    <mergeCell ref="BY147:BY151"/>
    <mergeCell ref="C151:E153"/>
    <mergeCell ref="F151:K151"/>
    <mergeCell ref="L151:Q151"/>
    <mergeCell ref="F152:G152"/>
    <mergeCell ref="H152:I152"/>
    <mergeCell ref="J152:K152"/>
    <mergeCell ref="L152:M152"/>
    <mergeCell ref="N152:O152"/>
    <mergeCell ref="P152:Q152"/>
    <mergeCell ref="R152:S152"/>
    <mergeCell ref="R151:W151"/>
    <mergeCell ref="X151:AC151"/>
    <mergeCell ref="T152:U152"/>
    <mergeCell ref="V152:W152"/>
    <mergeCell ref="X152:Y152"/>
    <mergeCell ref="Z152:AA152"/>
    <mergeCell ref="AB152:AC152"/>
    <mergeCell ref="BH127:BM127"/>
    <mergeCell ref="BN127:BS127"/>
    <mergeCell ref="BN128:BO128"/>
    <mergeCell ref="BP128:BQ128"/>
    <mergeCell ref="BR128:BS128"/>
    <mergeCell ref="C130:C147"/>
    <mergeCell ref="D130:D134"/>
    <mergeCell ref="BY131:BY133"/>
    <mergeCell ref="BY134:BY138"/>
    <mergeCell ref="D135:D138"/>
    <mergeCell ref="D139:D144"/>
    <mergeCell ref="BY139:BZ139"/>
    <mergeCell ref="BB128:BC128"/>
    <mergeCell ref="BD128:BE128"/>
    <mergeCell ref="BF128:BG128"/>
    <mergeCell ref="BH128:BI128"/>
    <mergeCell ref="BJ128:BK128"/>
    <mergeCell ref="BL128:BM128"/>
    <mergeCell ref="AP128:AQ128"/>
    <mergeCell ref="AR128:AS128"/>
    <mergeCell ref="AT128:AU128"/>
    <mergeCell ref="AV128:AW128"/>
    <mergeCell ref="AX128:AY128"/>
    <mergeCell ref="AZ128:BA128"/>
    <mergeCell ref="L128:M128"/>
    <mergeCell ref="N128:O128"/>
    <mergeCell ref="P128:Q128"/>
    <mergeCell ref="R128:S128"/>
    <mergeCell ref="T128:U128"/>
    <mergeCell ref="AJ127:AO127"/>
    <mergeCell ref="AP127:AU127"/>
    <mergeCell ref="AV127:BA127"/>
    <mergeCell ref="BB127:BG127"/>
    <mergeCell ref="AD128:AE128"/>
    <mergeCell ref="AF128:AG128"/>
    <mergeCell ref="D121:E121"/>
    <mergeCell ref="BY121:BY125"/>
    <mergeCell ref="D122:E122"/>
    <mergeCell ref="D123:E123"/>
    <mergeCell ref="BY126:BZ126"/>
    <mergeCell ref="C127:E129"/>
    <mergeCell ref="F127:K127"/>
    <mergeCell ref="L127:Q127"/>
    <mergeCell ref="R127:W127"/>
    <mergeCell ref="X127:AC127"/>
    <mergeCell ref="AD127:AI127"/>
    <mergeCell ref="V128:W128"/>
    <mergeCell ref="X128:Y128"/>
    <mergeCell ref="Z128:AA128"/>
    <mergeCell ref="AB128:AC128"/>
    <mergeCell ref="AH128:AI128"/>
    <mergeCell ref="AJ128:AK128"/>
    <mergeCell ref="AL128:AM128"/>
    <mergeCell ref="AN128:AO128"/>
    <mergeCell ref="BX127:BX139"/>
    <mergeCell ref="BY127:BY130"/>
    <mergeCell ref="F128:G128"/>
    <mergeCell ref="H128:I128"/>
    <mergeCell ref="J128:K128"/>
    <mergeCell ref="BY105:BY107"/>
    <mergeCell ref="C106:C123"/>
    <mergeCell ref="D106:D110"/>
    <mergeCell ref="BY108:BY112"/>
    <mergeCell ref="D111:D114"/>
    <mergeCell ref="BY113:BZ113"/>
    <mergeCell ref="AZ104:BA104"/>
    <mergeCell ref="BB104:BC104"/>
    <mergeCell ref="BD104:BE104"/>
    <mergeCell ref="BF104:BG104"/>
    <mergeCell ref="BH104:BI104"/>
    <mergeCell ref="BJ104:BK104"/>
    <mergeCell ref="AN104:AO104"/>
    <mergeCell ref="AP104:AQ104"/>
    <mergeCell ref="AR104:AS104"/>
    <mergeCell ref="AT104:AU104"/>
    <mergeCell ref="AV104:AW104"/>
    <mergeCell ref="AX104:AY104"/>
    <mergeCell ref="AB104:AC104"/>
    <mergeCell ref="AD104:AE104"/>
    <mergeCell ref="BX114:BX126"/>
    <mergeCell ref="BY114:BY117"/>
    <mergeCell ref="D115:D120"/>
    <mergeCell ref="BY118:BY120"/>
    <mergeCell ref="R104:S104"/>
    <mergeCell ref="T104:U104"/>
    <mergeCell ref="V104:W104"/>
    <mergeCell ref="X104:Y104"/>
    <mergeCell ref="Z104:AA104"/>
    <mergeCell ref="BL104:BM104"/>
    <mergeCell ref="BN104:BO104"/>
    <mergeCell ref="BP104:BQ104"/>
    <mergeCell ref="BR104:BS104"/>
    <mergeCell ref="BX101:BX113"/>
    <mergeCell ref="BY101:BY104"/>
    <mergeCell ref="C103:E105"/>
    <mergeCell ref="F103:K103"/>
    <mergeCell ref="L103:Q103"/>
    <mergeCell ref="R103:W103"/>
    <mergeCell ref="X103:AC103"/>
    <mergeCell ref="AD103:AI103"/>
    <mergeCell ref="AJ103:AO103"/>
    <mergeCell ref="AP103:AU103"/>
    <mergeCell ref="AV103:BA103"/>
    <mergeCell ref="BB103:BG103"/>
    <mergeCell ref="BH103:BM103"/>
    <mergeCell ref="BN103:BS103"/>
    <mergeCell ref="F104:G104"/>
    <mergeCell ref="H104:I104"/>
    <mergeCell ref="J104:K104"/>
    <mergeCell ref="L104:M104"/>
    <mergeCell ref="N104:O104"/>
    <mergeCell ref="AF104:AG104"/>
    <mergeCell ref="AH104:AI104"/>
    <mergeCell ref="AJ104:AK104"/>
    <mergeCell ref="AL104:AM104"/>
    <mergeCell ref="P104:Q104"/>
    <mergeCell ref="BY82:BY86"/>
    <mergeCell ref="D87:D90"/>
    <mergeCell ref="BY87:BZ87"/>
    <mergeCell ref="BX88:BX100"/>
    <mergeCell ref="BY88:BY91"/>
    <mergeCell ref="D91:D96"/>
    <mergeCell ref="BY92:BY94"/>
    <mergeCell ref="BY95:BY99"/>
    <mergeCell ref="D97:E97"/>
    <mergeCell ref="D98:E98"/>
    <mergeCell ref="BY100:BZ100"/>
    <mergeCell ref="C82:C99"/>
    <mergeCell ref="D82:D86"/>
    <mergeCell ref="D99:E99"/>
    <mergeCell ref="AX80:AY80"/>
    <mergeCell ref="AZ80:BA80"/>
    <mergeCell ref="BB80:BC80"/>
    <mergeCell ref="BD80:BE80"/>
    <mergeCell ref="BF80:BG80"/>
    <mergeCell ref="BH80:BI80"/>
    <mergeCell ref="AD80:AE80"/>
    <mergeCell ref="AF80:AG80"/>
    <mergeCell ref="AH80:AI80"/>
    <mergeCell ref="AJ80:AK80"/>
    <mergeCell ref="AL80:AM80"/>
    <mergeCell ref="AN80:AO80"/>
    <mergeCell ref="R80:S80"/>
    <mergeCell ref="T80:U80"/>
    <mergeCell ref="V80:W80"/>
    <mergeCell ref="X80:Y80"/>
    <mergeCell ref="J80:K80"/>
    <mergeCell ref="L80:M80"/>
    <mergeCell ref="N80:O80"/>
    <mergeCell ref="P80:Q80"/>
    <mergeCell ref="AD79:AI79"/>
    <mergeCell ref="AJ79:AO79"/>
    <mergeCell ref="C58:C75"/>
    <mergeCell ref="AV79:BA79"/>
    <mergeCell ref="BB79:BG79"/>
    <mergeCell ref="BH79:BM79"/>
    <mergeCell ref="BN79:BS79"/>
    <mergeCell ref="BY79:BY81"/>
    <mergeCell ref="AP80:AQ80"/>
    <mergeCell ref="AR80:AS80"/>
    <mergeCell ref="AT80:AU80"/>
    <mergeCell ref="BR80:BS80"/>
    <mergeCell ref="AV80:AW80"/>
    <mergeCell ref="Z80:AA80"/>
    <mergeCell ref="AB80:AC80"/>
    <mergeCell ref="F80:G80"/>
    <mergeCell ref="H80:I80"/>
    <mergeCell ref="BY66:BY68"/>
    <mergeCell ref="D67:D72"/>
    <mergeCell ref="BY69:BY73"/>
    <mergeCell ref="D73:E73"/>
    <mergeCell ref="D74:E74"/>
    <mergeCell ref="BY74:BZ74"/>
    <mergeCell ref="AP79:AU79"/>
    <mergeCell ref="BJ80:BK80"/>
    <mergeCell ref="BL80:BM80"/>
    <mergeCell ref="BN80:BO80"/>
    <mergeCell ref="BP80:BQ80"/>
    <mergeCell ref="D75:E75"/>
    <mergeCell ref="BX75:BX87"/>
    <mergeCell ref="BY75:BY78"/>
    <mergeCell ref="C79:E81"/>
    <mergeCell ref="F79:K79"/>
    <mergeCell ref="L79:Q79"/>
    <mergeCell ref="R79:W79"/>
    <mergeCell ref="X79:AC79"/>
    <mergeCell ref="BN56:BO56"/>
    <mergeCell ref="BP56:BQ56"/>
    <mergeCell ref="BR56:BS56"/>
    <mergeCell ref="BY56:BY60"/>
    <mergeCell ref="D58:D62"/>
    <mergeCell ref="BY61:BZ61"/>
    <mergeCell ref="BX62:BX74"/>
    <mergeCell ref="BY62:BY65"/>
    <mergeCell ref="D63:D66"/>
    <mergeCell ref="BB56:BC56"/>
    <mergeCell ref="BD56:BE56"/>
    <mergeCell ref="BF56:BG56"/>
    <mergeCell ref="BH56:BI56"/>
    <mergeCell ref="BJ56:BK56"/>
    <mergeCell ref="BL56:BM56"/>
    <mergeCell ref="AP56:AQ56"/>
    <mergeCell ref="AR56:AS56"/>
    <mergeCell ref="AT56:AU56"/>
    <mergeCell ref="T56:U56"/>
    <mergeCell ref="V56:W56"/>
    <mergeCell ref="X56:Y56"/>
    <mergeCell ref="Z56:AA56"/>
    <mergeCell ref="AB56:AC56"/>
    <mergeCell ref="AV55:BA55"/>
    <mergeCell ref="BB55:BG55"/>
    <mergeCell ref="BH55:BM55"/>
    <mergeCell ref="AV56:AW56"/>
    <mergeCell ref="AX56:AY56"/>
    <mergeCell ref="AZ56:BA56"/>
    <mergeCell ref="AD56:AE56"/>
    <mergeCell ref="AF56:AG56"/>
    <mergeCell ref="AH56:AI56"/>
    <mergeCell ref="AJ56:AK56"/>
    <mergeCell ref="AL56:AM56"/>
    <mergeCell ref="AN56:AO56"/>
    <mergeCell ref="BY43:BY47"/>
    <mergeCell ref="BY48:BZ48"/>
    <mergeCell ref="D49:E49"/>
    <mergeCell ref="BX49:BX61"/>
    <mergeCell ref="BY49:BY52"/>
    <mergeCell ref="D50:E50"/>
    <mergeCell ref="D51:E51"/>
    <mergeCell ref="BY53:BY55"/>
    <mergeCell ref="C55:E57"/>
    <mergeCell ref="F55:K55"/>
    <mergeCell ref="BN55:BS55"/>
    <mergeCell ref="F56:G56"/>
    <mergeCell ref="H56:I56"/>
    <mergeCell ref="J56:K56"/>
    <mergeCell ref="L56:M56"/>
    <mergeCell ref="N56:O56"/>
    <mergeCell ref="P56:Q56"/>
    <mergeCell ref="L55:Q55"/>
    <mergeCell ref="R55:W55"/>
    <mergeCell ref="X55:AC55"/>
    <mergeCell ref="AD55:AI55"/>
    <mergeCell ref="AJ55:AO55"/>
    <mergeCell ref="AP55:AU55"/>
    <mergeCell ref="R56:S56"/>
    <mergeCell ref="BP32:BQ32"/>
    <mergeCell ref="BR32:BS32"/>
    <mergeCell ref="C34:C51"/>
    <mergeCell ref="D34:D38"/>
    <mergeCell ref="BY35:BZ35"/>
    <mergeCell ref="BX36:BX48"/>
    <mergeCell ref="BY36:BY39"/>
    <mergeCell ref="D39:D42"/>
    <mergeCell ref="BY40:BY42"/>
    <mergeCell ref="D43:D48"/>
    <mergeCell ref="BD32:BE32"/>
    <mergeCell ref="BF32:BG32"/>
    <mergeCell ref="BH32:BI32"/>
    <mergeCell ref="BJ32:BK32"/>
    <mergeCell ref="BL32:BM32"/>
    <mergeCell ref="BN32:BO32"/>
    <mergeCell ref="AR32:AS32"/>
    <mergeCell ref="AT32:AU32"/>
    <mergeCell ref="AV32:AW32"/>
    <mergeCell ref="AX32:AY32"/>
    <mergeCell ref="AZ32:BA32"/>
    <mergeCell ref="BB32:BC32"/>
    <mergeCell ref="AF32:AG32"/>
    <mergeCell ref="AH32:AI32"/>
    <mergeCell ref="AP31:AU31"/>
    <mergeCell ref="AV31:BA31"/>
    <mergeCell ref="AJ32:AK32"/>
    <mergeCell ref="AL32:AM32"/>
    <mergeCell ref="AN32:AO32"/>
    <mergeCell ref="AP32:AQ32"/>
    <mergeCell ref="T32:U32"/>
    <mergeCell ref="V32:W32"/>
    <mergeCell ref="X32:Y32"/>
    <mergeCell ref="Z32:AA32"/>
    <mergeCell ref="AB32:AC32"/>
    <mergeCell ref="AD32:AE32"/>
    <mergeCell ref="BX23:BX35"/>
    <mergeCell ref="BY23:BY26"/>
    <mergeCell ref="D25:E25"/>
    <mergeCell ref="D26:E26"/>
    <mergeCell ref="D27:E27"/>
    <mergeCell ref="BY27:BY29"/>
    <mergeCell ref="BY30:BY34"/>
    <mergeCell ref="C31:E33"/>
    <mergeCell ref="F31:K31"/>
    <mergeCell ref="L31:Q31"/>
    <mergeCell ref="BB31:BG31"/>
    <mergeCell ref="BH31:BM31"/>
    <mergeCell ref="BN31:BS31"/>
    <mergeCell ref="F32:G32"/>
    <mergeCell ref="H32:I32"/>
    <mergeCell ref="J32:K32"/>
    <mergeCell ref="L32:M32"/>
    <mergeCell ref="N32:O32"/>
    <mergeCell ref="P32:Q32"/>
    <mergeCell ref="R32:S32"/>
    <mergeCell ref="R31:W31"/>
    <mergeCell ref="X31:AC31"/>
    <mergeCell ref="AD31:AI31"/>
    <mergeCell ref="AJ31:AO31"/>
    <mergeCell ref="CM8:CN8"/>
    <mergeCell ref="C10:C27"/>
    <mergeCell ref="D10:D14"/>
    <mergeCell ref="BX10:BX22"/>
    <mergeCell ref="BY10:BY13"/>
    <mergeCell ref="BY14:BY16"/>
    <mergeCell ref="D15:D18"/>
    <mergeCell ref="BY17:BY21"/>
    <mergeCell ref="D19:D24"/>
    <mergeCell ref="BY22:BZ22"/>
    <mergeCell ref="CA8:CB8"/>
    <mergeCell ref="CC8:CD8"/>
    <mergeCell ref="CE8:CF8"/>
    <mergeCell ref="CG8:CH8"/>
    <mergeCell ref="CI8:CJ8"/>
    <mergeCell ref="CK8:CL8"/>
    <mergeCell ref="BJ8:BK8"/>
    <mergeCell ref="BL8:BM8"/>
    <mergeCell ref="BN8:BO8"/>
    <mergeCell ref="BP8:BQ8"/>
    <mergeCell ref="BR8:BS8"/>
    <mergeCell ref="BX8:BZ9"/>
    <mergeCell ref="AX8:AY8"/>
    <mergeCell ref="AZ8:BA8"/>
    <mergeCell ref="R8:S8"/>
    <mergeCell ref="T8:U8"/>
    <mergeCell ref="V8:W8"/>
    <mergeCell ref="X8:Y8"/>
    <mergeCell ref="BB8:BC8"/>
    <mergeCell ref="BD8:BE8"/>
    <mergeCell ref="BF8:BG8"/>
    <mergeCell ref="BH8:BI8"/>
    <mergeCell ref="AL8:AM8"/>
    <mergeCell ref="AN8:AO8"/>
    <mergeCell ref="AP8:AQ8"/>
    <mergeCell ref="AR8:AS8"/>
    <mergeCell ref="AT8:AU8"/>
    <mergeCell ref="AV8:AW8"/>
    <mergeCell ref="AJ7:AO7"/>
    <mergeCell ref="AP7:AU7"/>
    <mergeCell ref="AV7:BA7"/>
    <mergeCell ref="BB7:BG7"/>
    <mergeCell ref="BH7:BM7"/>
    <mergeCell ref="BN7:BS7"/>
    <mergeCell ref="C7:E9"/>
    <mergeCell ref="F7:K7"/>
    <mergeCell ref="L7:Q7"/>
    <mergeCell ref="R7:W7"/>
    <mergeCell ref="X7:AC7"/>
    <mergeCell ref="AD7:AI7"/>
    <mergeCell ref="F8:G8"/>
    <mergeCell ref="H8:I8"/>
    <mergeCell ref="J8:K8"/>
    <mergeCell ref="L8:M8"/>
    <mergeCell ref="Z8:AA8"/>
    <mergeCell ref="AB8:AC8"/>
    <mergeCell ref="AD8:AE8"/>
    <mergeCell ref="AF8:AG8"/>
    <mergeCell ref="AH8:AI8"/>
    <mergeCell ref="AJ8:AK8"/>
    <mergeCell ref="N8:O8"/>
    <mergeCell ref="P8:Q8"/>
  </mergeCells>
  <phoneticPr fontId="3" type="noConversion"/>
  <printOptions horizontalCentered="1"/>
  <pageMargins left="0.19685039370078741" right="0.19685039370078741" top="0.27559055118110237" bottom="0.27559055118110237" header="0" footer="0"/>
  <pageSetup paperSize="8" scale="42" fitToHeight="8" orientation="landscape" r:id="rId1"/>
  <rowBreaks count="3" manualBreakCount="3">
    <brk id="99" max="16383" man="1"/>
    <brk id="195" max="16383" man="1"/>
    <brk id="29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C2:CN388"/>
  <sheetViews>
    <sheetView topLeftCell="A286" zoomScale="70" zoomScaleNormal="70" zoomScaleSheetLayoutView="70" workbookViewId="0">
      <selection activeCell="I312" sqref="I312"/>
    </sheetView>
  </sheetViews>
  <sheetFormatPr defaultRowHeight="12.75" outlineLevelCol="1" x14ac:dyDescent="0.3"/>
  <cols>
    <col min="1" max="1" width="0.875" style="2" customWidth="1"/>
    <col min="2" max="2" width="1.625" style="2" customWidth="1"/>
    <col min="3" max="3" width="9" style="2"/>
    <col min="4" max="4" width="6.875" style="2" customWidth="1"/>
    <col min="5" max="5" width="8.25" style="2" customWidth="1"/>
    <col min="6" max="6" width="10" style="2" customWidth="1"/>
    <col min="7" max="7" width="8.625" style="3" customWidth="1"/>
    <col min="8" max="8" width="10" style="2" customWidth="1"/>
    <col min="9" max="9" width="8.625" style="4" customWidth="1"/>
    <col min="10" max="10" width="10" style="2" customWidth="1"/>
    <col min="11" max="11" width="8.625" style="3" customWidth="1"/>
    <col min="12" max="12" width="10" style="2" customWidth="1"/>
    <col min="13" max="13" width="8.625" style="3" customWidth="1"/>
    <col min="14" max="14" width="10" style="2" customWidth="1"/>
    <col min="15" max="15" width="8.625" style="4" customWidth="1"/>
    <col min="16" max="16" width="10" style="2" customWidth="1"/>
    <col min="17" max="17" width="8.625" style="3" customWidth="1"/>
    <col min="18" max="18" width="10" style="2" customWidth="1"/>
    <col min="19" max="19" width="8.625" style="3" customWidth="1"/>
    <col min="20" max="20" width="10" style="2" customWidth="1"/>
    <col min="21" max="21" width="8.625" style="4" customWidth="1"/>
    <col min="22" max="22" width="10" style="2" customWidth="1"/>
    <col min="23" max="23" width="8.625" style="3" customWidth="1"/>
    <col min="24" max="24" width="10" style="2" hidden="1" customWidth="1"/>
    <col min="25" max="25" width="8.625" style="3" hidden="1" customWidth="1"/>
    <col min="26" max="26" width="10" style="2" hidden="1" customWidth="1"/>
    <col min="27" max="27" width="8.625" style="4" hidden="1" customWidth="1"/>
    <col min="28" max="28" width="10" style="2" hidden="1" customWidth="1"/>
    <col min="29" max="29" width="8.625" style="3" hidden="1" customWidth="1"/>
    <col min="30" max="30" width="10" style="2" hidden="1" customWidth="1"/>
    <col min="31" max="31" width="8.625" style="3" hidden="1" customWidth="1"/>
    <col min="32" max="32" width="10" style="2" hidden="1" customWidth="1"/>
    <col min="33" max="33" width="8.625" style="4" hidden="1" customWidth="1"/>
    <col min="34" max="34" width="10" style="2" hidden="1" customWidth="1"/>
    <col min="35" max="35" width="8.625" style="3" hidden="1" customWidth="1"/>
    <col min="36" max="36" width="10" style="2" hidden="1" customWidth="1"/>
    <col min="37" max="37" width="8.625" style="3" hidden="1" customWidth="1"/>
    <col min="38" max="38" width="10" style="2" hidden="1" customWidth="1"/>
    <col min="39" max="39" width="8.625" style="3" hidden="1" customWidth="1"/>
    <col min="40" max="40" width="10" style="2" hidden="1" customWidth="1"/>
    <col min="41" max="41" width="8.625" style="3" hidden="1" customWidth="1"/>
    <col min="42" max="42" width="10" style="2" hidden="1" customWidth="1"/>
    <col min="43" max="43" width="8.625" style="3" hidden="1" customWidth="1"/>
    <col min="44" max="44" width="10" style="2" hidden="1" customWidth="1"/>
    <col min="45" max="45" width="8.625" style="3" hidden="1" customWidth="1"/>
    <col min="46" max="46" width="10" style="2" hidden="1" customWidth="1"/>
    <col min="47" max="47" width="8.625" style="3" hidden="1" customWidth="1"/>
    <col min="48" max="48" width="10" style="2" customWidth="1"/>
    <col min="49" max="49" width="10" style="3" customWidth="1"/>
    <col min="50" max="50" width="10" style="2" customWidth="1"/>
    <col min="51" max="51" width="10" style="3" customWidth="1"/>
    <col min="52" max="52" width="11.625" style="2" customWidth="1"/>
    <col min="53" max="53" width="10" style="3" customWidth="1"/>
    <col min="54" max="54" width="10" style="2" customWidth="1"/>
    <col min="55" max="55" width="10" style="3" customWidth="1"/>
    <col min="56" max="56" width="10" style="2" customWidth="1"/>
    <col min="57" max="57" width="10" style="3" customWidth="1"/>
    <col min="58" max="58" width="11.625" style="2" customWidth="1"/>
    <col min="59" max="59" width="10" style="3" customWidth="1"/>
    <col min="60" max="62" width="10" style="2" customWidth="1"/>
    <col min="63" max="63" width="10" style="2" customWidth="1" outlineLevel="1"/>
    <col min="64" max="64" width="11.625" style="2" customWidth="1" outlineLevel="1"/>
    <col min="65" max="65" width="10" style="2" customWidth="1" outlineLevel="1"/>
    <col min="66" max="68" width="10" style="2" hidden="1" customWidth="1"/>
    <col min="69" max="69" width="10" style="2" hidden="1" customWidth="1" outlineLevel="1"/>
    <col min="70" max="70" width="11.625" style="2" hidden="1" customWidth="1" outlineLevel="1"/>
    <col min="71" max="71" width="10" style="2" hidden="1" customWidth="1" outlineLevel="1"/>
    <col min="72" max="72" width="0.875" style="2" customWidth="1" outlineLevel="1"/>
    <col min="73" max="73" width="1.625" style="2" customWidth="1" outlineLevel="1"/>
    <col min="74" max="74" width="10.75" style="2" customWidth="1" outlineLevel="1"/>
    <col min="75" max="75" width="9.75" style="2" customWidth="1" outlineLevel="1"/>
    <col min="76" max="81" width="10.125" style="2" customWidth="1" outlineLevel="1"/>
    <col min="82" max="83" width="10.125" style="6" customWidth="1" outlineLevel="1"/>
    <col min="84" max="92" width="10.125" style="2" customWidth="1"/>
    <col min="93" max="16384" width="9" style="2"/>
  </cols>
  <sheetData>
    <row r="2" spans="3:92" ht="31.5" customHeight="1" x14ac:dyDescent="0.3">
      <c r="C2" s="1" t="s">
        <v>97</v>
      </c>
      <c r="BL2" s="5"/>
      <c r="BR2" s="5"/>
    </row>
    <row r="3" spans="3:92" ht="12.75" customHeight="1" x14ac:dyDescent="0.3"/>
    <row r="4" spans="3:92" ht="15.75" customHeight="1" x14ac:dyDescent="0.3"/>
    <row r="5" spans="3:92" ht="16.350000000000001" customHeight="1" x14ac:dyDescent="0.3"/>
    <row r="6" spans="3:92" s="8" customFormat="1" ht="16.350000000000001" customHeight="1" thickBot="1" x14ac:dyDescent="0.35">
      <c r="C6" s="7"/>
      <c r="D6" s="7"/>
      <c r="E6" s="7"/>
      <c r="F6" s="7">
        <f>CA169</f>
        <v>7285</v>
      </c>
      <c r="G6" s="3"/>
      <c r="I6" s="4"/>
      <c r="J6" s="9"/>
      <c r="K6" s="9"/>
      <c r="L6" s="7">
        <f>CA170</f>
        <v>7285</v>
      </c>
      <c r="M6" s="3"/>
      <c r="O6" s="4"/>
      <c r="P6" s="9"/>
      <c r="Q6" s="9"/>
      <c r="R6" s="10">
        <f>CA171</f>
        <v>0</v>
      </c>
      <c r="S6" s="11"/>
      <c r="T6" s="10"/>
      <c r="U6" s="12"/>
      <c r="V6" s="9"/>
      <c r="W6" s="9"/>
      <c r="X6" s="10">
        <f>CA172</f>
        <v>0</v>
      </c>
      <c r="Y6" s="11"/>
      <c r="Z6" s="10"/>
      <c r="AA6" s="12"/>
      <c r="AB6" s="9"/>
      <c r="AC6" s="9"/>
      <c r="AD6" s="10">
        <f>CA173</f>
        <v>0</v>
      </c>
      <c r="AE6" s="11"/>
      <c r="AF6" s="10"/>
      <c r="AG6" s="12"/>
      <c r="AH6" s="9"/>
      <c r="AI6" s="9"/>
      <c r="AJ6" s="10">
        <f>CA174</f>
        <v>0</v>
      </c>
      <c r="AK6" s="3"/>
      <c r="AM6" s="4"/>
      <c r="AO6" s="3"/>
      <c r="AP6" s="10">
        <f>CA175</f>
        <v>0</v>
      </c>
      <c r="AQ6" s="3"/>
      <c r="AS6" s="4"/>
      <c r="AU6" s="3"/>
      <c r="AW6" s="3"/>
      <c r="AY6" s="3"/>
      <c r="BA6" s="3"/>
      <c r="BC6" s="3"/>
      <c r="BE6" s="3"/>
      <c r="BG6" s="3"/>
      <c r="BI6" s="3"/>
      <c r="BK6" s="3"/>
      <c r="BM6" s="11" t="s">
        <v>1</v>
      </c>
      <c r="BO6" s="3"/>
      <c r="BQ6" s="3"/>
      <c r="BS6" s="11" t="s">
        <v>1</v>
      </c>
      <c r="BX6" s="13"/>
      <c r="BY6" s="13"/>
      <c r="BZ6" s="13"/>
      <c r="CA6" s="13"/>
      <c r="CB6" s="13"/>
      <c r="CC6" s="14"/>
      <c r="CD6" s="14"/>
      <c r="CE6" s="14"/>
      <c r="CF6" s="14"/>
      <c r="CG6" s="14"/>
      <c r="CH6" s="14"/>
      <c r="CI6" s="14"/>
      <c r="CJ6" s="14"/>
      <c r="CK6" s="14"/>
      <c r="CM6" s="14"/>
    </row>
    <row r="7" spans="3:92" s="15" customFormat="1" ht="18" customHeight="1" x14ac:dyDescent="0.3">
      <c r="C7" s="347" t="s">
        <v>2</v>
      </c>
      <c r="D7" s="345"/>
      <c r="E7" s="352"/>
      <c r="F7" s="380" t="s">
        <v>3</v>
      </c>
      <c r="G7" s="345"/>
      <c r="H7" s="345"/>
      <c r="I7" s="345"/>
      <c r="J7" s="345"/>
      <c r="K7" s="346"/>
      <c r="L7" s="347" t="s">
        <v>4</v>
      </c>
      <c r="M7" s="345"/>
      <c r="N7" s="345"/>
      <c r="O7" s="345"/>
      <c r="P7" s="345"/>
      <c r="Q7" s="348"/>
      <c r="R7" s="347" t="s">
        <v>5</v>
      </c>
      <c r="S7" s="345"/>
      <c r="T7" s="345"/>
      <c r="U7" s="345"/>
      <c r="V7" s="345"/>
      <c r="W7" s="348"/>
      <c r="X7" s="344" t="s">
        <v>6</v>
      </c>
      <c r="Y7" s="345"/>
      <c r="Z7" s="345"/>
      <c r="AA7" s="345"/>
      <c r="AB7" s="345"/>
      <c r="AC7" s="346"/>
      <c r="AD7" s="347" t="s">
        <v>7</v>
      </c>
      <c r="AE7" s="345"/>
      <c r="AF7" s="345"/>
      <c r="AG7" s="345"/>
      <c r="AH7" s="345"/>
      <c r="AI7" s="348"/>
      <c r="AJ7" s="347" t="s">
        <v>8</v>
      </c>
      <c r="AK7" s="345"/>
      <c r="AL7" s="345"/>
      <c r="AM7" s="345"/>
      <c r="AN7" s="345"/>
      <c r="AO7" s="346"/>
      <c r="AP7" s="347" t="s">
        <v>9</v>
      </c>
      <c r="AQ7" s="345"/>
      <c r="AR7" s="345"/>
      <c r="AS7" s="345"/>
      <c r="AT7" s="345"/>
      <c r="AU7" s="349"/>
      <c r="AV7" s="350" t="s">
        <v>10</v>
      </c>
      <c r="AW7" s="340"/>
      <c r="AX7" s="340"/>
      <c r="AY7" s="340"/>
      <c r="AZ7" s="340"/>
      <c r="BA7" s="351"/>
      <c r="BB7" s="350" t="s">
        <v>11</v>
      </c>
      <c r="BC7" s="340"/>
      <c r="BD7" s="340"/>
      <c r="BE7" s="340"/>
      <c r="BF7" s="340"/>
      <c r="BG7" s="351"/>
      <c r="BH7" s="350" t="s">
        <v>12</v>
      </c>
      <c r="BI7" s="340"/>
      <c r="BJ7" s="340"/>
      <c r="BK7" s="340"/>
      <c r="BL7" s="340"/>
      <c r="BM7" s="341"/>
      <c r="BN7" s="339" t="s">
        <v>13</v>
      </c>
      <c r="BO7" s="340"/>
      <c r="BP7" s="340"/>
      <c r="BQ7" s="340"/>
      <c r="BR7" s="340"/>
      <c r="BS7" s="341"/>
      <c r="BX7" s="16" t="s">
        <v>14</v>
      </c>
      <c r="BY7" s="17"/>
      <c r="BZ7" s="17"/>
      <c r="CA7" s="18">
        <f>SUM(CA10:CA165)</f>
        <v>67000</v>
      </c>
      <c r="CB7" s="17"/>
      <c r="CC7" s="18">
        <f>SUM(CC10:CC165)</f>
        <v>56348</v>
      </c>
      <c r="CD7" s="6"/>
      <c r="CE7" s="18">
        <f>SUM(CE10:CE165)</f>
        <v>31187</v>
      </c>
      <c r="CF7" s="6"/>
      <c r="CG7" s="18">
        <f>SUM(CG10:CG165)</f>
        <v>0</v>
      </c>
      <c r="CH7" s="6"/>
      <c r="CI7" s="18">
        <f>SUM(CI10:CI165)</f>
        <v>0</v>
      </c>
      <c r="CJ7" s="6"/>
      <c r="CK7" s="18">
        <f>SUM(CK10:CK165)</f>
        <v>0</v>
      </c>
      <c r="CM7" s="18">
        <f>SUM(CM10:CM165)</f>
        <v>0</v>
      </c>
    </row>
    <row r="8" spans="3:92" s="15" customFormat="1" ht="18" customHeight="1" x14ac:dyDescent="0.3">
      <c r="C8" s="353"/>
      <c r="D8" s="333"/>
      <c r="E8" s="354"/>
      <c r="F8" s="342" t="s">
        <v>15</v>
      </c>
      <c r="G8" s="333"/>
      <c r="H8" s="334" t="s">
        <v>16</v>
      </c>
      <c r="I8" s="333"/>
      <c r="J8" s="334" t="s">
        <v>17</v>
      </c>
      <c r="K8" s="336"/>
      <c r="L8" s="335" t="s">
        <v>15</v>
      </c>
      <c r="M8" s="333"/>
      <c r="N8" s="334" t="s">
        <v>16</v>
      </c>
      <c r="O8" s="333"/>
      <c r="P8" s="334" t="s">
        <v>17</v>
      </c>
      <c r="Q8" s="343"/>
      <c r="R8" s="335" t="s">
        <v>15</v>
      </c>
      <c r="S8" s="333"/>
      <c r="T8" s="334" t="s">
        <v>16</v>
      </c>
      <c r="U8" s="333"/>
      <c r="V8" s="334" t="s">
        <v>18</v>
      </c>
      <c r="W8" s="343"/>
      <c r="X8" s="338" t="s">
        <v>15</v>
      </c>
      <c r="Y8" s="333"/>
      <c r="Z8" s="334" t="s">
        <v>16</v>
      </c>
      <c r="AA8" s="333"/>
      <c r="AB8" s="334" t="s">
        <v>18</v>
      </c>
      <c r="AC8" s="336"/>
      <c r="AD8" s="335" t="s">
        <v>15</v>
      </c>
      <c r="AE8" s="333"/>
      <c r="AF8" s="334" t="s">
        <v>16</v>
      </c>
      <c r="AG8" s="333"/>
      <c r="AH8" s="334" t="s">
        <v>19</v>
      </c>
      <c r="AI8" s="343"/>
      <c r="AJ8" s="335" t="s">
        <v>15</v>
      </c>
      <c r="AK8" s="333"/>
      <c r="AL8" s="334" t="s">
        <v>16</v>
      </c>
      <c r="AM8" s="333"/>
      <c r="AN8" s="334" t="s">
        <v>19</v>
      </c>
      <c r="AO8" s="336"/>
      <c r="AP8" s="335" t="s">
        <v>15</v>
      </c>
      <c r="AQ8" s="333"/>
      <c r="AR8" s="334" t="s">
        <v>16</v>
      </c>
      <c r="AS8" s="333"/>
      <c r="AT8" s="334" t="s">
        <v>19</v>
      </c>
      <c r="AU8" s="337"/>
      <c r="AV8" s="332" t="s">
        <v>15</v>
      </c>
      <c r="AW8" s="333"/>
      <c r="AX8" s="334" t="s">
        <v>16</v>
      </c>
      <c r="AY8" s="333"/>
      <c r="AZ8" s="334" t="s">
        <v>17</v>
      </c>
      <c r="BA8" s="336"/>
      <c r="BB8" s="332" t="s">
        <v>15</v>
      </c>
      <c r="BC8" s="333"/>
      <c r="BD8" s="334" t="s">
        <v>16</v>
      </c>
      <c r="BE8" s="333"/>
      <c r="BF8" s="334" t="s">
        <v>17</v>
      </c>
      <c r="BG8" s="336"/>
      <c r="BH8" s="332" t="s">
        <v>15</v>
      </c>
      <c r="BI8" s="333"/>
      <c r="BJ8" s="334" t="s">
        <v>16</v>
      </c>
      <c r="BK8" s="333"/>
      <c r="BL8" s="334" t="s">
        <v>17</v>
      </c>
      <c r="BM8" s="337"/>
      <c r="BN8" s="338" t="s">
        <v>15</v>
      </c>
      <c r="BO8" s="333"/>
      <c r="BP8" s="334" t="s">
        <v>16</v>
      </c>
      <c r="BQ8" s="333"/>
      <c r="BR8" s="334" t="s">
        <v>17</v>
      </c>
      <c r="BS8" s="337"/>
      <c r="BX8" s="376" t="s">
        <v>20</v>
      </c>
      <c r="BY8" s="377"/>
      <c r="BZ8" s="378"/>
      <c r="CA8" s="372" t="s">
        <v>21</v>
      </c>
      <c r="CB8" s="373"/>
      <c r="CC8" s="374" t="s">
        <v>22</v>
      </c>
      <c r="CD8" s="375"/>
      <c r="CE8" s="374" t="s">
        <v>23</v>
      </c>
      <c r="CF8" s="375"/>
      <c r="CG8" s="370" t="s">
        <v>24</v>
      </c>
      <c r="CH8" s="371"/>
      <c r="CI8" s="370" t="s">
        <v>25</v>
      </c>
      <c r="CJ8" s="371"/>
      <c r="CK8" s="370" t="s">
        <v>26</v>
      </c>
      <c r="CL8" s="371"/>
      <c r="CM8" s="370" t="s">
        <v>27</v>
      </c>
      <c r="CN8" s="371"/>
    </row>
    <row r="9" spans="3:92" s="15" customFormat="1" ht="18" customHeight="1" thickBot="1" x14ac:dyDescent="0.35">
      <c r="C9" s="355"/>
      <c r="D9" s="356"/>
      <c r="E9" s="357"/>
      <c r="F9" s="19"/>
      <c r="G9" s="20" t="s">
        <v>28</v>
      </c>
      <c r="H9" s="21"/>
      <c r="I9" s="22" t="s">
        <v>29</v>
      </c>
      <c r="J9" s="21"/>
      <c r="K9" s="23" t="s">
        <v>28</v>
      </c>
      <c r="L9" s="24"/>
      <c r="M9" s="20" t="s">
        <v>28</v>
      </c>
      <c r="N9" s="21"/>
      <c r="O9" s="22" t="s">
        <v>29</v>
      </c>
      <c r="P9" s="21"/>
      <c r="Q9" s="25" t="s">
        <v>28</v>
      </c>
      <c r="R9" s="24"/>
      <c r="S9" s="20" t="s">
        <v>28</v>
      </c>
      <c r="T9" s="21"/>
      <c r="U9" s="22" t="s">
        <v>29</v>
      </c>
      <c r="V9" s="21"/>
      <c r="W9" s="25" t="s">
        <v>28</v>
      </c>
      <c r="X9" s="26"/>
      <c r="Y9" s="20" t="s">
        <v>28</v>
      </c>
      <c r="Z9" s="21"/>
      <c r="AA9" s="22" t="s">
        <v>29</v>
      </c>
      <c r="AB9" s="21"/>
      <c r="AC9" s="23" t="s">
        <v>28</v>
      </c>
      <c r="AD9" s="24"/>
      <c r="AE9" s="20" t="s">
        <v>28</v>
      </c>
      <c r="AF9" s="21"/>
      <c r="AG9" s="22" t="s">
        <v>29</v>
      </c>
      <c r="AH9" s="21"/>
      <c r="AI9" s="25" t="s">
        <v>28</v>
      </c>
      <c r="AJ9" s="24"/>
      <c r="AK9" s="20" t="s">
        <v>28</v>
      </c>
      <c r="AL9" s="21"/>
      <c r="AM9" s="22" t="s">
        <v>29</v>
      </c>
      <c r="AN9" s="21"/>
      <c r="AO9" s="23" t="s">
        <v>28</v>
      </c>
      <c r="AP9" s="24"/>
      <c r="AQ9" s="20" t="s">
        <v>28</v>
      </c>
      <c r="AR9" s="21"/>
      <c r="AS9" s="22" t="s">
        <v>29</v>
      </c>
      <c r="AT9" s="21"/>
      <c r="AU9" s="27" t="s">
        <v>28</v>
      </c>
      <c r="AV9" s="28"/>
      <c r="AW9" s="20" t="s">
        <v>30</v>
      </c>
      <c r="AX9" s="21"/>
      <c r="AY9" s="20" t="s">
        <v>30</v>
      </c>
      <c r="AZ9" s="21"/>
      <c r="BA9" s="23" t="s">
        <v>30</v>
      </c>
      <c r="BB9" s="28"/>
      <c r="BC9" s="20" t="s">
        <v>30</v>
      </c>
      <c r="BD9" s="21"/>
      <c r="BE9" s="20" t="s">
        <v>30</v>
      </c>
      <c r="BF9" s="21"/>
      <c r="BG9" s="23" t="s">
        <v>30</v>
      </c>
      <c r="BH9" s="28"/>
      <c r="BI9" s="20" t="s">
        <v>30</v>
      </c>
      <c r="BJ9" s="21"/>
      <c r="BK9" s="20" t="s">
        <v>30</v>
      </c>
      <c r="BL9" s="21"/>
      <c r="BM9" s="27" t="s">
        <v>30</v>
      </c>
      <c r="BN9" s="26"/>
      <c r="BO9" s="20" t="s">
        <v>30</v>
      </c>
      <c r="BP9" s="21"/>
      <c r="BQ9" s="20" t="s">
        <v>30</v>
      </c>
      <c r="BR9" s="21"/>
      <c r="BS9" s="27" t="s">
        <v>30</v>
      </c>
      <c r="BX9" s="379"/>
      <c r="BY9" s="356"/>
      <c r="BZ9" s="357"/>
      <c r="CA9" s="29" t="s">
        <v>31</v>
      </c>
      <c r="CB9" s="30" t="s">
        <v>19</v>
      </c>
      <c r="CC9" s="31" t="s">
        <v>31</v>
      </c>
      <c r="CD9" s="32" t="s">
        <v>19</v>
      </c>
      <c r="CE9" s="33" t="s">
        <v>31</v>
      </c>
      <c r="CF9" s="30" t="s">
        <v>19</v>
      </c>
      <c r="CG9" s="33" t="s">
        <v>31</v>
      </c>
      <c r="CH9" s="30" t="s">
        <v>19</v>
      </c>
      <c r="CI9" s="33" t="s">
        <v>31</v>
      </c>
      <c r="CJ9" s="30" t="s">
        <v>19</v>
      </c>
      <c r="CK9" s="31" t="s">
        <v>31</v>
      </c>
      <c r="CL9" s="30" t="s">
        <v>19</v>
      </c>
      <c r="CM9" s="31" t="s">
        <v>31</v>
      </c>
      <c r="CN9" s="30" t="s">
        <v>19</v>
      </c>
    </row>
    <row r="10" spans="3:92" ht="18" customHeight="1" thickTop="1" x14ac:dyDescent="0.3">
      <c r="C10" s="360" t="s">
        <v>32</v>
      </c>
      <c r="D10" s="317" t="s">
        <v>33</v>
      </c>
      <c r="E10" s="34" t="s">
        <v>34</v>
      </c>
      <c r="F10" s="35">
        <f>CA10</f>
        <v>1000</v>
      </c>
      <c r="G10" s="36">
        <f>IFERROR(F10/F26,0)</f>
        <v>0.19920318725099601</v>
      </c>
      <c r="H10" s="37">
        <f>IFERROR(J10/F10,"0")</f>
        <v>92</v>
      </c>
      <c r="I10" s="38">
        <f>IFERROR(H10/H11,0)</f>
        <v>0.98935079231161094</v>
      </c>
      <c r="J10" s="37">
        <f>CB10</f>
        <v>92000</v>
      </c>
      <c r="K10" s="39">
        <f>IFERROR(J10/J26,0)</f>
        <v>0.21868314713572617</v>
      </c>
      <c r="L10" s="40">
        <f>CC10</f>
        <v>1087</v>
      </c>
      <c r="M10" s="36">
        <f>IFERROR(L10/L26,0)</f>
        <v>0.24344904815229562</v>
      </c>
      <c r="N10" s="37">
        <f>IFERROR(P10/L10,"0")</f>
        <v>99.009380864765404</v>
      </c>
      <c r="O10" s="38">
        <f>IFERROR(N10/N11,0)</f>
        <v>0.97591850765523269</v>
      </c>
      <c r="P10" s="37">
        <f>CD10</f>
        <v>107623.197</v>
      </c>
      <c r="Q10" s="41">
        <f>IFERROR(P10/P26,0)</f>
        <v>0.26840726056933045</v>
      </c>
      <c r="R10" s="40">
        <f>CE10</f>
        <v>0</v>
      </c>
      <c r="S10" s="36">
        <f>IFERROR(R10/R26,0)</f>
        <v>0</v>
      </c>
      <c r="T10" s="37" t="str">
        <f>IFERROR(V10/R10,"0")</f>
        <v>0</v>
      </c>
      <c r="U10" s="38">
        <f>IFERROR(T10/T11,0)</f>
        <v>0</v>
      </c>
      <c r="V10" s="37">
        <f>CF10</f>
        <v>0</v>
      </c>
      <c r="W10" s="41">
        <f>IFERROR(V10/V26,0)</f>
        <v>0</v>
      </c>
      <c r="X10" s="42">
        <f>CG10</f>
        <v>0</v>
      </c>
      <c r="Y10" s="36">
        <f>IFERROR(X10/X26,0)</f>
        <v>0</v>
      </c>
      <c r="Z10" s="37" t="str">
        <f>IFERROR(AB10/X10,"0")</f>
        <v>0</v>
      </c>
      <c r="AA10" s="38">
        <f>IFERROR(Z10/Z11,0)</f>
        <v>0</v>
      </c>
      <c r="AB10" s="37">
        <f>CH10</f>
        <v>0</v>
      </c>
      <c r="AC10" s="39">
        <f>IFERROR(AB10/AB26,0)</f>
        <v>0</v>
      </c>
      <c r="AD10" s="40">
        <f>CI10</f>
        <v>0</v>
      </c>
      <c r="AE10" s="36">
        <f>IFERROR(AD10/AD26,0)</f>
        <v>0</v>
      </c>
      <c r="AF10" s="37" t="str">
        <f>IFERROR(AH10/AD10,"0")</f>
        <v>0</v>
      </c>
      <c r="AG10" s="38">
        <f>IFERROR(AF10/AF11,0)</f>
        <v>0</v>
      </c>
      <c r="AH10" s="37">
        <f>CJ10</f>
        <v>0</v>
      </c>
      <c r="AI10" s="41">
        <f>IFERROR(AH10/AH26,0)</f>
        <v>0</v>
      </c>
      <c r="AJ10" s="40">
        <f>CK10</f>
        <v>0</v>
      </c>
      <c r="AK10" s="36">
        <f>IFERROR(AJ10/AJ26,0)</f>
        <v>0</v>
      </c>
      <c r="AL10" s="37" t="str">
        <f>IFERROR(AN10/AJ10,"0")</f>
        <v>0</v>
      </c>
      <c r="AM10" s="38">
        <f>IFERROR(AL10/AL11,0)</f>
        <v>0</v>
      </c>
      <c r="AN10" s="37">
        <f>CL10</f>
        <v>0</v>
      </c>
      <c r="AO10" s="39">
        <f>IFERROR(AN10/AN26,0)</f>
        <v>0</v>
      </c>
      <c r="AP10" s="40">
        <f>CM10</f>
        <v>0</v>
      </c>
      <c r="AQ10" s="36">
        <f>IFERROR(AP10/AP26,0)</f>
        <v>0</v>
      </c>
      <c r="AR10" s="37" t="str">
        <f>IFERROR(AT10/AP10,"0")</f>
        <v>0</v>
      </c>
      <c r="AS10" s="38">
        <f>IFERROR(AR10/AR11,0)</f>
        <v>0</v>
      </c>
      <c r="AT10" s="37">
        <f>CN10</f>
        <v>0</v>
      </c>
      <c r="AU10" s="43">
        <f>IFERROR(AT10/AT26,0)</f>
        <v>0</v>
      </c>
      <c r="AV10" s="44">
        <f>IFERROR(L10-F10,0)</f>
        <v>87</v>
      </c>
      <c r="AW10" s="45">
        <f>IFERROR(AV10/F10,0)</f>
        <v>8.6999999999999994E-2</v>
      </c>
      <c r="AX10" s="46">
        <f>IFERROR(N10-H10,0)</f>
        <v>7.0093808647654043</v>
      </c>
      <c r="AY10" s="45">
        <f>IFERROR(AX10/H10,0)</f>
        <v>7.6188922443102228E-2</v>
      </c>
      <c r="AZ10" s="46">
        <f>IFERROR(P10-J10,0)</f>
        <v>15623.197</v>
      </c>
      <c r="BA10" s="47">
        <f>IFERROR(AZ10/J10,0)</f>
        <v>0.16981735869565218</v>
      </c>
      <c r="BB10" s="44">
        <f>IFERROR(L10-R10,0)</f>
        <v>1087</v>
      </c>
      <c r="BC10" s="45">
        <f>IFERROR(BB10/R10,0)</f>
        <v>0</v>
      </c>
      <c r="BD10" s="46">
        <f>IFERROR(N10-T10,0)</f>
        <v>99.009380864765404</v>
      </c>
      <c r="BE10" s="45">
        <f>IFERROR(BD10/T10,0)</f>
        <v>0</v>
      </c>
      <c r="BF10" s="46">
        <f>IFERROR(P10-V10,0)</f>
        <v>107623.197</v>
      </c>
      <c r="BG10" s="47">
        <f>IFERROR(BF10/V10,0)</f>
        <v>0</v>
      </c>
      <c r="BH10" s="44">
        <f>IFERROR(L10-X10,0)</f>
        <v>1087</v>
      </c>
      <c r="BI10" s="45">
        <f>IFERROR(BH10/X10,0)</f>
        <v>0</v>
      </c>
      <c r="BJ10" s="46">
        <f>IFERROR(N10-Z10,0)</f>
        <v>99.009380864765404</v>
      </c>
      <c r="BK10" s="45">
        <f>IFERROR(BJ10/Z10,0)</f>
        <v>0</v>
      </c>
      <c r="BL10" s="46">
        <f>IFERROR(P10-AB10,0)</f>
        <v>107623.197</v>
      </c>
      <c r="BM10" s="48">
        <f>IFERROR(BL10/AB10,0)</f>
        <v>0</v>
      </c>
      <c r="BN10" s="49">
        <f>IFERROR(L10-AP10,0)</f>
        <v>1087</v>
      </c>
      <c r="BO10" s="45">
        <f>IFERROR(BN10/AP10,0)</f>
        <v>0</v>
      </c>
      <c r="BP10" s="46">
        <f>IFERROR(N10-AR10,0)</f>
        <v>99.009380864765404</v>
      </c>
      <c r="BQ10" s="45">
        <f>IFERROR(BP10/AR10,0)</f>
        <v>0</v>
      </c>
      <c r="BR10" s="46">
        <f t="shared" ref="BR10:BR26" si="0">IFERROR(P10-AT10,0)</f>
        <v>107623.197</v>
      </c>
      <c r="BS10" s="48">
        <f>IFERROR(BR10/AT10,0)</f>
        <v>0</v>
      </c>
      <c r="BX10" s="367" t="s">
        <v>32</v>
      </c>
      <c r="BY10" s="369" t="s">
        <v>35</v>
      </c>
      <c r="BZ10" s="34" t="s">
        <v>34</v>
      </c>
      <c r="CA10" s="50">
        <v>1000</v>
      </c>
      <c r="CB10" s="51">
        <v>92000</v>
      </c>
      <c r="CC10" s="52">
        <v>1087</v>
      </c>
      <c r="CD10" s="53">
        <v>107623.197</v>
      </c>
      <c r="CE10" s="54"/>
      <c r="CF10" s="55"/>
      <c r="CG10" s="56"/>
      <c r="CH10" s="57"/>
      <c r="CI10" s="58"/>
      <c r="CJ10" s="59"/>
      <c r="CK10" s="52"/>
      <c r="CL10" s="57"/>
      <c r="CM10" s="52"/>
      <c r="CN10" s="57"/>
    </row>
    <row r="11" spans="3:92" ht="18" customHeight="1" x14ac:dyDescent="0.3">
      <c r="C11" s="315"/>
      <c r="D11" s="318"/>
      <c r="E11" s="60" t="s">
        <v>36</v>
      </c>
      <c r="F11" s="61">
        <f>CA11</f>
        <v>1100</v>
      </c>
      <c r="G11" s="62">
        <f>IFERROR(F11/F26,0)</f>
        <v>0.21912350597609562</v>
      </c>
      <c r="H11" s="63">
        <f t="shared" ref="H11:H26" si="1">IFERROR(J11/F11,"0")</f>
        <v>92.990272727272668</v>
      </c>
      <c r="I11" s="64">
        <f>IFERROR(H11/H11,0)</f>
        <v>1</v>
      </c>
      <c r="J11" s="63">
        <f>CB11</f>
        <v>102289.29999999993</v>
      </c>
      <c r="K11" s="65">
        <f>IFERROR(J11/J26,0)</f>
        <v>0.24314071785120023</v>
      </c>
      <c r="L11" s="66">
        <f t="shared" ref="L11:L13" si="2">CC11</f>
        <v>1095</v>
      </c>
      <c r="M11" s="62">
        <f>IFERROR(L11/L26,0)</f>
        <v>0.24524076147816348</v>
      </c>
      <c r="N11" s="63">
        <f t="shared" ref="N11:N26" si="3">IFERROR(P11/L11,"0")</f>
        <v>101.45250867579909</v>
      </c>
      <c r="O11" s="64">
        <f>IFERROR(N11/N11,0)</f>
        <v>1</v>
      </c>
      <c r="P11" s="63">
        <f t="shared" ref="P11:P13" si="4">CD11</f>
        <v>111090.497</v>
      </c>
      <c r="Q11" s="67">
        <f>IFERROR(P11/P26,0)</f>
        <v>0.277054545917786</v>
      </c>
      <c r="R11" s="66">
        <f>CE11</f>
        <v>0</v>
      </c>
      <c r="S11" s="62">
        <f>IFERROR(R11/R26,0)</f>
        <v>0</v>
      </c>
      <c r="T11" s="63" t="str">
        <f t="shared" ref="T11:T26" si="5">IFERROR(V11/R11,"0")</f>
        <v>0</v>
      </c>
      <c r="U11" s="64">
        <f>IFERROR(T11/T11,0)</f>
        <v>0</v>
      </c>
      <c r="V11" s="63">
        <f>CF11</f>
        <v>0</v>
      </c>
      <c r="W11" s="67">
        <f>IFERROR(V11/V26,0)</f>
        <v>0</v>
      </c>
      <c r="X11" s="68">
        <f>CG11</f>
        <v>0</v>
      </c>
      <c r="Y11" s="62">
        <f>IFERROR(X11/X26,0)</f>
        <v>0</v>
      </c>
      <c r="Z11" s="63" t="str">
        <f t="shared" ref="Z11:Z26" si="6">IFERROR(AB11/X11,"0")</f>
        <v>0</v>
      </c>
      <c r="AA11" s="64">
        <f>IFERROR(Z11/Z11,0)</f>
        <v>0</v>
      </c>
      <c r="AB11" s="63">
        <f>CH11</f>
        <v>0</v>
      </c>
      <c r="AC11" s="65">
        <f>IFERROR(AB11/AB26,0)</f>
        <v>0</v>
      </c>
      <c r="AD11" s="66">
        <f>CI11</f>
        <v>0</v>
      </c>
      <c r="AE11" s="62">
        <f>IFERROR(AD11/AD26,0)</f>
        <v>0</v>
      </c>
      <c r="AF11" s="63" t="str">
        <f t="shared" ref="AF11:AF26" si="7">IFERROR(AH11/AD11,"0")</f>
        <v>0</v>
      </c>
      <c r="AG11" s="64">
        <f>IFERROR(AF11/AF11,0)</f>
        <v>0</v>
      </c>
      <c r="AH11" s="63">
        <f>CJ11</f>
        <v>0</v>
      </c>
      <c r="AI11" s="67">
        <f>IFERROR(AH11/AH26,0)</f>
        <v>0</v>
      </c>
      <c r="AJ11" s="66">
        <f>CK11</f>
        <v>0</v>
      </c>
      <c r="AK11" s="62">
        <f>IFERROR(AJ11/AJ26,0)</f>
        <v>0</v>
      </c>
      <c r="AL11" s="63" t="str">
        <f t="shared" ref="AL11:AL26" si="8">IFERROR(AN11/AJ11,"0")</f>
        <v>0</v>
      </c>
      <c r="AM11" s="64">
        <f>IFERROR(AL11/AL11,0)</f>
        <v>0</v>
      </c>
      <c r="AN11" s="63">
        <f>CL11</f>
        <v>0</v>
      </c>
      <c r="AO11" s="65">
        <f>IFERROR(AN11/AN26,0)</f>
        <v>0</v>
      </c>
      <c r="AP11" s="66">
        <f t="shared" ref="AP11:AP13" si="9">CM11</f>
        <v>0</v>
      </c>
      <c r="AQ11" s="62">
        <f>IFERROR(AP11/AP26,0)</f>
        <v>0</v>
      </c>
      <c r="AR11" s="63" t="str">
        <f t="shared" ref="AR11:AR26" si="10">IFERROR(AT11/AP11,"0")</f>
        <v>0</v>
      </c>
      <c r="AS11" s="64">
        <f>IFERROR(AR11/AR11,0)</f>
        <v>0</v>
      </c>
      <c r="AT11" s="63">
        <f t="shared" ref="AT11:AT13" si="11">CN11</f>
        <v>0</v>
      </c>
      <c r="AU11" s="69">
        <f>IFERROR(AT11/AT26,0)</f>
        <v>0</v>
      </c>
      <c r="AV11" s="70">
        <f t="shared" ref="AV11:AV27" si="12">IFERROR(L11-F11,0)</f>
        <v>-5</v>
      </c>
      <c r="AW11" s="71">
        <f t="shared" ref="AW11:AW26" si="13">IFERROR(AV11/F11,0)</f>
        <v>-4.5454545454545452E-3</v>
      </c>
      <c r="AX11" s="72">
        <f t="shared" ref="AX11:AX26" si="14">IFERROR(N11-H11,0)</f>
        <v>8.4622359485264269</v>
      </c>
      <c r="AY11" s="71">
        <f t="shared" ref="AY11:AY26" si="15">IFERROR(AX11/H11,0)</f>
        <v>9.1001302613069754E-2</v>
      </c>
      <c r="AZ11" s="72">
        <f t="shared" ref="AZ11:AZ26" si="16">IFERROR(P11-J11,0)</f>
        <v>8801.1970000000729</v>
      </c>
      <c r="BA11" s="73">
        <f t="shared" ref="BA11:BA26" si="17">IFERROR(AZ11/J11,0)</f>
        <v>8.6042205783010334E-2</v>
      </c>
      <c r="BB11" s="70">
        <f t="shared" ref="BB11:BB27" si="18">IFERROR(L11-R11,0)</f>
        <v>1095</v>
      </c>
      <c r="BC11" s="71">
        <f t="shared" ref="BC11:BC26" si="19">IFERROR(BB11/R11,0)</f>
        <v>0</v>
      </c>
      <c r="BD11" s="72">
        <f t="shared" ref="BD11:BD26" si="20">IFERROR(N11-T11,0)</f>
        <v>101.45250867579909</v>
      </c>
      <c r="BE11" s="71">
        <f t="shared" ref="BE11:BE26" si="21">IFERROR(BD11/T11,0)</f>
        <v>0</v>
      </c>
      <c r="BF11" s="72">
        <f t="shared" ref="BF11:BF26" si="22">IFERROR(P11-V11,0)</f>
        <v>111090.497</v>
      </c>
      <c r="BG11" s="73">
        <f t="shared" ref="BG11:BG26" si="23">IFERROR(BF11/V11,0)</f>
        <v>0</v>
      </c>
      <c r="BH11" s="70">
        <f t="shared" ref="BH11:BH27" si="24">IFERROR(L11-X11,0)</f>
        <v>1095</v>
      </c>
      <c r="BI11" s="71">
        <f t="shared" ref="BI11:BI26" si="25">IFERROR(BH11/X11,0)</f>
        <v>0</v>
      </c>
      <c r="BJ11" s="72">
        <f t="shared" ref="BJ11:BJ26" si="26">IFERROR(N11-Z11,0)</f>
        <v>101.45250867579909</v>
      </c>
      <c r="BK11" s="71">
        <f t="shared" ref="BK11:BK26" si="27">IFERROR(BJ11/Z11,0)</f>
        <v>0</v>
      </c>
      <c r="BL11" s="72">
        <f t="shared" ref="BL11:BL26" si="28">IFERROR(P11-AB11,0)</f>
        <v>111090.497</v>
      </c>
      <c r="BM11" s="74">
        <f t="shared" ref="BM11:BM26" si="29">IFERROR(BL11/AB11,0)</f>
        <v>0</v>
      </c>
      <c r="BN11" s="75">
        <f t="shared" ref="BN11:BN26" si="30">IFERROR(L11-AP11,0)</f>
        <v>1095</v>
      </c>
      <c r="BO11" s="71">
        <f t="shared" ref="BO11:BS26" si="31">IFERROR(BN11/AP11,0)</f>
        <v>0</v>
      </c>
      <c r="BP11" s="72">
        <f t="shared" ref="BP11:BP26" si="32">IFERROR(N11-AR11,0)</f>
        <v>101.45250867579909</v>
      </c>
      <c r="BQ11" s="71">
        <f t="shared" si="31"/>
        <v>0</v>
      </c>
      <c r="BR11" s="72">
        <f t="shared" si="0"/>
        <v>111090.497</v>
      </c>
      <c r="BS11" s="74">
        <f t="shared" si="31"/>
        <v>0</v>
      </c>
      <c r="BX11" s="321"/>
      <c r="BY11" s="366"/>
      <c r="BZ11" s="60" t="s">
        <v>36</v>
      </c>
      <c r="CA11" s="76">
        <v>1100</v>
      </c>
      <c r="CB11" s="77">
        <v>102289.29999999993</v>
      </c>
      <c r="CC11" s="78">
        <v>1095</v>
      </c>
      <c r="CD11" s="79">
        <v>111090.497</v>
      </c>
      <c r="CE11" s="80"/>
      <c r="CF11" s="81"/>
      <c r="CG11" s="82"/>
      <c r="CH11" s="83"/>
      <c r="CI11" s="84"/>
      <c r="CJ11" s="85"/>
      <c r="CK11" s="78"/>
      <c r="CL11" s="83"/>
      <c r="CM11" s="78"/>
      <c r="CN11" s="83"/>
    </row>
    <row r="12" spans="3:92" ht="18" customHeight="1" x14ac:dyDescent="0.3">
      <c r="C12" s="315"/>
      <c r="D12" s="318"/>
      <c r="E12" s="60" t="s">
        <v>37</v>
      </c>
      <c r="F12" s="61">
        <f>CA12</f>
        <v>120</v>
      </c>
      <c r="G12" s="62">
        <f>IFERROR(F12/F26,0)</f>
        <v>2.3904382470119521E-2</v>
      </c>
      <c r="H12" s="63">
        <f t="shared" si="1"/>
        <v>96.810000000000016</v>
      </c>
      <c r="I12" s="64">
        <f>IFERROR(H12/H11,0)</f>
        <v>1.0410766326487726</v>
      </c>
      <c r="J12" s="63">
        <f>CB12</f>
        <v>11617.200000000003</v>
      </c>
      <c r="K12" s="65">
        <f>IFERROR(J12/J26,0)</f>
        <v>2.7613976705490855E-2</v>
      </c>
      <c r="L12" s="66">
        <f t="shared" si="2"/>
        <v>220</v>
      </c>
      <c r="M12" s="62">
        <f>IFERROR(L12/L26,0)</f>
        <v>4.9272116461366179E-2</v>
      </c>
      <c r="N12" s="63">
        <f t="shared" si="3"/>
        <v>101.35943181818182</v>
      </c>
      <c r="O12" s="64">
        <f>IFERROR(N12/N11,0)</f>
        <v>0.9990825573578006</v>
      </c>
      <c r="P12" s="63">
        <f t="shared" si="4"/>
        <v>22299.075000000001</v>
      </c>
      <c r="Q12" s="67">
        <f>IFERROR(P12/P26,0)</f>
        <v>5.5612858573417433E-2</v>
      </c>
      <c r="R12" s="66">
        <f>CE12</f>
        <v>0</v>
      </c>
      <c r="S12" s="62">
        <f>IFERROR(R12/R26,0)</f>
        <v>0</v>
      </c>
      <c r="T12" s="63" t="str">
        <f t="shared" si="5"/>
        <v>0</v>
      </c>
      <c r="U12" s="64">
        <f>IFERROR(T12/T11,0)</f>
        <v>0</v>
      </c>
      <c r="V12" s="63">
        <f>CF12</f>
        <v>0</v>
      </c>
      <c r="W12" s="67">
        <f>IFERROR(V12/V26,0)</f>
        <v>0</v>
      </c>
      <c r="X12" s="68">
        <f>CG12</f>
        <v>0</v>
      </c>
      <c r="Y12" s="62">
        <f>IFERROR(X12/X26,0)</f>
        <v>0</v>
      </c>
      <c r="Z12" s="63" t="str">
        <f t="shared" si="6"/>
        <v>0</v>
      </c>
      <c r="AA12" s="64">
        <f>IFERROR(Z12/Z11,0)</f>
        <v>0</v>
      </c>
      <c r="AB12" s="63">
        <f>CH12</f>
        <v>0</v>
      </c>
      <c r="AC12" s="65">
        <f>IFERROR(AB12/AB26,0)</f>
        <v>0</v>
      </c>
      <c r="AD12" s="66">
        <f>CI12</f>
        <v>0</v>
      </c>
      <c r="AE12" s="62">
        <f>IFERROR(AD12/AD26,0)</f>
        <v>0</v>
      </c>
      <c r="AF12" s="63" t="str">
        <f t="shared" si="7"/>
        <v>0</v>
      </c>
      <c r="AG12" s="64">
        <f>IFERROR(AF12/AF11,0)</f>
        <v>0</v>
      </c>
      <c r="AH12" s="63">
        <f>CJ12</f>
        <v>0</v>
      </c>
      <c r="AI12" s="67">
        <f>IFERROR(AH12/AH26,0)</f>
        <v>0</v>
      </c>
      <c r="AJ12" s="66">
        <f>CK12</f>
        <v>0</v>
      </c>
      <c r="AK12" s="62">
        <f>IFERROR(AJ12/AJ26,0)</f>
        <v>0</v>
      </c>
      <c r="AL12" s="63" t="str">
        <f t="shared" si="8"/>
        <v>0</v>
      </c>
      <c r="AM12" s="64">
        <f>IFERROR(AL12/AL11,0)</f>
        <v>0</v>
      </c>
      <c r="AN12" s="63">
        <f>CL12</f>
        <v>0</v>
      </c>
      <c r="AO12" s="65">
        <f>IFERROR(AN12/AN26,0)</f>
        <v>0</v>
      </c>
      <c r="AP12" s="66">
        <f t="shared" si="9"/>
        <v>0</v>
      </c>
      <c r="AQ12" s="62">
        <f>IFERROR(AP12/AP26,0)</f>
        <v>0</v>
      </c>
      <c r="AR12" s="63" t="str">
        <f t="shared" si="10"/>
        <v>0</v>
      </c>
      <c r="AS12" s="64">
        <f>IFERROR(AR12/AR11,0)</f>
        <v>0</v>
      </c>
      <c r="AT12" s="63">
        <f t="shared" si="11"/>
        <v>0</v>
      </c>
      <c r="AU12" s="69">
        <f>IFERROR(AT12/AT26,0)</f>
        <v>0</v>
      </c>
      <c r="AV12" s="70">
        <f t="shared" si="12"/>
        <v>100</v>
      </c>
      <c r="AW12" s="71">
        <f t="shared" si="13"/>
        <v>0.83333333333333337</v>
      </c>
      <c r="AX12" s="72">
        <f t="shared" si="14"/>
        <v>4.5494318181818016</v>
      </c>
      <c r="AY12" s="71">
        <f t="shared" si="15"/>
        <v>4.6993407893624634E-2</v>
      </c>
      <c r="AZ12" s="72">
        <f t="shared" si="16"/>
        <v>10681.874999999998</v>
      </c>
      <c r="BA12" s="73">
        <f t="shared" si="17"/>
        <v>0.91948791447164513</v>
      </c>
      <c r="BB12" s="70">
        <f t="shared" si="18"/>
        <v>220</v>
      </c>
      <c r="BC12" s="71">
        <f t="shared" si="19"/>
        <v>0</v>
      </c>
      <c r="BD12" s="72">
        <f t="shared" si="20"/>
        <v>101.35943181818182</v>
      </c>
      <c r="BE12" s="71">
        <f t="shared" si="21"/>
        <v>0</v>
      </c>
      <c r="BF12" s="72">
        <f t="shared" si="22"/>
        <v>22299.075000000001</v>
      </c>
      <c r="BG12" s="73">
        <f t="shared" si="23"/>
        <v>0</v>
      </c>
      <c r="BH12" s="70">
        <f t="shared" si="24"/>
        <v>220</v>
      </c>
      <c r="BI12" s="71">
        <f t="shared" si="25"/>
        <v>0</v>
      </c>
      <c r="BJ12" s="72">
        <f t="shared" si="26"/>
        <v>101.35943181818182</v>
      </c>
      <c r="BK12" s="71">
        <f t="shared" si="27"/>
        <v>0</v>
      </c>
      <c r="BL12" s="72">
        <f t="shared" si="28"/>
        <v>22299.075000000001</v>
      </c>
      <c r="BM12" s="74">
        <f t="shared" si="29"/>
        <v>0</v>
      </c>
      <c r="BN12" s="75">
        <f t="shared" si="30"/>
        <v>220</v>
      </c>
      <c r="BO12" s="71">
        <f t="shared" si="31"/>
        <v>0</v>
      </c>
      <c r="BP12" s="72">
        <f t="shared" si="32"/>
        <v>101.35943181818182</v>
      </c>
      <c r="BQ12" s="71">
        <f t="shared" si="31"/>
        <v>0</v>
      </c>
      <c r="BR12" s="72">
        <f t="shared" si="0"/>
        <v>22299.075000000001</v>
      </c>
      <c r="BS12" s="74">
        <f t="shared" si="31"/>
        <v>0</v>
      </c>
      <c r="BX12" s="321"/>
      <c r="BY12" s="366"/>
      <c r="BZ12" s="60" t="s">
        <v>38</v>
      </c>
      <c r="CA12" s="76">
        <v>120</v>
      </c>
      <c r="CB12" s="77">
        <v>11617.200000000003</v>
      </c>
      <c r="CC12" s="78">
        <v>220</v>
      </c>
      <c r="CD12" s="79">
        <v>22299.075000000001</v>
      </c>
      <c r="CE12" s="80"/>
      <c r="CF12" s="81"/>
      <c r="CG12" s="82"/>
      <c r="CH12" s="83"/>
      <c r="CI12" s="84"/>
      <c r="CJ12" s="85"/>
      <c r="CK12" s="78"/>
      <c r="CL12" s="83"/>
      <c r="CM12" s="78"/>
      <c r="CN12" s="83"/>
    </row>
    <row r="13" spans="3:92" ht="18" customHeight="1" x14ac:dyDescent="0.3">
      <c r="C13" s="315"/>
      <c r="D13" s="318"/>
      <c r="E13" s="60" t="s">
        <v>39</v>
      </c>
      <c r="F13" s="61">
        <f>CA13</f>
        <v>90</v>
      </c>
      <c r="G13" s="62">
        <f>IFERROR(F13/F26,0)</f>
        <v>1.7928286852589643E-2</v>
      </c>
      <c r="H13" s="63">
        <f t="shared" si="1"/>
        <v>87.590000000000018</v>
      </c>
      <c r="I13" s="64">
        <f>IFERROR(H13/H11,0)</f>
        <v>0.94192647715841327</v>
      </c>
      <c r="J13" s="63">
        <f>CB13</f>
        <v>7883.1000000000013</v>
      </c>
      <c r="K13" s="65">
        <f>IFERROR(J13/J26,0)</f>
        <v>1.873805562158308E-2</v>
      </c>
      <c r="L13" s="66">
        <f t="shared" si="2"/>
        <v>60</v>
      </c>
      <c r="M13" s="62">
        <f>IFERROR(L13/L26,0)</f>
        <v>1.3437849944008958E-2</v>
      </c>
      <c r="N13" s="63">
        <f t="shared" si="3"/>
        <v>85.174066666666675</v>
      </c>
      <c r="O13" s="64">
        <f>IFERROR(N13/N11,0)</f>
        <v>0.83954618548515447</v>
      </c>
      <c r="P13" s="63">
        <f t="shared" si="4"/>
        <v>5110.4440000000004</v>
      </c>
      <c r="Q13" s="67">
        <f>IFERROR(P13/P26,0)</f>
        <v>1.2745210257347881E-2</v>
      </c>
      <c r="R13" s="66">
        <f>CE13</f>
        <v>0</v>
      </c>
      <c r="S13" s="62">
        <f>IFERROR(R13/R26,0)</f>
        <v>0</v>
      </c>
      <c r="T13" s="63" t="str">
        <f t="shared" si="5"/>
        <v>0</v>
      </c>
      <c r="U13" s="64">
        <f>IFERROR(T13/T11,0)</f>
        <v>0</v>
      </c>
      <c r="V13" s="63">
        <f>CF13</f>
        <v>0</v>
      </c>
      <c r="W13" s="67">
        <f>IFERROR(V13/V26,0)</f>
        <v>0</v>
      </c>
      <c r="X13" s="68">
        <f>CG13</f>
        <v>0</v>
      </c>
      <c r="Y13" s="62">
        <f>IFERROR(X13/X26,0)</f>
        <v>0</v>
      </c>
      <c r="Z13" s="63" t="str">
        <f t="shared" si="6"/>
        <v>0</v>
      </c>
      <c r="AA13" s="64">
        <f>IFERROR(Z13/Z11,0)</f>
        <v>0</v>
      </c>
      <c r="AB13" s="63">
        <f>CH13</f>
        <v>0</v>
      </c>
      <c r="AC13" s="65">
        <f>IFERROR(AB13/AB26,0)</f>
        <v>0</v>
      </c>
      <c r="AD13" s="66">
        <f>CI13</f>
        <v>0</v>
      </c>
      <c r="AE13" s="62">
        <f>IFERROR(AD13/AD26,0)</f>
        <v>0</v>
      </c>
      <c r="AF13" s="63" t="str">
        <f t="shared" si="7"/>
        <v>0</v>
      </c>
      <c r="AG13" s="64">
        <f>IFERROR(AF13/AF11,0)</f>
        <v>0</v>
      </c>
      <c r="AH13" s="63">
        <f>CJ13</f>
        <v>0</v>
      </c>
      <c r="AI13" s="67">
        <f>IFERROR(AH13/AH26,0)</f>
        <v>0</v>
      </c>
      <c r="AJ13" s="66">
        <f>CK13</f>
        <v>0</v>
      </c>
      <c r="AK13" s="62">
        <f>IFERROR(AJ13/AJ26,0)</f>
        <v>0</v>
      </c>
      <c r="AL13" s="63" t="str">
        <f t="shared" si="8"/>
        <v>0</v>
      </c>
      <c r="AM13" s="64">
        <f>IFERROR(AL13/AL11,0)</f>
        <v>0</v>
      </c>
      <c r="AN13" s="63">
        <f>CL13</f>
        <v>0</v>
      </c>
      <c r="AO13" s="65">
        <f>IFERROR(AN13/AN26,0)</f>
        <v>0</v>
      </c>
      <c r="AP13" s="66">
        <f t="shared" si="9"/>
        <v>0</v>
      </c>
      <c r="AQ13" s="62">
        <f>IFERROR(AP13/AP26,0)</f>
        <v>0</v>
      </c>
      <c r="AR13" s="63" t="str">
        <f t="shared" si="10"/>
        <v>0</v>
      </c>
      <c r="AS13" s="64">
        <f>IFERROR(AR13/AR11,0)</f>
        <v>0</v>
      </c>
      <c r="AT13" s="63">
        <f t="shared" si="11"/>
        <v>0</v>
      </c>
      <c r="AU13" s="69">
        <f>IFERROR(AT13/AT26,0)</f>
        <v>0</v>
      </c>
      <c r="AV13" s="70">
        <f t="shared" si="12"/>
        <v>-30</v>
      </c>
      <c r="AW13" s="71">
        <f t="shared" si="13"/>
        <v>-0.33333333333333331</v>
      </c>
      <c r="AX13" s="72">
        <f t="shared" si="14"/>
        <v>-2.4159333333333421</v>
      </c>
      <c r="AY13" s="71">
        <f t="shared" si="15"/>
        <v>-2.7582296304753302E-2</v>
      </c>
      <c r="AZ13" s="72">
        <f t="shared" si="16"/>
        <v>-2772.6560000000009</v>
      </c>
      <c r="BA13" s="73">
        <f t="shared" si="17"/>
        <v>-0.35172153086983554</v>
      </c>
      <c r="BB13" s="70">
        <f t="shared" si="18"/>
        <v>60</v>
      </c>
      <c r="BC13" s="71">
        <f t="shared" si="19"/>
        <v>0</v>
      </c>
      <c r="BD13" s="72">
        <f t="shared" si="20"/>
        <v>85.174066666666675</v>
      </c>
      <c r="BE13" s="71">
        <f t="shared" si="21"/>
        <v>0</v>
      </c>
      <c r="BF13" s="72">
        <f t="shared" si="22"/>
        <v>5110.4440000000004</v>
      </c>
      <c r="BG13" s="73">
        <f t="shared" si="23"/>
        <v>0</v>
      </c>
      <c r="BH13" s="70">
        <f t="shared" si="24"/>
        <v>60</v>
      </c>
      <c r="BI13" s="71">
        <f t="shared" si="25"/>
        <v>0</v>
      </c>
      <c r="BJ13" s="72">
        <f t="shared" si="26"/>
        <v>85.174066666666675</v>
      </c>
      <c r="BK13" s="71">
        <f t="shared" si="27"/>
        <v>0</v>
      </c>
      <c r="BL13" s="72">
        <f t="shared" si="28"/>
        <v>5110.4440000000004</v>
      </c>
      <c r="BM13" s="74">
        <f t="shared" si="29"/>
        <v>0</v>
      </c>
      <c r="BN13" s="75">
        <f t="shared" si="30"/>
        <v>60</v>
      </c>
      <c r="BO13" s="71">
        <f t="shared" si="31"/>
        <v>0</v>
      </c>
      <c r="BP13" s="72">
        <f t="shared" si="32"/>
        <v>85.174066666666675</v>
      </c>
      <c r="BQ13" s="71">
        <f t="shared" si="31"/>
        <v>0</v>
      </c>
      <c r="BR13" s="72">
        <f t="shared" si="0"/>
        <v>5110.4440000000004</v>
      </c>
      <c r="BS13" s="74">
        <f t="shared" si="31"/>
        <v>0</v>
      </c>
      <c r="BX13" s="321"/>
      <c r="BY13" s="366"/>
      <c r="BZ13" s="60" t="s">
        <v>40</v>
      </c>
      <c r="CA13" s="76">
        <v>90</v>
      </c>
      <c r="CB13" s="77">
        <v>7883.1000000000013</v>
      </c>
      <c r="CC13" s="78">
        <v>60</v>
      </c>
      <c r="CD13" s="79">
        <v>5110.4440000000004</v>
      </c>
      <c r="CE13" s="80"/>
      <c r="CF13" s="81"/>
      <c r="CG13" s="82"/>
      <c r="CH13" s="83"/>
      <c r="CI13" s="84"/>
      <c r="CJ13" s="85"/>
      <c r="CK13" s="78"/>
      <c r="CL13" s="83"/>
      <c r="CM13" s="78"/>
      <c r="CN13" s="83"/>
    </row>
    <row r="14" spans="3:92" ht="18" customHeight="1" x14ac:dyDescent="0.3">
      <c r="C14" s="315"/>
      <c r="D14" s="319"/>
      <c r="E14" s="86" t="s">
        <v>41</v>
      </c>
      <c r="F14" s="87">
        <f>SUM(F10:F13)</f>
        <v>2310</v>
      </c>
      <c r="G14" s="88">
        <f>IFERROR(F14/F26,0)</f>
        <v>0.46015936254980078</v>
      </c>
      <c r="H14" s="89">
        <f t="shared" si="1"/>
        <v>92.549610389610365</v>
      </c>
      <c r="I14" s="90">
        <f>IFERROR(H14/H11,0)</f>
        <v>0.99526119964230342</v>
      </c>
      <c r="J14" s="89">
        <f>SUM(J10:J13)</f>
        <v>213789.59999999995</v>
      </c>
      <c r="K14" s="91">
        <f>IFERROR(J14/J26,0)</f>
        <v>0.50817589731400037</v>
      </c>
      <c r="L14" s="92">
        <f>SUM(L10:L13)</f>
        <v>2462</v>
      </c>
      <c r="M14" s="88">
        <f>IFERROR(L14/L26,0)</f>
        <v>0.55139977603583423</v>
      </c>
      <c r="N14" s="89">
        <f t="shared" si="3"/>
        <v>99.968811129163285</v>
      </c>
      <c r="O14" s="90">
        <f>IFERROR(N14/N11,0)</f>
        <v>0.98537544742853922</v>
      </c>
      <c r="P14" s="89">
        <f>SUM(P10:P13)</f>
        <v>246123.21300000002</v>
      </c>
      <c r="Q14" s="93">
        <f>IFERROR(P14/P26,0)</f>
        <v>0.61381987531788185</v>
      </c>
      <c r="R14" s="92">
        <f>SUM(R10:R13)</f>
        <v>0</v>
      </c>
      <c r="S14" s="88">
        <f>IFERROR(R14/R26,0)</f>
        <v>0</v>
      </c>
      <c r="T14" s="89" t="str">
        <f t="shared" si="5"/>
        <v>0</v>
      </c>
      <c r="U14" s="90">
        <f>IFERROR(T14/T11,0)</f>
        <v>0</v>
      </c>
      <c r="V14" s="89">
        <f>SUM(V10:V13)</f>
        <v>0</v>
      </c>
      <c r="W14" s="93">
        <f>IFERROR(V14/V26,0)</f>
        <v>0</v>
      </c>
      <c r="X14" s="94">
        <f>SUM(X10:X13)</f>
        <v>0</v>
      </c>
      <c r="Y14" s="88">
        <f>IFERROR(X14/X26,0)</f>
        <v>0</v>
      </c>
      <c r="Z14" s="89" t="str">
        <f t="shared" si="6"/>
        <v>0</v>
      </c>
      <c r="AA14" s="90">
        <f>IFERROR(Z14/Z11,0)</f>
        <v>0</v>
      </c>
      <c r="AB14" s="89">
        <f>SUM(AB10:AB13)</f>
        <v>0</v>
      </c>
      <c r="AC14" s="91">
        <f>IFERROR(AB14/AB26,0)</f>
        <v>0</v>
      </c>
      <c r="AD14" s="92">
        <f>SUM(AD10:AD13)</f>
        <v>0</v>
      </c>
      <c r="AE14" s="88">
        <f>IFERROR(AD14/AD26,0)</f>
        <v>0</v>
      </c>
      <c r="AF14" s="89" t="str">
        <f t="shared" si="7"/>
        <v>0</v>
      </c>
      <c r="AG14" s="90">
        <f>IFERROR(AF14/AF11,0)</f>
        <v>0</v>
      </c>
      <c r="AH14" s="89">
        <f>SUM(AH10:AH13)</f>
        <v>0</v>
      </c>
      <c r="AI14" s="93">
        <f>IFERROR(AH14/AH26,0)</f>
        <v>0</v>
      </c>
      <c r="AJ14" s="92">
        <f>SUM(AJ10:AJ13)</f>
        <v>0</v>
      </c>
      <c r="AK14" s="88">
        <f>IFERROR(AJ14/AJ26,0)</f>
        <v>0</v>
      </c>
      <c r="AL14" s="89" t="str">
        <f t="shared" si="8"/>
        <v>0</v>
      </c>
      <c r="AM14" s="90">
        <f>IFERROR(AL14/AL11,0)</f>
        <v>0</v>
      </c>
      <c r="AN14" s="89">
        <f>SUM(AN10:AN13)</f>
        <v>0</v>
      </c>
      <c r="AO14" s="91">
        <f>IFERROR(AN14/AN26,0)</f>
        <v>0</v>
      </c>
      <c r="AP14" s="92">
        <f>SUM(AP10:AP13)</f>
        <v>0</v>
      </c>
      <c r="AQ14" s="88">
        <f>IFERROR(AP14/AP26,0)</f>
        <v>0</v>
      </c>
      <c r="AR14" s="89" t="str">
        <f t="shared" si="10"/>
        <v>0</v>
      </c>
      <c r="AS14" s="90">
        <f>IFERROR(AR14/AR11,0)</f>
        <v>0</v>
      </c>
      <c r="AT14" s="89">
        <f>SUM(AT10:AT13)</f>
        <v>0</v>
      </c>
      <c r="AU14" s="95">
        <f>IFERROR(AT14/AT26,0)</f>
        <v>0</v>
      </c>
      <c r="AV14" s="96">
        <f t="shared" si="12"/>
        <v>152</v>
      </c>
      <c r="AW14" s="97">
        <f t="shared" si="13"/>
        <v>6.5800865800865804E-2</v>
      </c>
      <c r="AX14" s="98">
        <f t="shared" si="14"/>
        <v>7.4192007395529203</v>
      </c>
      <c r="AY14" s="97">
        <f t="shared" si="15"/>
        <v>8.0164581010335634E-2</v>
      </c>
      <c r="AZ14" s="98">
        <f t="shared" si="16"/>
        <v>32333.61300000007</v>
      </c>
      <c r="BA14" s="99">
        <f t="shared" si="17"/>
        <v>0.15124034564824518</v>
      </c>
      <c r="BB14" s="96">
        <f t="shared" si="18"/>
        <v>2462</v>
      </c>
      <c r="BC14" s="97">
        <f t="shared" si="19"/>
        <v>0</v>
      </c>
      <c r="BD14" s="98">
        <f t="shared" si="20"/>
        <v>99.968811129163285</v>
      </c>
      <c r="BE14" s="97">
        <f t="shared" si="21"/>
        <v>0</v>
      </c>
      <c r="BF14" s="98">
        <f t="shared" si="22"/>
        <v>246123.21300000002</v>
      </c>
      <c r="BG14" s="99">
        <f t="shared" si="23"/>
        <v>0</v>
      </c>
      <c r="BH14" s="96">
        <f t="shared" si="24"/>
        <v>2462</v>
      </c>
      <c r="BI14" s="97">
        <f t="shared" si="25"/>
        <v>0</v>
      </c>
      <c r="BJ14" s="98">
        <f t="shared" si="26"/>
        <v>99.968811129163285</v>
      </c>
      <c r="BK14" s="97">
        <f t="shared" si="27"/>
        <v>0</v>
      </c>
      <c r="BL14" s="98">
        <f t="shared" si="28"/>
        <v>246123.21300000002</v>
      </c>
      <c r="BM14" s="100">
        <f t="shared" si="29"/>
        <v>0</v>
      </c>
      <c r="BN14" s="101">
        <f t="shared" si="30"/>
        <v>2462</v>
      </c>
      <c r="BO14" s="97">
        <f t="shared" si="31"/>
        <v>0</v>
      </c>
      <c r="BP14" s="98">
        <f t="shared" si="32"/>
        <v>99.968811129163285</v>
      </c>
      <c r="BQ14" s="97">
        <f t="shared" si="31"/>
        <v>0</v>
      </c>
      <c r="BR14" s="98">
        <f t="shared" si="0"/>
        <v>246123.21300000002</v>
      </c>
      <c r="BS14" s="100">
        <f t="shared" si="31"/>
        <v>0</v>
      </c>
      <c r="BX14" s="321"/>
      <c r="BY14" s="366" t="s">
        <v>42</v>
      </c>
      <c r="BZ14" s="60" t="s">
        <v>43</v>
      </c>
      <c r="CA14" s="76">
        <v>130</v>
      </c>
      <c r="CB14" s="77">
        <v>8000</v>
      </c>
      <c r="CC14" s="78">
        <v>693</v>
      </c>
      <c r="CD14" s="79">
        <v>53309.938999999998</v>
      </c>
      <c r="CE14" s="80"/>
      <c r="CF14" s="81"/>
      <c r="CG14" s="82"/>
      <c r="CH14" s="83"/>
      <c r="CI14" s="84"/>
      <c r="CJ14" s="85"/>
      <c r="CK14" s="78"/>
      <c r="CL14" s="83"/>
      <c r="CM14" s="78"/>
      <c r="CN14" s="83"/>
    </row>
    <row r="15" spans="3:92" ht="18" customHeight="1" x14ac:dyDescent="0.3">
      <c r="C15" s="315"/>
      <c r="D15" s="320" t="s">
        <v>44</v>
      </c>
      <c r="E15" s="102" t="s">
        <v>45</v>
      </c>
      <c r="F15" s="103">
        <f>CA14</f>
        <v>130</v>
      </c>
      <c r="G15" s="104">
        <f>IFERROR(F15/F26,0)</f>
        <v>2.5896414342629483E-2</v>
      </c>
      <c r="H15" s="105">
        <f t="shared" si="1"/>
        <v>61.53846153846154</v>
      </c>
      <c r="I15" s="106">
        <f>IFERROR(H15/H11,0)</f>
        <v>0.66177310522515786</v>
      </c>
      <c r="J15" s="105">
        <f>CB14</f>
        <v>8000</v>
      </c>
      <c r="K15" s="107">
        <f>IFERROR(J15/J26,0)</f>
        <v>1.9015925837889233E-2</v>
      </c>
      <c r="L15" s="108">
        <f t="shared" ref="L15:L17" si="33">CC14</f>
        <v>693</v>
      </c>
      <c r="M15" s="104">
        <f>IFERROR(L15/L26,0)</f>
        <v>0.15520716685330346</v>
      </c>
      <c r="N15" s="105">
        <f t="shared" si="3"/>
        <v>76.926318903318901</v>
      </c>
      <c r="O15" s="106">
        <f>IFERROR(N15/N11,0)</f>
        <v>0.75824954855620275</v>
      </c>
      <c r="P15" s="105">
        <f t="shared" ref="P15:P17" si="34">CD14</f>
        <v>53309.938999999998</v>
      </c>
      <c r="Q15" s="109">
        <f>IFERROR(P15/P26,0)</f>
        <v>0.13295251476415548</v>
      </c>
      <c r="R15" s="108">
        <f>CE14</f>
        <v>0</v>
      </c>
      <c r="S15" s="104">
        <f>IFERROR(R15/R26,0)</f>
        <v>0</v>
      </c>
      <c r="T15" s="105" t="str">
        <f t="shared" si="5"/>
        <v>0</v>
      </c>
      <c r="U15" s="106">
        <f>IFERROR(T15/T11,0)</f>
        <v>0</v>
      </c>
      <c r="V15" s="105">
        <f>CF14</f>
        <v>0</v>
      </c>
      <c r="W15" s="109">
        <f>IFERROR(V15/V26,0)</f>
        <v>0</v>
      </c>
      <c r="X15" s="110">
        <f>CG14</f>
        <v>0</v>
      </c>
      <c r="Y15" s="104">
        <f>IFERROR(X15/X26,0)</f>
        <v>0</v>
      </c>
      <c r="Z15" s="105" t="str">
        <f t="shared" si="6"/>
        <v>0</v>
      </c>
      <c r="AA15" s="106">
        <f>IFERROR(Z15/Z11,0)</f>
        <v>0</v>
      </c>
      <c r="AB15" s="105">
        <f>CH14</f>
        <v>0</v>
      </c>
      <c r="AC15" s="107">
        <f>IFERROR(AB15/AB26,0)</f>
        <v>0</v>
      </c>
      <c r="AD15" s="108">
        <f>CI14</f>
        <v>0</v>
      </c>
      <c r="AE15" s="104">
        <f>IFERROR(AD15/AD26,0)</f>
        <v>0</v>
      </c>
      <c r="AF15" s="105" t="str">
        <f t="shared" si="7"/>
        <v>0</v>
      </c>
      <c r="AG15" s="106">
        <f>IFERROR(AF15/AF11,0)</f>
        <v>0</v>
      </c>
      <c r="AH15" s="105">
        <f>CJ14</f>
        <v>0</v>
      </c>
      <c r="AI15" s="109">
        <f>IFERROR(AH15/AH26,0)</f>
        <v>0</v>
      </c>
      <c r="AJ15" s="108">
        <f>CK14</f>
        <v>0</v>
      </c>
      <c r="AK15" s="104">
        <f>IFERROR(AJ15/AJ26,0)</f>
        <v>0</v>
      </c>
      <c r="AL15" s="105" t="str">
        <f t="shared" si="8"/>
        <v>0</v>
      </c>
      <c r="AM15" s="106">
        <f>IFERROR(AL15/AL11,0)</f>
        <v>0</v>
      </c>
      <c r="AN15" s="105">
        <f>CL14</f>
        <v>0</v>
      </c>
      <c r="AO15" s="107">
        <f>IFERROR(AN15/AN26,0)</f>
        <v>0</v>
      </c>
      <c r="AP15" s="108">
        <f>CM14</f>
        <v>0</v>
      </c>
      <c r="AQ15" s="104">
        <f>IFERROR(AP15/AP26,0)</f>
        <v>0</v>
      </c>
      <c r="AR15" s="105" t="str">
        <f t="shared" si="10"/>
        <v>0</v>
      </c>
      <c r="AS15" s="106">
        <f>IFERROR(AR15/AR11,0)</f>
        <v>0</v>
      </c>
      <c r="AT15" s="105">
        <f>CN14</f>
        <v>0</v>
      </c>
      <c r="AU15" s="111">
        <f>IFERROR(AT15/AT26,0)</f>
        <v>0</v>
      </c>
      <c r="AV15" s="112">
        <f t="shared" si="12"/>
        <v>563</v>
      </c>
      <c r="AW15" s="113">
        <f t="shared" si="13"/>
        <v>4.3307692307692305</v>
      </c>
      <c r="AX15" s="114">
        <f t="shared" si="14"/>
        <v>15.387857364857361</v>
      </c>
      <c r="AY15" s="113">
        <f t="shared" si="15"/>
        <v>0.25005268217893212</v>
      </c>
      <c r="AZ15" s="114">
        <f t="shared" si="16"/>
        <v>45309.938999999998</v>
      </c>
      <c r="BA15" s="115">
        <f t="shared" si="17"/>
        <v>5.663742375</v>
      </c>
      <c r="BB15" s="112">
        <f t="shared" si="18"/>
        <v>693</v>
      </c>
      <c r="BC15" s="113">
        <f t="shared" si="19"/>
        <v>0</v>
      </c>
      <c r="BD15" s="114">
        <f t="shared" si="20"/>
        <v>76.926318903318901</v>
      </c>
      <c r="BE15" s="113">
        <f t="shared" si="21"/>
        <v>0</v>
      </c>
      <c r="BF15" s="114">
        <f t="shared" si="22"/>
        <v>53309.938999999998</v>
      </c>
      <c r="BG15" s="115">
        <f t="shared" si="23"/>
        <v>0</v>
      </c>
      <c r="BH15" s="112">
        <f t="shared" si="24"/>
        <v>693</v>
      </c>
      <c r="BI15" s="113">
        <f t="shared" si="25"/>
        <v>0</v>
      </c>
      <c r="BJ15" s="114">
        <f t="shared" si="26"/>
        <v>76.926318903318901</v>
      </c>
      <c r="BK15" s="113">
        <f t="shared" si="27"/>
        <v>0</v>
      </c>
      <c r="BL15" s="114">
        <f t="shared" si="28"/>
        <v>53309.938999999998</v>
      </c>
      <c r="BM15" s="116">
        <f t="shared" si="29"/>
        <v>0</v>
      </c>
      <c r="BN15" s="117">
        <f t="shared" si="30"/>
        <v>693</v>
      </c>
      <c r="BO15" s="113">
        <f t="shared" si="31"/>
        <v>0</v>
      </c>
      <c r="BP15" s="114">
        <f t="shared" si="32"/>
        <v>76.926318903318901</v>
      </c>
      <c r="BQ15" s="113">
        <f t="shared" si="31"/>
        <v>0</v>
      </c>
      <c r="BR15" s="114">
        <f t="shared" si="0"/>
        <v>53309.938999999998</v>
      </c>
      <c r="BS15" s="116">
        <f t="shared" si="31"/>
        <v>0</v>
      </c>
      <c r="BX15" s="321"/>
      <c r="BY15" s="366"/>
      <c r="BZ15" s="60" t="s">
        <v>46</v>
      </c>
      <c r="CA15" s="76">
        <v>0</v>
      </c>
      <c r="CB15" s="77">
        <v>0</v>
      </c>
      <c r="CC15" s="78">
        <v>0</v>
      </c>
      <c r="CD15" s="79">
        <v>0</v>
      </c>
      <c r="CE15" s="80"/>
      <c r="CF15" s="81"/>
      <c r="CG15" s="82"/>
      <c r="CH15" s="83"/>
      <c r="CI15" s="84"/>
      <c r="CJ15" s="85"/>
      <c r="CK15" s="78"/>
      <c r="CL15" s="83"/>
      <c r="CM15" s="78"/>
      <c r="CN15" s="83"/>
    </row>
    <row r="16" spans="3:92" ht="18" customHeight="1" x14ac:dyDescent="0.3">
      <c r="C16" s="315"/>
      <c r="D16" s="321"/>
      <c r="E16" s="60" t="s">
        <v>47</v>
      </c>
      <c r="F16" s="61">
        <f>CA15</f>
        <v>0</v>
      </c>
      <c r="G16" s="62">
        <f>IFERROR(F16/F26,0)</f>
        <v>0</v>
      </c>
      <c r="H16" s="63" t="str">
        <f t="shared" si="1"/>
        <v>0</v>
      </c>
      <c r="I16" s="64">
        <f>IFERROR(H16/H11,0)</f>
        <v>0</v>
      </c>
      <c r="J16" s="63">
        <f>CB15</f>
        <v>0</v>
      </c>
      <c r="K16" s="65">
        <f>IFERROR(J16/J26,0)</f>
        <v>0</v>
      </c>
      <c r="L16" s="66">
        <f t="shared" si="33"/>
        <v>0</v>
      </c>
      <c r="M16" s="62">
        <f>IFERROR(L16/L26,0)</f>
        <v>0</v>
      </c>
      <c r="N16" s="63" t="str">
        <f t="shared" si="3"/>
        <v>0</v>
      </c>
      <c r="O16" s="64">
        <f>IFERROR(N16/N11,0)</f>
        <v>0</v>
      </c>
      <c r="P16" s="63">
        <f t="shared" si="34"/>
        <v>0</v>
      </c>
      <c r="Q16" s="67">
        <f>IFERROR(P16/P26,0)</f>
        <v>0</v>
      </c>
      <c r="R16" s="66">
        <f>CE15</f>
        <v>0</v>
      </c>
      <c r="S16" s="62">
        <f>IFERROR(R16/R26,0)</f>
        <v>0</v>
      </c>
      <c r="T16" s="63" t="str">
        <f t="shared" si="5"/>
        <v>0</v>
      </c>
      <c r="U16" s="64">
        <f>IFERROR(T16/T11,0)</f>
        <v>0</v>
      </c>
      <c r="V16" s="63">
        <f>CF15</f>
        <v>0</v>
      </c>
      <c r="W16" s="67">
        <f>IFERROR(V16/V26,0)</f>
        <v>0</v>
      </c>
      <c r="X16" s="68">
        <f>CG15</f>
        <v>0</v>
      </c>
      <c r="Y16" s="62">
        <f>IFERROR(X16/X26,0)</f>
        <v>0</v>
      </c>
      <c r="Z16" s="63" t="str">
        <f t="shared" si="6"/>
        <v>0</v>
      </c>
      <c r="AA16" s="64">
        <f>IFERROR(Z16/Z11,0)</f>
        <v>0</v>
      </c>
      <c r="AB16" s="63">
        <f>CH15</f>
        <v>0</v>
      </c>
      <c r="AC16" s="65">
        <f>IFERROR(AB16/AB26,0)</f>
        <v>0</v>
      </c>
      <c r="AD16" s="66">
        <f>CI15</f>
        <v>0</v>
      </c>
      <c r="AE16" s="62">
        <f>IFERROR(AD16/AD26,0)</f>
        <v>0</v>
      </c>
      <c r="AF16" s="63" t="str">
        <f t="shared" si="7"/>
        <v>0</v>
      </c>
      <c r="AG16" s="64">
        <f>IFERROR(AF16/AF11,0)</f>
        <v>0</v>
      </c>
      <c r="AH16" s="63">
        <f>CJ15</f>
        <v>0</v>
      </c>
      <c r="AI16" s="67">
        <f>IFERROR(AH16/AH26,0)</f>
        <v>0</v>
      </c>
      <c r="AJ16" s="66">
        <f>CK15</f>
        <v>0</v>
      </c>
      <c r="AK16" s="62">
        <f>IFERROR(AJ16/AJ26,0)</f>
        <v>0</v>
      </c>
      <c r="AL16" s="63" t="str">
        <f t="shared" si="8"/>
        <v>0</v>
      </c>
      <c r="AM16" s="64">
        <f>IFERROR(AL16/AL11,0)</f>
        <v>0</v>
      </c>
      <c r="AN16" s="63">
        <f>CL15</f>
        <v>0</v>
      </c>
      <c r="AO16" s="65">
        <f>IFERROR(AN16/AN26,0)</f>
        <v>0</v>
      </c>
      <c r="AP16" s="66">
        <f>CM15</f>
        <v>0</v>
      </c>
      <c r="AQ16" s="62">
        <f>IFERROR(AP16/AP26,0)</f>
        <v>0</v>
      </c>
      <c r="AR16" s="63" t="str">
        <f t="shared" si="10"/>
        <v>0</v>
      </c>
      <c r="AS16" s="64">
        <f>IFERROR(AR16/AR11,0)</f>
        <v>0</v>
      </c>
      <c r="AT16" s="63">
        <f>CN15</f>
        <v>0</v>
      </c>
      <c r="AU16" s="69">
        <f>IFERROR(AT16/AT26,0)</f>
        <v>0</v>
      </c>
      <c r="AV16" s="70">
        <f t="shared" si="12"/>
        <v>0</v>
      </c>
      <c r="AW16" s="71">
        <f t="shared" si="13"/>
        <v>0</v>
      </c>
      <c r="AX16" s="72">
        <f t="shared" si="14"/>
        <v>0</v>
      </c>
      <c r="AY16" s="71">
        <f t="shared" si="15"/>
        <v>0</v>
      </c>
      <c r="AZ16" s="72">
        <f t="shared" si="16"/>
        <v>0</v>
      </c>
      <c r="BA16" s="73">
        <f t="shared" si="17"/>
        <v>0</v>
      </c>
      <c r="BB16" s="70">
        <f t="shared" si="18"/>
        <v>0</v>
      </c>
      <c r="BC16" s="71">
        <f t="shared" si="19"/>
        <v>0</v>
      </c>
      <c r="BD16" s="72">
        <f t="shared" si="20"/>
        <v>0</v>
      </c>
      <c r="BE16" s="71">
        <f t="shared" si="21"/>
        <v>0</v>
      </c>
      <c r="BF16" s="72">
        <f t="shared" si="22"/>
        <v>0</v>
      </c>
      <c r="BG16" s="73">
        <f t="shared" si="23"/>
        <v>0</v>
      </c>
      <c r="BH16" s="70">
        <f t="shared" si="24"/>
        <v>0</v>
      </c>
      <c r="BI16" s="71">
        <f t="shared" si="25"/>
        <v>0</v>
      </c>
      <c r="BJ16" s="72">
        <f t="shared" si="26"/>
        <v>0</v>
      </c>
      <c r="BK16" s="71">
        <f t="shared" si="27"/>
        <v>0</v>
      </c>
      <c r="BL16" s="72">
        <f t="shared" si="28"/>
        <v>0</v>
      </c>
      <c r="BM16" s="74">
        <f t="shared" si="29"/>
        <v>0</v>
      </c>
      <c r="BN16" s="75">
        <f t="shared" si="30"/>
        <v>0</v>
      </c>
      <c r="BO16" s="71">
        <f t="shared" si="31"/>
        <v>0</v>
      </c>
      <c r="BP16" s="72">
        <f t="shared" si="32"/>
        <v>0</v>
      </c>
      <c r="BQ16" s="71">
        <f t="shared" si="31"/>
        <v>0</v>
      </c>
      <c r="BR16" s="72">
        <f t="shared" si="0"/>
        <v>0</v>
      </c>
      <c r="BS16" s="74">
        <f t="shared" si="31"/>
        <v>0</v>
      </c>
      <c r="BX16" s="321"/>
      <c r="BY16" s="366"/>
      <c r="BZ16" s="60" t="s">
        <v>48</v>
      </c>
      <c r="CA16" s="76">
        <v>500</v>
      </c>
      <c r="CB16" s="77">
        <v>30000</v>
      </c>
      <c r="CC16" s="78">
        <v>342</v>
      </c>
      <c r="CD16" s="79">
        <v>18149.955999999998</v>
      </c>
      <c r="CE16" s="80"/>
      <c r="CF16" s="81"/>
      <c r="CG16" s="82"/>
      <c r="CH16" s="83"/>
      <c r="CI16" s="84"/>
      <c r="CJ16" s="85"/>
      <c r="CK16" s="78"/>
      <c r="CL16" s="83"/>
      <c r="CM16" s="78"/>
      <c r="CN16" s="83"/>
    </row>
    <row r="17" spans="3:92" ht="18" customHeight="1" x14ac:dyDescent="0.3">
      <c r="C17" s="315"/>
      <c r="D17" s="321"/>
      <c r="E17" s="60" t="s">
        <v>49</v>
      </c>
      <c r="F17" s="61">
        <f>CA16</f>
        <v>500</v>
      </c>
      <c r="G17" s="62">
        <f>IFERROR(F17/F26,0)</f>
        <v>9.9601593625498003E-2</v>
      </c>
      <c r="H17" s="63">
        <f t="shared" si="1"/>
        <v>60</v>
      </c>
      <c r="I17" s="64">
        <f>IFERROR(H17/H11,0)</f>
        <v>0.6452287775945289</v>
      </c>
      <c r="J17" s="63">
        <f>CB16</f>
        <v>30000</v>
      </c>
      <c r="K17" s="65">
        <f>IFERROR(J17/J26,0)</f>
        <v>7.1309721892084621E-2</v>
      </c>
      <c r="L17" s="66">
        <f t="shared" si="33"/>
        <v>342</v>
      </c>
      <c r="M17" s="62">
        <f>IFERROR(L17/L26,0)</f>
        <v>7.6595744680851063E-2</v>
      </c>
      <c r="N17" s="63">
        <f t="shared" si="3"/>
        <v>53.070046783625727</v>
      </c>
      <c r="O17" s="64">
        <f>IFERROR(N17/N11,0)</f>
        <v>0.52310236066429849</v>
      </c>
      <c r="P17" s="63">
        <f t="shared" si="34"/>
        <v>18149.955999999998</v>
      </c>
      <c r="Q17" s="67">
        <f>IFERROR(P17/P26,0)</f>
        <v>4.5265148269233099E-2</v>
      </c>
      <c r="R17" s="66">
        <f>CE16</f>
        <v>0</v>
      </c>
      <c r="S17" s="62">
        <f>IFERROR(R17/R26,0)</f>
        <v>0</v>
      </c>
      <c r="T17" s="63" t="str">
        <f t="shared" si="5"/>
        <v>0</v>
      </c>
      <c r="U17" s="64">
        <f>IFERROR(T17/T11,0)</f>
        <v>0</v>
      </c>
      <c r="V17" s="63">
        <f>CF16</f>
        <v>0</v>
      </c>
      <c r="W17" s="67">
        <f>IFERROR(V17/V26,0)</f>
        <v>0</v>
      </c>
      <c r="X17" s="68">
        <f>CG16</f>
        <v>0</v>
      </c>
      <c r="Y17" s="62">
        <f>IFERROR(X17/X26,0)</f>
        <v>0</v>
      </c>
      <c r="Z17" s="63" t="str">
        <f t="shared" si="6"/>
        <v>0</v>
      </c>
      <c r="AA17" s="64">
        <f>IFERROR(Z17/Z11,0)</f>
        <v>0</v>
      </c>
      <c r="AB17" s="63">
        <f>CH16</f>
        <v>0</v>
      </c>
      <c r="AC17" s="65">
        <f>IFERROR(AB17/AB26,0)</f>
        <v>0</v>
      </c>
      <c r="AD17" s="66">
        <f>CI16</f>
        <v>0</v>
      </c>
      <c r="AE17" s="62">
        <f>IFERROR(AD17/AD26,0)</f>
        <v>0</v>
      </c>
      <c r="AF17" s="63" t="str">
        <f t="shared" si="7"/>
        <v>0</v>
      </c>
      <c r="AG17" s="64">
        <f>IFERROR(AF17/AF11,0)</f>
        <v>0</v>
      </c>
      <c r="AH17" s="63">
        <f>CJ16</f>
        <v>0</v>
      </c>
      <c r="AI17" s="67">
        <f>IFERROR(AH17/AH26,0)</f>
        <v>0</v>
      </c>
      <c r="AJ17" s="66">
        <f>CK16</f>
        <v>0</v>
      </c>
      <c r="AK17" s="62">
        <f>IFERROR(AJ17/AJ26,0)</f>
        <v>0</v>
      </c>
      <c r="AL17" s="63" t="str">
        <f t="shared" si="8"/>
        <v>0</v>
      </c>
      <c r="AM17" s="64">
        <f>IFERROR(AL17/AL11,0)</f>
        <v>0</v>
      </c>
      <c r="AN17" s="63">
        <f>CL16</f>
        <v>0</v>
      </c>
      <c r="AO17" s="65">
        <f>IFERROR(AN17/AN26,0)</f>
        <v>0</v>
      </c>
      <c r="AP17" s="66">
        <f>CM16</f>
        <v>0</v>
      </c>
      <c r="AQ17" s="62">
        <f>IFERROR(AP17/AP26,0)</f>
        <v>0</v>
      </c>
      <c r="AR17" s="63" t="str">
        <f t="shared" si="10"/>
        <v>0</v>
      </c>
      <c r="AS17" s="64">
        <f>IFERROR(AR17/AR11,0)</f>
        <v>0</v>
      </c>
      <c r="AT17" s="63">
        <f>CN16</f>
        <v>0</v>
      </c>
      <c r="AU17" s="69">
        <f>IFERROR(AT17/AT26,0)</f>
        <v>0</v>
      </c>
      <c r="AV17" s="70">
        <f t="shared" si="12"/>
        <v>-158</v>
      </c>
      <c r="AW17" s="71">
        <f t="shared" si="13"/>
        <v>-0.316</v>
      </c>
      <c r="AX17" s="72">
        <f t="shared" si="14"/>
        <v>-6.9299532163742725</v>
      </c>
      <c r="AY17" s="71">
        <f t="shared" si="15"/>
        <v>-0.11549922027290455</v>
      </c>
      <c r="AZ17" s="72">
        <f t="shared" si="16"/>
        <v>-11850.044000000002</v>
      </c>
      <c r="BA17" s="73">
        <f t="shared" si="17"/>
        <v>-0.39500146666666675</v>
      </c>
      <c r="BB17" s="70">
        <f t="shared" si="18"/>
        <v>342</v>
      </c>
      <c r="BC17" s="71">
        <f t="shared" si="19"/>
        <v>0</v>
      </c>
      <c r="BD17" s="72">
        <f t="shared" si="20"/>
        <v>53.070046783625727</v>
      </c>
      <c r="BE17" s="71">
        <f t="shared" si="21"/>
        <v>0</v>
      </c>
      <c r="BF17" s="72">
        <f t="shared" si="22"/>
        <v>18149.955999999998</v>
      </c>
      <c r="BG17" s="73">
        <f t="shared" si="23"/>
        <v>0</v>
      </c>
      <c r="BH17" s="70">
        <f t="shared" si="24"/>
        <v>342</v>
      </c>
      <c r="BI17" s="71">
        <f t="shared" si="25"/>
        <v>0</v>
      </c>
      <c r="BJ17" s="72">
        <f t="shared" si="26"/>
        <v>53.070046783625727</v>
      </c>
      <c r="BK17" s="71">
        <f t="shared" si="27"/>
        <v>0</v>
      </c>
      <c r="BL17" s="72">
        <f t="shared" si="28"/>
        <v>18149.955999999998</v>
      </c>
      <c r="BM17" s="74">
        <f t="shared" si="29"/>
        <v>0</v>
      </c>
      <c r="BN17" s="75">
        <f t="shared" si="30"/>
        <v>342</v>
      </c>
      <c r="BO17" s="71">
        <f t="shared" si="31"/>
        <v>0</v>
      </c>
      <c r="BP17" s="72">
        <f t="shared" si="32"/>
        <v>53.070046783625727</v>
      </c>
      <c r="BQ17" s="71">
        <f t="shared" si="31"/>
        <v>0</v>
      </c>
      <c r="BR17" s="72">
        <f t="shared" si="0"/>
        <v>18149.955999999998</v>
      </c>
      <c r="BS17" s="74">
        <f t="shared" si="31"/>
        <v>0</v>
      </c>
      <c r="BX17" s="321"/>
      <c r="BY17" s="366" t="s">
        <v>43</v>
      </c>
      <c r="BZ17" s="60" t="s">
        <v>50</v>
      </c>
      <c r="CA17" s="76">
        <v>150</v>
      </c>
      <c r="CB17" s="77">
        <v>13415.100000000002</v>
      </c>
      <c r="CC17" s="78">
        <v>152</v>
      </c>
      <c r="CD17" s="79">
        <v>14427.27</v>
      </c>
      <c r="CE17" s="80"/>
      <c r="CF17" s="81"/>
      <c r="CG17" s="82"/>
      <c r="CH17" s="83"/>
      <c r="CI17" s="84"/>
      <c r="CJ17" s="85"/>
      <c r="CK17" s="78"/>
      <c r="CL17" s="83"/>
      <c r="CM17" s="78"/>
      <c r="CN17" s="83"/>
    </row>
    <row r="18" spans="3:92" ht="18" customHeight="1" x14ac:dyDescent="0.3">
      <c r="C18" s="315"/>
      <c r="D18" s="322"/>
      <c r="E18" s="118" t="s">
        <v>41</v>
      </c>
      <c r="F18" s="119">
        <f>SUM(F15:F17)</f>
        <v>630</v>
      </c>
      <c r="G18" s="120">
        <f>IFERROR(F18/F26,0)</f>
        <v>0.12549800796812749</v>
      </c>
      <c r="H18" s="121">
        <f t="shared" si="1"/>
        <v>60.317460317460316</v>
      </c>
      <c r="I18" s="122">
        <f>IFERROR(H18/H11,0)</f>
        <v>0.64864268647069034</v>
      </c>
      <c r="J18" s="121">
        <f>SUM(J15:J17)</f>
        <v>38000</v>
      </c>
      <c r="K18" s="123">
        <f>IFERROR(J18/J26,0)</f>
        <v>9.0325647729973854E-2</v>
      </c>
      <c r="L18" s="124">
        <f>SUM(L15:L17)</f>
        <v>1035</v>
      </c>
      <c r="M18" s="120">
        <f>IFERROR(L18/L26,0)</f>
        <v>0.23180291153415453</v>
      </c>
      <c r="N18" s="121">
        <f t="shared" si="3"/>
        <v>69.043376811594186</v>
      </c>
      <c r="O18" s="122">
        <f>IFERROR(N18/N11,0)</f>
        <v>0.68054873864409504</v>
      </c>
      <c r="P18" s="121">
        <f>SUM(P15:P17)</f>
        <v>71459.89499999999</v>
      </c>
      <c r="Q18" s="125">
        <f>IFERROR(P18/P26,0)</f>
        <v>0.17821766303338854</v>
      </c>
      <c r="R18" s="124">
        <f>SUM(R15:R17)</f>
        <v>0</v>
      </c>
      <c r="S18" s="120">
        <f>IFERROR(R18/R26,0)</f>
        <v>0</v>
      </c>
      <c r="T18" s="121" t="str">
        <f t="shared" si="5"/>
        <v>0</v>
      </c>
      <c r="U18" s="122">
        <f>IFERROR(T18/T11,0)</f>
        <v>0</v>
      </c>
      <c r="V18" s="121">
        <f>SUM(V15:V17)</f>
        <v>0</v>
      </c>
      <c r="W18" s="125">
        <f>IFERROR(V18/V26,0)</f>
        <v>0</v>
      </c>
      <c r="X18" s="126">
        <f>SUM(X15:X17)</f>
        <v>0</v>
      </c>
      <c r="Y18" s="120">
        <f>IFERROR(X18/X26,0)</f>
        <v>0</v>
      </c>
      <c r="Z18" s="121" t="str">
        <f t="shared" si="6"/>
        <v>0</v>
      </c>
      <c r="AA18" s="122">
        <f>IFERROR(Z18/Z11,0)</f>
        <v>0</v>
      </c>
      <c r="AB18" s="121">
        <f>SUM(AB15:AB17)</f>
        <v>0</v>
      </c>
      <c r="AC18" s="123">
        <f>IFERROR(AB18/AB26,0)</f>
        <v>0</v>
      </c>
      <c r="AD18" s="124">
        <f>SUM(AD15:AD17)</f>
        <v>0</v>
      </c>
      <c r="AE18" s="120">
        <f>IFERROR(AD18/AD26,0)</f>
        <v>0</v>
      </c>
      <c r="AF18" s="121" t="str">
        <f t="shared" si="7"/>
        <v>0</v>
      </c>
      <c r="AG18" s="122">
        <f>IFERROR(AF18/AF11,0)</f>
        <v>0</v>
      </c>
      <c r="AH18" s="121">
        <f>SUM(AH15:AH17)</f>
        <v>0</v>
      </c>
      <c r="AI18" s="125">
        <f>IFERROR(AH18/AH26,0)</f>
        <v>0</v>
      </c>
      <c r="AJ18" s="124">
        <f>SUM(AJ15:AJ17)</f>
        <v>0</v>
      </c>
      <c r="AK18" s="120">
        <f>IFERROR(AJ18/AJ26,0)</f>
        <v>0</v>
      </c>
      <c r="AL18" s="121" t="str">
        <f t="shared" si="8"/>
        <v>0</v>
      </c>
      <c r="AM18" s="122">
        <f>IFERROR(AL18/AL11,0)</f>
        <v>0</v>
      </c>
      <c r="AN18" s="121">
        <f>SUM(AN15:AN17)</f>
        <v>0</v>
      </c>
      <c r="AO18" s="123">
        <f>IFERROR(AN18/AN26,0)</f>
        <v>0</v>
      </c>
      <c r="AP18" s="124">
        <f>SUM(AP15:AP17)</f>
        <v>0</v>
      </c>
      <c r="AQ18" s="120">
        <f>IFERROR(AP18/AP26,0)</f>
        <v>0</v>
      </c>
      <c r="AR18" s="121" t="str">
        <f t="shared" si="10"/>
        <v>0</v>
      </c>
      <c r="AS18" s="122">
        <f>IFERROR(AR18/AR11,0)</f>
        <v>0</v>
      </c>
      <c r="AT18" s="121">
        <f>SUM(AT15:AT17)</f>
        <v>0</v>
      </c>
      <c r="AU18" s="127">
        <f>IFERROR(AT18/AT26,0)</f>
        <v>0</v>
      </c>
      <c r="AV18" s="128">
        <f t="shared" si="12"/>
        <v>405</v>
      </c>
      <c r="AW18" s="129">
        <f t="shared" si="13"/>
        <v>0.6428571428571429</v>
      </c>
      <c r="AX18" s="130">
        <f t="shared" si="14"/>
        <v>8.7259164941338696</v>
      </c>
      <c r="AY18" s="129">
        <f t="shared" si="15"/>
        <v>0.14466651029748256</v>
      </c>
      <c r="AZ18" s="130">
        <f t="shared" si="16"/>
        <v>33459.89499999999</v>
      </c>
      <c r="BA18" s="131">
        <f t="shared" si="17"/>
        <v>0.88052355263157867</v>
      </c>
      <c r="BB18" s="128">
        <f t="shared" si="18"/>
        <v>1035</v>
      </c>
      <c r="BC18" s="129">
        <f t="shared" si="19"/>
        <v>0</v>
      </c>
      <c r="BD18" s="130">
        <f t="shared" si="20"/>
        <v>69.043376811594186</v>
      </c>
      <c r="BE18" s="129">
        <f t="shared" si="21"/>
        <v>0</v>
      </c>
      <c r="BF18" s="130">
        <f t="shared" si="22"/>
        <v>71459.89499999999</v>
      </c>
      <c r="BG18" s="131">
        <f t="shared" si="23"/>
        <v>0</v>
      </c>
      <c r="BH18" s="128">
        <f t="shared" si="24"/>
        <v>1035</v>
      </c>
      <c r="BI18" s="129">
        <f t="shared" si="25"/>
        <v>0</v>
      </c>
      <c r="BJ18" s="130">
        <f t="shared" si="26"/>
        <v>69.043376811594186</v>
      </c>
      <c r="BK18" s="129">
        <f t="shared" si="27"/>
        <v>0</v>
      </c>
      <c r="BL18" s="130">
        <f t="shared" si="28"/>
        <v>71459.89499999999</v>
      </c>
      <c r="BM18" s="132">
        <f t="shared" si="29"/>
        <v>0</v>
      </c>
      <c r="BN18" s="133">
        <f t="shared" si="30"/>
        <v>1035</v>
      </c>
      <c r="BO18" s="129">
        <f t="shared" si="31"/>
        <v>0</v>
      </c>
      <c r="BP18" s="130">
        <f t="shared" si="32"/>
        <v>69.043376811594186</v>
      </c>
      <c r="BQ18" s="129">
        <f t="shared" si="31"/>
        <v>0</v>
      </c>
      <c r="BR18" s="130">
        <f t="shared" si="0"/>
        <v>71459.89499999999</v>
      </c>
      <c r="BS18" s="132">
        <f t="shared" si="31"/>
        <v>0</v>
      </c>
      <c r="BX18" s="321"/>
      <c r="BY18" s="366"/>
      <c r="BZ18" s="60" t="s">
        <v>51</v>
      </c>
      <c r="CA18" s="76">
        <v>800</v>
      </c>
      <c r="CB18" s="77">
        <v>65646.400000000023</v>
      </c>
      <c r="CC18" s="78">
        <v>214</v>
      </c>
      <c r="CD18" s="79">
        <v>18199.989000000001</v>
      </c>
      <c r="CE18" s="80"/>
      <c r="CF18" s="81"/>
      <c r="CG18" s="82"/>
      <c r="CH18" s="83"/>
      <c r="CI18" s="84"/>
      <c r="CJ18" s="85"/>
      <c r="CK18" s="78"/>
      <c r="CL18" s="83"/>
      <c r="CM18" s="78"/>
      <c r="CN18" s="83"/>
    </row>
    <row r="19" spans="3:92" ht="18" customHeight="1" x14ac:dyDescent="0.3">
      <c r="C19" s="315"/>
      <c r="D19" s="323" t="s">
        <v>52</v>
      </c>
      <c r="E19" s="134" t="s">
        <v>53</v>
      </c>
      <c r="F19" s="35">
        <f>CA17</f>
        <v>150</v>
      </c>
      <c r="G19" s="36">
        <f>IFERROR(F19/F26,0)</f>
        <v>2.9880478087649404E-2</v>
      </c>
      <c r="H19" s="37">
        <f t="shared" si="1"/>
        <v>89.434000000000012</v>
      </c>
      <c r="I19" s="38">
        <f>IFERROR(H19/H11,0)</f>
        <v>0.96175650825648507</v>
      </c>
      <c r="J19" s="37">
        <f>CB17</f>
        <v>13415.100000000002</v>
      </c>
      <c r="K19" s="39">
        <f>IFERROR(J19/J26,0)</f>
        <v>3.1887568338483482E-2</v>
      </c>
      <c r="L19" s="40">
        <f t="shared" ref="L19:L23" si="35">CC17</f>
        <v>152</v>
      </c>
      <c r="M19" s="36">
        <f>IFERROR(L19/L26,0)</f>
        <v>3.4042553191489362E-2</v>
      </c>
      <c r="N19" s="37">
        <f t="shared" si="3"/>
        <v>94.916250000000005</v>
      </c>
      <c r="O19" s="38">
        <f>IFERROR(N19/N11,0)</f>
        <v>0.93557321784238667</v>
      </c>
      <c r="P19" s="37">
        <f t="shared" ref="P19:P23" si="36">CD17</f>
        <v>14427.27</v>
      </c>
      <c r="Q19" s="41">
        <f>IFERROR(P19/P26,0)</f>
        <v>3.5980942084391759E-2</v>
      </c>
      <c r="R19" s="40">
        <f>CE17</f>
        <v>0</v>
      </c>
      <c r="S19" s="36">
        <f>IFERROR(R19/R26,0)</f>
        <v>0</v>
      </c>
      <c r="T19" s="37" t="str">
        <f t="shared" si="5"/>
        <v>0</v>
      </c>
      <c r="U19" s="38">
        <f>IFERROR(T19/T11,0)</f>
        <v>0</v>
      </c>
      <c r="V19" s="37">
        <f>CF17</f>
        <v>0</v>
      </c>
      <c r="W19" s="41">
        <f>IFERROR(V19/V26,0)</f>
        <v>0</v>
      </c>
      <c r="X19" s="42">
        <f>CG17</f>
        <v>0</v>
      </c>
      <c r="Y19" s="36">
        <f>IFERROR(X19/X26,0)</f>
        <v>0</v>
      </c>
      <c r="Z19" s="37" t="str">
        <f t="shared" si="6"/>
        <v>0</v>
      </c>
      <c r="AA19" s="38">
        <f>IFERROR(Z19/Z11,0)</f>
        <v>0</v>
      </c>
      <c r="AB19" s="37">
        <f>CH17</f>
        <v>0</v>
      </c>
      <c r="AC19" s="39">
        <f>IFERROR(AB19/AB26,0)</f>
        <v>0</v>
      </c>
      <c r="AD19" s="40">
        <f>CI17</f>
        <v>0</v>
      </c>
      <c r="AE19" s="36">
        <f>IFERROR(AD19/AD26,0)</f>
        <v>0</v>
      </c>
      <c r="AF19" s="37" t="str">
        <f t="shared" si="7"/>
        <v>0</v>
      </c>
      <c r="AG19" s="38">
        <f>IFERROR(AF19/AF11,0)</f>
        <v>0</v>
      </c>
      <c r="AH19" s="37">
        <f>CJ17</f>
        <v>0</v>
      </c>
      <c r="AI19" s="41">
        <f>IFERROR(AH19/AH26,0)</f>
        <v>0</v>
      </c>
      <c r="AJ19" s="40">
        <f>CK17</f>
        <v>0</v>
      </c>
      <c r="AK19" s="36">
        <f>IFERROR(AJ19/AJ26,0)</f>
        <v>0</v>
      </c>
      <c r="AL19" s="37" t="str">
        <f t="shared" si="8"/>
        <v>0</v>
      </c>
      <c r="AM19" s="38">
        <f>IFERROR(AL19/AL11,0)</f>
        <v>0</v>
      </c>
      <c r="AN19" s="37">
        <f>CL17</f>
        <v>0</v>
      </c>
      <c r="AO19" s="39">
        <f>IFERROR(AN19/AN26,0)</f>
        <v>0</v>
      </c>
      <c r="AP19" s="40">
        <f>CM17</f>
        <v>0</v>
      </c>
      <c r="AQ19" s="36">
        <f>IFERROR(AP19/AP26,0)</f>
        <v>0</v>
      </c>
      <c r="AR19" s="37" t="str">
        <f t="shared" si="10"/>
        <v>0</v>
      </c>
      <c r="AS19" s="38">
        <f>IFERROR(AR19/AR11,0)</f>
        <v>0</v>
      </c>
      <c r="AT19" s="37">
        <f>CN17</f>
        <v>0</v>
      </c>
      <c r="AU19" s="43">
        <f>IFERROR(AT19/AT26,0)</f>
        <v>0</v>
      </c>
      <c r="AV19" s="44">
        <f t="shared" si="12"/>
        <v>2</v>
      </c>
      <c r="AW19" s="45">
        <f t="shared" si="13"/>
        <v>1.3333333333333334E-2</v>
      </c>
      <c r="AX19" s="46">
        <f t="shared" si="14"/>
        <v>5.4822499999999934</v>
      </c>
      <c r="AY19" s="45">
        <f t="shared" si="15"/>
        <v>6.1299393966500353E-2</v>
      </c>
      <c r="AZ19" s="46">
        <f t="shared" si="16"/>
        <v>1012.1699999999983</v>
      </c>
      <c r="BA19" s="47">
        <f t="shared" si="17"/>
        <v>7.5450052552720304E-2</v>
      </c>
      <c r="BB19" s="44">
        <f t="shared" si="18"/>
        <v>152</v>
      </c>
      <c r="BC19" s="45">
        <f t="shared" si="19"/>
        <v>0</v>
      </c>
      <c r="BD19" s="46">
        <f t="shared" si="20"/>
        <v>94.916250000000005</v>
      </c>
      <c r="BE19" s="45">
        <f t="shared" si="21"/>
        <v>0</v>
      </c>
      <c r="BF19" s="46">
        <f t="shared" si="22"/>
        <v>14427.27</v>
      </c>
      <c r="BG19" s="47">
        <f t="shared" si="23"/>
        <v>0</v>
      </c>
      <c r="BH19" s="44">
        <f t="shared" si="24"/>
        <v>152</v>
      </c>
      <c r="BI19" s="45">
        <f t="shared" si="25"/>
        <v>0</v>
      </c>
      <c r="BJ19" s="46">
        <f t="shared" si="26"/>
        <v>94.916250000000005</v>
      </c>
      <c r="BK19" s="45">
        <f t="shared" si="27"/>
        <v>0</v>
      </c>
      <c r="BL19" s="46">
        <f t="shared" si="28"/>
        <v>14427.27</v>
      </c>
      <c r="BM19" s="48">
        <f t="shared" si="29"/>
        <v>0</v>
      </c>
      <c r="BN19" s="49">
        <f t="shared" si="30"/>
        <v>152</v>
      </c>
      <c r="BO19" s="45">
        <f t="shared" si="31"/>
        <v>0</v>
      </c>
      <c r="BP19" s="46">
        <f t="shared" si="32"/>
        <v>94.916250000000005</v>
      </c>
      <c r="BQ19" s="45">
        <f t="shared" si="31"/>
        <v>0</v>
      </c>
      <c r="BR19" s="46">
        <f t="shared" si="0"/>
        <v>14427.27</v>
      </c>
      <c r="BS19" s="48">
        <f t="shared" si="31"/>
        <v>0</v>
      </c>
      <c r="BX19" s="321"/>
      <c r="BY19" s="366"/>
      <c r="BZ19" s="60" t="s">
        <v>54</v>
      </c>
      <c r="CA19" s="76">
        <v>1000</v>
      </c>
      <c r="CB19" s="77">
        <v>81136.000000000015</v>
      </c>
      <c r="CC19" s="78">
        <v>482</v>
      </c>
      <c r="CD19" s="79">
        <v>42065.305</v>
      </c>
      <c r="CE19" s="80"/>
      <c r="CF19" s="81"/>
      <c r="CG19" s="82"/>
      <c r="CH19" s="83"/>
      <c r="CI19" s="84"/>
      <c r="CJ19" s="85"/>
      <c r="CK19" s="78"/>
      <c r="CL19" s="83"/>
      <c r="CM19" s="78"/>
      <c r="CN19" s="83"/>
    </row>
    <row r="20" spans="3:92" ht="18" customHeight="1" x14ac:dyDescent="0.3">
      <c r="C20" s="315"/>
      <c r="D20" s="324"/>
      <c r="E20" s="60" t="s">
        <v>51</v>
      </c>
      <c r="F20" s="61">
        <f>CA18</f>
        <v>800</v>
      </c>
      <c r="G20" s="62">
        <f>IFERROR(F20/F26,0)</f>
        <v>0.15936254980079681</v>
      </c>
      <c r="H20" s="63">
        <f t="shared" si="1"/>
        <v>82.058000000000035</v>
      </c>
      <c r="I20" s="64">
        <f>IFERROR(H20/H11,0)</f>
        <v>0.88243638386419787</v>
      </c>
      <c r="J20" s="63">
        <f>CB18</f>
        <v>65646.400000000023</v>
      </c>
      <c r="K20" s="65">
        <f>IFERROR(J20/J26,0)</f>
        <v>0.15604088424055151</v>
      </c>
      <c r="L20" s="66">
        <f t="shared" si="35"/>
        <v>214</v>
      </c>
      <c r="M20" s="62">
        <f>IFERROR(L20/L26,0)</f>
        <v>4.7928331466965284E-2</v>
      </c>
      <c r="N20" s="63">
        <f t="shared" si="3"/>
        <v>85.046677570093465</v>
      </c>
      <c r="O20" s="64">
        <f>IFERROR(N20/N11,0)</f>
        <v>0.83829053298098344</v>
      </c>
      <c r="P20" s="63">
        <f t="shared" si="36"/>
        <v>18199.989000000001</v>
      </c>
      <c r="Q20" s="67">
        <f>IFERROR(P20/P26,0)</f>
        <v>4.5389928250151763E-2</v>
      </c>
      <c r="R20" s="66">
        <f>CE18</f>
        <v>0</v>
      </c>
      <c r="S20" s="62">
        <f>IFERROR(R20/R26,0)</f>
        <v>0</v>
      </c>
      <c r="T20" s="63" t="str">
        <f t="shared" si="5"/>
        <v>0</v>
      </c>
      <c r="U20" s="64">
        <f>IFERROR(T20/T11,0)</f>
        <v>0</v>
      </c>
      <c r="V20" s="63">
        <f>CF18</f>
        <v>0</v>
      </c>
      <c r="W20" s="67">
        <f>IFERROR(V20/V26,0)</f>
        <v>0</v>
      </c>
      <c r="X20" s="68">
        <f>CG18</f>
        <v>0</v>
      </c>
      <c r="Y20" s="62">
        <f>IFERROR(X20/X26,0)</f>
        <v>0</v>
      </c>
      <c r="Z20" s="63" t="str">
        <f t="shared" si="6"/>
        <v>0</v>
      </c>
      <c r="AA20" s="64">
        <f>IFERROR(Z20/Z11,0)</f>
        <v>0</v>
      </c>
      <c r="AB20" s="63">
        <f>CH18</f>
        <v>0</v>
      </c>
      <c r="AC20" s="65">
        <f>IFERROR(AB20/AB26,0)</f>
        <v>0</v>
      </c>
      <c r="AD20" s="66">
        <f>CI18</f>
        <v>0</v>
      </c>
      <c r="AE20" s="62">
        <f>IFERROR(AD20/AD26,0)</f>
        <v>0</v>
      </c>
      <c r="AF20" s="63" t="str">
        <f t="shared" si="7"/>
        <v>0</v>
      </c>
      <c r="AG20" s="64">
        <f>IFERROR(AF20/AF11,0)</f>
        <v>0</v>
      </c>
      <c r="AH20" s="63">
        <f>CJ18</f>
        <v>0</v>
      </c>
      <c r="AI20" s="67">
        <f>IFERROR(AH20/AH26,0)</f>
        <v>0</v>
      </c>
      <c r="AJ20" s="66">
        <f>CK18</f>
        <v>0</v>
      </c>
      <c r="AK20" s="62">
        <f>IFERROR(AJ20/AJ26,0)</f>
        <v>0</v>
      </c>
      <c r="AL20" s="63" t="str">
        <f t="shared" si="8"/>
        <v>0</v>
      </c>
      <c r="AM20" s="64">
        <f>IFERROR(AL20/AL11,0)</f>
        <v>0</v>
      </c>
      <c r="AN20" s="63">
        <f>CL18</f>
        <v>0</v>
      </c>
      <c r="AO20" s="65">
        <f>IFERROR(AN20/AN26,0)</f>
        <v>0</v>
      </c>
      <c r="AP20" s="66">
        <f>CM18</f>
        <v>0</v>
      </c>
      <c r="AQ20" s="62">
        <f>IFERROR(AP20/AP26,0)</f>
        <v>0</v>
      </c>
      <c r="AR20" s="63" t="str">
        <f t="shared" si="10"/>
        <v>0</v>
      </c>
      <c r="AS20" s="64">
        <f>IFERROR(AR20/AR11,0)</f>
        <v>0</v>
      </c>
      <c r="AT20" s="63">
        <f>CN18</f>
        <v>0</v>
      </c>
      <c r="AU20" s="69">
        <f>IFERROR(AT20/AT26,0)</f>
        <v>0</v>
      </c>
      <c r="AV20" s="70">
        <f t="shared" si="12"/>
        <v>-586</v>
      </c>
      <c r="AW20" s="71">
        <f t="shared" si="13"/>
        <v>-0.73250000000000004</v>
      </c>
      <c r="AX20" s="72">
        <f t="shared" si="14"/>
        <v>2.9886775700934294</v>
      </c>
      <c r="AY20" s="71">
        <f t="shared" si="15"/>
        <v>3.6421525873082797E-2</v>
      </c>
      <c r="AZ20" s="72">
        <f t="shared" si="16"/>
        <v>-47446.411000000022</v>
      </c>
      <c r="BA20" s="73">
        <f t="shared" si="17"/>
        <v>-0.72275724182895029</v>
      </c>
      <c r="BB20" s="70">
        <f t="shared" si="18"/>
        <v>214</v>
      </c>
      <c r="BC20" s="71">
        <f t="shared" si="19"/>
        <v>0</v>
      </c>
      <c r="BD20" s="72">
        <f t="shared" si="20"/>
        <v>85.046677570093465</v>
      </c>
      <c r="BE20" s="71">
        <f t="shared" si="21"/>
        <v>0</v>
      </c>
      <c r="BF20" s="72">
        <f t="shared" si="22"/>
        <v>18199.989000000001</v>
      </c>
      <c r="BG20" s="73">
        <f t="shared" si="23"/>
        <v>0</v>
      </c>
      <c r="BH20" s="70">
        <f t="shared" si="24"/>
        <v>214</v>
      </c>
      <c r="BI20" s="71">
        <f t="shared" si="25"/>
        <v>0</v>
      </c>
      <c r="BJ20" s="72">
        <f t="shared" si="26"/>
        <v>85.046677570093465</v>
      </c>
      <c r="BK20" s="71">
        <f t="shared" si="27"/>
        <v>0</v>
      </c>
      <c r="BL20" s="72">
        <f t="shared" si="28"/>
        <v>18199.989000000001</v>
      </c>
      <c r="BM20" s="74">
        <f t="shared" si="29"/>
        <v>0</v>
      </c>
      <c r="BN20" s="75">
        <f t="shared" si="30"/>
        <v>214</v>
      </c>
      <c r="BO20" s="71">
        <f t="shared" si="31"/>
        <v>0</v>
      </c>
      <c r="BP20" s="72">
        <f t="shared" si="32"/>
        <v>85.046677570093465</v>
      </c>
      <c r="BQ20" s="71">
        <f t="shared" si="31"/>
        <v>0</v>
      </c>
      <c r="BR20" s="72">
        <f t="shared" si="0"/>
        <v>18199.989000000001</v>
      </c>
      <c r="BS20" s="74">
        <f t="shared" si="31"/>
        <v>0</v>
      </c>
      <c r="BX20" s="321"/>
      <c r="BY20" s="366"/>
      <c r="BZ20" s="60" t="s">
        <v>55</v>
      </c>
      <c r="CA20" s="76">
        <v>10</v>
      </c>
      <c r="CB20" s="77">
        <v>829.80000000000018</v>
      </c>
      <c r="CC20" s="78">
        <v>0</v>
      </c>
      <c r="CD20" s="79">
        <v>0</v>
      </c>
      <c r="CE20" s="80"/>
      <c r="CF20" s="81"/>
      <c r="CG20" s="82"/>
      <c r="CH20" s="83"/>
      <c r="CI20" s="84"/>
      <c r="CJ20" s="85"/>
      <c r="CK20" s="78"/>
      <c r="CL20" s="83"/>
      <c r="CM20" s="78"/>
      <c r="CN20" s="83"/>
    </row>
    <row r="21" spans="3:92" ht="18" customHeight="1" x14ac:dyDescent="0.3">
      <c r="C21" s="315"/>
      <c r="D21" s="324"/>
      <c r="E21" s="60" t="s">
        <v>54</v>
      </c>
      <c r="F21" s="61">
        <f>CA19</f>
        <v>1000</v>
      </c>
      <c r="G21" s="62">
        <f>IFERROR(F21/F26,0)</f>
        <v>0.19920318725099601</v>
      </c>
      <c r="H21" s="63">
        <f t="shared" si="1"/>
        <v>81.13600000000001</v>
      </c>
      <c r="I21" s="64">
        <f>IFERROR(H21/H11,0)</f>
        <v>0.87252136831516169</v>
      </c>
      <c r="J21" s="63">
        <f>CB19</f>
        <v>81136.000000000015</v>
      </c>
      <c r="K21" s="65">
        <f>IFERROR(J21/J26,0)</f>
        <v>0.19285951984787264</v>
      </c>
      <c r="L21" s="66">
        <f t="shared" si="35"/>
        <v>482</v>
      </c>
      <c r="M21" s="62">
        <f>IFERROR(L21/L26,0)</f>
        <v>0.10795072788353863</v>
      </c>
      <c r="N21" s="63">
        <f t="shared" si="3"/>
        <v>87.27241701244813</v>
      </c>
      <c r="O21" s="64">
        <f>IFERROR(N21/N11,0)</f>
        <v>0.86022926541260047</v>
      </c>
      <c r="P21" s="63">
        <f t="shared" si="36"/>
        <v>42065.305</v>
      </c>
      <c r="Q21" s="67">
        <f>IFERROR(P21/P26,0)</f>
        <v>0.10490891921806932</v>
      </c>
      <c r="R21" s="66">
        <f>CE19</f>
        <v>0</v>
      </c>
      <c r="S21" s="62">
        <f>IFERROR(R21/R26,0)</f>
        <v>0</v>
      </c>
      <c r="T21" s="63" t="str">
        <f t="shared" si="5"/>
        <v>0</v>
      </c>
      <c r="U21" s="64">
        <f>IFERROR(T21/T11,0)</f>
        <v>0</v>
      </c>
      <c r="V21" s="63">
        <f>CF19</f>
        <v>0</v>
      </c>
      <c r="W21" s="67">
        <f>IFERROR(V21/V26,0)</f>
        <v>0</v>
      </c>
      <c r="X21" s="68">
        <f>CG19</f>
        <v>0</v>
      </c>
      <c r="Y21" s="62">
        <f>IFERROR(X21/X26,0)</f>
        <v>0</v>
      </c>
      <c r="Z21" s="63" t="str">
        <f t="shared" si="6"/>
        <v>0</v>
      </c>
      <c r="AA21" s="64">
        <f>IFERROR(Z21/Z11,0)</f>
        <v>0</v>
      </c>
      <c r="AB21" s="63">
        <f>CH19</f>
        <v>0</v>
      </c>
      <c r="AC21" s="65">
        <f>IFERROR(AB21/AB26,0)</f>
        <v>0</v>
      </c>
      <c r="AD21" s="66">
        <f>CI19</f>
        <v>0</v>
      </c>
      <c r="AE21" s="62">
        <f>IFERROR(AD21/AD26,0)</f>
        <v>0</v>
      </c>
      <c r="AF21" s="63" t="str">
        <f t="shared" si="7"/>
        <v>0</v>
      </c>
      <c r="AG21" s="64">
        <f>IFERROR(AF21/AF11,0)</f>
        <v>0</v>
      </c>
      <c r="AH21" s="63">
        <f>CJ19</f>
        <v>0</v>
      </c>
      <c r="AI21" s="67">
        <f>IFERROR(AH21/AH26,0)</f>
        <v>0</v>
      </c>
      <c r="AJ21" s="66">
        <f>CK19</f>
        <v>0</v>
      </c>
      <c r="AK21" s="62">
        <f>IFERROR(AJ21/AJ26,0)</f>
        <v>0</v>
      </c>
      <c r="AL21" s="63" t="str">
        <f t="shared" si="8"/>
        <v>0</v>
      </c>
      <c r="AM21" s="64">
        <f>IFERROR(AL21/AL11,0)</f>
        <v>0</v>
      </c>
      <c r="AN21" s="63">
        <f>CL19</f>
        <v>0</v>
      </c>
      <c r="AO21" s="65">
        <f>IFERROR(AN21/AN26,0)</f>
        <v>0</v>
      </c>
      <c r="AP21" s="66">
        <f>CM19</f>
        <v>0</v>
      </c>
      <c r="AQ21" s="62">
        <f>IFERROR(AP21/AP26,0)</f>
        <v>0</v>
      </c>
      <c r="AR21" s="63" t="str">
        <f t="shared" si="10"/>
        <v>0</v>
      </c>
      <c r="AS21" s="64">
        <f>IFERROR(AR21/AR11,0)</f>
        <v>0</v>
      </c>
      <c r="AT21" s="63">
        <f>CN19</f>
        <v>0</v>
      </c>
      <c r="AU21" s="69">
        <f>IFERROR(AT21/AT26,0)</f>
        <v>0</v>
      </c>
      <c r="AV21" s="70">
        <f t="shared" si="12"/>
        <v>-518</v>
      </c>
      <c r="AW21" s="71">
        <f t="shared" si="13"/>
        <v>-0.51800000000000002</v>
      </c>
      <c r="AX21" s="72">
        <f t="shared" si="14"/>
        <v>6.1364170124481205</v>
      </c>
      <c r="AY21" s="71">
        <f t="shared" si="15"/>
        <v>7.5631248920924377E-2</v>
      </c>
      <c r="AZ21" s="72">
        <f t="shared" si="16"/>
        <v>-39070.695000000014</v>
      </c>
      <c r="BA21" s="73">
        <f t="shared" si="17"/>
        <v>-0.48154573802011447</v>
      </c>
      <c r="BB21" s="70">
        <f t="shared" si="18"/>
        <v>482</v>
      </c>
      <c r="BC21" s="71">
        <f t="shared" si="19"/>
        <v>0</v>
      </c>
      <c r="BD21" s="72">
        <f t="shared" si="20"/>
        <v>87.27241701244813</v>
      </c>
      <c r="BE21" s="71">
        <f t="shared" si="21"/>
        <v>0</v>
      </c>
      <c r="BF21" s="72">
        <f t="shared" si="22"/>
        <v>42065.305</v>
      </c>
      <c r="BG21" s="73">
        <f t="shared" si="23"/>
        <v>0</v>
      </c>
      <c r="BH21" s="70">
        <f t="shared" si="24"/>
        <v>482</v>
      </c>
      <c r="BI21" s="71">
        <f t="shared" si="25"/>
        <v>0</v>
      </c>
      <c r="BJ21" s="72">
        <f t="shared" si="26"/>
        <v>87.27241701244813</v>
      </c>
      <c r="BK21" s="71">
        <f t="shared" si="27"/>
        <v>0</v>
      </c>
      <c r="BL21" s="72">
        <f t="shared" si="28"/>
        <v>42065.305</v>
      </c>
      <c r="BM21" s="74">
        <f t="shared" si="29"/>
        <v>0</v>
      </c>
      <c r="BN21" s="75">
        <f t="shared" si="30"/>
        <v>482</v>
      </c>
      <c r="BO21" s="71">
        <f t="shared" si="31"/>
        <v>0</v>
      </c>
      <c r="BP21" s="72">
        <f t="shared" si="32"/>
        <v>87.27241701244813</v>
      </c>
      <c r="BQ21" s="71">
        <f t="shared" si="31"/>
        <v>0</v>
      </c>
      <c r="BR21" s="72">
        <f t="shared" si="0"/>
        <v>42065.305</v>
      </c>
      <c r="BS21" s="74">
        <f t="shared" si="31"/>
        <v>0</v>
      </c>
      <c r="BX21" s="321"/>
      <c r="BY21" s="366"/>
      <c r="BZ21" s="60" t="s">
        <v>40</v>
      </c>
      <c r="CA21" s="76">
        <v>90</v>
      </c>
      <c r="CB21" s="77">
        <v>7883.1000000000013</v>
      </c>
      <c r="CC21" s="78">
        <v>88</v>
      </c>
      <c r="CD21" s="79">
        <v>8694.0959999999995</v>
      </c>
      <c r="CE21" s="80"/>
      <c r="CF21" s="81"/>
      <c r="CG21" s="82"/>
      <c r="CH21" s="83"/>
      <c r="CI21" s="84"/>
      <c r="CJ21" s="85"/>
      <c r="CK21" s="78"/>
      <c r="CL21" s="83"/>
      <c r="CM21" s="78"/>
      <c r="CN21" s="83"/>
    </row>
    <row r="22" spans="3:92" ht="18" customHeight="1" x14ac:dyDescent="0.3">
      <c r="C22" s="315"/>
      <c r="D22" s="324"/>
      <c r="E22" s="60" t="s">
        <v>56</v>
      </c>
      <c r="F22" s="61">
        <f>CA20</f>
        <v>10</v>
      </c>
      <c r="G22" s="62">
        <f>IFERROR(F22/F26,0)</f>
        <v>1.9920318725099601E-3</v>
      </c>
      <c r="H22" s="63">
        <f t="shared" si="1"/>
        <v>82.980000000000018</v>
      </c>
      <c r="I22" s="64">
        <f>IFERROR(H22/H11,0)</f>
        <v>0.8923513994132336</v>
      </c>
      <c r="J22" s="63">
        <f>CB20</f>
        <v>829.80000000000018</v>
      </c>
      <c r="K22" s="65">
        <f>IFERROR(J22/J26,0)</f>
        <v>1.9724269075350612E-3</v>
      </c>
      <c r="L22" s="66">
        <f t="shared" si="35"/>
        <v>0</v>
      </c>
      <c r="M22" s="62">
        <f>IFERROR(L22/L26,0)</f>
        <v>0</v>
      </c>
      <c r="N22" s="63" t="str">
        <f t="shared" si="3"/>
        <v>0</v>
      </c>
      <c r="O22" s="64">
        <f>IFERROR(N22/N11,0)</f>
        <v>0</v>
      </c>
      <c r="P22" s="63">
        <f t="shared" si="36"/>
        <v>0</v>
      </c>
      <c r="Q22" s="67">
        <f>IFERROR(P22/P26,0)</f>
        <v>0</v>
      </c>
      <c r="R22" s="66">
        <f>CE20</f>
        <v>0</v>
      </c>
      <c r="S22" s="62">
        <f>IFERROR(R22/R26,0)</f>
        <v>0</v>
      </c>
      <c r="T22" s="63" t="str">
        <f t="shared" si="5"/>
        <v>0</v>
      </c>
      <c r="U22" s="64">
        <f>IFERROR(T22/T11,0)</f>
        <v>0</v>
      </c>
      <c r="V22" s="63">
        <f>CF20</f>
        <v>0</v>
      </c>
      <c r="W22" s="67">
        <f>IFERROR(V22/V26,0)</f>
        <v>0</v>
      </c>
      <c r="X22" s="68">
        <f>CG20</f>
        <v>0</v>
      </c>
      <c r="Y22" s="62">
        <f>IFERROR(X22/X26,0)</f>
        <v>0</v>
      </c>
      <c r="Z22" s="63" t="str">
        <f t="shared" si="6"/>
        <v>0</v>
      </c>
      <c r="AA22" s="64">
        <f>IFERROR(Z22/Z11,0)</f>
        <v>0</v>
      </c>
      <c r="AB22" s="63">
        <f>CH20</f>
        <v>0</v>
      </c>
      <c r="AC22" s="65">
        <f>IFERROR(AB22/AB26,0)</f>
        <v>0</v>
      </c>
      <c r="AD22" s="66">
        <f>CI20</f>
        <v>0</v>
      </c>
      <c r="AE22" s="62">
        <f>IFERROR(AD22/AD26,0)</f>
        <v>0</v>
      </c>
      <c r="AF22" s="63" t="str">
        <f t="shared" si="7"/>
        <v>0</v>
      </c>
      <c r="AG22" s="64">
        <f>IFERROR(AF22/AF11,0)</f>
        <v>0</v>
      </c>
      <c r="AH22" s="63">
        <f>CJ20</f>
        <v>0</v>
      </c>
      <c r="AI22" s="67">
        <f>IFERROR(AH22/AH26,0)</f>
        <v>0</v>
      </c>
      <c r="AJ22" s="66">
        <f>CK20</f>
        <v>0</v>
      </c>
      <c r="AK22" s="62">
        <f>IFERROR(AJ22/AJ26,0)</f>
        <v>0</v>
      </c>
      <c r="AL22" s="63" t="str">
        <f t="shared" si="8"/>
        <v>0</v>
      </c>
      <c r="AM22" s="64">
        <f>IFERROR(AL22/AL11,0)</f>
        <v>0</v>
      </c>
      <c r="AN22" s="63">
        <f>CL20</f>
        <v>0</v>
      </c>
      <c r="AO22" s="65">
        <f>IFERROR(AN22/AN26,0)</f>
        <v>0</v>
      </c>
      <c r="AP22" s="66">
        <f>CM20</f>
        <v>0</v>
      </c>
      <c r="AQ22" s="62">
        <f>IFERROR(AP22/AP26,0)</f>
        <v>0</v>
      </c>
      <c r="AR22" s="63" t="str">
        <f t="shared" si="10"/>
        <v>0</v>
      </c>
      <c r="AS22" s="64">
        <f>IFERROR(AR22/AR11,0)</f>
        <v>0</v>
      </c>
      <c r="AT22" s="63">
        <f>CN20</f>
        <v>0</v>
      </c>
      <c r="AU22" s="69">
        <f>IFERROR(AT22/AT26,0)</f>
        <v>0</v>
      </c>
      <c r="AV22" s="70">
        <f t="shared" si="12"/>
        <v>-10</v>
      </c>
      <c r="AW22" s="71">
        <f t="shared" si="13"/>
        <v>-1</v>
      </c>
      <c r="AX22" s="72">
        <f t="shared" si="14"/>
        <v>-82.980000000000018</v>
      </c>
      <c r="AY22" s="71">
        <f t="shared" si="15"/>
        <v>-1</v>
      </c>
      <c r="AZ22" s="72">
        <f t="shared" si="16"/>
        <v>-829.80000000000018</v>
      </c>
      <c r="BA22" s="73">
        <f t="shared" si="17"/>
        <v>-1</v>
      </c>
      <c r="BB22" s="70">
        <f t="shared" si="18"/>
        <v>0</v>
      </c>
      <c r="BC22" s="71">
        <f t="shared" si="19"/>
        <v>0</v>
      </c>
      <c r="BD22" s="72">
        <f t="shared" si="20"/>
        <v>0</v>
      </c>
      <c r="BE22" s="71">
        <f t="shared" si="21"/>
        <v>0</v>
      </c>
      <c r="BF22" s="72">
        <f t="shared" si="22"/>
        <v>0</v>
      </c>
      <c r="BG22" s="73">
        <f t="shared" si="23"/>
        <v>0</v>
      </c>
      <c r="BH22" s="70">
        <f t="shared" si="24"/>
        <v>0</v>
      </c>
      <c r="BI22" s="71">
        <f t="shared" si="25"/>
        <v>0</v>
      </c>
      <c r="BJ22" s="72">
        <f t="shared" si="26"/>
        <v>0</v>
      </c>
      <c r="BK22" s="71">
        <f t="shared" si="27"/>
        <v>0</v>
      </c>
      <c r="BL22" s="72">
        <f t="shared" si="28"/>
        <v>0</v>
      </c>
      <c r="BM22" s="74">
        <f t="shared" si="29"/>
        <v>0</v>
      </c>
      <c r="BN22" s="75">
        <f t="shared" si="30"/>
        <v>0</v>
      </c>
      <c r="BO22" s="71">
        <f t="shared" si="31"/>
        <v>0</v>
      </c>
      <c r="BP22" s="72">
        <f t="shared" si="32"/>
        <v>0</v>
      </c>
      <c r="BQ22" s="71">
        <f t="shared" si="31"/>
        <v>0</v>
      </c>
      <c r="BR22" s="72">
        <f t="shared" si="0"/>
        <v>0</v>
      </c>
      <c r="BS22" s="74">
        <f t="shared" si="31"/>
        <v>0</v>
      </c>
      <c r="BX22" s="368"/>
      <c r="BY22" s="364" t="s">
        <v>57</v>
      </c>
      <c r="BZ22" s="365"/>
      <c r="CA22" s="135">
        <v>30</v>
      </c>
      <c r="CB22" s="136">
        <v>0</v>
      </c>
      <c r="CC22" s="137">
        <v>32</v>
      </c>
      <c r="CD22" s="138">
        <v>0</v>
      </c>
      <c r="CE22" s="139"/>
      <c r="CF22" s="140"/>
      <c r="CG22" s="141"/>
      <c r="CH22" s="142"/>
      <c r="CI22" s="143"/>
      <c r="CJ22" s="144"/>
      <c r="CK22" s="137"/>
      <c r="CL22" s="142"/>
      <c r="CM22" s="137"/>
      <c r="CN22" s="142"/>
    </row>
    <row r="23" spans="3:92" ht="18" customHeight="1" x14ac:dyDescent="0.3">
      <c r="C23" s="315"/>
      <c r="D23" s="324"/>
      <c r="E23" s="60" t="s">
        <v>39</v>
      </c>
      <c r="F23" s="61">
        <f>CA21</f>
        <v>90</v>
      </c>
      <c r="G23" s="62">
        <f>IFERROR(F23/F26,0)</f>
        <v>1.7928286852589643E-2</v>
      </c>
      <c r="H23" s="63">
        <f t="shared" si="1"/>
        <v>87.590000000000018</v>
      </c>
      <c r="I23" s="64">
        <f>IFERROR(H23/H11,0)</f>
        <v>0.94192647715841327</v>
      </c>
      <c r="J23" s="63">
        <f>CB21</f>
        <v>7883.1000000000013</v>
      </c>
      <c r="K23" s="65">
        <f>IFERROR(J23/J26,0)</f>
        <v>1.873805562158308E-2</v>
      </c>
      <c r="L23" s="66">
        <f t="shared" si="35"/>
        <v>88</v>
      </c>
      <c r="M23" s="62">
        <f>IFERROR(L23/L26,0)</f>
        <v>1.9708846584546472E-2</v>
      </c>
      <c r="N23" s="63">
        <f t="shared" si="3"/>
        <v>98.796545454545452</v>
      </c>
      <c r="O23" s="64">
        <f>IFERROR(N23/N11,0)</f>
        <v>0.97382062547372761</v>
      </c>
      <c r="P23" s="63">
        <f t="shared" si="36"/>
        <v>8694.0959999999995</v>
      </c>
      <c r="Q23" s="67">
        <f>IFERROR(P23/P26,0)</f>
        <v>2.1682672096116729E-2</v>
      </c>
      <c r="R23" s="66">
        <f>CE21</f>
        <v>0</v>
      </c>
      <c r="S23" s="62">
        <f>IFERROR(R23/R26,0)</f>
        <v>0</v>
      </c>
      <c r="T23" s="63" t="str">
        <f t="shared" si="5"/>
        <v>0</v>
      </c>
      <c r="U23" s="64">
        <f>IFERROR(T23/T11,0)</f>
        <v>0</v>
      </c>
      <c r="V23" s="63">
        <f>CF21</f>
        <v>0</v>
      </c>
      <c r="W23" s="67">
        <f>IFERROR(V23/V26,0)</f>
        <v>0</v>
      </c>
      <c r="X23" s="68">
        <f>CG21</f>
        <v>0</v>
      </c>
      <c r="Y23" s="62">
        <f>IFERROR(X23/X26,0)</f>
        <v>0</v>
      </c>
      <c r="Z23" s="63" t="str">
        <f t="shared" si="6"/>
        <v>0</v>
      </c>
      <c r="AA23" s="64">
        <f>IFERROR(Z23/Z11,0)</f>
        <v>0</v>
      </c>
      <c r="AB23" s="63">
        <f>CH21</f>
        <v>0</v>
      </c>
      <c r="AC23" s="65">
        <f>IFERROR(AB23/AB26,0)</f>
        <v>0</v>
      </c>
      <c r="AD23" s="66">
        <f>CI21</f>
        <v>0</v>
      </c>
      <c r="AE23" s="62">
        <f>IFERROR(AD23/AD26,0)</f>
        <v>0</v>
      </c>
      <c r="AF23" s="63" t="str">
        <f t="shared" si="7"/>
        <v>0</v>
      </c>
      <c r="AG23" s="64">
        <f>IFERROR(AF23/AF11,0)</f>
        <v>0</v>
      </c>
      <c r="AH23" s="63">
        <f>CJ21</f>
        <v>0</v>
      </c>
      <c r="AI23" s="67">
        <f>IFERROR(AH23/AH26,0)</f>
        <v>0</v>
      </c>
      <c r="AJ23" s="66">
        <f>CK21</f>
        <v>0</v>
      </c>
      <c r="AK23" s="62">
        <f>IFERROR(AJ23/AJ26,0)</f>
        <v>0</v>
      </c>
      <c r="AL23" s="63" t="str">
        <f t="shared" si="8"/>
        <v>0</v>
      </c>
      <c r="AM23" s="64">
        <f>IFERROR(AL23/AL11,0)</f>
        <v>0</v>
      </c>
      <c r="AN23" s="63">
        <f>CL21</f>
        <v>0</v>
      </c>
      <c r="AO23" s="65">
        <f>IFERROR(AN23/AN26,0)</f>
        <v>0</v>
      </c>
      <c r="AP23" s="66">
        <f>CM21</f>
        <v>0</v>
      </c>
      <c r="AQ23" s="62">
        <f>IFERROR(AP23/AP26,0)</f>
        <v>0</v>
      </c>
      <c r="AR23" s="63" t="str">
        <f t="shared" si="10"/>
        <v>0</v>
      </c>
      <c r="AS23" s="64">
        <f>IFERROR(AR23/AR11,0)</f>
        <v>0</v>
      </c>
      <c r="AT23" s="63">
        <f>CN21</f>
        <v>0</v>
      </c>
      <c r="AU23" s="69">
        <f>IFERROR(AT23/AT26,0)</f>
        <v>0</v>
      </c>
      <c r="AV23" s="70">
        <f t="shared" si="12"/>
        <v>-2</v>
      </c>
      <c r="AW23" s="71">
        <f t="shared" si="13"/>
        <v>-2.2222222222222223E-2</v>
      </c>
      <c r="AX23" s="72">
        <f t="shared" si="14"/>
        <v>11.206545454545434</v>
      </c>
      <c r="AY23" s="71">
        <f t="shared" si="15"/>
        <v>0.12794320646815199</v>
      </c>
      <c r="AZ23" s="72">
        <f t="shared" si="16"/>
        <v>810.99599999999828</v>
      </c>
      <c r="BA23" s="73">
        <f t="shared" si="17"/>
        <v>0.10287780187997084</v>
      </c>
      <c r="BB23" s="70">
        <f t="shared" si="18"/>
        <v>88</v>
      </c>
      <c r="BC23" s="71">
        <f t="shared" si="19"/>
        <v>0</v>
      </c>
      <c r="BD23" s="72">
        <f t="shared" si="20"/>
        <v>98.796545454545452</v>
      </c>
      <c r="BE23" s="71">
        <f t="shared" si="21"/>
        <v>0</v>
      </c>
      <c r="BF23" s="72">
        <f t="shared" si="22"/>
        <v>8694.0959999999995</v>
      </c>
      <c r="BG23" s="73">
        <f t="shared" si="23"/>
        <v>0</v>
      </c>
      <c r="BH23" s="70">
        <f t="shared" si="24"/>
        <v>88</v>
      </c>
      <c r="BI23" s="71">
        <f t="shared" si="25"/>
        <v>0</v>
      </c>
      <c r="BJ23" s="72">
        <f t="shared" si="26"/>
        <v>98.796545454545452</v>
      </c>
      <c r="BK23" s="71">
        <f t="shared" si="27"/>
        <v>0</v>
      </c>
      <c r="BL23" s="72">
        <f t="shared" si="28"/>
        <v>8694.0959999999995</v>
      </c>
      <c r="BM23" s="74">
        <f t="shared" si="29"/>
        <v>0</v>
      </c>
      <c r="BN23" s="75">
        <f t="shared" si="30"/>
        <v>88</v>
      </c>
      <c r="BO23" s="71">
        <f t="shared" si="31"/>
        <v>0</v>
      </c>
      <c r="BP23" s="72">
        <f t="shared" si="32"/>
        <v>98.796545454545452</v>
      </c>
      <c r="BQ23" s="71">
        <f t="shared" si="31"/>
        <v>0</v>
      </c>
      <c r="BR23" s="72">
        <f t="shared" si="0"/>
        <v>8694.0959999999995</v>
      </c>
      <c r="BS23" s="74">
        <f t="shared" si="31"/>
        <v>0</v>
      </c>
      <c r="BX23" s="320" t="s">
        <v>58</v>
      </c>
      <c r="BY23" s="363" t="s">
        <v>35</v>
      </c>
      <c r="BZ23" s="102" t="s">
        <v>34</v>
      </c>
      <c r="CA23" s="145">
        <v>800</v>
      </c>
      <c r="CB23" s="146">
        <v>68800</v>
      </c>
      <c r="CC23" s="147">
        <v>1049</v>
      </c>
      <c r="CD23" s="148">
        <v>85285.005999999994</v>
      </c>
      <c r="CE23" s="149"/>
      <c r="CF23" s="150"/>
      <c r="CG23" s="151"/>
      <c r="CH23" s="152"/>
      <c r="CI23" s="153"/>
      <c r="CJ23" s="154"/>
      <c r="CK23" s="147"/>
      <c r="CL23" s="152"/>
      <c r="CM23" s="147"/>
      <c r="CN23" s="152"/>
    </row>
    <row r="24" spans="3:92" ht="18" customHeight="1" x14ac:dyDescent="0.3">
      <c r="C24" s="315"/>
      <c r="D24" s="325"/>
      <c r="E24" s="86" t="s">
        <v>41</v>
      </c>
      <c r="F24" s="87">
        <f>SUM(F19:F23)</f>
        <v>2050</v>
      </c>
      <c r="G24" s="88">
        <f>IFERROR(F24/F26,0)</f>
        <v>0.40836653386454186</v>
      </c>
      <c r="H24" s="89">
        <f t="shared" si="1"/>
        <v>82.395317073170759</v>
      </c>
      <c r="I24" s="90">
        <f>IFERROR(H24/H11,0)</f>
        <v>0.88606382857725974</v>
      </c>
      <c r="J24" s="89">
        <f>SUM(J19:J23)</f>
        <v>168910.40000000005</v>
      </c>
      <c r="K24" s="91">
        <f>IFERROR(J24/J26,0)</f>
        <v>0.40149845495602582</v>
      </c>
      <c r="L24" s="92">
        <f>SUM(L19:L23)</f>
        <v>936</v>
      </c>
      <c r="M24" s="88">
        <f>IFERROR(L24/L26,0)</f>
        <v>0.20963045912653974</v>
      </c>
      <c r="N24" s="89">
        <f t="shared" si="3"/>
        <v>89.088311965811968</v>
      </c>
      <c r="O24" s="90">
        <f>IFERROR(N24/N11,0)</f>
        <v>0.87812823091937464</v>
      </c>
      <c r="P24" s="89">
        <f>SUM(P19:P23)</f>
        <v>83386.66</v>
      </c>
      <c r="Q24" s="93">
        <f>IFERROR(P24/P26,0)</f>
        <v>0.20796246164872959</v>
      </c>
      <c r="R24" s="92">
        <f>SUM(R19:R23)</f>
        <v>0</v>
      </c>
      <c r="S24" s="88">
        <f>IFERROR(R24/R26,0)</f>
        <v>0</v>
      </c>
      <c r="T24" s="89" t="str">
        <f t="shared" si="5"/>
        <v>0</v>
      </c>
      <c r="U24" s="90">
        <f>IFERROR(T24/T11,0)</f>
        <v>0</v>
      </c>
      <c r="V24" s="89">
        <f>SUM(V19:V23)</f>
        <v>0</v>
      </c>
      <c r="W24" s="93">
        <f>IFERROR(V24/V26,0)</f>
        <v>0</v>
      </c>
      <c r="X24" s="94">
        <f>SUM(X19:X23)</f>
        <v>0</v>
      </c>
      <c r="Y24" s="88">
        <f>IFERROR(X24/X26,0)</f>
        <v>0</v>
      </c>
      <c r="Z24" s="89" t="str">
        <f t="shared" si="6"/>
        <v>0</v>
      </c>
      <c r="AA24" s="90">
        <f>IFERROR(Z24/Z11,0)</f>
        <v>0</v>
      </c>
      <c r="AB24" s="89">
        <f>SUM(AB19:AB23)</f>
        <v>0</v>
      </c>
      <c r="AC24" s="91">
        <f>IFERROR(AB24/AB26,0)</f>
        <v>0</v>
      </c>
      <c r="AD24" s="92">
        <f>SUM(AD19:AD23)</f>
        <v>0</v>
      </c>
      <c r="AE24" s="88">
        <f>IFERROR(AD24/AD26,0)</f>
        <v>0</v>
      </c>
      <c r="AF24" s="89" t="str">
        <f t="shared" si="7"/>
        <v>0</v>
      </c>
      <c r="AG24" s="90">
        <f>IFERROR(AF24/AF11,0)</f>
        <v>0</v>
      </c>
      <c r="AH24" s="89">
        <f>SUM(AH19:AH23)</f>
        <v>0</v>
      </c>
      <c r="AI24" s="93">
        <f>IFERROR(AH24/AH26,0)</f>
        <v>0</v>
      </c>
      <c r="AJ24" s="92">
        <f>SUM(AJ19:AJ23)</f>
        <v>0</v>
      </c>
      <c r="AK24" s="88">
        <f>IFERROR(AJ24/AJ26,0)</f>
        <v>0</v>
      </c>
      <c r="AL24" s="89" t="str">
        <f t="shared" si="8"/>
        <v>0</v>
      </c>
      <c r="AM24" s="90">
        <f>IFERROR(AL24/AL11,0)</f>
        <v>0</v>
      </c>
      <c r="AN24" s="89">
        <f>SUM(AN19:AN23)</f>
        <v>0</v>
      </c>
      <c r="AO24" s="91">
        <f>IFERROR(AN24/AN26,0)</f>
        <v>0</v>
      </c>
      <c r="AP24" s="92">
        <f>SUM(AP19:AP23)</f>
        <v>0</v>
      </c>
      <c r="AQ24" s="88">
        <f>IFERROR(AP24/AP26,0)</f>
        <v>0</v>
      </c>
      <c r="AR24" s="89" t="str">
        <f t="shared" si="10"/>
        <v>0</v>
      </c>
      <c r="AS24" s="90">
        <f>IFERROR(AR24/AR11,0)</f>
        <v>0</v>
      </c>
      <c r="AT24" s="89">
        <f>SUM(AT19:AT23)</f>
        <v>0</v>
      </c>
      <c r="AU24" s="95">
        <f>IFERROR(AT24/AT26,0)</f>
        <v>0</v>
      </c>
      <c r="AV24" s="96">
        <f t="shared" si="12"/>
        <v>-1114</v>
      </c>
      <c r="AW24" s="97">
        <f t="shared" si="13"/>
        <v>-0.5434146341463415</v>
      </c>
      <c r="AX24" s="98">
        <f t="shared" si="14"/>
        <v>6.6929948926412095</v>
      </c>
      <c r="AY24" s="97">
        <f t="shared" si="15"/>
        <v>8.1230282622706915E-2</v>
      </c>
      <c r="AZ24" s="98">
        <f t="shared" si="16"/>
        <v>-85523.740000000049</v>
      </c>
      <c r="BA24" s="99">
        <f t="shared" si="17"/>
        <v>-0.50632607583665667</v>
      </c>
      <c r="BB24" s="96">
        <f t="shared" si="18"/>
        <v>936</v>
      </c>
      <c r="BC24" s="97">
        <f t="shared" si="19"/>
        <v>0</v>
      </c>
      <c r="BD24" s="98">
        <f t="shared" si="20"/>
        <v>89.088311965811968</v>
      </c>
      <c r="BE24" s="97">
        <f t="shared" si="21"/>
        <v>0</v>
      </c>
      <c r="BF24" s="98">
        <f t="shared" si="22"/>
        <v>83386.66</v>
      </c>
      <c r="BG24" s="99">
        <f t="shared" si="23"/>
        <v>0</v>
      </c>
      <c r="BH24" s="96">
        <f t="shared" si="24"/>
        <v>936</v>
      </c>
      <c r="BI24" s="97">
        <f t="shared" si="25"/>
        <v>0</v>
      </c>
      <c r="BJ24" s="98">
        <f t="shared" si="26"/>
        <v>89.088311965811968</v>
      </c>
      <c r="BK24" s="97">
        <f t="shared" si="27"/>
        <v>0</v>
      </c>
      <c r="BL24" s="98">
        <f t="shared" si="28"/>
        <v>83386.66</v>
      </c>
      <c r="BM24" s="100">
        <f t="shared" si="29"/>
        <v>0</v>
      </c>
      <c r="BN24" s="101">
        <f t="shared" si="30"/>
        <v>936</v>
      </c>
      <c r="BO24" s="97">
        <f t="shared" si="31"/>
        <v>0</v>
      </c>
      <c r="BP24" s="98">
        <f t="shared" si="32"/>
        <v>89.088311965811968</v>
      </c>
      <c r="BQ24" s="97">
        <f t="shared" si="31"/>
        <v>0</v>
      </c>
      <c r="BR24" s="98">
        <f t="shared" si="0"/>
        <v>83386.66</v>
      </c>
      <c r="BS24" s="100">
        <f t="shared" si="31"/>
        <v>0</v>
      </c>
      <c r="BX24" s="321"/>
      <c r="BY24" s="366"/>
      <c r="BZ24" s="60" t="s">
        <v>36</v>
      </c>
      <c r="CA24" s="76">
        <v>900</v>
      </c>
      <c r="CB24" s="77">
        <v>78275.299999999988</v>
      </c>
      <c r="CC24" s="78">
        <v>1079</v>
      </c>
      <c r="CD24" s="79">
        <v>92832.285999999993</v>
      </c>
      <c r="CE24" s="80"/>
      <c r="CF24" s="81"/>
      <c r="CG24" s="82"/>
      <c r="CH24" s="83"/>
      <c r="CI24" s="84"/>
      <c r="CJ24" s="85"/>
      <c r="CK24" s="78"/>
      <c r="CL24" s="83"/>
      <c r="CM24" s="78"/>
      <c r="CN24" s="83"/>
    </row>
    <row r="25" spans="3:92" ht="18" customHeight="1" x14ac:dyDescent="0.3">
      <c r="C25" s="315"/>
      <c r="D25" s="326" t="s">
        <v>57</v>
      </c>
      <c r="E25" s="327"/>
      <c r="F25" s="155">
        <f>CA22</f>
        <v>30</v>
      </c>
      <c r="G25" s="156">
        <f>IFERROR(F25/F26,0)</f>
        <v>5.9760956175298804E-3</v>
      </c>
      <c r="H25" s="157">
        <f t="shared" si="1"/>
        <v>0</v>
      </c>
      <c r="I25" s="158">
        <f>IFERROR(H25/H11,0)</f>
        <v>0</v>
      </c>
      <c r="J25" s="157">
        <f>CB22</f>
        <v>0</v>
      </c>
      <c r="K25" s="159">
        <f>IFERROR(J25/J26,0)</f>
        <v>0</v>
      </c>
      <c r="L25" s="160">
        <f>CC22</f>
        <v>32</v>
      </c>
      <c r="M25" s="156">
        <f>IFERROR(L25/L26,0)</f>
        <v>7.166853303471445E-3</v>
      </c>
      <c r="N25" s="157">
        <f t="shared" si="3"/>
        <v>0</v>
      </c>
      <c r="O25" s="158">
        <f>IFERROR(N25/N11,0)</f>
        <v>0</v>
      </c>
      <c r="P25" s="157">
        <f>CD22</f>
        <v>0</v>
      </c>
      <c r="Q25" s="161">
        <f>IFERROR(P25/P26,0)</f>
        <v>0</v>
      </c>
      <c r="R25" s="160">
        <f>CE22</f>
        <v>0</v>
      </c>
      <c r="S25" s="156">
        <f>IFERROR(R25/R26,0)</f>
        <v>0</v>
      </c>
      <c r="T25" s="157" t="str">
        <f t="shared" si="5"/>
        <v>0</v>
      </c>
      <c r="U25" s="158">
        <f>IFERROR(T25/T11,0)</f>
        <v>0</v>
      </c>
      <c r="V25" s="157">
        <f>CF22</f>
        <v>0</v>
      </c>
      <c r="W25" s="161">
        <f>IFERROR(V25/V26,0)</f>
        <v>0</v>
      </c>
      <c r="X25" s="162">
        <f>CG22</f>
        <v>0</v>
      </c>
      <c r="Y25" s="156">
        <f>IFERROR(X25/X26,0)</f>
        <v>0</v>
      </c>
      <c r="Z25" s="157" t="str">
        <f t="shared" si="6"/>
        <v>0</v>
      </c>
      <c r="AA25" s="158">
        <f>IFERROR(Z25/Z11,0)</f>
        <v>0</v>
      </c>
      <c r="AB25" s="157">
        <f>CH22</f>
        <v>0</v>
      </c>
      <c r="AC25" s="159">
        <f>IFERROR(AB25/AB26,0)</f>
        <v>0</v>
      </c>
      <c r="AD25" s="160">
        <f>CI22</f>
        <v>0</v>
      </c>
      <c r="AE25" s="156">
        <f>IFERROR(AD25/AD26,0)</f>
        <v>0</v>
      </c>
      <c r="AF25" s="157" t="str">
        <f t="shared" si="7"/>
        <v>0</v>
      </c>
      <c r="AG25" s="158">
        <f>IFERROR(AF25/AF11,0)</f>
        <v>0</v>
      </c>
      <c r="AH25" s="157">
        <f>CJ22</f>
        <v>0</v>
      </c>
      <c r="AI25" s="161">
        <f>IFERROR(AH25/AH26,0)</f>
        <v>0</v>
      </c>
      <c r="AJ25" s="160">
        <f>CK22</f>
        <v>0</v>
      </c>
      <c r="AK25" s="156">
        <f>IFERROR(AJ25/AJ26,0)</f>
        <v>0</v>
      </c>
      <c r="AL25" s="157" t="str">
        <f t="shared" si="8"/>
        <v>0</v>
      </c>
      <c r="AM25" s="158">
        <f>IFERROR(AL25/AL11,0)</f>
        <v>0</v>
      </c>
      <c r="AN25" s="157">
        <f>CL22</f>
        <v>0</v>
      </c>
      <c r="AO25" s="159">
        <f>IFERROR(AN25/AN26,0)</f>
        <v>0</v>
      </c>
      <c r="AP25" s="160">
        <f>CM22</f>
        <v>0</v>
      </c>
      <c r="AQ25" s="156">
        <f>IFERROR(AP25/AP26,0)</f>
        <v>0</v>
      </c>
      <c r="AR25" s="157" t="str">
        <f t="shared" si="10"/>
        <v>0</v>
      </c>
      <c r="AS25" s="158">
        <f>IFERROR(AR25/AR11,0)</f>
        <v>0</v>
      </c>
      <c r="AT25" s="157">
        <f>CN22</f>
        <v>0</v>
      </c>
      <c r="AU25" s="163">
        <f>IFERROR(AT25/AT26,0)</f>
        <v>0</v>
      </c>
      <c r="AV25" s="164">
        <f t="shared" si="12"/>
        <v>2</v>
      </c>
      <c r="AW25" s="165">
        <f t="shared" si="13"/>
        <v>6.6666666666666666E-2</v>
      </c>
      <c r="AX25" s="166">
        <f t="shared" si="14"/>
        <v>0</v>
      </c>
      <c r="AY25" s="165">
        <f t="shared" si="15"/>
        <v>0</v>
      </c>
      <c r="AZ25" s="166">
        <f t="shared" si="16"/>
        <v>0</v>
      </c>
      <c r="BA25" s="167">
        <f t="shared" si="17"/>
        <v>0</v>
      </c>
      <c r="BB25" s="164">
        <f t="shared" si="18"/>
        <v>32</v>
      </c>
      <c r="BC25" s="165">
        <f t="shared" si="19"/>
        <v>0</v>
      </c>
      <c r="BD25" s="166">
        <f t="shared" si="20"/>
        <v>0</v>
      </c>
      <c r="BE25" s="165">
        <f t="shared" si="21"/>
        <v>0</v>
      </c>
      <c r="BF25" s="166">
        <f t="shared" si="22"/>
        <v>0</v>
      </c>
      <c r="BG25" s="167">
        <f t="shared" si="23"/>
        <v>0</v>
      </c>
      <c r="BH25" s="164">
        <f t="shared" si="24"/>
        <v>32</v>
      </c>
      <c r="BI25" s="165">
        <f t="shared" si="25"/>
        <v>0</v>
      </c>
      <c r="BJ25" s="166">
        <f t="shared" si="26"/>
        <v>0</v>
      </c>
      <c r="BK25" s="165">
        <f t="shared" si="27"/>
        <v>0</v>
      </c>
      <c r="BL25" s="166">
        <f t="shared" si="28"/>
        <v>0</v>
      </c>
      <c r="BM25" s="168">
        <f t="shared" si="29"/>
        <v>0</v>
      </c>
      <c r="BN25" s="169">
        <f t="shared" si="30"/>
        <v>32</v>
      </c>
      <c r="BO25" s="165">
        <f t="shared" si="31"/>
        <v>0</v>
      </c>
      <c r="BP25" s="166">
        <f t="shared" si="32"/>
        <v>0</v>
      </c>
      <c r="BQ25" s="165">
        <f t="shared" si="31"/>
        <v>0</v>
      </c>
      <c r="BR25" s="166">
        <f t="shared" si="0"/>
        <v>0</v>
      </c>
      <c r="BS25" s="168">
        <f t="shared" si="31"/>
        <v>0</v>
      </c>
      <c r="BX25" s="321"/>
      <c r="BY25" s="366"/>
      <c r="BZ25" s="60" t="s">
        <v>38</v>
      </c>
      <c r="CA25" s="76">
        <v>100</v>
      </c>
      <c r="CB25" s="77">
        <v>9051.0000000000018</v>
      </c>
      <c r="CC25" s="78">
        <v>287</v>
      </c>
      <c r="CD25" s="79">
        <v>25149.976999999999</v>
      </c>
      <c r="CE25" s="80"/>
      <c r="CF25" s="81"/>
      <c r="CG25" s="82"/>
      <c r="CH25" s="83"/>
      <c r="CI25" s="84"/>
      <c r="CJ25" s="85"/>
      <c r="CK25" s="78"/>
      <c r="CL25" s="83"/>
      <c r="CM25" s="78"/>
      <c r="CN25" s="83"/>
    </row>
    <row r="26" spans="3:92" ht="18" customHeight="1" x14ac:dyDescent="0.3">
      <c r="C26" s="315"/>
      <c r="D26" s="328" t="s">
        <v>59</v>
      </c>
      <c r="E26" s="329"/>
      <c r="F26" s="170">
        <f>SUM(F14,F18,F24,F25)</f>
        <v>5020</v>
      </c>
      <c r="G26" s="171">
        <f>IFERROR(F26/F26,0)</f>
        <v>1</v>
      </c>
      <c r="H26" s="172">
        <f t="shared" si="1"/>
        <v>83.804780876494021</v>
      </c>
      <c r="I26" s="173">
        <f>IFERROR(H26/H11,0)</f>
        <v>0.90122093869195974</v>
      </c>
      <c r="J26" s="172">
        <f>SUM(J14,J18,J24,J25)</f>
        <v>420700</v>
      </c>
      <c r="K26" s="174">
        <f>IFERROR(J26/J26,0)</f>
        <v>1</v>
      </c>
      <c r="L26" s="175">
        <f>SUM(L14,L18,L24,L25)</f>
        <v>4465</v>
      </c>
      <c r="M26" s="171">
        <f>IFERROR(L26/L26,0)</f>
        <v>1</v>
      </c>
      <c r="N26" s="172">
        <f t="shared" si="3"/>
        <v>89.802859574468087</v>
      </c>
      <c r="O26" s="173">
        <f>IFERROR(N26/N11,0)</f>
        <v>0.88517140430150876</v>
      </c>
      <c r="P26" s="172">
        <f>SUM(P14,P18,P24,P25)</f>
        <v>400969.76800000004</v>
      </c>
      <c r="Q26" s="176">
        <f>IFERROR(P26/P26,0)</f>
        <v>1</v>
      </c>
      <c r="R26" s="175">
        <f>SUM(R14,R18,R24,R25)</f>
        <v>0</v>
      </c>
      <c r="S26" s="171">
        <f>IFERROR(R26/R26,0)</f>
        <v>0</v>
      </c>
      <c r="T26" s="172" t="str">
        <f t="shared" si="5"/>
        <v>0</v>
      </c>
      <c r="U26" s="173">
        <f>IFERROR(T26/T11,0)</f>
        <v>0</v>
      </c>
      <c r="V26" s="172">
        <f>SUM(V14,V18,V24,V25)</f>
        <v>0</v>
      </c>
      <c r="W26" s="176">
        <f>IFERROR(V26/V26,0)</f>
        <v>0</v>
      </c>
      <c r="X26" s="177">
        <f>SUM(X14,X18,X24,X25)</f>
        <v>0</v>
      </c>
      <c r="Y26" s="171">
        <f>IFERROR(X26/X26,0)</f>
        <v>0</v>
      </c>
      <c r="Z26" s="172" t="str">
        <f t="shared" si="6"/>
        <v>0</v>
      </c>
      <c r="AA26" s="173">
        <f>IFERROR(Z26/Z11,0)</f>
        <v>0</v>
      </c>
      <c r="AB26" s="172">
        <f>SUM(AB14,AB18,AB24,AB25)</f>
        <v>0</v>
      </c>
      <c r="AC26" s="174">
        <f>IFERROR(AB26/AB26,0)</f>
        <v>0</v>
      </c>
      <c r="AD26" s="175">
        <f>SUM(AD14,AD18,AD24,AD25)</f>
        <v>0</v>
      </c>
      <c r="AE26" s="171">
        <f>IFERROR(AD26/AD26,0)</f>
        <v>0</v>
      </c>
      <c r="AF26" s="172" t="str">
        <f t="shared" si="7"/>
        <v>0</v>
      </c>
      <c r="AG26" s="173">
        <f>IFERROR(AF26/AF11,0)</f>
        <v>0</v>
      </c>
      <c r="AH26" s="172">
        <f>SUM(AH14,AH18,AH24,AH25)</f>
        <v>0</v>
      </c>
      <c r="AI26" s="176">
        <f>IFERROR(AH26/AH26,0)</f>
        <v>0</v>
      </c>
      <c r="AJ26" s="175">
        <f>SUM(AJ14,AJ18,AJ24,AJ25)</f>
        <v>0</v>
      </c>
      <c r="AK26" s="171">
        <f>IFERROR(AJ26/AJ26,0)</f>
        <v>0</v>
      </c>
      <c r="AL26" s="172" t="str">
        <f t="shared" si="8"/>
        <v>0</v>
      </c>
      <c r="AM26" s="173">
        <f>IFERROR(AL26/AL11,0)</f>
        <v>0</v>
      </c>
      <c r="AN26" s="172">
        <f>SUM(AN14,AN18,AN24,AN25)</f>
        <v>0</v>
      </c>
      <c r="AO26" s="174">
        <f>IFERROR(AN26/AN26,0)</f>
        <v>0</v>
      </c>
      <c r="AP26" s="175">
        <f>SUM(AP14,AP18,AP24,AP25)</f>
        <v>0</v>
      </c>
      <c r="AQ26" s="171">
        <f>IFERROR(AP26/AP26,0)</f>
        <v>0</v>
      </c>
      <c r="AR26" s="172" t="str">
        <f t="shared" si="10"/>
        <v>0</v>
      </c>
      <c r="AS26" s="173">
        <f>IFERROR(AR26/AR11,0)</f>
        <v>0</v>
      </c>
      <c r="AT26" s="172">
        <f>SUM(AT14,AT18,AT24,AT25)</f>
        <v>0</v>
      </c>
      <c r="AU26" s="178">
        <f>IFERROR(AT26/AT26,0)</f>
        <v>0</v>
      </c>
      <c r="AV26" s="179">
        <f t="shared" si="12"/>
        <v>-555</v>
      </c>
      <c r="AW26" s="180">
        <f t="shared" si="13"/>
        <v>-0.11055776892430279</v>
      </c>
      <c r="AX26" s="181">
        <f t="shared" si="14"/>
        <v>5.9980786979740657</v>
      </c>
      <c r="AY26" s="180">
        <f t="shared" si="15"/>
        <v>7.1572034855787517E-2</v>
      </c>
      <c r="AZ26" s="181">
        <f t="shared" si="16"/>
        <v>-19730.23199999996</v>
      </c>
      <c r="BA26" s="182">
        <f t="shared" si="17"/>
        <v>-4.6898578559543526E-2</v>
      </c>
      <c r="BB26" s="179">
        <f t="shared" si="18"/>
        <v>4465</v>
      </c>
      <c r="BC26" s="180">
        <f t="shared" si="19"/>
        <v>0</v>
      </c>
      <c r="BD26" s="181">
        <f t="shared" si="20"/>
        <v>89.802859574468087</v>
      </c>
      <c r="BE26" s="180">
        <f t="shared" si="21"/>
        <v>0</v>
      </c>
      <c r="BF26" s="181">
        <f t="shared" si="22"/>
        <v>400969.76800000004</v>
      </c>
      <c r="BG26" s="182">
        <f t="shared" si="23"/>
        <v>0</v>
      </c>
      <c r="BH26" s="179">
        <f t="shared" si="24"/>
        <v>4465</v>
      </c>
      <c r="BI26" s="180">
        <f t="shared" si="25"/>
        <v>0</v>
      </c>
      <c r="BJ26" s="181">
        <f t="shared" si="26"/>
        <v>89.802859574468087</v>
      </c>
      <c r="BK26" s="180">
        <f t="shared" si="27"/>
        <v>0</v>
      </c>
      <c r="BL26" s="181">
        <f t="shared" si="28"/>
        <v>400969.76800000004</v>
      </c>
      <c r="BM26" s="183">
        <f t="shared" si="29"/>
        <v>0</v>
      </c>
      <c r="BN26" s="184">
        <f t="shared" si="30"/>
        <v>4465</v>
      </c>
      <c r="BO26" s="180">
        <f t="shared" si="31"/>
        <v>0</v>
      </c>
      <c r="BP26" s="181">
        <f t="shared" si="32"/>
        <v>89.802859574468087</v>
      </c>
      <c r="BQ26" s="180">
        <f t="shared" si="31"/>
        <v>0</v>
      </c>
      <c r="BR26" s="181">
        <f t="shared" si="0"/>
        <v>400969.76800000004</v>
      </c>
      <c r="BS26" s="183">
        <f t="shared" si="31"/>
        <v>0</v>
      </c>
      <c r="BX26" s="321"/>
      <c r="BY26" s="366"/>
      <c r="BZ26" s="60" t="s">
        <v>40</v>
      </c>
      <c r="CA26" s="76">
        <v>90</v>
      </c>
      <c r="CB26" s="77">
        <v>7370.1000000000013</v>
      </c>
      <c r="CC26" s="78">
        <v>197</v>
      </c>
      <c r="CD26" s="79">
        <v>13030.865</v>
      </c>
      <c r="CE26" s="80"/>
      <c r="CF26" s="81"/>
      <c r="CG26" s="82"/>
      <c r="CH26" s="83"/>
      <c r="CI26" s="84"/>
      <c r="CJ26" s="85"/>
      <c r="CK26" s="78"/>
      <c r="CL26" s="83"/>
      <c r="CM26" s="78"/>
      <c r="CN26" s="83"/>
    </row>
    <row r="27" spans="3:92" ht="18" customHeight="1" thickBot="1" x14ac:dyDescent="0.35">
      <c r="C27" s="316"/>
      <c r="D27" s="330" t="s">
        <v>60</v>
      </c>
      <c r="E27" s="331"/>
      <c r="F27" s="185">
        <f>F26/F6</f>
        <v>0.68908716540837334</v>
      </c>
      <c r="G27" s="186"/>
      <c r="H27" s="187"/>
      <c r="I27" s="188"/>
      <c r="J27" s="187"/>
      <c r="K27" s="189"/>
      <c r="L27" s="190">
        <f>L26/L6</f>
        <v>0.61290322580645162</v>
      </c>
      <c r="M27" s="186"/>
      <c r="N27" s="187"/>
      <c r="O27" s="188"/>
      <c r="P27" s="187"/>
      <c r="Q27" s="191"/>
      <c r="R27" s="190" t="e">
        <f>R26/R6</f>
        <v>#DIV/0!</v>
      </c>
      <c r="S27" s="186"/>
      <c r="T27" s="187"/>
      <c r="U27" s="188"/>
      <c r="V27" s="187"/>
      <c r="W27" s="191"/>
      <c r="X27" s="192" t="e">
        <f>X26/X6</f>
        <v>#DIV/0!</v>
      </c>
      <c r="Y27" s="186"/>
      <c r="Z27" s="187"/>
      <c r="AA27" s="188"/>
      <c r="AB27" s="187"/>
      <c r="AC27" s="189"/>
      <c r="AD27" s="190" t="e">
        <f>AD26/AD6</f>
        <v>#DIV/0!</v>
      </c>
      <c r="AE27" s="186"/>
      <c r="AF27" s="187"/>
      <c r="AG27" s="188"/>
      <c r="AH27" s="187"/>
      <c r="AI27" s="191"/>
      <c r="AJ27" s="190" t="e">
        <f>AJ26/AJ6</f>
        <v>#DIV/0!</v>
      </c>
      <c r="AK27" s="186"/>
      <c r="AL27" s="187"/>
      <c r="AM27" s="188"/>
      <c r="AN27" s="187"/>
      <c r="AO27" s="189"/>
      <c r="AP27" s="190" t="e">
        <f>AP26/AP6</f>
        <v>#DIV/0!</v>
      </c>
      <c r="AQ27" s="186"/>
      <c r="AR27" s="187"/>
      <c r="AS27" s="188"/>
      <c r="AT27" s="187"/>
      <c r="AU27" s="193"/>
      <c r="AV27" s="194">
        <f t="shared" si="12"/>
        <v>-7.6183939601921713E-2</v>
      </c>
      <c r="AW27" s="195"/>
      <c r="AX27" s="196"/>
      <c r="AY27" s="197"/>
      <c r="AZ27" s="196"/>
      <c r="BA27" s="197"/>
      <c r="BB27" s="194">
        <f t="shared" si="18"/>
        <v>0</v>
      </c>
      <c r="BC27" s="195"/>
      <c r="BD27" s="196"/>
      <c r="BE27" s="197"/>
      <c r="BF27" s="196"/>
      <c r="BG27" s="197"/>
      <c r="BH27" s="194">
        <f t="shared" si="24"/>
        <v>0</v>
      </c>
      <c r="BI27" s="195"/>
      <c r="BJ27" s="196"/>
      <c r="BK27" s="197"/>
      <c r="BL27" s="196"/>
      <c r="BM27" s="198"/>
      <c r="BN27" s="199">
        <f>IFERROR(L27-AP27,0)</f>
        <v>0</v>
      </c>
      <c r="BO27" s="195"/>
      <c r="BP27" s="196"/>
      <c r="BQ27" s="197"/>
      <c r="BR27" s="196"/>
      <c r="BS27" s="198"/>
      <c r="BX27" s="321"/>
      <c r="BY27" s="366" t="s">
        <v>42</v>
      </c>
      <c r="BZ27" s="60" t="s">
        <v>43</v>
      </c>
      <c r="CA27" s="76">
        <v>120</v>
      </c>
      <c r="CB27" s="77">
        <v>8000.0000000000009</v>
      </c>
      <c r="CC27" s="78">
        <v>278</v>
      </c>
      <c r="CD27" s="79">
        <v>18956.294999999998</v>
      </c>
      <c r="CE27" s="80"/>
      <c r="CF27" s="81"/>
      <c r="CG27" s="82"/>
      <c r="CH27" s="83"/>
      <c r="CI27" s="84"/>
      <c r="CJ27" s="85"/>
      <c r="CK27" s="78"/>
      <c r="CL27" s="83"/>
      <c r="CM27" s="78"/>
      <c r="CN27" s="83"/>
    </row>
    <row r="28" spans="3:92" ht="18" customHeight="1" x14ac:dyDescent="0.3">
      <c r="AM28" s="4"/>
      <c r="AS28" s="4"/>
      <c r="BI28" s="3"/>
      <c r="BK28" s="3"/>
      <c r="BM28" s="3"/>
      <c r="BO28" s="3"/>
      <c r="BQ28" s="3"/>
      <c r="BS28" s="3"/>
      <c r="BX28" s="321"/>
      <c r="BY28" s="366"/>
      <c r="BZ28" s="60" t="s">
        <v>46</v>
      </c>
      <c r="CA28" s="76">
        <v>0</v>
      </c>
      <c r="CB28" s="77">
        <v>0</v>
      </c>
      <c r="CC28" s="78">
        <v>0</v>
      </c>
      <c r="CD28" s="79">
        <v>0</v>
      </c>
      <c r="CE28" s="80"/>
      <c r="CF28" s="81"/>
      <c r="CG28" s="82"/>
      <c r="CH28" s="83"/>
      <c r="CI28" s="84"/>
      <c r="CJ28" s="85"/>
      <c r="CK28" s="78"/>
      <c r="CL28" s="83"/>
      <c r="CM28" s="78"/>
      <c r="CN28" s="83"/>
    </row>
    <row r="29" spans="3:92" ht="18" customHeight="1" x14ac:dyDescent="0.3">
      <c r="AH29" s="8"/>
      <c r="AM29" s="4"/>
      <c r="AN29" s="8"/>
      <c r="AS29" s="4"/>
      <c r="AT29" s="8"/>
      <c r="BI29" s="3"/>
      <c r="BK29" s="3"/>
      <c r="BM29" s="3"/>
      <c r="BO29" s="3"/>
      <c r="BQ29" s="3"/>
      <c r="BS29" s="3"/>
      <c r="BX29" s="321"/>
      <c r="BY29" s="366"/>
      <c r="BZ29" s="60" t="s">
        <v>48</v>
      </c>
      <c r="CA29" s="76">
        <v>300</v>
      </c>
      <c r="CB29" s="77">
        <v>15900</v>
      </c>
      <c r="CC29" s="78">
        <v>398</v>
      </c>
      <c r="CD29" s="79">
        <v>20927.240000000002</v>
      </c>
      <c r="CE29" s="80"/>
      <c r="CF29" s="81"/>
      <c r="CG29" s="82"/>
      <c r="CH29" s="83"/>
      <c r="CI29" s="84"/>
      <c r="CJ29" s="85"/>
      <c r="CK29" s="78"/>
      <c r="CL29" s="83"/>
      <c r="CM29" s="78"/>
      <c r="CN29" s="83"/>
    </row>
    <row r="30" spans="3:92" s="8" customFormat="1" ht="18" customHeight="1" thickBot="1" x14ac:dyDescent="0.35">
      <c r="C30" s="7"/>
      <c r="D30" s="7"/>
      <c r="E30" s="7"/>
      <c r="F30" s="7">
        <f>CB169</f>
        <v>6580</v>
      </c>
      <c r="G30" s="3"/>
      <c r="I30" s="4"/>
      <c r="J30" s="9"/>
      <c r="K30" s="9"/>
      <c r="L30" s="7">
        <f>CB170</f>
        <v>6580</v>
      </c>
      <c r="M30" s="3"/>
      <c r="O30" s="4"/>
      <c r="P30" s="9"/>
      <c r="Q30" s="9"/>
      <c r="R30" s="10">
        <f>CB171</f>
        <v>0</v>
      </c>
      <c r="S30" s="11"/>
      <c r="T30" s="10"/>
      <c r="U30" s="12"/>
      <c r="V30" s="9"/>
      <c r="W30" s="9"/>
      <c r="X30" s="10">
        <f>CB172</f>
        <v>0</v>
      </c>
      <c r="Y30" s="11"/>
      <c r="Z30" s="10"/>
      <c r="AA30" s="12"/>
      <c r="AB30" s="9"/>
      <c r="AC30" s="9"/>
      <c r="AD30" s="10">
        <f>CB173</f>
        <v>0</v>
      </c>
      <c r="AE30" s="11"/>
      <c r="AF30" s="10"/>
      <c r="AG30" s="12"/>
      <c r="AH30" s="9"/>
      <c r="AI30" s="9"/>
      <c r="AJ30" s="10">
        <f>CB174</f>
        <v>0</v>
      </c>
      <c r="AK30" s="3"/>
      <c r="AM30" s="4"/>
      <c r="AO30" s="3"/>
      <c r="AP30" s="10">
        <f>CB175</f>
        <v>0</v>
      </c>
      <c r="AQ30" s="3"/>
      <c r="AS30" s="4"/>
      <c r="AU30" s="3"/>
      <c r="AW30" s="3"/>
      <c r="AY30" s="3"/>
      <c r="BA30" s="3"/>
      <c r="BC30" s="3"/>
      <c r="BE30" s="3"/>
      <c r="BG30" s="3"/>
      <c r="BI30" s="3"/>
      <c r="BK30" s="3"/>
      <c r="BM30" s="11" t="s">
        <v>1</v>
      </c>
      <c r="BO30" s="3"/>
      <c r="BQ30" s="3"/>
      <c r="BS30" s="11" t="s">
        <v>1</v>
      </c>
      <c r="BX30" s="321"/>
      <c r="BY30" s="366" t="s">
        <v>43</v>
      </c>
      <c r="BZ30" s="60" t="s">
        <v>50</v>
      </c>
      <c r="CA30" s="76">
        <v>150</v>
      </c>
      <c r="CB30" s="77">
        <v>12542.100000000002</v>
      </c>
      <c r="CC30" s="78">
        <v>183</v>
      </c>
      <c r="CD30" s="79">
        <v>14389.091</v>
      </c>
      <c r="CE30" s="80"/>
      <c r="CF30" s="81"/>
      <c r="CG30" s="82"/>
      <c r="CH30" s="83"/>
      <c r="CI30" s="84"/>
      <c r="CJ30" s="85"/>
      <c r="CK30" s="78"/>
      <c r="CL30" s="83"/>
      <c r="CM30" s="78"/>
      <c r="CN30" s="83"/>
    </row>
    <row r="31" spans="3:92" s="15" customFormat="1" ht="18" customHeight="1" x14ac:dyDescent="0.3">
      <c r="C31" s="347" t="s">
        <v>2</v>
      </c>
      <c r="D31" s="345"/>
      <c r="E31" s="352"/>
      <c r="F31" s="358" t="str">
        <f>$F$7</f>
        <v>2025 Budget</v>
      </c>
      <c r="G31" s="345"/>
      <c r="H31" s="345"/>
      <c r="I31" s="345"/>
      <c r="J31" s="345"/>
      <c r="K31" s="346"/>
      <c r="L31" s="359" t="str">
        <f>$L$7</f>
        <v>2025 Actual</v>
      </c>
      <c r="M31" s="345"/>
      <c r="N31" s="345"/>
      <c r="O31" s="345"/>
      <c r="P31" s="345"/>
      <c r="Q31" s="348"/>
      <c r="R31" s="347" t="str">
        <f>$R$7</f>
        <v>2024 Actual</v>
      </c>
      <c r="S31" s="345"/>
      <c r="T31" s="345"/>
      <c r="U31" s="345"/>
      <c r="V31" s="345"/>
      <c r="W31" s="348"/>
      <c r="X31" s="344" t="str">
        <f>$X$7</f>
        <v>2023 Actual</v>
      </c>
      <c r="Y31" s="345"/>
      <c r="Z31" s="345"/>
      <c r="AA31" s="345"/>
      <c r="AB31" s="345"/>
      <c r="AC31" s="346"/>
      <c r="AD31" s="347" t="str">
        <f>$AD$7</f>
        <v>2022 Actual</v>
      </c>
      <c r="AE31" s="345"/>
      <c r="AF31" s="345"/>
      <c r="AG31" s="345"/>
      <c r="AH31" s="345"/>
      <c r="AI31" s="348"/>
      <c r="AJ31" s="347" t="str">
        <f>$AJ$7</f>
        <v>2021 Actual</v>
      </c>
      <c r="AK31" s="345"/>
      <c r="AL31" s="345"/>
      <c r="AM31" s="345"/>
      <c r="AN31" s="345"/>
      <c r="AO31" s="346"/>
      <c r="AP31" s="347" t="str">
        <f>$AP$7</f>
        <v>2020 Actual</v>
      </c>
      <c r="AQ31" s="345"/>
      <c r="AR31" s="345"/>
      <c r="AS31" s="345"/>
      <c r="AT31" s="345"/>
      <c r="AU31" s="349"/>
      <c r="AV31" s="350" t="str">
        <f>$AV$7</f>
        <v>2025 Actual vs. 2025 Budget</v>
      </c>
      <c r="AW31" s="340"/>
      <c r="AX31" s="340"/>
      <c r="AY31" s="340"/>
      <c r="AZ31" s="340"/>
      <c r="BA31" s="351"/>
      <c r="BB31" s="350" t="str">
        <f>$BB$7</f>
        <v>2025 Actual vs. 2024 Actual</v>
      </c>
      <c r="BC31" s="340"/>
      <c r="BD31" s="340"/>
      <c r="BE31" s="340"/>
      <c r="BF31" s="340"/>
      <c r="BG31" s="351"/>
      <c r="BH31" s="350" t="str">
        <f>$BH$7</f>
        <v>2025 Actual vs. 2023 Actual</v>
      </c>
      <c r="BI31" s="340"/>
      <c r="BJ31" s="340"/>
      <c r="BK31" s="340"/>
      <c r="BL31" s="340"/>
      <c r="BM31" s="341"/>
      <c r="BN31" s="339" t="str">
        <f>$BN$7</f>
        <v>2024 Actual vs. 2019 Actual</v>
      </c>
      <c r="BO31" s="340"/>
      <c r="BP31" s="340"/>
      <c r="BQ31" s="340"/>
      <c r="BR31" s="340"/>
      <c r="BS31" s="341"/>
      <c r="BX31" s="321"/>
      <c r="BY31" s="366"/>
      <c r="BZ31" s="60" t="s">
        <v>51</v>
      </c>
      <c r="CA31" s="76">
        <v>600</v>
      </c>
      <c r="CB31" s="77">
        <v>46030.80000000001</v>
      </c>
      <c r="CC31" s="78">
        <v>314</v>
      </c>
      <c r="CD31" s="79">
        <v>23844.527000000002</v>
      </c>
      <c r="CE31" s="80"/>
      <c r="CF31" s="81"/>
      <c r="CG31" s="82"/>
      <c r="CH31" s="83"/>
      <c r="CI31" s="84"/>
      <c r="CJ31" s="85"/>
      <c r="CK31" s="78"/>
      <c r="CL31" s="83"/>
      <c r="CM31" s="78"/>
      <c r="CN31" s="83"/>
    </row>
    <row r="32" spans="3:92" s="15" customFormat="1" ht="18" customHeight="1" x14ac:dyDescent="0.3">
      <c r="C32" s="353"/>
      <c r="D32" s="333"/>
      <c r="E32" s="354"/>
      <c r="F32" s="342" t="s">
        <v>15</v>
      </c>
      <c r="G32" s="333"/>
      <c r="H32" s="334" t="s">
        <v>16</v>
      </c>
      <c r="I32" s="333"/>
      <c r="J32" s="334" t="s">
        <v>17</v>
      </c>
      <c r="K32" s="336"/>
      <c r="L32" s="335" t="s">
        <v>15</v>
      </c>
      <c r="M32" s="333"/>
      <c r="N32" s="334" t="s">
        <v>16</v>
      </c>
      <c r="O32" s="333"/>
      <c r="P32" s="334" t="s">
        <v>17</v>
      </c>
      <c r="Q32" s="343"/>
      <c r="R32" s="335" t="s">
        <v>15</v>
      </c>
      <c r="S32" s="333"/>
      <c r="T32" s="334" t="s">
        <v>16</v>
      </c>
      <c r="U32" s="333"/>
      <c r="V32" s="334" t="s">
        <v>18</v>
      </c>
      <c r="W32" s="343"/>
      <c r="X32" s="338" t="s">
        <v>15</v>
      </c>
      <c r="Y32" s="333"/>
      <c r="Z32" s="334" t="s">
        <v>16</v>
      </c>
      <c r="AA32" s="333"/>
      <c r="AB32" s="334" t="s">
        <v>18</v>
      </c>
      <c r="AC32" s="336"/>
      <c r="AD32" s="335" t="s">
        <v>15</v>
      </c>
      <c r="AE32" s="333"/>
      <c r="AF32" s="334" t="s">
        <v>16</v>
      </c>
      <c r="AG32" s="333"/>
      <c r="AH32" s="334" t="s">
        <v>19</v>
      </c>
      <c r="AI32" s="343"/>
      <c r="AJ32" s="335" t="s">
        <v>15</v>
      </c>
      <c r="AK32" s="333"/>
      <c r="AL32" s="334" t="s">
        <v>16</v>
      </c>
      <c r="AM32" s="333"/>
      <c r="AN32" s="334" t="s">
        <v>19</v>
      </c>
      <c r="AO32" s="336"/>
      <c r="AP32" s="335" t="s">
        <v>15</v>
      </c>
      <c r="AQ32" s="333"/>
      <c r="AR32" s="334" t="s">
        <v>16</v>
      </c>
      <c r="AS32" s="333"/>
      <c r="AT32" s="334" t="s">
        <v>19</v>
      </c>
      <c r="AU32" s="337"/>
      <c r="AV32" s="332" t="s">
        <v>15</v>
      </c>
      <c r="AW32" s="333"/>
      <c r="AX32" s="334" t="s">
        <v>16</v>
      </c>
      <c r="AY32" s="333"/>
      <c r="AZ32" s="334" t="s">
        <v>17</v>
      </c>
      <c r="BA32" s="336"/>
      <c r="BB32" s="332" t="s">
        <v>15</v>
      </c>
      <c r="BC32" s="333"/>
      <c r="BD32" s="334" t="s">
        <v>16</v>
      </c>
      <c r="BE32" s="333"/>
      <c r="BF32" s="334" t="s">
        <v>17</v>
      </c>
      <c r="BG32" s="336"/>
      <c r="BH32" s="332" t="s">
        <v>15</v>
      </c>
      <c r="BI32" s="333"/>
      <c r="BJ32" s="334" t="s">
        <v>16</v>
      </c>
      <c r="BK32" s="333"/>
      <c r="BL32" s="334" t="s">
        <v>17</v>
      </c>
      <c r="BM32" s="337"/>
      <c r="BN32" s="338" t="s">
        <v>15</v>
      </c>
      <c r="BO32" s="333"/>
      <c r="BP32" s="334" t="s">
        <v>16</v>
      </c>
      <c r="BQ32" s="333"/>
      <c r="BR32" s="334" t="s">
        <v>17</v>
      </c>
      <c r="BS32" s="337"/>
      <c r="BX32" s="321"/>
      <c r="BY32" s="366"/>
      <c r="BZ32" s="60" t="s">
        <v>54</v>
      </c>
      <c r="CA32" s="76">
        <v>800</v>
      </c>
      <c r="CB32" s="77">
        <v>60684.80000000001</v>
      </c>
      <c r="CC32" s="78">
        <v>844</v>
      </c>
      <c r="CD32" s="79">
        <v>64440.287000000004</v>
      </c>
      <c r="CE32" s="80"/>
      <c r="CF32" s="81"/>
      <c r="CG32" s="82"/>
      <c r="CH32" s="83"/>
      <c r="CI32" s="84"/>
      <c r="CJ32" s="85"/>
      <c r="CK32" s="78"/>
      <c r="CL32" s="83"/>
      <c r="CM32" s="78"/>
      <c r="CN32" s="83"/>
    </row>
    <row r="33" spans="3:92" s="15" customFormat="1" ht="18" customHeight="1" thickBot="1" x14ac:dyDescent="0.35">
      <c r="C33" s="355"/>
      <c r="D33" s="356"/>
      <c r="E33" s="357"/>
      <c r="F33" s="19"/>
      <c r="G33" s="20" t="s">
        <v>28</v>
      </c>
      <c r="H33" s="21"/>
      <c r="I33" s="22" t="s">
        <v>29</v>
      </c>
      <c r="J33" s="21"/>
      <c r="K33" s="23" t="s">
        <v>28</v>
      </c>
      <c r="L33" s="24"/>
      <c r="M33" s="20" t="s">
        <v>28</v>
      </c>
      <c r="N33" s="21"/>
      <c r="O33" s="22" t="s">
        <v>29</v>
      </c>
      <c r="P33" s="21"/>
      <c r="Q33" s="25" t="s">
        <v>28</v>
      </c>
      <c r="R33" s="24"/>
      <c r="S33" s="20" t="s">
        <v>28</v>
      </c>
      <c r="T33" s="21"/>
      <c r="U33" s="22" t="s">
        <v>29</v>
      </c>
      <c r="V33" s="21"/>
      <c r="W33" s="25" t="s">
        <v>28</v>
      </c>
      <c r="X33" s="26"/>
      <c r="Y33" s="20" t="s">
        <v>28</v>
      </c>
      <c r="Z33" s="21"/>
      <c r="AA33" s="22" t="s">
        <v>29</v>
      </c>
      <c r="AB33" s="21"/>
      <c r="AC33" s="23" t="s">
        <v>28</v>
      </c>
      <c r="AD33" s="24"/>
      <c r="AE33" s="20" t="s">
        <v>28</v>
      </c>
      <c r="AF33" s="21"/>
      <c r="AG33" s="22" t="s">
        <v>29</v>
      </c>
      <c r="AH33" s="21"/>
      <c r="AI33" s="25" t="s">
        <v>28</v>
      </c>
      <c r="AJ33" s="24"/>
      <c r="AK33" s="20" t="s">
        <v>28</v>
      </c>
      <c r="AL33" s="21"/>
      <c r="AM33" s="22" t="s">
        <v>29</v>
      </c>
      <c r="AN33" s="21"/>
      <c r="AO33" s="23" t="s">
        <v>28</v>
      </c>
      <c r="AP33" s="24"/>
      <c r="AQ33" s="20" t="s">
        <v>28</v>
      </c>
      <c r="AR33" s="21"/>
      <c r="AS33" s="22" t="s">
        <v>29</v>
      </c>
      <c r="AT33" s="21"/>
      <c r="AU33" s="27" t="s">
        <v>28</v>
      </c>
      <c r="AV33" s="28"/>
      <c r="AW33" s="20" t="s">
        <v>30</v>
      </c>
      <c r="AX33" s="21"/>
      <c r="AY33" s="20" t="s">
        <v>30</v>
      </c>
      <c r="AZ33" s="21"/>
      <c r="BA33" s="23" t="s">
        <v>30</v>
      </c>
      <c r="BB33" s="28"/>
      <c r="BC33" s="20" t="s">
        <v>30</v>
      </c>
      <c r="BD33" s="21"/>
      <c r="BE33" s="20" t="s">
        <v>30</v>
      </c>
      <c r="BF33" s="21"/>
      <c r="BG33" s="23" t="s">
        <v>30</v>
      </c>
      <c r="BH33" s="28"/>
      <c r="BI33" s="20" t="s">
        <v>30</v>
      </c>
      <c r="BJ33" s="21"/>
      <c r="BK33" s="20" t="s">
        <v>30</v>
      </c>
      <c r="BL33" s="21"/>
      <c r="BM33" s="27" t="s">
        <v>30</v>
      </c>
      <c r="BN33" s="26"/>
      <c r="BO33" s="20" t="s">
        <v>30</v>
      </c>
      <c r="BP33" s="21"/>
      <c r="BQ33" s="20" t="s">
        <v>30</v>
      </c>
      <c r="BR33" s="21"/>
      <c r="BS33" s="27" t="s">
        <v>30</v>
      </c>
      <c r="BX33" s="321"/>
      <c r="BY33" s="366"/>
      <c r="BZ33" s="60" t="s">
        <v>55</v>
      </c>
      <c r="CA33" s="76">
        <v>10</v>
      </c>
      <c r="CB33" s="77">
        <v>775.80000000000018</v>
      </c>
      <c r="CC33" s="78">
        <v>6</v>
      </c>
      <c r="CD33" s="79">
        <v>489.99799999999999</v>
      </c>
      <c r="CE33" s="80"/>
      <c r="CF33" s="81"/>
      <c r="CG33" s="82"/>
      <c r="CH33" s="83"/>
      <c r="CI33" s="84"/>
      <c r="CJ33" s="85"/>
      <c r="CK33" s="78"/>
      <c r="CL33" s="83"/>
      <c r="CM33" s="78"/>
      <c r="CN33" s="83"/>
    </row>
    <row r="34" spans="3:92" ht="18" customHeight="1" thickTop="1" x14ac:dyDescent="0.3">
      <c r="C34" s="360" t="s">
        <v>58</v>
      </c>
      <c r="D34" s="317" t="s">
        <v>33</v>
      </c>
      <c r="E34" s="34" t="s">
        <v>34</v>
      </c>
      <c r="F34" s="35">
        <f>CA23</f>
        <v>800</v>
      </c>
      <c r="G34" s="36">
        <f>IFERROR(F34/F50,0)</f>
        <v>0.20100502512562815</v>
      </c>
      <c r="H34" s="37">
        <f>IFERROR(J34/F34,"0")</f>
        <v>86</v>
      </c>
      <c r="I34" s="38">
        <f>IFERROR(H34/H35,0)</f>
        <v>0.98881767300796053</v>
      </c>
      <c r="J34" s="37">
        <f>CB23</f>
        <v>68800</v>
      </c>
      <c r="K34" s="39">
        <f>IFERROR(J34/J50,0)</f>
        <v>0.21855146124523506</v>
      </c>
      <c r="L34" s="40">
        <f t="shared" ref="L34:L37" si="37">CC23</f>
        <v>1049</v>
      </c>
      <c r="M34" s="36">
        <f>IFERROR(L34/L50,0)</f>
        <v>0.22074915824915825</v>
      </c>
      <c r="N34" s="37">
        <f>IFERROR(P34/L34,"0")</f>
        <v>81.301244995233546</v>
      </c>
      <c r="O34" s="38">
        <f>IFERROR(N34/N35,0)</f>
        <v>0.94497342605413159</v>
      </c>
      <c r="P34" s="37">
        <f t="shared" ref="P34:P37" si="38">CD23</f>
        <v>85285.005999999994</v>
      </c>
      <c r="Q34" s="41">
        <f>IFERROR(P34/P50,0)</f>
        <v>0.23264837049557419</v>
      </c>
      <c r="R34" s="40">
        <f>CE23</f>
        <v>0</v>
      </c>
      <c r="S34" s="36">
        <f>IFERROR(R34/R50,0)</f>
        <v>0</v>
      </c>
      <c r="T34" s="37" t="str">
        <f>IFERROR(V34/R34,"0")</f>
        <v>0</v>
      </c>
      <c r="U34" s="38">
        <f>IFERROR(T34/T35,0)</f>
        <v>0</v>
      </c>
      <c r="V34" s="37">
        <f>CF23</f>
        <v>0</v>
      </c>
      <c r="W34" s="41">
        <f>IFERROR(V34/V50,0)</f>
        <v>0</v>
      </c>
      <c r="X34" s="42">
        <f>CG23</f>
        <v>0</v>
      </c>
      <c r="Y34" s="36">
        <f>IFERROR(X34/X50,0)</f>
        <v>0</v>
      </c>
      <c r="Z34" s="37" t="str">
        <f>IFERROR(AB34/X34,"0")</f>
        <v>0</v>
      </c>
      <c r="AA34" s="38">
        <f>IFERROR(Z34/Z35,0)</f>
        <v>0</v>
      </c>
      <c r="AB34" s="37">
        <f>CH23</f>
        <v>0</v>
      </c>
      <c r="AC34" s="39">
        <f>IFERROR(AB34/AB50,0)</f>
        <v>0</v>
      </c>
      <c r="AD34" s="40">
        <f>CI23</f>
        <v>0</v>
      </c>
      <c r="AE34" s="36">
        <f>IFERROR(AD34/AD50,0)</f>
        <v>0</v>
      </c>
      <c r="AF34" s="37" t="str">
        <f>IFERROR(AH34/AD34,"0")</f>
        <v>0</v>
      </c>
      <c r="AG34" s="38">
        <f>IFERROR(AF34/AF35,0)</f>
        <v>0</v>
      </c>
      <c r="AH34" s="37">
        <f>CJ23</f>
        <v>0</v>
      </c>
      <c r="AI34" s="41">
        <f>IFERROR(AH34/AH50,0)</f>
        <v>0</v>
      </c>
      <c r="AJ34" s="40">
        <f>CK23</f>
        <v>0</v>
      </c>
      <c r="AK34" s="36">
        <f>IFERROR(AJ34/AJ50,0)</f>
        <v>0</v>
      </c>
      <c r="AL34" s="37" t="str">
        <f>IFERROR(AN34/AJ34,"0")</f>
        <v>0</v>
      </c>
      <c r="AM34" s="38">
        <f>IFERROR(AL34/AL35,0)</f>
        <v>0</v>
      </c>
      <c r="AN34" s="37">
        <f>CL23</f>
        <v>0</v>
      </c>
      <c r="AO34" s="39">
        <f>IFERROR(AN34/AN50,0)</f>
        <v>0</v>
      </c>
      <c r="AP34" s="40">
        <f>CM23</f>
        <v>0</v>
      </c>
      <c r="AQ34" s="36">
        <f>IFERROR(AP34/AP50,0)</f>
        <v>0</v>
      </c>
      <c r="AR34" s="37" t="str">
        <f>IFERROR(AT34/AP34,"0")</f>
        <v>0</v>
      </c>
      <c r="AS34" s="38">
        <f>IFERROR(AR34/AR35,0)</f>
        <v>0</v>
      </c>
      <c r="AT34" s="37">
        <f>CN23</f>
        <v>0</v>
      </c>
      <c r="AU34" s="43">
        <f>IFERROR(AT34/AT50,0)</f>
        <v>0</v>
      </c>
      <c r="AV34" s="44">
        <f>IFERROR(L34-F34,0)</f>
        <v>249</v>
      </c>
      <c r="AW34" s="45">
        <f>IFERROR(AV34/F34,0)</f>
        <v>0.31125000000000003</v>
      </c>
      <c r="AX34" s="46">
        <f>IFERROR(N34-H34,0)</f>
        <v>-4.6987550047664541</v>
      </c>
      <c r="AY34" s="45">
        <f>IFERROR(AX34/H34,0)</f>
        <v>-5.4636686101935512E-2</v>
      </c>
      <c r="AZ34" s="46">
        <f>IFERROR(P34-J34,0)</f>
        <v>16485.005999999994</v>
      </c>
      <c r="BA34" s="47">
        <f>IFERROR(AZ34/J34,0)</f>
        <v>0.23960764534883713</v>
      </c>
      <c r="BB34" s="44">
        <f>IFERROR(L34-R34,0)</f>
        <v>1049</v>
      </c>
      <c r="BC34" s="45">
        <f>IFERROR(BB34/R34,0)</f>
        <v>0</v>
      </c>
      <c r="BD34" s="46">
        <f>IFERROR(N34-T34,0)</f>
        <v>81.301244995233546</v>
      </c>
      <c r="BE34" s="45">
        <f>IFERROR(BD34/T34,0)</f>
        <v>0</v>
      </c>
      <c r="BF34" s="46">
        <f>IFERROR(P34-V34,0)</f>
        <v>85285.005999999994</v>
      </c>
      <c r="BG34" s="47">
        <f>IFERROR(BF34/V34,0)</f>
        <v>0</v>
      </c>
      <c r="BH34" s="44">
        <f>IFERROR(L34-X34,0)</f>
        <v>1049</v>
      </c>
      <c r="BI34" s="45">
        <f>IFERROR(BH34/X34,0)</f>
        <v>0</v>
      </c>
      <c r="BJ34" s="46">
        <f>IFERROR(N34-Z34,0)</f>
        <v>81.301244995233546</v>
      </c>
      <c r="BK34" s="45">
        <f>IFERROR(BJ34/Z34,0)</f>
        <v>0</v>
      </c>
      <c r="BL34" s="46">
        <f>IFERROR(P34-AB34,0)</f>
        <v>85285.005999999994</v>
      </c>
      <c r="BM34" s="48">
        <f>IFERROR(BL34/AB34,0)</f>
        <v>0</v>
      </c>
      <c r="BN34" s="49">
        <f>IFERROR(L34-AP34,0)</f>
        <v>1049</v>
      </c>
      <c r="BO34" s="45">
        <f>IFERROR(BN34/AP34,0)</f>
        <v>0</v>
      </c>
      <c r="BP34" s="46">
        <f>IFERROR(N34-AR34,0)</f>
        <v>81.301244995233546</v>
      </c>
      <c r="BQ34" s="45">
        <f>IFERROR(BP34/AR34,0)</f>
        <v>0</v>
      </c>
      <c r="BR34" s="46">
        <f t="shared" ref="BR34:BR50" si="39">IFERROR(P34-AT34,0)</f>
        <v>85285.005999999994</v>
      </c>
      <c r="BS34" s="48">
        <f>IFERROR(BR34/AT34,0)</f>
        <v>0</v>
      </c>
      <c r="BX34" s="321"/>
      <c r="BY34" s="366"/>
      <c r="BZ34" s="60" t="s">
        <v>40</v>
      </c>
      <c r="CA34" s="76">
        <v>90</v>
      </c>
      <c r="CB34" s="77">
        <v>7370.1000000000013</v>
      </c>
      <c r="CC34" s="78">
        <v>86</v>
      </c>
      <c r="CD34" s="79">
        <v>7237.7219999999998</v>
      </c>
      <c r="CE34" s="80"/>
      <c r="CF34" s="81"/>
      <c r="CG34" s="82"/>
      <c r="CH34" s="83"/>
      <c r="CI34" s="84"/>
      <c r="CJ34" s="85"/>
      <c r="CK34" s="78"/>
      <c r="CL34" s="83"/>
      <c r="CM34" s="78"/>
      <c r="CN34" s="83"/>
    </row>
    <row r="35" spans="3:92" ht="18" customHeight="1" x14ac:dyDescent="0.3">
      <c r="C35" s="315"/>
      <c r="D35" s="318"/>
      <c r="E35" s="60" t="s">
        <v>36</v>
      </c>
      <c r="F35" s="61">
        <f>CA24</f>
        <v>900</v>
      </c>
      <c r="G35" s="62">
        <f>IFERROR(F35/F50,0)</f>
        <v>0.22613065326633167</v>
      </c>
      <c r="H35" s="63">
        <f t="shared" ref="H35:H50" si="40">IFERROR(J35/F35,"0")</f>
        <v>86.972555555555545</v>
      </c>
      <c r="I35" s="64">
        <f>IFERROR(H35/H35,0)</f>
        <v>1</v>
      </c>
      <c r="J35" s="63">
        <f>CB24</f>
        <v>78275.299999999988</v>
      </c>
      <c r="K35" s="65">
        <f>IFERROR(J35/J50,0)</f>
        <v>0.24865088945362132</v>
      </c>
      <c r="L35" s="66">
        <f t="shared" si="37"/>
        <v>1079</v>
      </c>
      <c r="M35" s="62">
        <f>IFERROR(L35/L50,0)</f>
        <v>0.22706228956228955</v>
      </c>
      <c r="N35" s="63">
        <f t="shared" ref="N35:N50" si="41">IFERROR(P35/L35,"0")</f>
        <v>86.035482854494902</v>
      </c>
      <c r="O35" s="64">
        <f>IFERROR(N35/N35,0)</f>
        <v>1</v>
      </c>
      <c r="P35" s="63">
        <f t="shared" si="38"/>
        <v>92832.285999999993</v>
      </c>
      <c r="Q35" s="67">
        <f>IFERROR(P35/P50,0)</f>
        <v>0.25323654274327079</v>
      </c>
      <c r="R35" s="66">
        <f>CE24</f>
        <v>0</v>
      </c>
      <c r="S35" s="62">
        <f>IFERROR(R35/R50,0)</f>
        <v>0</v>
      </c>
      <c r="T35" s="63" t="str">
        <f t="shared" ref="T35:T50" si="42">IFERROR(V35/R35,"0")</f>
        <v>0</v>
      </c>
      <c r="U35" s="64">
        <f>IFERROR(T35/T35,0)</f>
        <v>0</v>
      </c>
      <c r="V35" s="63">
        <f>CF24</f>
        <v>0</v>
      </c>
      <c r="W35" s="67">
        <f>IFERROR(V35/V50,0)</f>
        <v>0</v>
      </c>
      <c r="X35" s="68">
        <f>CG24</f>
        <v>0</v>
      </c>
      <c r="Y35" s="62">
        <f>IFERROR(X35/X50,0)</f>
        <v>0</v>
      </c>
      <c r="Z35" s="63" t="str">
        <f t="shared" ref="Z35:Z50" si="43">IFERROR(AB35/X35,"0")</f>
        <v>0</v>
      </c>
      <c r="AA35" s="64">
        <f>IFERROR(Z35/Z35,0)</f>
        <v>0</v>
      </c>
      <c r="AB35" s="63">
        <f>CH24</f>
        <v>0</v>
      </c>
      <c r="AC35" s="65">
        <f>IFERROR(AB35/AB50,0)</f>
        <v>0</v>
      </c>
      <c r="AD35" s="66">
        <f>CI24</f>
        <v>0</v>
      </c>
      <c r="AE35" s="62">
        <f>IFERROR(AD35/AD50,0)</f>
        <v>0</v>
      </c>
      <c r="AF35" s="63" t="str">
        <f t="shared" ref="AF35:AF50" si="44">IFERROR(AH35/AD35,"0")</f>
        <v>0</v>
      </c>
      <c r="AG35" s="64">
        <f>IFERROR(AF35/AF35,0)</f>
        <v>0</v>
      </c>
      <c r="AH35" s="63">
        <f>CJ24</f>
        <v>0</v>
      </c>
      <c r="AI35" s="67">
        <f>IFERROR(AH35/AH50,0)</f>
        <v>0</v>
      </c>
      <c r="AJ35" s="66">
        <f>CK24</f>
        <v>0</v>
      </c>
      <c r="AK35" s="62">
        <f>IFERROR(AJ35/AJ50,0)</f>
        <v>0</v>
      </c>
      <c r="AL35" s="63" t="str">
        <f t="shared" ref="AL35:AL50" si="45">IFERROR(AN35/AJ35,"0")</f>
        <v>0</v>
      </c>
      <c r="AM35" s="64">
        <f>IFERROR(AL35/AL35,0)</f>
        <v>0</v>
      </c>
      <c r="AN35" s="63">
        <f>CL24</f>
        <v>0</v>
      </c>
      <c r="AO35" s="65">
        <f>IFERROR(AN35/AN50,0)</f>
        <v>0</v>
      </c>
      <c r="AP35" s="66">
        <f t="shared" ref="AP35:AP37" si="46">CM24</f>
        <v>0</v>
      </c>
      <c r="AQ35" s="62">
        <f>IFERROR(AP35/AP50,0)</f>
        <v>0</v>
      </c>
      <c r="AR35" s="63" t="str">
        <f t="shared" ref="AR35:AR50" si="47">IFERROR(AT35/AP35,"0")</f>
        <v>0</v>
      </c>
      <c r="AS35" s="64">
        <f>IFERROR(AR35/AR35,0)</f>
        <v>0</v>
      </c>
      <c r="AT35" s="63">
        <f t="shared" ref="AT35:AT37" si="48">CN24</f>
        <v>0</v>
      </c>
      <c r="AU35" s="69">
        <f>IFERROR(AT35/AT50,0)</f>
        <v>0</v>
      </c>
      <c r="AV35" s="70">
        <f t="shared" ref="AV35:AV51" si="49">IFERROR(L35-F35,0)</f>
        <v>179</v>
      </c>
      <c r="AW35" s="71">
        <f t="shared" ref="AW35:AW50" si="50">IFERROR(AV35/F35,0)</f>
        <v>0.19888888888888889</v>
      </c>
      <c r="AX35" s="72">
        <f t="shared" ref="AX35:AX50" si="51">IFERROR(N35-H35,0)</f>
        <v>-0.937072701060643</v>
      </c>
      <c r="AY35" s="71">
        <f t="shared" ref="AY35:AY50" si="52">IFERROR(AX35/H35,0)</f>
        <v>-1.0774349391884526E-2</v>
      </c>
      <c r="AZ35" s="72">
        <f t="shared" ref="AZ35:AZ50" si="53">IFERROR(P35-J35,0)</f>
        <v>14556.986000000004</v>
      </c>
      <c r="BA35" s="73">
        <f t="shared" ref="BA35:BA50" si="54">IFERROR(AZ35/J35,0)</f>
        <v>0.18597164111795172</v>
      </c>
      <c r="BB35" s="70">
        <f t="shared" ref="BB35:BB51" si="55">IFERROR(L35-R35,0)</f>
        <v>1079</v>
      </c>
      <c r="BC35" s="71">
        <f t="shared" ref="BC35:BC50" si="56">IFERROR(BB35/R35,0)</f>
        <v>0</v>
      </c>
      <c r="BD35" s="72">
        <f t="shared" ref="BD35:BD50" si="57">IFERROR(N35-T35,0)</f>
        <v>86.035482854494902</v>
      </c>
      <c r="BE35" s="71">
        <f t="shared" ref="BE35:BE50" si="58">IFERROR(BD35/T35,0)</f>
        <v>0</v>
      </c>
      <c r="BF35" s="72">
        <f t="shared" ref="BF35:BF50" si="59">IFERROR(P35-V35,0)</f>
        <v>92832.285999999993</v>
      </c>
      <c r="BG35" s="73">
        <f t="shared" ref="BG35:BG50" si="60">IFERROR(BF35/V35,0)</f>
        <v>0</v>
      </c>
      <c r="BH35" s="70">
        <f t="shared" ref="BH35:BH51" si="61">IFERROR(L35-X35,0)</f>
        <v>1079</v>
      </c>
      <c r="BI35" s="71">
        <f t="shared" ref="BI35:BI50" si="62">IFERROR(BH35/X35,0)</f>
        <v>0</v>
      </c>
      <c r="BJ35" s="72">
        <f t="shared" ref="BJ35:BJ50" si="63">IFERROR(N35-Z35,0)</f>
        <v>86.035482854494902</v>
      </c>
      <c r="BK35" s="71">
        <f t="shared" ref="BK35:BK50" si="64">IFERROR(BJ35/Z35,0)</f>
        <v>0</v>
      </c>
      <c r="BL35" s="72">
        <f t="shared" ref="BL35:BL50" si="65">IFERROR(P35-AB35,0)</f>
        <v>92832.285999999993</v>
      </c>
      <c r="BM35" s="74">
        <f t="shared" ref="BM35:BM50" si="66">IFERROR(BL35/AB35,0)</f>
        <v>0</v>
      </c>
      <c r="BN35" s="75">
        <f t="shared" ref="BN35:BN50" si="67">IFERROR(L35-AP35,0)</f>
        <v>1079</v>
      </c>
      <c r="BO35" s="71">
        <f t="shared" ref="BO35:BO50" si="68">IFERROR(BN35/AP35,0)</f>
        <v>0</v>
      </c>
      <c r="BP35" s="72">
        <f t="shared" ref="BP35:BP50" si="69">IFERROR(N35-AR35,0)</f>
        <v>86.035482854494902</v>
      </c>
      <c r="BQ35" s="71">
        <f t="shared" ref="BQ35:BQ50" si="70">IFERROR(BP35/AR35,0)</f>
        <v>0</v>
      </c>
      <c r="BR35" s="72">
        <f t="shared" si="39"/>
        <v>92832.285999999993</v>
      </c>
      <c r="BS35" s="74">
        <f t="shared" ref="BS35:BS50" si="71">IFERROR(BR35/AT35,0)</f>
        <v>0</v>
      </c>
      <c r="BX35" s="322"/>
      <c r="BY35" s="361" t="s">
        <v>57</v>
      </c>
      <c r="BZ35" s="362"/>
      <c r="CA35" s="200">
        <v>20</v>
      </c>
      <c r="CB35" s="201">
        <v>0</v>
      </c>
      <c r="CC35" s="202">
        <v>31</v>
      </c>
      <c r="CD35" s="203">
        <v>0</v>
      </c>
      <c r="CE35" s="204"/>
      <c r="CF35" s="205"/>
      <c r="CG35" s="206"/>
      <c r="CH35" s="207"/>
      <c r="CI35" s="208"/>
      <c r="CJ35" s="209"/>
      <c r="CK35" s="202"/>
      <c r="CL35" s="207"/>
      <c r="CM35" s="202"/>
      <c r="CN35" s="207"/>
    </row>
    <row r="36" spans="3:92" ht="18" customHeight="1" x14ac:dyDescent="0.3">
      <c r="C36" s="315"/>
      <c r="D36" s="318"/>
      <c r="E36" s="60" t="s">
        <v>37</v>
      </c>
      <c r="F36" s="61">
        <f>CA25</f>
        <v>100</v>
      </c>
      <c r="G36" s="62">
        <f>IFERROR(F36/F50,0)</f>
        <v>2.5125628140703519E-2</v>
      </c>
      <c r="H36" s="63">
        <f t="shared" si="40"/>
        <v>90.510000000000019</v>
      </c>
      <c r="I36" s="64">
        <f>IFERROR(H36/H35,0)</f>
        <v>1.040673111441285</v>
      </c>
      <c r="J36" s="63">
        <f>CB25</f>
        <v>9051.0000000000018</v>
      </c>
      <c r="K36" s="65">
        <f>IFERROR(J36/J50,0)</f>
        <v>2.8751588310038125E-2</v>
      </c>
      <c r="L36" s="66">
        <f t="shared" si="37"/>
        <v>287</v>
      </c>
      <c r="M36" s="62">
        <f>IFERROR(L36/L50,0)</f>
        <v>6.0395622895622898E-2</v>
      </c>
      <c r="N36" s="63">
        <f t="shared" si="41"/>
        <v>87.630581881533104</v>
      </c>
      <c r="O36" s="64">
        <f>IFERROR(N36/N35,0)</f>
        <v>1.018540013656178</v>
      </c>
      <c r="P36" s="63">
        <f t="shared" si="38"/>
        <v>25149.976999999999</v>
      </c>
      <c r="Q36" s="67">
        <f>IFERROR(P36/P50,0)</f>
        <v>6.8606446097349977E-2</v>
      </c>
      <c r="R36" s="66">
        <f>CE25</f>
        <v>0</v>
      </c>
      <c r="S36" s="62">
        <f>IFERROR(R36/R50,0)</f>
        <v>0</v>
      </c>
      <c r="T36" s="63" t="str">
        <f t="shared" si="42"/>
        <v>0</v>
      </c>
      <c r="U36" s="64">
        <f>IFERROR(T36/T35,0)</f>
        <v>0</v>
      </c>
      <c r="V36" s="63">
        <f>CF25</f>
        <v>0</v>
      </c>
      <c r="W36" s="67">
        <f>IFERROR(V36/V50,0)</f>
        <v>0</v>
      </c>
      <c r="X36" s="68">
        <f>CG25</f>
        <v>0</v>
      </c>
      <c r="Y36" s="62">
        <f>IFERROR(X36/X50,0)</f>
        <v>0</v>
      </c>
      <c r="Z36" s="63" t="str">
        <f t="shared" si="43"/>
        <v>0</v>
      </c>
      <c r="AA36" s="64">
        <f>IFERROR(Z36/Z35,0)</f>
        <v>0</v>
      </c>
      <c r="AB36" s="63">
        <f>CH25</f>
        <v>0</v>
      </c>
      <c r="AC36" s="65">
        <f>IFERROR(AB36/AB50,0)</f>
        <v>0</v>
      </c>
      <c r="AD36" s="66">
        <f>CI25</f>
        <v>0</v>
      </c>
      <c r="AE36" s="62">
        <f>IFERROR(AD36/AD50,0)</f>
        <v>0</v>
      </c>
      <c r="AF36" s="63" t="str">
        <f t="shared" si="44"/>
        <v>0</v>
      </c>
      <c r="AG36" s="64">
        <f>IFERROR(AF36/AF35,0)</f>
        <v>0</v>
      </c>
      <c r="AH36" s="63">
        <f>CJ25</f>
        <v>0</v>
      </c>
      <c r="AI36" s="67">
        <f>IFERROR(AH36/AH50,0)</f>
        <v>0</v>
      </c>
      <c r="AJ36" s="66">
        <f>CK25</f>
        <v>0</v>
      </c>
      <c r="AK36" s="62">
        <f>IFERROR(AJ36/AJ50,0)</f>
        <v>0</v>
      </c>
      <c r="AL36" s="63" t="str">
        <f t="shared" si="45"/>
        <v>0</v>
      </c>
      <c r="AM36" s="64">
        <f>IFERROR(AL36/AL35,0)</f>
        <v>0</v>
      </c>
      <c r="AN36" s="63">
        <f>CL25</f>
        <v>0</v>
      </c>
      <c r="AO36" s="65">
        <f>IFERROR(AN36/AN50,0)</f>
        <v>0</v>
      </c>
      <c r="AP36" s="66">
        <f t="shared" si="46"/>
        <v>0</v>
      </c>
      <c r="AQ36" s="62">
        <f>IFERROR(AP36/AP50,0)</f>
        <v>0</v>
      </c>
      <c r="AR36" s="63" t="str">
        <f t="shared" si="47"/>
        <v>0</v>
      </c>
      <c r="AS36" s="64">
        <f>IFERROR(AR36/AR35,0)</f>
        <v>0</v>
      </c>
      <c r="AT36" s="63">
        <f t="shared" si="48"/>
        <v>0</v>
      </c>
      <c r="AU36" s="69">
        <f>IFERROR(AT36/AT50,0)</f>
        <v>0</v>
      </c>
      <c r="AV36" s="70">
        <f t="shared" si="49"/>
        <v>187</v>
      </c>
      <c r="AW36" s="71">
        <f t="shared" si="50"/>
        <v>1.87</v>
      </c>
      <c r="AX36" s="72">
        <f t="shared" si="51"/>
        <v>-2.8794181184669156</v>
      </c>
      <c r="AY36" s="71">
        <f t="shared" si="52"/>
        <v>-3.1813259512395484E-2</v>
      </c>
      <c r="AZ36" s="72">
        <f t="shared" si="53"/>
        <v>16098.976999999997</v>
      </c>
      <c r="BA36" s="73">
        <f t="shared" si="54"/>
        <v>1.7786959451994249</v>
      </c>
      <c r="BB36" s="70">
        <f t="shared" si="55"/>
        <v>287</v>
      </c>
      <c r="BC36" s="71">
        <f t="shared" si="56"/>
        <v>0</v>
      </c>
      <c r="BD36" s="72">
        <f t="shared" si="57"/>
        <v>87.630581881533104</v>
      </c>
      <c r="BE36" s="71">
        <f t="shared" si="58"/>
        <v>0</v>
      </c>
      <c r="BF36" s="72">
        <f t="shared" si="59"/>
        <v>25149.976999999999</v>
      </c>
      <c r="BG36" s="73">
        <f t="shared" si="60"/>
        <v>0</v>
      </c>
      <c r="BH36" s="70">
        <f t="shared" si="61"/>
        <v>287</v>
      </c>
      <c r="BI36" s="71">
        <f t="shared" si="62"/>
        <v>0</v>
      </c>
      <c r="BJ36" s="72">
        <f t="shared" si="63"/>
        <v>87.630581881533104</v>
      </c>
      <c r="BK36" s="71">
        <f t="shared" si="64"/>
        <v>0</v>
      </c>
      <c r="BL36" s="72">
        <f t="shared" si="65"/>
        <v>25149.976999999999</v>
      </c>
      <c r="BM36" s="74">
        <f t="shared" si="66"/>
        <v>0</v>
      </c>
      <c r="BN36" s="75">
        <f t="shared" si="67"/>
        <v>287</v>
      </c>
      <c r="BO36" s="71">
        <f t="shared" si="68"/>
        <v>0</v>
      </c>
      <c r="BP36" s="72">
        <f t="shared" si="69"/>
        <v>87.630581881533104</v>
      </c>
      <c r="BQ36" s="71">
        <f t="shared" si="70"/>
        <v>0</v>
      </c>
      <c r="BR36" s="72">
        <f t="shared" si="39"/>
        <v>25149.976999999999</v>
      </c>
      <c r="BS36" s="74">
        <f t="shared" si="71"/>
        <v>0</v>
      </c>
      <c r="BX36" s="367" t="s">
        <v>61</v>
      </c>
      <c r="BY36" s="369" t="s">
        <v>35</v>
      </c>
      <c r="BZ36" s="34" t="s">
        <v>34</v>
      </c>
      <c r="CA36" s="50">
        <v>900</v>
      </c>
      <c r="CB36" s="51">
        <v>81000</v>
      </c>
      <c r="CC36" s="52">
        <v>595</v>
      </c>
      <c r="CD36" s="53">
        <v>57856.39</v>
      </c>
      <c r="CE36" s="54"/>
      <c r="CF36" s="55"/>
      <c r="CG36" s="56"/>
      <c r="CH36" s="57"/>
      <c r="CI36" s="58"/>
      <c r="CJ36" s="59"/>
      <c r="CK36" s="52"/>
      <c r="CL36" s="57"/>
      <c r="CM36" s="52"/>
      <c r="CN36" s="57"/>
    </row>
    <row r="37" spans="3:92" ht="18" customHeight="1" x14ac:dyDescent="0.3">
      <c r="C37" s="315"/>
      <c r="D37" s="318"/>
      <c r="E37" s="60" t="s">
        <v>39</v>
      </c>
      <c r="F37" s="61">
        <f>CA26</f>
        <v>90</v>
      </c>
      <c r="G37" s="62">
        <f>IFERROR(F37/F50,0)</f>
        <v>2.2613065326633167E-2</v>
      </c>
      <c r="H37" s="63">
        <f t="shared" si="40"/>
        <v>81.890000000000015</v>
      </c>
      <c r="I37" s="64">
        <f>IFERROR(H37/H35,0)</f>
        <v>0.94156138654211508</v>
      </c>
      <c r="J37" s="63">
        <f>CB26</f>
        <v>7370.1000000000013</v>
      </c>
      <c r="K37" s="65">
        <f>IFERROR(J37/J50,0)</f>
        <v>2.3412007623888186E-2</v>
      </c>
      <c r="L37" s="66">
        <f t="shared" si="37"/>
        <v>197</v>
      </c>
      <c r="M37" s="62">
        <f>IFERROR(L37/L50,0)</f>
        <v>4.1456228956228955E-2</v>
      </c>
      <c r="N37" s="63">
        <f t="shared" si="41"/>
        <v>66.146522842639598</v>
      </c>
      <c r="O37" s="64">
        <f>IFERROR(N37/N35,0)</f>
        <v>0.76882840251513496</v>
      </c>
      <c r="P37" s="63">
        <f t="shared" si="38"/>
        <v>13030.865</v>
      </c>
      <c r="Q37" s="67">
        <f>IFERROR(P37/P50,0)</f>
        <v>3.5546805359875457E-2</v>
      </c>
      <c r="R37" s="66">
        <f>CE26</f>
        <v>0</v>
      </c>
      <c r="S37" s="62">
        <f>IFERROR(R37/R50,0)</f>
        <v>0</v>
      </c>
      <c r="T37" s="63" t="str">
        <f t="shared" si="42"/>
        <v>0</v>
      </c>
      <c r="U37" s="64">
        <f>IFERROR(T37/T35,0)</f>
        <v>0</v>
      </c>
      <c r="V37" s="63">
        <f>CF26</f>
        <v>0</v>
      </c>
      <c r="W37" s="67">
        <f>IFERROR(V37/V50,0)</f>
        <v>0</v>
      </c>
      <c r="X37" s="68">
        <f>CG26</f>
        <v>0</v>
      </c>
      <c r="Y37" s="62">
        <f>IFERROR(X37/X50,0)</f>
        <v>0</v>
      </c>
      <c r="Z37" s="63" t="str">
        <f t="shared" si="43"/>
        <v>0</v>
      </c>
      <c r="AA37" s="64">
        <f>IFERROR(Z37/Z35,0)</f>
        <v>0</v>
      </c>
      <c r="AB37" s="63">
        <f>CH26</f>
        <v>0</v>
      </c>
      <c r="AC37" s="65">
        <f>IFERROR(AB37/AB50,0)</f>
        <v>0</v>
      </c>
      <c r="AD37" s="66">
        <f>CI26</f>
        <v>0</v>
      </c>
      <c r="AE37" s="62">
        <f>IFERROR(AD37/AD50,0)</f>
        <v>0</v>
      </c>
      <c r="AF37" s="63" t="str">
        <f t="shared" si="44"/>
        <v>0</v>
      </c>
      <c r="AG37" s="64">
        <f>IFERROR(AF37/AF35,0)</f>
        <v>0</v>
      </c>
      <c r="AH37" s="63">
        <f>CJ26</f>
        <v>0</v>
      </c>
      <c r="AI37" s="67">
        <f>IFERROR(AH37/AH50,0)</f>
        <v>0</v>
      </c>
      <c r="AJ37" s="66">
        <f>CK26</f>
        <v>0</v>
      </c>
      <c r="AK37" s="62">
        <f>IFERROR(AJ37/AJ50,0)</f>
        <v>0</v>
      </c>
      <c r="AL37" s="63" t="str">
        <f t="shared" si="45"/>
        <v>0</v>
      </c>
      <c r="AM37" s="64">
        <f>IFERROR(AL37/AL35,0)</f>
        <v>0</v>
      </c>
      <c r="AN37" s="63">
        <f>CL26</f>
        <v>0</v>
      </c>
      <c r="AO37" s="65">
        <f>IFERROR(AN37/AN50,0)</f>
        <v>0</v>
      </c>
      <c r="AP37" s="66">
        <f t="shared" si="46"/>
        <v>0</v>
      </c>
      <c r="AQ37" s="62">
        <f>IFERROR(AP37/AP50,0)</f>
        <v>0</v>
      </c>
      <c r="AR37" s="63" t="str">
        <f t="shared" si="47"/>
        <v>0</v>
      </c>
      <c r="AS37" s="64">
        <f>IFERROR(AR37/AR35,0)</f>
        <v>0</v>
      </c>
      <c r="AT37" s="63">
        <f t="shared" si="48"/>
        <v>0</v>
      </c>
      <c r="AU37" s="69">
        <f>IFERROR(AT37/AT50,0)</f>
        <v>0</v>
      </c>
      <c r="AV37" s="70">
        <f t="shared" si="49"/>
        <v>107</v>
      </c>
      <c r="AW37" s="71">
        <f t="shared" si="50"/>
        <v>1.1888888888888889</v>
      </c>
      <c r="AX37" s="72">
        <f t="shared" si="51"/>
        <v>-15.743477157360417</v>
      </c>
      <c r="AY37" s="71">
        <f t="shared" si="52"/>
        <v>-0.19225152225376008</v>
      </c>
      <c r="AZ37" s="72">
        <f t="shared" si="53"/>
        <v>5660.7649999999985</v>
      </c>
      <c r="BA37" s="73">
        <f t="shared" si="54"/>
        <v>0.76807166795565829</v>
      </c>
      <c r="BB37" s="70">
        <f t="shared" si="55"/>
        <v>197</v>
      </c>
      <c r="BC37" s="71">
        <f t="shared" si="56"/>
        <v>0</v>
      </c>
      <c r="BD37" s="72">
        <f t="shared" si="57"/>
        <v>66.146522842639598</v>
      </c>
      <c r="BE37" s="71">
        <f t="shared" si="58"/>
        <v>0</v>
      </c>
      <c r="BF37" s="72">
        <f t="shared" si="59"/>
        <v>13030.865</v>
      </c>
      <c r="BG37" s="73">
        <f t="shared" si="60"/>
        <v>0</v>
      </c>
      <c r="BH37" s="70">
        <f t="shared" si="61"/>
        <v>197</v>
      </c>
      <c r="BI37" s="71">
        <f t="shared" si="62"/>
        <v>0</v>
      </c>
      <c r="BJ37" s="72">
        <f t="shared" si="63"/>
        <v>66.146522842639598</v>
      </c>
      <c r="BK37" s="71">
        <f t="shared" si="64"/>
        <v>0</v>
      </c>
      <c r="BL37" s="72">
        <f t="shared" si="65"/>
        <v>13030.865</v>
      </c>
      <c r="BM37" s="74">
        <f t="shared" si="66"/>
        <v>0</v>
      </c>
      <c r="BN37" s="75">
        <f t="shared" si="67"/>
        <v>197</v>
      </c>
      <c r="BO37" s="71">
        <f t="shared" si="68"/>
        <v>0</v>
      </c>
      <c r="BP37" s="72">
        <f t="shared" si="69"/>
        <v>66.146522842639598</v>
      </c>
      <c r="BQ37" s="71">
        <f t="shared" si="70"/>
        <v>0</v>
      </c>
      <c r="BR37" s="72">
        <f t="shared" si="39"/>
        <v>13030.865</v>
      </c>
      <c r="BS37" s="74">
        <f t="shared" si="71"/>
        <v>0</v>
      </c>
      <c r="BX37" s="321"/>
      <c r="BY37" s="366"/>
      <c r="BZ37" s="60" t="s">
        <v>36</v>
      </c>
      <c r="CA37" s="76">
        <v>1000</v>
      </c>
      <c r="CB37" s="77">
        <v>91041.699999999953</v>
      </c>
      <c r="CC37" s="78">
        <v>909</v>
      </c>
      <c r="CD37" s="79">
        <v>89517.757000000012</v>
      </c>
      <c r="CE37" s="80"/>
      <c r="CF37" s="81"/>
      <c r="CG37" s="82"/>
      <c r="CH37" s="83"/>
      <c r="CI37" s="84"/>
      <c r="CJ37" s="85"/>
      <c r="CK37" s="78"/>
      <c r="CL37" s="83"/>
      <c r="CM37" s="78"/>
      <c r="CN37" s="83"/>
    </row>
    <row r="38" spans="3:92" ht="18" customHeight="1" x14ac:dyDescent="0.3">
      <c r="C38" s="315"/>
      <c r="D38" s="319"/>
      <c r="E38" s="86" t="s">
        <v>41</v>
      </c>
      <c r="F38" s="87">
        <f>SUM(F34:F37)</f>
        <v>1890</v>
      </c>
      <c r="G38" s="88">
        <f>IFERROR(F38/F50,0)</f>
        <v>0.47487437185929648</v>
      </c>
      <c r="H38" s="89">
        <f t="shared" si="40"/>
        <v>86.506031746031738</v>
      </c>
      <c r="I38" s="90">
        <f>IFERROR(H38/H35,0)</f>
        <v>0.99463596525888209</v>
      </c>
      <c r="J38" s="89">
        <f>SUM(J34:J37)</f>
        <v>163496.4</v>
      </c>
      <c r="K38" s="91">
        <f>IFERROR(J38/J50,0)</f>
        <v>0.51936594663278268</v>
      </c>
      <c r="L38" s="92">
        <f>SUM(L34:L37)</f>
        <v>2612</v>
      </c>
      <c r="M38" s="88">
        <f>IFERROR(L38/L50,0)</f>
        <v>0.54966329966329963</v>
      </c>
      <c r="N38" s="89">
        <f t="shared" si="41"/>
        <v>82.809392802450219</v>
      </c>
      <c r="O38" s="90">
        <f>IFERROR(N38/N35,0)</f>
        <v>0.9625027959975454</v>
      </c>
      <c r="P38" s="89">
        <f>SUM(P34:P37)</f>
        <v>216298.13399999996</v>
      </c>
      <c r="Q38" s="93">
        <f>IFERROR(P38/P50,0)</f>
        <v>0.59003816469607029</v>
      </c>
      <c r="R38" s="92">
        <f>SUM(R34:R37)</f>
        <v>0</v>
      </c>
      <c r="S38" s="88">
        <f>IFERROR(R38/R50,0)</f>
        <v>0</v>
      </c>
      <c r="T38" s="89" t="str">
        <f t="shared" si="42"/>
        <v>0</v>
      </c>
      <c r="U38" s="90">
        <f>IFERROR(T38/T35,0)</f>
        <v>0</v>
      </c>
      <c r="V38" s="89">
        <f>SUM(V34:V37)</f>
        <v>0</v>
      </c>
      <c r="W38" s="93">
        <f>IFERROR(V38/V50,0)</f>
        <v>0</v>
      </c>
      <c r="X38" s="94">
        <f>SUM(X34:X37)</f>
        <v>0</v>
      </c>
      <c r="Y38" s="88">
        <f>IFERROR(X38/X50,0)</f>
        <v>0</v>
      </c>
      <c r="Z38" s="89" t="str">
        <f t="shared" si="43"/>
        <v>0</v>
      </c>
      <c r="AA38" s="90">
        <f>IFERROR(Z38/Z35,0)</f>
        <v>0</v>
      </c>
      <c r="AB38" s="89">
        <f>SUM(AB34:AB37)</f>
        <v>0</v>
      </c>
      <c r="AC38" s="91">
        <f>IFERROR(AB38/AB50,0)</f>
        <v>0</v>
      </c>
      <c r="AD38" s="92">
        <f>SUM(AD34:AD37)</f>
        <v>0</v>
      </c>
      <c r="AE38" s="88">
        <f>IFERROR(AD38/AD50,0)</f>
        <v>0</v>
      </c>
      <c r="AF38" s="89" t="str">
        <f t="shared" si="44"/>
        <v>0</v>
      </c>
      <c r="AG38" s="90">
        <f>IFERROR(AF38/AF35,0)</f>
        <v>0</v>
      </c>
      <c r="AH38" s="89">
        <f>SUM(AH34:AH37)</f>
        <v>0</v>
      </c>
      <c r="AI38" s="93">
        <f>IFERROR(AH38/AH50,0)</f>
        <v>0</v>
      </c>
      <c r="AJ38" s="92">
        <f>SUM(AJ34:AJ37)</f>
        <v>0</v>
      </c>
      <c r="AK38" s="88">
        <f>IFERROR(AJ38/AJ50,0)</f>
        <v>0</v>
      </c>
      <c r="AL38" s="89" t="str">
        <f t="shared" si="45"/>
        <v>0</v>
      </c>
      <c r="AM38" s="90">
        <f>IFERROR(AL38/AL35,0)</f>
        <v>0</v>
      </c>
      <c r="AN38" s="89">
        <f>SUM(AN34:AN37)</f>
        <v>0</v>
      </c>
      <c r="AO38" s="91">
        <f>IFERROR(AN38/AN50,0)</f>
        <v>0</v>
      </c>
      <c r="AP38" s="92">
        <f>SUM(AP34:AP37)</f>
        <v>0</v>
      </c>
      <c r="AQ38" s="88">
        <f>IFERROR(AP38/AP50,0)</f>
        <v>0</v>
      </c>
      <c r="AR38" s="89" t="str">
        <f t="shared" si="47"/>
        <v>0</v>
      </c>
      <c r="AS38" s="90">
        <f>IFERROR(AR38/AR35,0)</f>
        <v>0</v>
      </c>
      <c r="AT38" s="89">
        <f>SUM(AT34:AT37)</f>
        <v>0</v>
      </c>
      <c r="AU38" s="95">
        <f>IFERROR(AT38/AT50,0)</f>
        <v>0</v>
      </c>
      <c r="AV38" s="96">
        <f t="shared" si="49"/>
        <v>722</v>
      </c>
      <c r="AW38" s="97">
        <f t="shared" si="50"/>
        <v>0.38201058201058202</v>
      </c>
      <c r="AX38" s="98">
        <f t="shared" si="51"/>
        <v>-3.6966389435815188</v>
      </c>
      <c r="AY38" s="97">
        <f t="shared" si="52"/>
        <v>-4.273273052721082E-2</v>
      </c>
      <c r="AZ38" s="98">
        <f t="shared" si="53"/>
        <v>52801.733999999968</v>
      </c>
      <c r="BA38" s="99">
        <f t="shared" si="54"/>
        <v>0.3229534962237699</v>
      </c>
      <c r="BB38" s="96">
        <f t="shared" si="55"/>
        <v>2612</v>
      </c>
      <c r="BC38" s="97">
        <f t="shared" si="56"/>
        <v>0</v>
      </c>
      <c r="BD38" s="98">
        <f t="shared" si="57"/>
        <v>82.809392802450219</v>
      </c>
      <c r="BE38" s="97">
        <f t="shared" si="58"/>
        <v>0</v>
      </c>
      <c r="BF38" s="98">
        <f t="shared" si="59"/>
        <v>216298.13399999996</v>
      </c>
      <c r="BG38" s="99">
        <f t="shared" si="60"/>
        <v>0</v>
      </c>
      <c r="BH38" s="96">
        <f t="shared" si="61"/>
        <v>2612</v>
      </c>
      <c r="BI38" s="97">
        <f t="shared" si="62"/>
        <v>0</v>
      </c>
      <c r="BJ38" s="98">
        <f t="shared" si="63"/>
        <v>82.809392802450219</v>
      </c>
      <c r="BK38" s="97">
        <f t="shared" si="64"/>
        <v>0</v>
      </c>
      <c r="BL38" s="98">
        <f t="shared" si="65"/>
        <v>216298.13399999996</v>
      </c>
      <c r="BM38" s="100">
        <f t="shared" si="66"/>
        <v>0</v>
      </c>
      <c r="BN38" s="101">
        <f t="shared" si="67"/>
        <v>2612</v>
      </c>
      <c r="BO38" s="97">
        <f t="shared" si="68"/>
        <v>0</v>
      </c>
      <c r="BP38" s="98">
        <f t="shared" si="69"/>
        <v>82.809392802450219</v>
      </c>
      <c r="BQ38" s="97">
        <f t="shared" si="70"/>
        <v>0</v>
      </c>
      <c r="BR38" s="98">
        <f t="shared" si="39"/>
        <v>216298.13399999996</v>
      </c>
      <c r="BS38" s="100">
        <f t="shared" si="71"/>
        <v>0</v>
      </c>
      <c r="BX38" s="321"/>
      <c r="BY38" s="366"/>
      <c r="BZ38" s="60" t="s">
        <v>38</v>
      </c>
      <c r="CA38" s="76">
        <v>120</v>
      </c>
      <c r="CB38" s="77">
        <v>11365.200000000003</v>
      </c>
      <c r="CC38" s="78">
        <v>231</v>
      </c>
      <c r="CD38" s="79">
        <v>22886.351000000002</v>
      </c>
      <c r="CE38" s="80"/>
      <c r="CF38" s="81"/>
      <c r="CG38" s="82"/>
      <c r="CH38" s="83"/>
      <c r="CI38" s="84"/>
      <c r="CJ38" s="85"/>
      <c r="CK38" s="78"/>
      <c r="CL38" s="83"/>
      <c r="CM38" s="78"/>
      <c r="CN38" s="83"/>
    </row>
    <row r="39" spans="3:92" ht="18" customHeight="1" x14ac:dyDescent="0.3">
      <c r="C39" s="315"/>
      <c r="D39" s="320" t="s">
        <v>44</v>
      </c>
      <c r="E39" s="102" t="s">
        <v>45</v>
      </c>
      <c r="F39" s="103">
        <f>CA27</f>
        <v>120</v>
      </c>
      <c r="G39" s="104">
        <f>IFERROR(F39/F50,0)</f>
        <v>3.015075376884422E-2</v>
      </c>
      <c r="H39" s="105">
        <f t="shared" si="40"/>
        <v>66.666666666666671</v>
      </c>
      <c r="I39" s="106">
        <f>IFERROR(H39/H35,0)</f>
        <v>0.76652532791314776</v>
      </c>
      <c r="J39" s="105">
        <f>CB27</f>
        <v>8000.0000000000009</v>
      </c>
      <c r="K39" s="107">
        <f>IFERROR(J39/J50,0)</f>
        <v>2.5412960609911057E-2</v>
      </c>
      <c r="L39" s="108">
        <f t="shared" ref="L39:L41" si="72">CC27</f>
        <v>278</v>
      </c>
      <c r="M39" s="104">
        <f>IFERROR(L39/L50,0)</f>
        <v>5.8501683501683499E-2</v>
      </c>
      <c r="N39" s="105">
        <f t="shared" si="41"/>
        <v>68.188111510791359</v>
      </c>
      <c r="O39" s="106">
        <f>IFERROR(N39/N35,0)</f>
        <v>0.79255801500077117</v>
      </c>
      <c r="P39" s="105">
        <f t="shared" ref="P39:P41" si="73">CD27</f>
        <v>18956.294999999998</v>
      </c>
      <c r="Q39" s="109">
        <f>IFERROR(P39/P50,0)</f>
        <v>5.1710744352687271E-2</v>
      </c>
      <c r="R39" s="108">
        <f>CE27</f>
        <v>0</v>
      </c>
      <c r="S39" s="104">
        <f>IFERROR(R39/R50,0)</f>
        <v>0</v>
      </c>
      <c r="T39" s="105" t="str">
        <f t="shared" si="42"/>
        <v>0</v>
      </c>
      <c r="U39" s="106">
        <f>IFERROR(T39/T35,0)</f>
        <v>0</v>
      </c>
      <c r="V39" s="105">
        <f>CF27</f>
        <v>0</v>
      </c>
      <c r="W39" s="109">
        <f>IFERROR(V39/V50,0)</f>
        <v>0</v>
      </c>
      <c r="X39" s="110">
        <f>CG27</f>
        <v>0</v>
      </c>
      <c r="Y39" s="104">
        <f>IFERROR(X39/X50,0)</f>
        <v>0</v>
      </c>
      <c r="Z39" s="105" t="str">
        <f t="shared" si="43"/>
        <v>0</v>
      </c>
      <c r="AA39" s="106">
        <f>IFERROR(Z39/Z35,0)</f>
        <v>0</v>
      </c>
      <c r="AB39" s="105">
        <f>CH27</f>
        <v>0</v>
      </c>
      <c r="AC39" s="107">
        <f>IFERROR(AB39/AB50,0)</f>
        <v>0</v>
      </c>
      <c r="AD39" s="108">
        <f>CI27</f>
        <v>0</v>
      </c>
      <c r="AE39" s="104">
        <f>IFERROR(AD39/AD50,0)</f>
        <v>0</v>
      </c>
      <c r="AF39" s="105" t="str">
        <f t="shared" si="44"/>
        <v>0</v>
      </c>
      <c r="AG39" s="106">
        <f>IFERROR(AF39/AF35,0)</f>
        <v>0</v>
      </c>
      <c r="AH39" s="105">
        <f>CJ27</f>
        <v>0</v>
      </c>
      <c r="AI39" s="109">
        <f>IFERROR(AH39/AH50,0)</f>
        <v>0</v>
      </c>
      <c r="AJ39" s="108">
        <f>CK27</f>
        <v>0</v>
      </c>
      <c r="AK39" s="104">
        <f>IFERROR(AJ39/AJ50,0)</f>
        <v>0</v>
      </c>
      <c r="AL39" s="105" t="str">
        <f t="shared" si="45"/>
        <v>0</v>
      </c>
      <c r="AM39" s="106">
        <f>IFERROR(AL39/AL35,0)</f>
        <v>0</v>
      </c>
      <c r="AN39" s="105">
        <f>CL27</f>
        <v>0</v>
      </c>
      <c r="AO39" s="107">
        <f>IFERROR(AN39/AN50,0)</f>
        <v>0</v>
      </c>
      <c r="AP39" s="108">
        <f>CM27</f>
        <v>0</v>
      </c>
      <c r="AQ39" s="104">
        <f>IFERROR(AP39/AP50,0)</f>
        <v>0</v>
      </c>
      <c r="AR39" s="105" t="str">
        <f t="shared" si="47"/>
        <v>0</v>
      </c>
      <c r="AS39" s="106">
        <f>IFERROR(AR39/AR35,0)</f>
        <v>0</v>
      </c>
      <c r="AT39" s="105">
        <f>CN27</f>
        <v>0</v>
      </c>
      <c r="AU39" s="111">
        <f>IFERROR(AT39/AT50,0)</f>
        <v>0</v>
      </c>
      <c r="AV39" s="112">
        <f t="shared" si="49"/>
        <v>158</v>
      </c>
      <c r="AW39" s="113">
        <f t="shared" si="50"/>
        <v>1.3166666666666667</v>
      </c>
      <c r="AX39" s="114">
        <f t="shared" si="51"/>
        <v>1.5214448441246873</v>
      </c>
      <c r="AY39" s="113">
        <f t="shared" si="52"/>
        <v>2.2821672661870306E-2</v>
      </c>
      <c r="AZ39" s="114">
        <f t="shared" si="53"/>
        <v>10956.294999999998</v>
      </c>
      <c r="BA39" s="115">
        <f t="shared" si="54"/>
        <v>1.3695368749999997</v>
      </c>
      <c r="BB39" s="112">
        <f t="shared" si="55"/>
        <v>278</v>
      </c>
      <c r="BC39" s="113">
        <f t="shared" si="56"/>
        <v>0</v>
      </c>
      <c r="BD39" s="114">
        <f t="shared" si="57"/>
        <v>68.188111510791359</v>
      </c>
      <c r="BE39" s="113">
        <f t="shared" si="58"/>
        <v>0</v>
      </c>
      <c r="BF39" s="114">
        <f t="shared" si="59"/>
        <v>18956.294999999998</v>
      </c>
      <c r="BG39" s="115">
        <f t="shared" si="60"/>
        <v>0</v>
      </c>
      <c r="BH39" s="112">
        <f t="shared" si="61"/>
        <v>278</v>
      </c>
      <c r="BI39" s="113">
        <f t="shared" si="62"/>
        <v>0</v>
      </c>
      <c r="BJ39" s="114">
        <f t="shared" si="63"/>
        <v>68.188111510791359</v>
      </c>
      <c r="BK39" s="113">
        <f t="shared" si="64"/>
        <v>0</v>
      </c>
      <c r="BL39" s="114">
        <f t="shared" si="65"/>
        <v>18956.294999999998</v>
      </c>
      <c r="BM39" s="116">
        <f t="shared" si="66"/>
        <v>0</v>
      </c>
      <c r="BN39" s="117">
        <f t="shared" si="67"/>
        <v>278</v>
      </c>
      <c r="BO39" s="113">
        <f t="shared" si="68"/>
        <v>0</v>
      </c>
      <c r="BP39" s="114">
        <f t="shared" si="69"/>
        <v>68.188111510791359</v>
      </c>
      <c r="BQ39" s="113">
        <f t="shared" si="70"/>
        <v>0</v>
      </c>
      <c r="BR39" s="114">
        <f t="shared" si="39"/>
        <v>18956.294999999998</v>
      </c>
      <c r="BS39" s="116">
        <f t="shared" si="71"/>
        <v>0</v>
      </c>
      <c r="BX39" s="321"/>
      <c r="BY39" s="366"/>
      <c r="BZ39" s="60" t="s">
        <v>40</v>
      </c>
      <c r="CA39" s="76">
        <v>90</v>
      </c>
      <c r="CB39" s="77">
        <v>7712.1000000000013</v>
      </c>
      <c r="CC39" s="78">
        <v>171</v>
      </c>
      <c r="CD39" s="79">
        <v>11459.067999999999</v>
      </c>
      <c r="CE39" s="80"/>
      <c r="CF39" s="81"/>
      <c r="CG39" s="82"/>
      <c r="CH39" s="83"/>
      <c r="CI39" s="84"/>
      <c r="CJ39" s="85"/>
      <c r="CK39" s="78"/>
      <c r="CL39" s="83"/>
      <c r="CM39" s="78"/>
      <c r="CN39" s="83"/>
    </row>
    <row r="40" spans="3:92" ht="18" customHeight="1" x14ac:dyDescent="0.3">
      <c r="C40" s="315"/>
      <c r="D40" s="321"/>
      <c r="E40" s="60" t="s">
        <v>47</v>
      </c>
      <c r="F40" s="61">
        <f>CA28</f>
        <v>0</v>
      </c>
      <c r="G40" s="62">
        <f>IFERROR(F40/F50,0)</f>
        <v>0</v>
      </c>
      <c r="H40" s="63" t="str">
        <f t="shared" si="40"/>
        <v>0</v>
      </c>
      <c r="I40" s="64">
        <f>IFERROR(H40/H35,0)</f>
        <v>0</v>
      </c>
      <c r="J40" s="63">
        <f>CB28</f>
        <v>0</v>
      </c>
      <c r="K40" s="65">
        <f>IFERROR(J40/J50,0)</f>
        <v>0</v>
      </c>
      <c r="L40" s="66">
        <f t="shared" si="72"/>
        <v>0</v>
      </c>
      <c r="M40" s="62">
        <f>IFERROR(L40/L50,0)</f>
        <v>0</v>
      </c>
      <c r="N40" s="63" t="str">
        <f t="shared" si="41"/>
        <v>0</v>
      </c>
      <c r="O40" s="64">
        <f>IFERROR(N40/N35,0)</f>
        <v>0</v>
      </c>
      <c r="P40" s="63">
        <f t="shared" si="73"/>
        <v>0</v>
      </c>
      <c r="Q40" s="67">
        <f>IFERROR(P40/P50,0)</f>
        <v>0</v>
      </c>
      <c r="R40" s="66">
        <f>CE28</f>
        <v>0</v>
      </c>
      <c r="S40" s="62">
        <f>IFERROR(R40/R50,0)</f>
        <v>0</v>
      </c>
      <c r="T40" s="63" t="str">
        <f t="shared" si="42"/>
        <v>0</v>
      </c>
      <c r="U40" s="64">
        <f>IFERROR(T40/T35,0)</f>
        <v>0</v>
      </c>
      <c r="V40" s="63">
        <f>CF28</f>
        <v>0</v>
      </c>
      <c r="W40" s="67">
        <f>IFERROR(V40/V50,0)</f>
        <v>0</v>
      </c>
      <c r="X40" s="68">
        <f>CG28</f>
        <v>0</v>
      </c>
      <c r="Y40" s="62">
        <f>IFERROR(X40/X50,0)</f>
        <v>0</v>
      </c>
      <c r="Z40" s="63" t="str">
        <f t="shared" si="43"/>
        <v>0</v>
      </c>
      <c r="AA40" s="64">
        <f>IFERROR(Z40/Z35,0)</f>
        <v>0</v>
      </c>
      <c r="AB40" s="63">
        <f>CH28</f>
        <v>0</v>
      </c>
      <c r="AC40" s="65">
        <f>IFERROR(AB40/AB50,0)</f>
        <v>0</v>
      </c>
      <c r="AD40" s="66">
        <f>CI28</f>
        <v>0</v>
      </c>
      <c r="AE40" s="62">
        <f>IFERROR(AD40/AD50,0)</f>
        <v>0</v>
      </c>
      <c r="AF40" s="63" t="str">
        <f t="shared" si="44"/>
        <v>0</v>
      </c>
      <c r="AG40" s="64">
        <f>IFERROR(AF40/AF35,0)</f>
        <v>0</v>
      </c>
      <c r="AH40" s="63">
        <f>CJ28</f>
        <v>0</v>
      </c>
      <c r="AI40" s="67">
        <f>IFERROR(AH40/AH50,0)</f>
        <v>0</v>
      </c>
      <c r="AJ40" s="66">
        <f>CK28</f>
        <v>0</v>
      </c>
      <c r="AK40" s="62">
        <f>IFERROR(AJ40/AJ50,0)</f>
        <v>0</v>
      </c>
      <c r="AL40" s="63" t="str">
        <f t="shared" si="45"/>
        <v>0</v>
      </c>
      <c r="AM40" s="64">
        <f>IFERROR(AL40/AL35,0)</f>
        <v>0</v>
      </c>
      <c r="AN40" s="63">
        <f>CL28</f>
        <v>0</v>
      </c>
      <c r="AO40" s="65">
        <f>IFERROR(AN40/AN50,0)</f>
        <v>0</v>
      </c>
      <c r="AP40" s="66">
        <f>CM28</f>
        <v>0</v>
      </c>
      <c r="AQ40" s="62">
        <f>IFERROR(AP40/AP50,0)</f>
        <v>0</v>
      </c>
      <c r="AR40" s="63" t="str">
        <f t="shared" si="47"/>
        <v>0</v>
      </c>
      <c r="AS40" s="64">
        <f>IFERROR(AR40/AR35,0)</f>
        <v>0</v>
      </c>
      <c r="AT40" s="63">
        <f t="shared" ref="AT40:AT41" si="74">CN28</f>
        <v>0</v>
      </c>
      <c r="AU40" s="69">
        <f>IFERROR(AT40/AT50,0)</f>
        <v>0</v>
      </c>
      <c r="AV40" s="70">
        <f t="shared" si="49"/>
        <v>0</v>
      </c>
      <c r="AW40" s="71">
        <f t="shared" si="50"/>
        <v>0</v>
      </c>
      <c r="AX40" s="72">
        <f t="shared" si="51"/>
        <v>0</v>
      </c>
      <c r="AY40" s="71">
        <f t="shared" si="52"/>
        <v>0</v>
      </c>
      <c r="AZ40" s="72">
        <f t="shared" si="53"/>
        <v>0</v>
      </c>
      <c r="BA40" s="73">
        <f t="shared" si="54"/>
        <v>0</v>
      </c>
      <c r="BB40" s="70">
        <f t="shared" si="55"/>
        <v>0</v>
      </c>
      <c r="BC40" s="71">
        <f t="shared" si="56"/>
        <v>0</v>
      </c>
      <c r="BD40" s="72">
        <f t="shared" si="57"/>
        <v>0</v>
      </c>
      <c r="BE40" s="71">
        <f t="shared" si="58"/>
        <v>0</v>
      </c>
      <c r="BF40" s="72">
        <f t="shared" si="59"/>
        <v>0</v>
      </c>
      <c r="BG40" s="73">
        <f t="shared" si="60"/>
        <v>0</v>
      </c>
      <c r="BH40" s="70">
        <f t="shared" si="61"/>
        <v>0</v>
      </c>
      <c r="BI40" s="71">
        <f t="shared" si="62"/>
        <v>0</v>
      </c>
      <c r="BJ40" s="72">
        <f t="shared" si="63"/>
        <v>0</v>
      </c>
      <c r="BK40" s="71">
        <f t="shared" si="64"/>
        <v>0</v>
      </c>
      <c r="BL40" s="72">
        <f t="shared" si="65"/>
        <v>0</v>
      </c>
      <c r="BM40" s="74">
        <f t="shared" si="66"/>
        <v>0</v>
      </c>
      <c r="BN40" s="75">
        <f t="shared" si="67"/>
        <v>0</v>
      </c>
      <c r="BO40" s="71">
        <f t="shared" si="68"/>
        <v>0</v>
      </c>
      <c r="BP40" s="72">
        <f t="shared" si="69"/>
        <v>0</v>
      </c>
      <c r="BQ40" s="71">
        <f t="shared" si="70"/>
        <v>0</v>
      </c>
      <c r="BR40" s="72">
        <f t="shared" si="39"/>
        <v>0</v>
      </c>
      <c r="BS40" s="74">
        <f t="shared" si="71"/>
        <v>0</v>
      </c>
      <c r="BX40" s="321"/>
      <c r="BY40" s="366" t="s">
        <v>42</v>
      </c>
      <c r="BZ40" s="60" t="s">
        <v>43</v>
      </c>
      <c r="CA40" s="76">
        <v>200</v>
      </c>
      <c r="CB40" s="77">
        <v>12000</v>
      </c>
      <c r="CC40" s="78">
        <v>362</v>
      </c>
      <c r="CD40" s="79">
        <v>24675.728000000003</v>
      </c>
      <c r="CE40" s="80"/>
      <c r="CF40" s="81"/>
      <c r="CG40" s="82"/>
      <c r="CH40" s="83"/>
      <c r="CI40" s="84"/>
      <c r="CJ40" s="85"/>
      <c r="CK40" s="78"/>
      <c r="CL40" s="83"/>
      <c r="CM40" s="78"/>
      <c r="CN40" s="83"/>
    </row>
    <row r="41" spans="3:92" ht="18" customHeight="1" x14ac:dyDescent="0.3">
      <c r="C41" s="315"/>
      <c r="D41" s="321"/>
      <c r="E41" s="60" t="s">
        <v>49</v>
      </c>
      <c r="F41" s="61">
        <f>CA29</f>
        <v>300</v>
      </c>
      <c r="G41" s="62">
        <f>IFERROR(F41/F50,0)</f>
        <v>7.5376884422110546E-2</v>
      </c>
      <c r="H41" s="63">
        <f t="shared" si="40"/>
        <v>53</v>
      </c>
      <c r="I41" s="64">
        <f>IFERROR(H41/H35,0)</f>
        <v>0.60938763569095244</v>
      </c>
      <c r="J41" s="63">
        <f>CB29</f>
        <v>15900</v>
      </c>
      <c r="K41" s="65">
        <f>IFERROR(J41/J50,0)</f>
        <v>5.0508259212198224E-2</v>
      </c>
      <c r="L41" s="66">
        <f t="shared" si="72"/>
        <v>398</v>
      </c>
      <c r="M41" s="62">
        <f>IFERROR(L41/L50,0)</f>
        <v>8.3754208754208748E-2</v>
      </c>
      <c r="N41" s="63">
        <f t="shared" si="41"/>
        <v>52.581005025125634</v>
      </c>
      <c r="O41" s="64">
        <f>IFERROR(N41/N35,0)</f>
        <v>0.61115487797112478</v>
      </c>
      <c r="P41" s="63">
        <f t="shared" si="73"/>
        <v>20927.240000000002</v>
      </c>
      <c r="Q41" s="67">
        <f>IFERROR(P41/P50,0)</f>
        <v>5.7087271412864772E-2</v>
      </c>
      <c r="R41" s="66">
        <f>CE29</f>
        <v>0</v>
      </c>
      <c r="S41" s="62">
        <f>IFERROR(R41/R50,0)</f>
        <v>0</v>
      </c>
      <c r="T41" s="63" t="str">
        <f t="shared" si="42"/>
        <v>0</v>
      </c>
      <c r="U41" s="64">
        <f>IFERROR(T41/T35,0)</f>
        <v>0</v>
      </c>
      <c r="V41" s="63">
        <f>CF29</f>
        <v>0</v>
      </c>
      <c r="W41" s="67">
        <f>IFERROR(V41/V50,0)</f>
        <v>0</v>
      </c>
      <c r="X41" s="68">
        <f>CG29</f>
        <v>0</v>
      </c>
      <c r="Y41" s="62">
        <f>IFERROR(X41/X50,0)</f>
        <v>0</v>
      </c>
      <c r="Z41" s="63" t="str">
        <f t="shared" si="43"/>
        <v>0</v>
      </c>
      <c r="AA41" s="64">
        <f>IFERROR(Z41/Z35,0)</f>
        <v>0</v>
      </c>
      <c r="AB41" s="63">
        <f>CH29</f>
        <v>0</v>
      </c>
      <c r="AC41" s="65">
        <f>IFERROR(AB41/AB50,0)</f>
        <v>0</v>
      </c>
      <c r="AD41" s="66">
        <f>CI29</f>
        <v>0</v>
      </c>
      <c r="AE41" s="62">
        <f>IFERROR(AD41/AD50,0)</f>
        <v>0</v>
      </c>
      <c r="AF41" s="63" t="str">
        <f t="shared" si="44"/>
        <v>0</v>
      </c>
      <c r="AG41" s="64">
        <f>IFERROR(AF41/AF35,0)</f>
        <v>0</v>
      </c>
      <c r="AH41" s="63">
        <f>CJ29</f>
        <v>0</v>
      </c>
      <c r="AI41" s="67">
        <f>IFERROR(AH41/AH50,0)</f>
        <v>0</v>
      </c>
      <c r="AJ41" s="66">
        <f>CK29</f>
        <v>0</v>
      </c>
      <c r="AK41" s="62">
        <f>IFERROR(AJ41/AJ50,0)</f>
        <v>0</v>
      </c>
      <c r="AL41" s="63" t="str">
        <f t="shared" si="45"/>
        <v>0</v>
      </c>
      <c r="AM41" s="64">
        <f>IFERROR(AL41/AL35,0)</f>
        <v>0</v>
      </c>
      <c r="AN41" s="63">
        <f>CL29</f>
        <v>0</v>
      </c>
      <c r="AO41" s="65">
        <f>IFERROR(AN41/AN50,0)</f>
        <v>0</v>
      </c>
      <c r="AP41" s="66">
        <f>CM29</f>
        <v>0</v>
      </c>
      <c r="AQ41" s="62">
        <f>IFERROR(AP41/AP50,0)</f>
        <v>0</v>
      </c>
      <c r="AR41" s="63" t="str">
        <f t="shared" si="47"/>
        <v>0</v>
      </c>
      <c r="AS41" s="64">
        <f>IFERROR(AR41/AR35,0)</f>
        <v>0</v>
      </c>
      <c r="AT41" s="63">
        <f t="shared" si="74"/>
        <v>0</v>
      </c>
      <c r="AU41" s="69">
        <f>IFERROR(AT41/AT50,0)</f>
        <v>0</v>
      </c>
      <c r="AV41" s="70">
        <f t="shared" si="49"/>
        <v>98</v>
      </c>
      <c r="AW41" s="71">
        <f t="shared" si="50"/>
        <v>0.32666666666666666</v>
      </c>
      <c r="AX41" s="72">
        <f t="shared" si="51"/>
        <v>-0.41899497487436577</v>
      </c>
      <c r="AY41" s="71">
        <f t="shared" si="52"/>
        <v>-7.9055655636672793E-3</v>
      </c>
      <c r="AZ41" s="72">
        <f t="shared" si="53"/>
        <v>5027.2400000000016</v>
      </c>
      <c r="BA41" s="73">
        <f t="shared" si="54"/>
        <v>0.31617861635220135</v>
      </c>
      <c r="BB41" s="70">
        <f t="shared" si="55"/>
        <v>398</v>
      </c>
      <c r="BC41" s="71">
        <f t="shared" si="56"/>
        <v>0</v>
      </c>
      <c r="BD41" s="72">
        <f t="shared" si="57"/>
        <v>52.581005025125634</v>
      </c>
      <c r="BE41" s="71">
        <f t="shared" si="58"/>
        <v>0</v>
      </c>
      <c r="BF41" s="72">
        <f t="shared" si="59"/>
        <v>20927.240000000002</v>
      </c>
      <c r="BG41" s="73">
        <f t="shared" si="60"/>
        <v>0</v>
      </c>
      <c r="BH41" s="70">
        <f t="shared" si="61"/>
        <v>398</v>
      </c>
      <c r="BI41" s="71">
        <f t="shared" si="62"/>
        <v>0</v>
      </c>
      <c r="BJ41" s="72">
        <f t="shared" si="63"/>
        <v>52.581005025125634</v>
      </c>
      <c r="BK41" s="71">
        <f t="shared" si="64"/>
        <v>0</v>
      </c>
      <c r="BL41" s="72">
        <f t="shared" si="65"/>
        <v>20927.240000000002</v>
      </c>
      <c r="BM41" s="74">
        <f t="shared" si="66"/>
        <v>0</v>
      </c>
      <c r="BN41" s="75">
        <f t="shared" si="67"/>
        <v>398</v>
      </c>
      <c r="BO41" s="71">
        <f t="shared" si="68"/>
        <v>0</v>
      </c>
      <c r="BP41" s="72">
        <f t="shared" si="69"/>
        <v>52.581005025125634</v>
      </c>
      <c r="BQ41" s="71">
        <f t="shared" si="70"/>
        <v>0</v>
      </c>
      <c r="BR41" s="72">
        <f t="shared" si="39"/>
        <v>20927.240000000002</v>
      </c>
      <c r="BS41" s="74">
        <f t="shared" si="71"/>
        <v>0</v>
      </c>
      <c r="BX41" s="321"/>
      <c r="BY41" s="366"/>
      <c r="BZ41" s="60" t="s">
        <v>46</v>
      </c>
      <c r="CA41" s="76">
        <v>0</v>
      </c>
      <c r="CB41" s="77">
        <v>0</v>
      </c>
      <c r="CC41" s="78">
        <v>40</v>
      </c>
      <c r="CD41" s="79">
        <v>2509.08</v>
      </c>
      <c r="CE41" s="80"/>
      <c r="CF41" s="81"/>
      <c r="CG41" s="82"/>
      <c r="CH41" s="83"/>
      <c r="CI41" s="84"/>
      <c r="CJ41" s="85"/>
      <c r="CK41" s="78"/>
      <c r="CL41" s="83"/>
      <c r="CM41" s="78"/>
      <c r="CN41" s="83"/>
    </row>
    <row r="42" spans="3:92" ht="18" customHeight="1" x14ac:dyDescent="0.3">
      <c r="C42" s="315"/>
      <c r="D42" s="322"/>
      <c r="E42" s="118" t="s">
        <v>41</v>
      </c>
      <c r="F42" s="119">
        <f>SUM(F39:F41)</f>
        <v>420</v>
      </c>
      <c r="G42" s="120">
        <f>IFERROR(F42/F50,0)</f>
        <v>0.10552763819095477</v>
      </c>
      <c r="H42" s="121">
        <f t="shared" si="40"/>
        <v>56.904761904761905</v>
      </c>
      <c r="I42" s="122">
        <f>IFERROR(H42/H35,0)</f>
        <v>0.65428411918300822</v>
      </c>
      <c r="J42" s="121">
        <f>SUM(J39:J41)</f>
        <v>23900</v>
      </c>
      <c r="K42" s="123">
        <f>IFERROR(J42/J50,0)</f>
        <v>7.5921219822109282E-2</v>
      </c>
      <c r="L42" s="124">
        <f>SUM(L39:L41)</f>
        <v>676</v>
      </c>
      <c r="M42" s="120">
        <f>IFERROR(L42/L50,0)</f>
        <v>0.14225589225589225</v>
      </c>
      <c r="N42" s="121">
        <f t="shared" si="41"/>
        <v>58.999312130177522</v>
      </c>
      <c r="O42" s="122">
        <f>IFERROR(N42/N35,0)</f>
        <v>0.68575557633538775</v>
      </c>
      <c r="P42" s="121">
        <f>SUM(P39:P41)</f>
        <v>39883.535000000003</v>
      </c>
      <c r="Q42" s="125">
        <f>IFERROR(P42/P50,0)</f>
        <v>0.10879801576555205</v>
      </c>
      <c r="R42" s="124">
        <f>SUM(R39:R41)</f>
        <v>0</v>
      </c>
      <c r="S42" s="120">
        <f>IFERROR(R42/R50,0)</f>
        <v>0</v>
      </c>
      <c r="T42" s="121" t="str">
        <f t="shared" si="42"/>
        <v>0</v>
      </c>
      <c r="U42" s="122">
        <f>IFERROR(T42/T35,0)</f>
        <v>0</v>
      </c>
      <c r="V42" s="121">
        <f>SUM(V39:V41)</f>
        <v>0</v>
      </c>
      <c r="W42" s="125">
        <f>IFERROR(V42/V50,0)</f>
        <v>0</v>
      </c>
      <c r="X42" s="126">
        <f>SUM(X39:X41)</f>
        <v>0</v>
      </c>
      <c r="Y42" s="120">
        <f>IFERROR(X42/X50,0)</f>
        <v>0</v>
      </c>
      <c r="Z42" s="121" t="str">
        <f t="shared" si="43"/>
        <v>0</v>
      </c>
      <c r="AA42" s="122">
        <f>IFERROR(Z42/Z35,0)</f>
        <v>0</v>
      </c>
      <c r="AB42" s="121">
        <f>SUM(AB39:AB41)</f>
        <v>0</v>
      </c>
      <c r="AC42" s="123">
        <f>IFERROR(AB42/AB50,0)</f>
        <v>0</v>
      </c>
      <c r="AD42" s="124">
        <f>SUM(AD39:AD41)</f>
        <v>0</v>
      </c>
      <c r="AE42" s="120">
        <f>IFERROR(AD42/AD50,0)</f>
        <v>0</v>
      </c>
      <c r="AF42" s="121" t="str">
        <f t="shared" si="44"/>
        <v>0</v>
      </c>
      <c r="AG42" s="122">
        <f>IFERROR(AF42/AF35,0)</f>
        <v>0</v>
      </c>
      <c r="AH42" s="121">
        <f>SUM(AH39:AH41)</f>
        <v>0</v>
      </c>
      <c r="AI42" s="125">
        <f>IFERROR(AH42/AH50,0)</f>
        <v>0</v>
      </c>
      <c r="AJ42" s="124">
        <f>SUM(AJ39:AJ41)</f>
        <v>0</v>
      </c>
      <c r="AK42" s="120">
        <f>IFERROR(AJ42/AJ50,0)</f>
        <v>0</v>
      </c>
      <c r="AL42" s="121" t="str">
        <f t="shared" si="45"/>
        <v>0</v>
      </c>
      <c r="AM42" s="122">
        <f>IFERROR(AL42/AL35,0)</f>
        <v>0</v>
      </c>
      <c r="AN42" s="121">
        <f>SUM(AN39:AN41)</f>
        <v>0</v>
      </c>
      <c r="AO42" s="123">
        <f>IFERROR(AN42/AN50,0)</f>
        <v>0</v>
      </c>
      <c r="AP42" s="124">
        <f>SUM(AP39:AP41)</f>
        <v>0</v>
      </c>
      <c r="AQ42" s="120">
        <f>IFERROR(AP42/AP50,0)</f>
        <v>0</v>
      </c>
      <c r="AR42" s="121" t="str">
        <f t="shared" si="47"/>
        <v>0</v>
      </c>
      <c r="AS42" s="122">
        <f>IFERROR(AR42/AR35,0)</f>
        <v>0</v>
      </c>
      <c r="AT42" s="121">
        <f>SUM(AT39:AT41)</f>
        <v>0</v>
      </c>
      <c r="AU42" s="127">
        <f>IFERROR(AT42/AT50,0)</f>
        <v>0</v>
      </c>
      <c r="AV42" s="128">
        <f t="shared" si="49"/>
        <v>256</v>
      </c>
      <c r="AW42" s="129">
        <f t="shared" si="50"/>
        <v>0.60952380952380958</v>
      </c>
      <c r="AX42" s="130">
        <f t="shared" si="51"/>
        <v>2.0945502254156168</v>
      </c>
      <c r="AY42" s="129">
        <f t="shared" si="52"/>
        <v>3.6807995593077784E-2</v>
      </c>
      <c r="AZ42" s="130">
        <f t="shared" si="53"/>
        <v>15983.535000000003</v>
      </c>
      <c r="BA42" s="131">
        <f t="shared" si="54"/>
        <v>0.66876715481171567</v>
      </c>
      <c r="BB42" s="128">
        <f t="shared" si="55"/>
        <v>676</v>
      </c>
      <c r="BC42" s="129">
        <f t="shared" si="56"/>
        <v>0</v>
      </c>
      <c r="BD42" s="130">
        <f t="shared" si="57"/>
        <v>58.999312130177522</v>
      </c>
      <c r="BE42" s="129">
        <f t="shared" si="58"/>
        <v>0</v>
      </c>
      <c r="BF42" s="130">
        <f t="shared" si="59"/>
        <v>39883.535000000003</v>
      </c>
      <c r="BG42" s="131">
        <f t="shared" si="60"/>
        <v>0</v>
      </c>
      <c r="BH42" s="128">
        <f t="shared" si="61"/>
        <v>676</v>
      </c>
      <c r="BI42" s="129">
        <f t="shared" si="62"/>
        <v>0</v>
      </c>
      <c r="BJ42" s="130">
        <f t="shared" si="63"/>
        <v>58.999312130177522</v>
      </c>
      <c r="BK42" s="129">
        <f t="shared" si="64"/>
        <v>0</v>
      </c>
      <c r="BL42" s="130">
        <f t="shared" si="65"/>
        <v>39883.535000000003</v>
      </c>
      <c r="BM42" s="132">
        <f t="shared" si="66"/>
        <v>0</v>
      </c>
      <c r="BN42" s="133">
        <f t="shared" si="67"/>
        <v>676</v>
      </c>
      <c r="BO42" s="129">
        <f t="shared" si="68"/>
        <v>0</v>
      </c>
      <c r="BP42" s="130">
        <f t="shared" si="69"/>
        <v>58.999312130177522</v>
      </c>
      <c r="BQ42" s="129">
        <f t="shared" si="70"/>
        <v>0</v>
      </c>
      <c r="BR42" s="130">
        <f t="shared" si="39"/>
        <v>39883.535000000003</v>
      </c>
      <c r="BS42" s="132">
        <f t="shared" si="71"/>
        <v>0</v>
      </c>
      <c r="BX42" s="321"/>
      <c r="BY42" s="366"/>
      <c r="BZ42" s="60" t="s">
        <v>48</v>
      </c>
      <c r="CA42" s="76">
        <v>400</v>
      </c>
      <c r="CB42" s="77">
        <v>21200</v>
      </c>
      <c r="CC42" s="78">
        <v>774</v>
      </c>
      <c r="CD42" s="79">
        <v>43234.034999999996</v>
      </c>
      <c r="CE42" s="80"/>
      <c r="CF42" s="81"/>
      <c r="CG42" s="82"/>
      <c r="CH42" s="83"/>
      <c r="CI42" s="84"/>
      <c r="CJ42" s="85"/>
      <c r="CK42" s="78"/>
      <c r="CL42" s="83"/>
      <c r="CM42" s="78"/>
      <c r="CN42" s="83"/>
    </row>
    <row r="43" spans="3:92" ht="18" customHeight="1" x14ac:dyDescent="0.3">
      <c r="C43" s="315"/>
      <c r="D43" s="323" t="s">
        <v>52</v>
      </c>
      <c r="E43" s="134" t="s">
        <v>53</v>
      </c>
      <c r="F43" s="35">
        <f>CA30</f>
        <v>150</v>
      </c>
      <c r="G43" s="36">
        <f>IFERROR(F43/F50,0)</f>
        <v>3.7688442211055273E-2</v>
      </c>
      <c r="H43" s="37">
        <f t="shared" si="40"/>
        <v>83.614000000000019</v>
      </c>
      <c r="I43" s="38">
        <f>IFERROR(H43/H35,0)</f>
        <v>0.96138373152194911</v>
      </c>
      <c r="J43" s="37">
        <f>CB30</f>
        <v>12542.100000000002</v>
      </c>
      <c r="K43" s="39">
        <f>IFERROR(J43/J50,0)</f>
        <v>3.9841486658195688E-2</v>
      </c>
      <c r="L43" s="40">
        <f t="shared" ref="L43:L47" si="75">CC30</f>
        <v>183</v>
      </c>
      <c r="M43" s="36">
        <f>IFERROR(L43/L50,0)</f>
        <v>3.8510101010101008E-2</v>
      </c>
      <c r="N43" s="37">
        <f t="shared" si="41"/>
        <v>78.628912568306006</v>
      </c>
      <c r="O43" s="38">
        <f>IFERROR(N43/N35,0)</f>
        <v>0.91391260860690404</v>
      </c>
      <c r="P43" s="37">
        <f t="shared" ref="P43:P47" si="76">CD30</f>
        <v>14389.091</v>
      </c>
      <c r="Q43" s="41">
        <f>IFERROR(P43/P50,0)</f>
        <v>3.9251900551692899E-2</v>
      </c>
      <c r="R43" s="40">
        <f>CE30</f>
        <v>0</v>
      </c>
      <c r="S43" s="36">
        <f>IFERROR(R43/R50,0)</f>
        <v>0</v>
      </c>
      <c r="T43" s="37" t="str">
        <f t="shared" si="42"/>
        <v>0</v>
      </c>
      <c r="U43" s="38">
        <f>IFERROR(T43/T35,0)</f>
        <v>0</v>
      </c>
      <c r="V43" s="37">
        <f>CF30</f>
        <v>0</v>
      </c>
      <c r="W43" s="41">
        <f>IFERROR(V43/V50,0)</f>
        <v>0</v>
      </c>
      <c r="X43" s="42">
        <f>CG30</f>
        <v>0</v>
      </c>
      <c r="Y43" s="36">
        <f>IFERROR(X43/X50,0)</f>
        <v>0</v>
      </c>
      <c r="Z43" s="37" t="str">
        <f t="shared" si="43"/>
        <v>0</v>
      </c>
      <c r="AA43" s="38">
        <f>IFERROR(Z43/Z35,0)</f>
        <v>0</v>
      </c>
      <c r="AB43" s="37">
        <f>CH30</f>
        <v>0</v>
      </c>
      <c r="AC43" s="39">
        <f>IFERROR(AB43/AB50,0)</f>
        <v>0</v>
      </c>
      <c r="AD43" s="40">
        <f>CI30</f>
        <v>0</v>
      </c>
      <c r="AE43" s="36">
        <f>IFERROR(AD43/AD50,0)</f>
        <v>0</v>
      </c>
      <c r="AF43" s="37" t="str">
        <f t="shared" si="44"/>
        <v>0</v>
      </c>
      <c r="AG43" s="38">
        <f>IFERROR(AF43/AF35,0)</f>
        <v>0</v>
      </c>
      <c r="AH43" s="37">
        <f>CJ30</f>
        <v>0</v>
      </c>
      <c r="AI43" s="41">
        <f>IFERROR(AH43/AH50,0)</f>
        <v>0</v>
      </c>
      <c r="AJ43" s="40">
        <f>CK30</f>
        <v>0</v>
      </c>
      <c r="AK43" s="36">
        <f>IFERROR(AJ43/AJ50,0)</f>
        <v>0</v>
      </c>
      <c r="AL43" s="37" t="str">
        <f t="shared" si="45"/>
        <v>0</v>
      </c>
      <c r="AM43" s="38">
        <f>IFERROR(AL43/AL35,0)</f>
        <v>0</v>
      </c>
      <c r="AN43" s="37">
        <f>CL30</f>
        <v>0</v>
      </c>
      <c r="AO43" s="39">
        <f>IFERROR(AN43/AN50,0)</f>
        <v>0</v>
      </c>
      <c r="AP43" s="40">
        <f>CM30</f>
        <v>0</v>
      </c>
      <c r="AQ43" s="36">
        <f>IFERROR(AP43/AP50,0)</f>
        <v>0</v>
      </c>
      <c r="AR43" s="37" t="str">
        <f t="shared" si="47"/>
        <v>0</v>
      </c>
      <c r="AS43" s="38">
        <f>IFERROR(AR43/AR35,0)</f>
        <v>0</v>
      </c>
      <c r="AT43" s="37">
        <f>CN30</f>
        <v>0</v>
      </c>
      <c r="AU43" s="43">
        <f>IFERROR(AT43/AT50,0)</f>
        <v>0</v>
      </c>
      <c r="AV43" s="44">
        <f t="shared" si="49"/>
        <v>33</v>
      </c>
      <c r="AW43" s="45">
        <f t="shared" si="50"/>
        <v>0.22</v>
      </c>
      <c r="AX43" s="46">
        <f t="shared" si="51"/>
        <v>-4.9850874316940121</v>
      </c>
      <c r="AY43" s="45">
        <f t="shared" si="52"/>
        <v>-5.9620248184442927E-2</v>
      </c>
      <c r="AZ43" s="46">
        <f t="shared" si="53"/>
        <v>1846.9909999999982</v>
      </c>
      <c r="BA43" s="47">
        <f t="shared" si="54"/>
        <v>0.14726329721497977</v>
      </c>
      <c r="BB43" s="44">
        <f t="shared" si="55"/>
        <v>183</v>
      </c>
      <c r="BC43" s="45">
        <f t="shared" si="56"/>
        <v>0</v>
      </c>
      <c r="BD43" s="46">
        <f t="shared" si="57"/>
        <v>78.628912568306006</v>
      </c>
      <c r="BE43" s="45">
        <f t="shared" si="58"/>
        <v>0</v>
      </c>
      <c r="BF43" s="46">
        <f t="shared" si="59"/>
        <v>14389.091</v>
      </c>
      <c r="BG43" s="47">
        <f t="shared" si="60"/>
        <v>0</v>
      </c>
      <c r="BH43" s="44">
        <f t="shared" si="61"/>
        <v>183</v>
      </c>
      <c r="BI43" s="45">
        <f t="shared" si="62"/>
        <v>0</v>
      </c>
      <c r="BJ43" s="46">
        <f t="shared" si="63"/>
        <v>78.628912568306006</v>
      </c>
      <c r="BK43" s="45">
        <f t="shared" si="64"/>
        <v>0</v>
      </c>
      <c r="BL43" s="46">
        <f t="shared" si="65"/>
        <v>14389.091</v>
      </c>
      <c r="BM43" s="48">
        <f t="shared" si="66"/>
        <v>0</v>
      </c>
      <c r="BN43" s="49">
        <f t="shared" si="67"/>
        <v>183</v>
      </c>
      <c r="BO43" s="45">
        <f t="shared" si="68"/>
        <v>0</v>
      </c>
      <c r="BP43" s="46">
        <f t="shared" si="69"/>
        <v>78.628912568306006</v>
      </c>
      <c r="BQ43" s="45">
        <f t="shared" si="70"/>
        <v>0</v>
      </c>
      <c r="BR43" s="46">
        <f t="shared" si="39"/>
        <v>14389.091</v>
      </c>
      <c r="BS43" s="48">
        <f t="shared" si="71"/>
        <v>0</v>
      </c>
      <c r="BX43" s="321"/>
      <c r="BY43" s="366" t="s">
        <v>43</v>
      </c>
      <c r="BZ43" s="60" t="s">
        <v>50</v>
      </c>
      <c r="CA43" s="76">
        <v>150</v>
      </c>
      <c r="CB43" s="77">
        <v>13124.100000000002</v>
      </c>
      <c r="CC43" s="78">
        <v>96</v>
      </c>
      <c r="CD43" s="79">
        <v>8172.7310000000016</v>
      </c>
      <c r="CE43" s="80"/>
      <c r="CF43" s="81"/>
      <c r="CG43" s="82"/>
      <c r="CH43" s="83"/>
      <c r="CI43" s="84"/>
      <c r="CJ43" s="85"/>
      <c r="CK43" s="78"/>
      <c r="CL43" s="83"/>
      <c r="CM43" s="78"/>
      <c r="CN43" s="83"/>
    </row>
    <row r="44" spans="3:92" ht="18" customHeight="1" x14ac:dyDescent="0.3">
      <c r="C44" s="315"/>
      <c r="D44" s="324"/>
      <c r="E44" s="60" t="s">
        <v>51</v>
      </c>
      <c r="F44" s="61">
        <f>CA31</f>
        <v>600</v>
      </c>
      <c r="G44" s="62">
        <f>IFERROR(F44/F50,0)</f>
        <v>0.15075376884422109</v>
      </c>
      <c r="H44" s="63">
        <f t="shared" si="40"/>
        <v>76.718000000000018</v>
      </c>
      <c r="I44" s="64">
        <f>IFERROR(H44/H35,0)</f>
        <v>0.88209435160261318</v>
      </c>
      <c r="J44" s="63">
        <f>CB31</f>
        <v>46030.80000000001</v>
      </c>
      <c r="K44" s="65">
        <f>IFERROR(J44/J50,0)</f>
        <v>0.14622236340533676</v>
      </c>
      <c r="L44" s="66">
        <f t="shared" si="75"/>
        <v>314</v>
      </c>
      <c r="M44" s="62">
        <f>IFERROR(L44/L50,0)</f>
        <v>6.6077441077441082E-2</v>
      </c>
      <c r="N44" s="63">
        <f t="shared" si="41"/>
        <v>75.937984076433125</v>
      </c>
      <c r="O44" s="64">
        <f>IFERROR(N44/N35,0)</f>
        <v>0.88263564702555475</v>
      </c>
      <c r="P44" s="63">
        <f t="shared" si="76"/>
        <v>23844.527000000002</v>
      </c>
      <c r="Q44" s="67">
        <f>IFERROR(P44/P50,0)</f>
        <v>6.5045318186267381E-2</v>
      </c>
      <c r="R44" s="66">
        <f>CE31</f>
        <v>0</v>
      </c>
      <c r="S44" s="62">
        <f>IFERROR(R44/R50,0)</f>
        <v>0</v>
      </c>
      <c r="T44" s="63" t="str">
        <f t="shared" si="42"/>
        <v>0</v>
      </c>
      <c r="U44" s="64">
        <f>IFERROR(T44/T35,0)</f>
        <v>0</v>
      </c>
      <c r="V44" s="63">
        <f>CF31</f>
        <v>0</v>
      </c>
      <c r="W44" s="67">
        <f>IFERROR(V44/V50,0)</f>
        <v>0</v>
      </c>
      <c r="X44" s="68">
        <f>CG31</f>
        <v>0</v>
      </c>
      <c r="Y44" s="62">
        <f>IFERROR(X44/X50,0)</f>
        <v>0</v>
      </c>
      <c r="Z44" s="63" t="str">
        <f t="shared" si="43"/>
        <v>0</v>
      </c>
      <c r="AA44" s="64">
        <f>IFERROR(Z44/Z35,0)</f>
        <v>0</v>
      </c>
      <c r="AB44" s="63">
        <f>CH31</f>
        <v>0</v>
      </c>
      <c r="AC44" s="65">
        <f>IFERROR(AB44/AB50,0)</f>
        <v>0</v>
      </c>
      <c r="AD44" s="66">
        <f>CI31</f>
        <v>0</v>
      </c>
      <c r="AE44" s="62">
        <f>IFERROR(AD44/AD50,0)</f>
        <v>0</v>
      </c>
      <c r="AF44" s="63" t="str">
        <f t="shared" si="44"/>
        <v>0</v>
      </c>
      <c r="AG44" s="64">
        <f>IFERROR(AF44/AF35,0)</f>
        <v>0</v>
      </c>
      <c r="AH44" s="63">
        <f>CJ31</f>
        <v>0</v>
      </c>
      <c r="AI44" s="67">
        <f>IFERROR(AH44/AH50,0)</f>
        <v>0</v>
      </c>
      <c r="AJ44" s="66">
        <f>CK31</f>
        <v>0</v>
      </c>
      <c r="AK44" s="62">
        <f>IFERROR(AJ44/AJ50,0)</f>
        <v>0</v>
      </c>
      <c r="AL44" s="63" t="str">
        <f t="shared" si="45"/>
        <v>0</v>
      </c>
      <c r="AM44" s="64">
        <f>IFERROR(AL44/AL35,0)</f>
        <v>0</v>
      </c>
      <c r="AN44" s="63">
        <f>CL31</f>
        <v>0</v>
      </c>
      <c r="AO44" s="65">
        <f>IFERROR(AN44/AN50,0)</f>
        <v>0</v>
      </c>
      <c r="AP44" s="66">
        <f t="shared" ref="AP44:AP47" si="77">CM31</f>
        <v>0</v>
      </c>
      <c r="AQ44" s="62">
        <f>IFERROR(AP44/AP50,0)</f>
        <v>0</v>
      </c>
      <c r="AR44" s="63" t="str">
        <f t="shared" si="47"/>
        <v>0</v>
      </c>
      <c r="AS44" s="64">
        <f>IFERROR(AR44/AR35,0)</f>
        <v>0</v>
      </c>
      <c r="AT44" s="63">
        <f t="shared" ref="AT44:AT47" si="78">CN31</f>
        <v>0</v>
      </c>
      <c r="AU44" s="69">
        <f>IFERROR(AT44/AT50,0)</f>
        <v>0</v>
      </c>
      <c r="AV44" s="70">
        <f t="shared" si="49"/>
        <v>-286</v>
      </c>
      <c r="AW44" s="71">
        <f t="shared" si="50"/>
        <v>-0.47666666666666668</v>
      </c>
      <c r="AX44" s="72">
        <f t="shared" si="51"/>
        <v>-0.78001592356689287</v>
      </c>
      <c r="AY44" s="71">
        <f t="shared" si="52"/>
        <v>-1.016731306299555E-2</v>
      </c>
      <c r="AZ44" s="72">
        <f t="shared" si="53"/>
        <v>-22186.273000000008</v>
      </c>
      <c r="BA44" s="73">
        <f t="shared" si="54"/>
        <v>-0.48198756050296765</v>
      </c>
      <c r="BB44" s="70">
        <f t="shared" si="55"/>
        <v>314</v>
      </c>
      <c r="BC44" s="71">
        <f t="shared" si="56"/>
        <v>0</v>
      </c>
      <c r="BD44" s="72">
        <f t="shared" si="57"/>
        <v>75.937984076433125</v>
      </c>
      <c r="BE44" s="71">
        <f t="shared" si="58"/>
        <v>0</v>
      </c>
      <c r="BF44" s="72">
        <f t="shared" si="59"/>
        <v>23844.527000000002</v>
      </c>
      <c r="BG44" s="73">
        <f t="shared" si="60"/>
        <v>0</v>
      </c>
      <c r="BH44" s="70">
        <f t="shared" si="61"/>
        <v>314</v>
      </c>
      <c r="BI44" s="71">
        <f t="shared" si="62"/>
        <v>0</v>
      </c>
      <c r="BJ44" s="72">
        <f t="shared" si="63"/>
        <v>75.937984076433125</v>
      </c>
      <c r="BK44" s="71">
        <f t="shared" si="64"/>
        <v>0</v>
      </c>
      <c r="BL44" s="72">
        <f t="shared" si="65"/>
        <v>23844.527000000002</v>
      </c>
      <c r="BM44" s="74">
        <f t="shared" si="66"/>
        <v>0</v>
      </c>
      <c r="BN44" s="75">
        <f t="shared" si="67"/>
        <v>314</v>
      </c>
      <c r="BO44" s="71">
        <f t="shared" si="68"/>
        <v>0</v>
      </c>
      <c r="BP44" s="72">
        <f t="shared" si="69"/>
        <v>75.937984076433125</v>
      </c>
      <c r="BQ44" s="71">
        <f t="shared" si="70"/>
        <v>0</v>
      </c>
      <c r="BR44" s="72">
        <f t="shared" si="39"/>
        <v>23844.527000000002</v>
      </c>
      <c r="BS44" s="74">
        <f t="shared" si="71"/>
        <v>0</v>
      </c>
      <c r="BX44" s="321"/>
      <c r="BY44" s="366"/>
      <c r="BZ44" s="60" t="s">
        <v>51</v>
      </c>
      <c r="CA44" s="76">
        <v>700</v>
      </c>
      <c r="CB44" s="77">
        <v>56194.600000000013</v>
      </c>
      <c r="CC44" s="78">
        <v>295</v>
      </c>
      <c r="CD44" s="79">
        <v>24730.914000000001</v>
      </c>
      <c r="CE44" s="80"/>
      <c r="CF44" s="81"/>
      <c r="CG44" s="82"/>
      <c r="CH44" s="83"/>
      <c r="CI44" s="84"/>
      <c r="CJ44" s="85"/>
      <c r="CK44" s="78"/>
      <c r="CL44" s="83"/>
      <c r="CM44" s="78"/>
      <c r="CN44" s="83"/>
    </row>
    <row r="45" spans="3:92" ht="18" customHeight="1" x14ac:dyDescent="0.3">
      <c r="C45" s="315"/>
      <c r="D45" s="324"/>
      <c r="E45" s="60" t="s">
        <v>54</v>
      </c>
      <c r="F45" s="61">
        <f>CA32</f>
        <v>800</v>
      </c>
      <c r="G45" s="62">
        <f>IFERROR(F45/F50,0)</f>
        <v>0.20100502512562815</v>
      </c>
      <c r="H45" s="63">
        <f t="shared" si="40"/>
        <v>75.856000000000009</v>
      </c>
      <c r="I45" s="64">
        <f>IFERROR(H45/H35,0)</f>
        <v>0.87218317911269605</v>
      </c>
      <c r="J45" s="63">
        <f>CB32</f>
        <v>60684.80000000001</v>
      </c>
      <c r="K45" s="65">
        <f>IFERROR(J45/J50,0)</f>
        <v>0.19277255400254134</v>
      </c>
      <c r="L45" s="66">
        <f t="shared" si="75"/>
        <v>844</v>
      </c>
      <c r="M45" s="62">
        <f>IFERROR(L45/L50,0)</f>
        <v>0.17760942760942761</v>
      </c>
      <c r="N45" s="63">
        <f t="shared" si="41"/>
        <v>76.351050947867307</v>
      </c>
      <c r="O45" s="64">
        <f>IFERROR(N45/N35,0)</f>
        <v>0.8874367692803431</v>
      </c>
      <c r="P45" s="63">
        <f t="shared" si="76"/>
        <v>64440.287000000004</v>
      </c>
      <c r="Q45" s="67">
        <f>IFERROR(P45/P50,0)</f>
        <v>0.17578620754059787</v>
      </c>
      <c r="R45" s="66">
        <f>CE32</f>
        <v>0</v>
      </c>
      <c r="S45" s="62">
        <f>IFERROR(R45/R50,0)</f>
        <v>0</v>
      </c>
      <c r="T45" s="63" t="str">
        <f t="shared" si="42"/>
        <v>0</v>
      </c>
      <c r="U45" s="64">
        <f>IFERROR(T45/T35,0)</f>
        <v>0</v>
      </c>
      <c r="V45" s="63">
        <f>CF32</f>
        <v>0</v>
      </c>
      <c r="W45" s="67">
        <f>IFERROR(V45/V50,0)</f>
        <v>0</v>
      </c>
      <c r="X45" s="68">
        <f>CG32</f>
        <v>0</v>
      </c>
      <c r="Y45" s="62">
        <f>IFERROR(X45/X50,0)</f>
        <v>0</v>
      </c>
      <c r="Z45" s="63" t="str">
        <f t="shared" si="43"/>
        <v>0</v>
      </c>
      <c r="AA45" s="64">
        <f>IFERROR(Z45/Z35,0)</f>
        <v>0</v>
      </c>
      <c r="AB45" s="63">
        <f>CH32</f>
        <v>0</v>
      </c>
      <c r="AC45" s="65">
        <f>IFERROR(AB45/AB50,0)</f>
        <v>0</v>
      </c>
      <c r="AD45" s="66">
        <f>CI32</f>
        <v>0</v>
      </c>
      <c r="AE45" s="62">
        <f>IFERROR(AD45/AD50,0)</f>
        <v>0</v>
      </c>
      <c r="AF45" s="63" t="str">
        <f t="shared" si="44"/>
        <v>0</v>
      </c>
      <c r="AG45" s="64">
        <f>IFERROR(AF45/AF35,0)</f>
        <v>0</v>
      </c>
      <c r="AH45" s="63">
        <f>CJ32</f>
        <v>0</v>
      </c>
      <c r="AI45" s="67">
        <f>IFERROR(AH45/AH50,0)</f>
        <v>0</v>
      </c>
      <c r="AJ45" s="66">
        <f>CK32</f>
        <v>0</v>
      </c>
      <c r="AK45" s="62">
        <f>IFERROR(AJ45/AJ50,0)</f>
        <v>0</v>
      </c>
      <c r="AL45" s="63" t="str">
        <f t="shared" si="45"/>
        <v>0</v>
      </c>
      <c r="AM45" s="64">
        <f>IFERROR(AL45/AL35,0)</f>
        <v>0</v>
      </c>
      <c r="AN45" s="63">
        <f>CL32</f>
        <v>0</v>
      </c>
      <c r="AO45" s="65">
        <f>IFERROR(AN45/AN50,0)</f>
        <v>0</v>
      </c>
      <c r="AP45" s="66">
        <f t="shared" si="77"/>
        <v>0</v>
      </c>
      <c r="AQ45" s="62">
        <f>IFERROR(AP45/AP50,0)</f>
        <v>0</v>
      </c>
      <c r="AR45" s="63" t="str">
        <f t="shared" si="47"/>
        <v>0</v>
      </c>
      <c r="AS45" s="64">
        <f>IFERROR(AR45/AR35,0)</f>
        <v>0</v>
      </c>
      <c r="AT45" s="63">
        <f t="shared" si="78"/>
        <v>0</v>
      </c>
      <c r="AU45" s="69">
        <f>IFERROR(AT45/AT50,0)</f>
        <v>0</v>
      </c>
      <c r="AV45" s="70">
        <f t="shared" si="49"/>
        <v>44</v>
      </c>
      <c r="AW45" s="71">
        <f t="shared" si="50"/>
        <v>5.5E-2</v>
      </c>
      <c r="AX45" s="72">
        <f t="shared" si="51"/>
        <v>0.49505094786729842</v>
      </c>
      <c r="AY45" s="71">
        <f t="shared" si="52"/>
        <v>6.5261936810179595E-3</v>
      </c>
      <c r="AZ45" s="72">
        <f t="shared" si="53"/>
        <v>3755.4869999999937</v>
      </c>
      <c r="BA45" s="73">
        <f t="shared" si="54"/>
        <v>6.1885134333473833E-2</v>
      </c>
      <c r="BB45" s="70">
        <f t="shared" si="55"/>
        <v>844</v>
      </c>
      <c r="BC45" s="71">
        <f t="shared" si="56"/>
        <v>0</v>
      </c>
      <c r="BD45" s="72">
        <f t="shared" si="57"/>
        <v>76.351050947867307</v>
      </c>
      <c r="BE45" s="71">
        <f t="shared" si="58"/>
        <v>0</v>
      </c>
      <c r="BF45" s="72">
        <f t="shared" si="59"/>
        <v>64440.287000000004</v>
      </c>
      <c r="BG45" s="73">
        <f t="shared" si="60"/>
        <v>0</v>
      </c>
      <c r="BH45" s="70">
        <f t="shared" si="61"/>
        <v>844</v>
      </c>
      <c r="BI45" s="71">
        <f t="shared" si="62"/>
        <v>0</v>
      </c>
      <c r="BJ45" s="72">
        <f t="shared" si="63"/>
        <v>76.351050947867307</v>
      </c>
      <c r="BK45" s="71">
        <f t="shared" si="64"/>
        <v>0</v>
      </c>
      <c r="BL45" s="72">
        <f t="shared" si="65"/>
        <v>64440.287000000004</v>
      </c>
      <c r="BM45" s="74">
        <f t="shared" si="66"/>
        <v>0</v>
      </c>
      <c r="BN45" s="75">
        <f t="shared" si="67"/>
        <v>844</v>
      </c>
      <c r="BO45" s="71">
        <f t="shared" si="68"/>
        <v>0</v>
      </c>
      <c r="BP45" s="72">
        <f t="shared" si="69"/>
        <v>76.351050947867307</v>
      </c>
      <c r="BQ45" s="71">
        <f t="shared" si="70"/>
        <v>0</v>
      </c>
      <c r="BR45" s="72">
        <f t="shared" si="39"/>
        <v>64440.287000000004</v>
      </c>
      <c r="BS45" s="74">
        <f t="shared" si="71"/>
        <v>0</v>
      </c>
      <c r="BX45" s="321"/>
      <c r="BY45" s="366"/>
      <c r="BZ45" s="60" t="s">
        <v>54</v>
      </c>
      <c r="CA45" s="76">
        <v>900</v>
      </c>
      <c r="CB45" s="77">
        <v>71438.400000000023</v>
      </c>
      <c r="CC45" s="78">
        <v>655</v>
      </c>
      <c r="CD45" s="79">
        <v>54856.108</v>
      </c>
      <c r="CE45" s="80"/>
      <c r="CF45" s="81"/>
      <c r="CG45" s="82"/>
      <c r="CH45" s="83"/>
      <c r="CI45" s="84"/>
      <c r="CJ45" s="85"/>
      <c r="CK45" s="78"/>
      <c r="CL45" s="83"/>
      <c r="CM45" s="78"/>
      <c r="CN45" s="83"/>
    </row>
    <row r="46" spans="3:92" ht="18" customHeight="1" x14ac:dyDescent="0.3">
      <c r="C46" s="315"/>
      <c r="D46" s="324"/>
      <c r="E46" s="60" t="s">
        <v>56</v>
      </c>
      <c r="F46" s="61">
        <f>CA33</f>
        <v>10</v>
      </c>
      <c r="G46" s="62">
        <f>IFERROR(F46/F50,0)</f>
        <v>2.5125628140703518E-3</v>
      </c>
      <c r="H46" s="63">
        <f t="shared" si="40"/>
        <v>77.580000000000013</v>
      </c>
      <c r="I46" s="64">
        <f>IFERROR(H46/H35,0)</f>
        <v>0.89200552409253009</v>
      </c>
      <c r="J46" s="63">
        <f>CB33</f>
        <v>775.80000000000018</v>
      </c>
      <c r="K46" s="65">
        <f>IFERROR(J46/J50,0)</f>
        <v>2.464421855146125E-3</v>
      </c>
      <c r="L46" s="66">
        <f t="shared" si="75"/>
        <v>6</v>
      </c>
      <c r="M46" s="62">
        <f>IFERROR(L46/L50,0)</f>
        <v>1.2626262626262627E-3</v>
      </c>
      <c r="N46" s="63">
        <f t="shared" si="41"/>
        <v>81.666333333333327</v>
      </c>
      <c r="O46" s="64">
        <f>IFERROR(N46/N35,0)</f>
        <v>0.94921688847204155</v>
      </c>
      <c r="P46" s="63">
        <f t="shared" si="76"/>
        <v>489.99799999999999</v>
      </c>
      <c r="Q46" s="67">
        <f>IFERROR(P46/P50,0)</f>
        <v>1.3366621120492195E-3</v>
      </c>
      <c r="R46" s="66">
        <f>CE33</f>
        <v>0</v>
      </c>
      <c r="S46" s="62">
        <f>IFERROR(R46/R50,0)</f>
        <v>0</v>
      </c>
      <c r="T46" s="63" t="str">
        <f t="shared" si="42"/>
        <v>0</v>
      </c>
      <c r="U46" s="64">
        <f>IFERROR(T46/T35,0)</f>
        <v>0</v>
      </c>
      <c r="V46" s="63">
        <f>CF33</f>
        <v>0</v>
      </c>
      <c r="W46" s="67">
        <f>IFERROR(V46/V50,0)</f>
        <v>0</v>
      </c>
      <c r="X46" s="68">
        <f>CG33</f>
        <v>0</v>
      </c>
      <c r="Y46" s="62">
        <f>IFERROR(X46/X50,0)</f>
        <v>0</v>
      </c>
      <c r="Z46" s="63" t="str">
        <f t="shared" si="43"/>
        <v>0</v>
      </c>
      <c r="AA46" s="64">
        <f>IFERROR(Z46/Z35,0)</f>
        <v>0</v>
      </c>
      <c r="AB46" s="63">
        <f>CH33</f>
        <v>0</v>
      </c>
      <c r="AC46" s="65">
        <f>IFERROR(AB46/AB50,0)</f>
        <v>0</v>
      </c>
      <c r="AD46" s="66">
        <f>CI33</f>
        <v>0</v>
      </c>
      <c r="AE46" s="62">
        <f>IFERROR(AD46/AD50,0)</f>
        <v>0</v>
      </c>
      <c r="AF46" s="63" t="str">
        <f t="shared" si="44"/>
        <v>0</v>
      </c>
      <c r="AG46" s="64">
        <f>IFERROR(AF46/AF35,0)</f>
        <v>0</v>
      </c>
      <c r="AH46" s="63">
        <f>CJ33</f>
        <v>0</v>
      </c>
      <c r="AI46" s="67">
        <f>IFERROR(AH46/AH50,0)</f>
        <v>0</v>
      </c>
      <c r="AJ46" s="66">
        <f>CK33</f>
        <v>0</v>
      </c>
      <c r="AK46" s="62">
        <f>IFERROR(AJ46/AJ50,0)</f>
        <v>0</v>
      </c>
      <c r="AL46" s="63" t="str">
        <f t="shared" si="45"/>
        <v>0</v>
      </c>
      <c r="AM46" s="64">
        <f>IFERROR(AL46/AL35,0)</f>
        <v>0</v>
      </c>
      <c r="AN46" s="63">
        <f>CL33</f>
        <v>0</v>
      </c>
      <c r="AO46" s="65">
        <f>IFERROR(AN46/AN50,0)</f>
        <v>0</v>
      </c>
      <c r="AP46" s="66">
        <f t="shared" si="77"/>
        <v>0</v>
      </c>
      <c r="AQ46" s="62">
        <f>IFERROR(AP46/AP50,0)</f>
        <v>0</v>
      </c>
      <c r="AR46" s="63" t="str">
        <f t="shared" si="47"/>
        <v>0</v>
      </c>
      <c r="AS46" s="64">
        <f>IFERROR(AR46/AR35,0)</f>
        <v>0</v>
      </c>
      <c r="AT46" s="63">
        <f t="shared" si="78"/>
        <v>0</v>
      </c>
      <c r="AU46" s="69">
        <f>IFERROR(AT46/AT50,0)</f>
        <v>0</v>
      </c>
      <c r="AV46" s="70">
        <f t="shared" si="49"/>
        <v>-4</v>
      </c>
      <c r="AW46" s="71">
        <f t="shared" si="50"/>
        <v>-0.4</v>
      </c>
      <c r="AX46" s="72">
        <f t="shared" si="51"/>
        <v>4.0863333333333145</v>
      </c>
      <c r="AY46" s="71">
        <f t="shared" si="52"/>
        <v>5.2672510097103817E-2</v>
      </c>
      <c r="AZ46" s="72">
        <f t="shared" si="53"/>
        <v>-285.80200000000019</v>
      </c>
      <c r="BA46" s="73">
        <f t="shared" si="54"/>
        <v>-0.36839649394173773</v>
      </c>
      <c r="BB46" s="70">
        <f t="shared" si="55"/>
        <v>6</v>
      </c>
      <c r="BC46" s="71">
        <f t="shared" si="56"/>
        <v>0</v>
      </c>
      <c r="BD46" s="72">
        <f t="shared" si="57"/>
        <v>81.666333333333327</v>
      </c>
      <c r="BE46" s="71">
        <f t="shared" si="58"/>
        <v>0</v>
      </c>
      <c r="BF46" s="72">
        <f t="shared" si="59"/>
        <v>489.99799999999999</v>
      </c>
      <c r="BG46" s="73">
        <f t="shared" si="60"/>
        <v>0</v>
      </c>
      <c r="BH46" s="70">
        <f t="shared" si="61"/>
        <v>6</v>
      </c>
      <c r="BI46" s="71">
        <f t="shared" si="62"/>
        <v>0</v>
      </c>
      <c r="BJ46" s="72">
        <f t="shared" si="63"/>
        <v>81.666333333333327</v>
      </c>
      <c r="BK46" s="71">
        <f t="shared" si="64"/>
        <v>0</v>
      </c>
      <c r="BL46" s="72">
        <f t="shared" si="65"/>
        <v>489.99799999999999</v>
      </c>
      <c r="BM46" s="74">
        <f t="shared" si="66"/>
        <v>0</v>
      </c>
      <c r="BN46" s="75">
        <f t="shared" si="67"/>
        <v>6</v>
      </c>
      <c r="BO46" s="71">
        <f t="shared" si="68"/>
        <v>0</v>
      </c>
      <c r="BP46" s="72">
        <f t="shared" si="69"/>
        <v>81.666333333333327</v>
      </c>
      <c r="BQ46" s="71">
        <f t="shared" si="70"/>
        <v>0</v>
      </c>
      <c r="BR46" s="72">
        <f t="shared" si="39"/>
        <v>489.99799999999999</v>
      </c>
      <c r="BS46" s="74">
        <f t="shared" si="71"/>
        <v>0</v>
      </c>
      <c r="BX46" s="321"/>
      <c r="BY46" s="366"/>
      <c r="BZ46" s="60" t="s">
        <v>55</v>
      </c>
      <c r="CA46" s="76">
        <v>10</v>
      </c>
      <c r="CB46" s="77">
        <v>811.80000000000018</v>
      </c>
      <c r="CC46" s="78">
        <v>4</v>
      </c>
      <c r="CD46" s="79">
        <v>380</v>
      </c>
      <c r="CE46" s="80"/>
      <c r="CF46" s="81"/>
      <c r="CG46" s="82"/>
      <c r="CH46" s="83"/>
      <c r="CI46" s="84"/>
      <c r="CJ46" s="85"/>
      <c r="CK46" s="78"/>
      <c r="CL46" s="83"/>
      <c r="CM46" s="78"/>
      <c r="CN46" s="83"/>
    </row>
    <row r="47" spans="3:92" ht="18" customHeight="1" x14ac:dyDescent="0.3">
      <c r="C47" s="315"/>
      <c r="D47" s="324"/>
      <c r="E47" s="60" t="s">
        <v>39</v>
      </c>
      <c r="F47" s="61">
        <f>CA34</f>
        <v>90</v>
      </c>
      <c r="G47" s="62">
        <f>IFERROR(F47/F50,0)</f>
        <v>2.2613065326633167E-2</v>
      </c>
      <c r="H47" s="63">
        <f t="shared" si="40"/>
        <v>81.890000000000015</v>
      </c>
      <c r="I47" s="64">
        <f>IFERROR(H47/H35,0)</f>
        <v>0.94156138654211508</v>
      </c>
      <c r="J47" s="63">
        <f>CB34</f>
        <v>7370.1000000000013</v>
      </c>
      <c r="K47" s="65">
        <f>IFERROR(J47/J50,0)</f>
        <v>2.3412007623888186E-2</v>
      </c>
      <c r="L47" s="66">
        <f t="shared" si="75"/>
        <v>86</v>
      </c>
      <c r="M47" s="62">
        <f>IFERROR(L47/L50,0)</f>
        <v>1.8097643097643099E-2</v>
      </c>
      <c r="N47" s="63">
        <f t="shared" si="41"/>
        <v>84.15955813953488</v>
      </c>
      <c r="O47" s="64">
        <f>IFERROR(N47/N35,0)</f>
        <v>0.97819591809425155</v>
      </c>
      <c r="P47" s="63">
        <f t="shared" si="76"/>
        <v>7237.7219999999998</v>
      </c>
      <c r="Q47" s="67">
        <f>IFERROR(P47/P50,0)</f>
        <v>1.9743731147770199E-2</v>
      </c>
      <c r="R47" s="66">
        <f>CE34</f>
        <v>0</v>
      </c>
      <c r="S47" s="62">
        <f>IFERROR(R47/R50,0)</f>
        <v>0</v>
      </c>
      <c r="T47" s="63" t="str">
        <f t="shared" si="42"/>
        <v>0</v>
      </c>
      <c r="U47" s="64">
        <f>IFERROR(T47/T35,0)</f>
        <v>0</v>
      </c>
      <c r="V47" s="63">
        <f>CF34</f>
        <v>0</v>
      </c>
      <c r="W47" s="67">
        <f>IFERROR(V47/V50,0)</f>
        <v>0</v>
      </c>
      <c r="X47" s="68">
        <f>CG34</f>
        <v>0</v>
      </c>
      <c r="Y47" s="62">
        <f>IFERROR(X47/X50,0)</f>
        <v>0</v>
      </c>
      <c r="Z47" s="63" t="str">
        <f t="shared" si="43"/>
        <v>0</v>
      </c>
      <c r="AA47" s="64">
        <f>IFERROR(Z47/Z35,0)</f>
        <v>0</v>
      </c>
      <c r="AB47" s="63">
        <f>CH34</f>
        <v>0</v>
      </c>
      <c r="AC47" s="65">
        <f>IFERROR(AB47/AB50,0)</f>
        <v>0</v>
      </c>
      <c r="AD47" s="66">
        <f>CI34</f>
        <v>0</v>
      </c>
      <c r="AE47" s="62">
        <f>IFERROR(AD47/AD50,0)</f>
        <v>0</v>
      </c>
      <c r="AF47" s="63" t="str">
        <f t="shared" si="44"/>
        <v>0</v>
      </c>
      <c r="AG47" s="64">
        <f>IFERROR(AF47/AF35,0)</f>
        <v>0</v>
      </c>
      <c r="AH47" s="63">
        <f>CJ34</f>
        <v>0</v>
      </c>
      <c r="AI47" s="67">
        <f>IFERROR(AH47/AH50,0)</f>
        <v>0</v>
      </c>
      <c r="AJ47" s="66">
        <f>CK34</f>
        <v>0</v>
      </c>
      <c r="AK47" s="62">
        <f>IFERROR(AJ47/AJ50,0)</f>
        <v>0</v>
      </c>
      <c r="AL47" s="63" t="str">
        <f t="shared" si="45"/>
        <v>0</v>
      </c>
      <c r="AM47" s="64">
        <f>IFERROR(AL47/AL35,0)</f>
        <v>0</v>
      </c>
      <c r="AN47" s="63">
        <f>CL34</f>
        <v>0</v>
      </c>
      <c r="AO47" s="65">
        <f>IFERROR(AN47/AN50,0)</f>
        <v>0</v>
      </c>
      <c r="AP47" s="66">
        <f t="shared" si="77"/>
        <v>0</v>
      </c>
      <c r="AQ47" s="62">
        <f>IFERROR(AP47/AP50,0)</f>
        <v>0</v>
      </c>
      <c r="AR47" s="63" t="str">
        <f t="shared" si="47"/>
        <v>0</v>
      </c>
      <c r="AS47" s="64">
        <f>IFERROR(AR47/AR35,0)</f>
        <v>0</v>
      </c>
      <c r="AT47" s="63">
        <f t="shared" si="78"/>
        <v>0</v>
      </c>
      <c r="AU47" s="69">
        <f>IFERROR(AT47/AT50,0)</f>
        <v>0</v>
      </c>
      <c r="AV47" s="70">
        <f t="shared" si="49"/>
        <v>-4</v>
      </c>
      <c r="AW47" s="71">
        <f t="shared" si="50"/>
        <v>-4.4444444444444446E-2</v>
      </c>
      <c r="AX47" s="72">
        <f t="shared" si="51"/>
        <v>2.2695581395348654</v>
      </c>
      <c r="AY47" s="71">
        <f t="shared" si="52"/>
        <v>2.7714716565329894E-2</v>
      </c>
      <c r="AZ47" s="72">
        <f t="shared" si="53"/>
        <v>-132.37800000000152</v>
      </c>
      <c r="BA47" s="73">
        <f t="shared" si="54"/>
        <v>-1.7961493059795865E-2</v>
      </c>
      <c r="BB47" s="70">
        <f t="shared" si="55"/>
        <v>86</v>
      </c>
      <c r="BC47" s="71">
        <f t="shared" si="56"/>
        <v>0</v>
      </c>
      <c r="BD47" s="72">
        <f t="shared" si="57"/>
        <v>84.15955813953488</v>
      </c>
      <c r="BE47" s="71">
        <f t="shared" si="58"/>
        <v>0</v>
      </c>
      <c r="BF47" s="72">
        <f t="shared" si="59"/>
        <v>7237.7219999999998</v>
      </c>
      <c r="BG47" s="73">
        <f t="shared" si="60"/>
        <v>0</v>
      </c>
      <c r="BH47" s="70">
        <f t="shared" si="61"/>
        <v>86</v>
      </c>
      <c r="BI47" s="71">
        <f t="shared" si="62"/>
        <v>0</v>
      </c>
      <c r="BJ47" s="72">
        <f t="shared" si="63"/>
        <v>84.15955813953488</v>
      </c>
      <c r="BK47" s="71">
        <f t="shared" si="64"/>
        <v>0</v>
      </c>
      <c r="BL47" s="72">
        <f t="shared" si="65"/>
        <v>7237.7219999999998</v>
      </c>
      <c r="BM47" s="74">
        <f t="shared" si="66"/>
        <v>0</v>
      </c>
      <c r="BN47" s="75">
        <f t="shared" si="67"/>
        <v>86</v>
      </c>
      <c r="BO47" s="71">
        <f t="shared" si="68"/>
        <v>0</v>
      </c>
      <c r="BP47" s="72">
        <f t="shared" si="69"/>
        <v>84.15955813953488</v>
      </c>
      <c r="BQ47" s="71">
        <f t="shared" si="70"/>
        <v>0</v>
      </c>
      <c r="BR47" s="72">
        <f t="shared" si="39"/>
        <v>7237.7219999999998</v>
      </c>
      <c r="BS47" s="74">
        <f t="shared" si="71"/>
        <v>0</v>
      </c>
      <c r="BX47" s="321"/>
      <c r="BY47" s="366"/>
      <c r="BZ47" s="60" t="s">
        <v>40</v>
      </c>
      <c r="CA47" s="76">
        <v>90</v>
      </c>
      <c r="CB47" s="77">
        <v>7712.1000000000013</v>
      </c>
      <c r="CC47" s="78">
        <v>68</v>
      </c>
      <c r="CD47" s="79">
        <v>5948.7080000000005</v>
      </c>
      <c r="CE47" s="80"/>
      <c r="CF47" s="81"/>
      <c r="CG47" s="82"/>
      <c r="CH47" s="83"/>
      <c r="CI47" s="84"/>
      <c r="CJ47" s="85"/>
      <c r="CK47" s="78"/>
      <c r="CL47" s="83"/>
      <c r="CM47" s="78"/>
      <c r="CN47" s="83"/>
    </row>
    <row r="48" spans="3:92" ht="18" customHeight="1" x14ac:dyDescent="0.3">
      <c r="C48" s="315"/>
      <c r="D48" s="325"/>
      <c r="E48" s="86" t="s">
        <v>41</v>
      </c>
      <c r="F48" s="87">
        <f>SUM(F43:F47)</f>
        <v>1650</v>
      </c>
      <c r="G48" s="88">
        <f>IFERROR(F48/F50,0)</f>
        <v>0.41457286432160806</v>
      </c>
      <c r="H48" s="89">
        <f t="shared" si="40"/>
        <v>77.214303030303043</v>
      </c>
      <c r="I48" s="90">
        <f>IFERROR(H48/H35,0)</f>
        <v>0.88780078424832287</v>
      </c>
      <c r="J48" s="89">
        <f>SUM(J43:J47)</f>
        <v>127403.60000000002</v>
      </c>
      <c r="K48" s="91">
        <f>IFERROR(J48/J50,0)</f>
        <v>0.40471283354510806</v>
      </c>
      <c r="L48" s="92">
        <f>SUM(L43:L47)</f>
        <v>1433</v>
      </c>
      <c r="M48" s="88">
        <f>IFERROR(L48/L50,0)</f>
        <v>0.30155723905723908</v>
      </c>
      <c r="N48" s="89">
        <f t="shared" si="41"/>
        <v>77.042306350314021</v>
      </c>
      <c r="O48" s="90">
        <f>IFERROR(N48/N35,0)</f>
        <v>0.8954713078162142</v>
      </c>
      <c r="P48" s="89">
        <f>SUM(P43:P47)</f>
        <v>110401.625</v>
      </c>
      <c r="Q48" s="93">
        <f>IFERROR(P48/P50,0)</f>
        <v>0.30116381953837756</v>
      </c>
      <c r="R48" s="92">
        <f>SUM(R43:R47)</f>
        <v>0</v>
      </c>
      <c r="S48" s="88">
        <f>IFERROR(R48/R50,0)</f>
        <v>0</v>
      </c>
      <c r="T48" s="89" t="str">
        <f t="shared" si="42"/>
        <v>0</v>
      </c>
      <c r="U48" s="90">
        <f>IFERROR(T48/T35,0)</f>
        <v>0</v>
      </c>
      <c r="V48" s="89">
        <f>SUM(V43:V47)</f>
        <v>0</v>
      </c>
      <c r="W48" s="93">
        <f>IFERROR(V48/V50,0)</f>
        <v>0</v>
      </c>
      <c r="X48" s="94">
        <f>SUM(X43:X47)</f>
        <v>0</v>
      </c>
      <c r="Y48" s="88">
        <f>IFERROR(X48/X50,0)</f>
        <v>0</v>
      </c>
      <c r="Z48" s="89" t="str">
        <f t="shared" si="43"/>
        <v>0</v>
      </c>
      <c r="AA48" s="90">
        <f>IFERROR(Z48/Z35,0)</f>
        <v>0</v>
      </c>
      <c r="AB48" s="89">
        <f>SUM(AB43:AB47)</f>
        <v>0</v>
      </c>
      <c r="AC48" s="91">
        <f>IFERROR(AB48/AB50,0)</f>
        <v>0</v>
      </c>
      <c r="AD48" s="92">
        <f>SUM(AD43:AD47)</f>
        <v>0</v>
      </c>
      <c r="AE48" s="88">
        <f>IFERROR(AD48/AD50,0)</f>
        <v>0</v>
      </c>
      <c r="AF48" s="89" t="str">
        <f t="shared" si="44"/>
        <v>0</v>
      </c>
      <c r="AG48" s="90">
        <f>IFERROR(AF48/AF35,0)</f>
        <v>0</v>
      </c>
      <c r="AH48" s="89">
        <f>SUM(AH43:AH47)</f>
        <v>0</v>
      </c>
      <c r="AI48" s="93">
        <f>IFERROR(AH48/AH50,0)</f>
        <v>0</v>
      </c>
      <c r="AJ48" s="92">
        <f>SUM(AJ43:AJ47)</f>
        <v>0</v>
      </c>
      <c r="AK48" s="88">
        <f>IFERROR(AJ48/AJ50,0)</f>
        <v>0</v>
      </c>
      <c r="AL48" s="89" t="str">
        <f t="shared" si="45"/>
        <v>0</v>
      </c>
      <c r="AM48" s="90">
        <f>IFERROR(AL48/AL35,0)</f>
        <v>0</v>
      </c>
      <c r="AN48" s="89">
        <f>SUM(AN43:AN47)</f>
        <v>0</v>
      </c>
      <c r="AO48" s="91">
        <f>IFERROR(AN48/AN50,0)</f>
        <v>0</v>
      </c>
      <c r="AP48" s="92">
        <f>SUM(AP43:AP47)</f>
        <v>0</v>
      </c>
      <c r="AQ48" s="88">
        <f>IFERROR(AP48/AP50,0)</f>
        <v>0</v>
      </c>
      <c r="AR48" s="89" t="str">
        <f t="shared" si="47"/>
        <v>0</v>
      </c>
      <c r="AS48" s="90">
        <f>IFERROR(AR48/AR35,0)</f>
        <v>0</v>
      </c>
      <c r="AT48" s="89">
        <f>SUM(AT43:AT47)</f>
        <v>0</v>
      </c>
      <c r="AU48" s="95">
        <f>IFERROR(AT48/AT50,0)</f>
        <v>0</v>
      </c>
      <c r="AV48" s="96">
        <f t="shared" si="49"/>
        <v>-217</v>
      </c>
      <c r="AW48" s="97">
        <f t="shared" si="50"/>
        <v>-0.1315151515151515</v>
      </c>
      <c r="AX48" s="98">
        <f t="shared" si="51"/>
        <v>-0.17199667998902157</v>
      </c>
      <c r="AY48" s="97">
        <f t="shared" si="52"/>
        <v>-2.22752357062034E-3</v>
      </c>
      <c r="AZ48" s="98">
        <f t="shared" si="53"/>
        <v>-17001.97500000002</v>
      </c>
      <c r="BA48" s="99">
        <f t="shared" si="54"/>
        <v>-0.13344972198587809</v>
      </c>
      <c r="BB48" s="96">
        <f t="shared" si="55"/>
        <v>1433</v>
      </c>
      <c r="BC48" s="97">
        <f t="shared" si="56"/>
        <v>0</v>
      </c>
      <c r="BD48" s="98">
        <f t="shared" si="57"/>
        <v>77.042306350314021</v>
      </c>
      <c r="BE48" s="97">
        <f t="shared" si="58"/>
        <v>0</v>
      </c>
      <c r="BF48" s="98">
        <f t="shared" si="59"/>
        <v>110401.625</v>
      </c>
      <c r="BG48" s="99">
        <f t="shared" si="60"/>
        <v>0</v>
      </c>
      <c r="BH48" s="96">
        <f t="shared" si="61"/>
        <v>1433</v>
      </c>
      <c r="BI48" s="97">
        <f t="shared" si="62"/>
        <v>0</v>
      </c>
      <c r="BJ48" s="98">
        <f t="shared" si="63"/>
        <v>77.042306350314021</v>
      </c>
      <c r="BK48" s="97">
        <f t="shared" si="64"/>
        <v>0</v>
      </c>
      <c r="BL48" s="98">
        <f t="shared" si="65"/>
        <v>110401.625</v>
      </c>
      <c r="BM48" s="100">
        <f t="shared" si="66"/>
        <v>0</v>
      </c>
      <c r="BN48" s="101">
        <f t="shared" si="67"/>
        <v>1433</v>
      </c>
      <c r="BO48" s="97">
        <f t="shared" si="68"/>
        <v>0</v>
      </c>
      <c r="BP48" s="98">
        <f t="shared" si="69"/>
        <v>77.042306350314021</v>
      </c>
      <c r="BQ48" s="97">
        <f t="shared" si="70"/>
        <v>0</v>
      </c>
      <c r="BR48" s="98">
        <f t="shared" si="39"/>
        <v>110401.625</v>
      </c>
      <c r="BS48" s="100">
        <f t="shared" si="71"/>
        <v>0</v>
      </c>
      <c r="BX48" s="368"/>
      <c r="BY48" s="364" t="s">
        <v>57</v>
      </c>
      <c r="BZ48" s="365"/>
      <c r="CA48" s="135">
        <v>30</v>
      </c>
      <c r="CB48" s="136">
        <v>0</v>
      </c>
      <c r="CC48" s="137">
        <v>52</v>
      </c>
      <c r="CD48" s="138">
        <v>0</v>
      </c>
      <c r="CE48" s="139"/>
      <c r="CF48" s="140"/>
      <c r="CG48" s="141"/>
      <c r="CH48" s="142"/>
      <c r="CI48" s="143"/>
      <c r="CJ48" s="144"/>
      <c r="CK48" s="137"/>
      <c r="CL48" s="142"/>
      <c r="CM48" s="137"/>
      <c r="CN48" s="142"/>
    </row>
    <row r="49" spans="3:92" ht="18" customHeight="1" x14ac:dyDescent="0.3">
      <c r="C49" s="315"/>
      <c r="D49" s="326" t="s">
        <v>57</v>
      </c>
      <c r="E49" s="327"/>
      <c r="F49" s="155">
        <f>CA35</f>
        <v>20</v>
      </c>
      <c r="G49" s="156">
        <f>IFERROR(F49/F50,0)</f>
        <v>5.0251256281407036E-3</v>
      </c>
      <c r="H49" s="157">
        <f t="shared" si="40"/>
        <v>0</v>
      </c>
      <c r="I49" s="158">
        <f>IFERROR(H49/H35,0)</f>
        <v>0</v>
      </c>
      <c r="J49" s="157">
        <f>CB35</f>
        <v>0</v>
      </c>
      <c r="K49" s="159">
        <f>IFERROR(J49/J50,0)</f>
        <v>0</v>
      </c>
      <c r="L49" s="160">
        <f>CC35</f>
        <v>31</v>
      </c>
      <c r="M49" s="156">
        <f>IFERROR(L49/L50,0)</f>
        <v>6.5235690235690234E-3</v>
      </c>
      <c r="N49" s="157">
        <f t="shared" si="41"/>
        <v>0</v>
      </c>
      <c r="O49" s="158">
        <f>IFERROR(N49/N35,0)</f>
        <v>0</v>
      </c>
      <c r="P49" s="157">
        <f>CD35</f>
        <v>0</v>
      </c>
      <c r="Q49" s="161">
        <f>IFERROR(P49/P50,0)</f>
        <v>0</v>
      </c>
      <c r="R49" s="160">
        <f>CE35</f>
        <v>0</v>
      </c>
      <c r="S49" s="156">
        <f>IFERROR(R49/R50,0)</f>
        <v>0</v>
      </c>
      <c r="T49" s="157" t="str">
        <f t="shared" si="42"/>
        <v>0</v>
      </c>
      <c r="U49" s="158">
        <f>IFERROR(T49/T35,0)</f>
        <v>0</v>
      </c>
      <c r="V49" s="157">
        <f>CF35</f>
        <v>0</v>
      </c>
      <c r="W49" s="161">
        <f>IFERROR(V49/V50,0)</f>
        <v>0</v>
      </c>
      <c r="X49" s="162">
        <f>CG35</f>
        <v>0</v>
      </c>
      <c r="Y49" s="156">
        <f>IFERROR(X49/X50,0)</f>
        <v>0</v>
      </c>
      <c r="Z49" s="157" t="str">
        <f t="shared" si="43"/>
        <v>0</v>
      </c>
      <c r="AA49" s="158">
        <f>IFERROR(Z49/Z35,0)</f>
        <v>0</v>
      </c>
      <c r="AB49" s="157">
        <f>CH35</f>
        <v>0</v>
      </c>
      <c r="AC49" s="159">
        <f>IFERROR(AB49/AB50,0)</f>
        <v>0</v>
      </c>
      <c r="AD49" s="160">
        <f>CI35</f>
        <v>0</v>
      </c>
      <c r="AE49" s="156">
        <f>IFERROR(AD49/AD50,0)</f>
        <v>0</v>
      </c>
      <c r="AF49" s="157" t="str">
        <f t="shared" si="44"/>
        <v>0</v>
      </c>
      <c r="AG49" s="158">
        <f>IFERROR(AF49/AF35,0)</f>
        <v>0</v>
      </c>
      <c r="AH49" s="157">
        <f>CJ35</f>
        <v>0</v>
      </c>
      <c r="AI49" s="161">
        <f>IFERROR(AH49/AH50,0)</f>
        <v>0</v>
      </c>
      <c r="AJ49" s="160">
        <f>CK35</f>
        <v>0</v>
      </c>
      <c r="AK49" s="156">
        <f>IFERROR(AJ49/AJ50,0)</f>
        <v>0</v>
      </c>
      <c r="AL49" s="157" t="str">
        <f t="shared" si="45"/>
        <v>0</v>
      </c>
      <c r="AM49" s="158">
        <f>IFERROR(AL49/AL35,0)</f>
        <v>0</v>
      </c>
      <c r="AN49" s="157">
        <f>CL35</f>
        <v>0</v>
      </c>
      <c r="AO49" s="159">
        <f>IFERROR(AN49/AN50,0)</f>
        <v>0</v>
      </c>
      <c r="AP49" s="160">
        <f>CM35</f>
        <v>0</v>
      </c>
      <c r="AQ49" s="156">
        <f>IFERROR(AP49/AP50,0)</f>
        <v>0</v>
      </c>
      <c r="AR49" s="157" t="str">
        <f t="shared" si="47"/>
        <v>0</v>
      </c>
      <c r="AS49" s="158">
        <f>IFERROR(AR49/AR35,0)</f>
        <v>0</v>
      </c>
      <c r="AT49" s="157">
        <f>CN35</f>
        <v>0</v>
      </c>
      <c r="AU49" s="163">
        <f>IFERROR(AT49/AT50,0)</f>
        <v>0</v>
      </c>
      <c r="AV49" s="164">
        <f t="shared" si="49"/>
        <v>11</v>
      </c>
      <c r="AW49" s="165">
        <f t="shared" si="50"/>
        <v>0.55000000000000004</v>
      </c>
      <c r="AX49" s="166">
        <f t="shared" si="51"/>
        <v>0</v>
      </c>
      <c r="AY49" s="165">
        <f t="shared" si="52"/>
        <v>0</v>
      </c>
      <c r="AZ49" s="166">
        <f t="shared" si="53"/>
        <v>0</v>
      </c>
      <c r="BA49" s="167">
        <f t="shared" si="54"/>
        <v>0</v>
      </c>
      <c r="BB49" s="164">
        <f t="shared" si="55"/>
        <v>31</v>
      </c>
      <c r="BC49" s="165">
        <f t="shared" si="56"/>
        <v>0</v>
      </c>
      <c r="BD49" s="166">
        <f t="shared" si="57"/>
        <v>0</v>
      </c>
      <c r="BE49" s="165">
        <f t="shared" si="58"/>
        <v>0</v>
      </c>
      <c r="BF49" s="166">
        <f t="shared" si="59"/>
        <v>0</v>
      </c>
      <c r="BG49" s="167">
        <f t="shared" si="60"/>
        <v>0</v>
      </c>
      <c r="BH49" s="164">
        <f t="shared" si="61"/>
        <v>31</v>
      </c>
      <c r="BI49" s="165">
        <f t="shared" si="62"/>
        <v>0</v>
      </c>
      <c r="BJ49" s="166">
        <f t="shared" si="63"/>
        <v>0</v>
      </c>
      <c r="BK49" s="165">
        <f t="shared" si="64"/>
        <v>0</v>
      </c>
      <c r="BL49" s="166">
        <f t="shared" si="65"/>
        <v>0</v>
      </c>
      <c r="BM49" s="168">
        <f t="shared" si="66"/>
        <v>0</v>
      </c>
      <c r="BN49" s="169">
        <f t="shared" si="67"/>
        <v>31</v>
      </c>
      <c r="BO49" s="165">
        <f t="shared" si="68"/>
        <v>0</v>
      </c>
      <c r="BP49" s="166">
        <f t="shared" si="69"/>
        <v>0</v>
      </c>
      <c r="BQ49" s="165">
        <f t="shared" si="70"/>
        <v>0</v>
      </c>
      <c r="BR49" s="166">
        <f t="shared" si="39"/>
        <v>0</v>
      </c>
      <c r="BS49" s="168">
        <f t="shared" si="71"/>
        <v>0</v>
      </c>
      <c r="BX49" s="320" t="s">
        <v>62</v>
      </c>
      <c r="BY49" s="363" t="s">
        <v>35</v>
      </c>
      <c r="BZ49" s="102" t="s">
        <v>34</v>
      </c>
      <c r="CA49" s="145">
        <v>1000</v>
      </c>
      <c r="CB49" s="146">
        <v>93000</v>
      </c>
      <c r="CC49" s="147">
        <v>674</v>
      </c>
      <c r="CD49" s="148">
        <v>56136.593000000001</v>
      </c>
      <c r="CE49" s="149"/>
      <c r="CF49" s="150"/>
      <c r="CG49" s="151"/>
      <c r="CH49" s="152"/>
      <c r="CI49" s="153"/>
      <c r="CJ49" s="154"/>
      <c r="CK49" s="147"/>
      <c r="CL49" s="152"/>
      <c r="CM49" s="147"/>
      <c r="CN49" s="152"/>
    </row>
    <row r="50" spans="3:92" ht="18" customHeight="1" x14ac:dyDescent="0.3">
      <c r="C50" s="315"/>
      <c r="D50" s="328" t="s">
        <v>59</v>
      </c>
      <c r="E50" s="329"/>
      <c r="F50" s="170">
        <f>SUM(F38,F42,F48,F49)</f>
        <v>3980</v>
      </c>
      <c r="G50" s="171">
        <f>IFERROR(F50/F50,0)</f>
        <v>1</v>
      </c>
      <c r="H50" s="172">
        <f t="shared" si="40"/>
        <v>79.095477386934675</v>
      </c>
      <c r="I50" s="173">
        <f>IFERROR(H50/H35,0)</f>
        <v>0.90943030110700585</v>
      </c>
      <c r="J50" s="172">
        <f>SUM(J38,J42,J48,J49)</f>
        <v>314800</v>
      </c>
      <c r="K50" s="174">
        <f>IFERROR(J50/J50,0)</f>
        <v>1</v>
      </c>
      <c r="L50" s="175">
        <f>SUM(L38,L42,L48,L49)</f>
        <v>4752</v>
      </c>
      <c r="M50" s="171">
        <f>IFERROR(L50/L50,0)</f>
        <v>1</v>
      </c>
      <c r="N50" s="172">
        <f t="shared" si="41"/>
        <v>77.142949074074068</v>
      </c>
      <c r="O50" s="173">
        <f>IFERROR(N50/N35,0)</f>
        <v>0.89664108940423937</v>
      </c>
      <c r="P50" s="172">
        <f>SUM(P38,P42,P48,P49)</f>
        <v>366583.29399999999</v>
      </c>
      <c r="Q50" s="176">
        <f>IFERROR(P50/P50,0)</f>
        <v>1</v>
      </c>
      <c r="R50" s="175">
        <f>SUM(R38,R42,R48,R49)</f>
        <v>0</v>
      </c>
      <c r="S50" s="171">
        <f>IFERROR(R50/R50,0)</f>
        <v>0</v>
      </c>
      <c r="T50" s="172" t="str">
        <f t="shared" si="42"/>
        <v>0</v>
      </c>
      <c r="U50" s="173">
        <f>IFERROR(T50/T35,0)</f>
        <v>0</v>
      </c>
      <c r="V50" s="172">
        <f>SUM(V38,V42,V48,V49)</f>
        <v>0</v>
      </c>
      <c r="W50" s="176">
        <f>IFERROR(V50/V50,0)</f>
        <v>0</v>
      </c>
      <c r="X50" s="177">
        <f>SUM(X38,X42,X48,X49)</f>
        <v>0</v>
      </c>
      <c r="Y50" s="171">
        <f>IFERROR(X50/X50,0)</f>
        <v>0</v>
      </c>
      <c r="Z50" s="172" t="str">
        <f t="shared" si="43"/>
        <v>0</v>
      </c>
      <c r="AA50" s="173">
        <f>IFERROR(Z50/Z35,0)</f>
        <v>0</v>
      </c>
      <c r="AB50" s="172">
        <f>SUM(AB38,AB42,AB48,AB49)</f>
        <v>0</v>
      </c>
      <c r="AC50" s="174">
        <f>IFERROR(AB50/AB50,0)</f>
        <v>0</v>
      </c>
      <c r="AD50" s="175">
        <f>SUM(AD38,AD42,AD48,AD49)</f>
        <v>0</v>
      </c>
      <c r="AE50" s="171">
        <f>IFERROR(AD50/AD50,0)</f>
        <v>0</v>
      </c>
      <c r="AF50" s="172" t="str">
        <f t="shared" si="44"/>
        <v>0</v>
      </c>
      <c r="AG50" s="173">
        <f>IFERROR(AF50/AF35,0)</f>
        <v>0</v>
      </c>
      <c r="AH50" s="172">
        <f>SUM(AH38,AH42,AH48,AH49)</f>
        <v>0</v>
      </c>
      <c r="AI50" s="176">
        <f>IFERROR(AH50/AH50,0)</f>
        <v>0</v>
      </c>
      <c r="AJ50" s="175">
        <f>SUM(AJ38,AJ42,AJ48,AJ49)</f>
        <v>0</v>
      </c>
      <c r="AK50" s="171">
        <f>IFERROR(AJ50/AJ50,0)</f>
        <v>0</v>
      </c>
      <c r="AL50" s="172" t="str">
        <f t="shared" si="45"/>
        <v>0</v>
      </c>
      <c r="AM50" s="173">
        <f>IFERROR(AL50/AL35,0)</f>
        <v>0</v>
      </c>
      <c r="AN50" s="172">
        <f>SUM(AN38,AN42,AN48,AN49)</f>
        <v>0</v>
      </c>
      <c r="AO50" s="174">
        <f>IFERROR(AN50/AN50,0)</f>
        <v>0</v>
      </c>
      <c r="AP50" s="175">
        <f>SUM(AP38,AP42,AP48,AP49)</f>
        <v>0</v>
      </c>
      <c r="AQ50" s="171">
        <f>IFERROR(AP50/AP50,0)</f>
        <v>0</v>
      </c>
      <c r="AR50" s="172" t="str">
        <f t="shared" si="47"/>
        <v>0</v>
      </c>
      <c r="AS50" s="173">
        <f>IFERROR(AR50/AR35,0)</f>
        <v>0</v>
      </c>
      <c r="AT50" s="172">
        <f>SUM(AT38,AT42,AT48,AT49)</f>
        <v>0</v>
      </c>
      <c r="AU50" s="178">
        <f>IFERROR(AT50/AT50,0)</f>
        <v>0</v>
      </c>
      <c r="AV50" s="179">
        <f t="shared" si="49"/>
        <v>772</v>
      </c>
      <c r="AW50" s="180">
        <f t="shared" si="50"/>
        <v>0.19396984924623115</v>
      </c>
      <c r="AX50" s="181">
        <f t="shared" si="51"/>
        <v>-1.9525283128606077</v>
      </c>
      <c r="AY50" s="180">
        <f t="shared" si="52"/>
        <v>-2.4685713739470198E-2</v>
      </c>
      <c r="AZ50" s="181">
        <f t="shared" si="53"/>
        <v>51783.293999999994</v>
      </c>
      <c r="BA50" s="182">
        <f t="shared" si="54"/>
        <v>0.1644958513341804</v>
      </c>
      <c r="BB50" s="179">
        <f t="shared" si="55"/>
        <v>4752</v>
      </c>
      <c r="BC50" s="180">
        <f t="shared" si="56"/>
        <v>0</v>
      </c>
      <c r="BD50" s="181">
        <f t="shared" si="57"/>
        <v>77.142949074074068</v>
      </c>
      <c r="BE50" s="180">
        <f t="shared" si="58"/>
        <v>0</v>
      </c>
      <c r="BF50" s="181">
        <f t="shared" si="59"/>
        <v>366583.29399999999</v>
      </c>
      <c r="BG50" s="182">
        <f t="shared" si="60"/>
        <v>0</v>
      </c>
      <c r="BH50" s="179">
        <f t="shared" si="61"/>
        <v>4752</v>
      </c>
      <c r="BI50" s="180">
        <f t="shared" si="62"/>
        <v>0</v>
      </c>
      <c r="BJ50" s="181">
        <f t="shared" si="63"/>
        <v>77.142949074074068</v>
      </c>
      <c r="BK50" s="180">
        <f t="shared" si="64"/>
        <v>0</v>
      </c>
      <c r="BL50" s="181">
        <f t="shared" si="65"/>
        <v>366583.29399999999</v>
      </c>
      <c r="BM50" s="183">
        <f t="shared" si="66"/>
        <v>0</v>
      </c>
      <c r="BN50" s="184">
        <f t="shared" si="67"/>
        <v>4752</v>
      </c>
      <c r="BO50" s="180">
        <f t="shared" si="68"/>
        <v>0</v>
      </c>
      <c r="BP50" s="181">
        <f t="shared" si="69"/>
        <v>77.142949074074068</v>
      </c>
      <c r="BQ50" s="180">
        <f t="shared" si="70"/>
        <v>0</v>
      </c>
      <c r="BR50" s="181">
        <f t="shared" si="39"/>
        <v>366583.29399999999</v>
      </c>
      <c r="BS50" s="183">
        <f t="shared" si="71"/>
        <v>0</v>
      </c>
      <c r="BX50" s="321"/>
      <c r="BY50" s="366"/>
      <c r="BZ50" s="60" t="s">
        <v>36</v>
      </c>
      <c r="CA50" s="76">
        <v>1100</v>
      </c>
      <c r="CB50" s="77">
        <v>103367.19999999995</v>
      </c>
      <c r="CC50" s="78">
        <v>978</v>
      </c>
      <c r="CD50" s="79">
        <v>86940.032999999996</v>
      </c>
      <c r="CE50" s="80"/>
      <c r="CF50" s="81"/>
      <c r="CG50" s="82"/>
      <c r="CH50" s="83"/>
      <c r="CI50" s="84"/>
      <c r="CJ50" s="85"/>
      <c r="CK50" s="78"/>
      <c r="CL50" s="83"/>
      <c r="CM50" s="78"/>
      <c r="CN50" s="83"/>
    </row>
    <row r="51" spans="3:92" ht="18" customHeight="1" thickBot="1" x14ac:dyDescent="0.35">
      <c r="C51" s="316"/>
      <c r="D51" s="330" t="s">
        <v>60</v>
      </c>
      <c r="E51" s="331"/>
      <c r="F51" s="185">
        <f>F50/F30</f>
        <v>0.60486322188449848</v>
      </c>
      <c r="G51" s="186"/>
      <c r="H51" s="187"/>
      <c r="I51" s="188"/>
      <c r="J51" s="187"/>
      <c r="K51" s="189"/>
      <c r="L51" s="190">
        <f>L50/L30</f>
        <v>0.72218844984802433</v>
      </c>
      <c r="M51" s="186"/>
      <c r="N51" s="187"/>
      <c r="O51" s="188"/>
      <c r="P51" s="187"/>
      <c r="Q51" s="191"/>
      <c r="R51" s="190" t="e">
        <f>R50/R30</f>
        <v>#DIV/0!</v>
      </c>
      <c r="S51" s="186"/>
      <c r="T51" s="187"/>
      <c r="U51" s="188"/>
      <c r="V51" s="187"/>
      <c r="W51" s="191"/>
      <c r="X51" s="192" t="e">
        <f>X50/X30</f>
        <v>#DIV/0!</v>
      </c>
      <c r="Y51" s="186"/>
      <c r="Z51" s="187"/>
      <c r="AA51" s="188"/>
      <c r="AB51" s="187"/>
      <c r="AC51" s="189"/>
      <c r="AD51" s="190" t="e">
        <f>AD50/AD30</f>
        <v>#DIV/0!</v>
      </c>
      <c r="AE51" s="186"/>
      <c r="AF51" s="187"/>
      <c r="AG51" s="188"/>
      <c r="AH51" s="187"/>
      <c r="AI51" s="191"/>
      <c r="AJ51" s="190" t="e">
        <f>AJ50/AJ30</f>
        <v>#DIV/0!</v>
      </c>
      <c r="AK51" s="186"/>
      <c r="AL51" s="187"/>
      <c r="AM51" s="188"/>
      <c r="AN51" s="187"/>
      <c r="AO51" s="189"/>
      <c r="AP51" s="190" t="e">
        <f>AP50/AP30</f>
        <v>#DIV/0!</v>
      </c>
      <c r="AQ51" s="186"/>
      <c r="AR51" s="187"/>
      <c r="AS51" s="188"/>
      <c r="AT51" s="187"/>
      <c r="AU51" s="193"/>
      <c r="AV51" s="194">
        <f t="shared" si="49"/>
        <v>0.11732522796352585</v>
      </c>
      <c r="AW51" s="195"/>
      <c r="AX51" s="196"/>
      <c r="AY51" s="197"/>
      <c r="AZ51" s="196"/>
      <c r="BA51" s="197"/>
      <c r="BB51" s="194">
        <f t="shared" si="55"/>
        <v>0</v>
      </c>
      <c r="BC51" s="195"/>
      <c r="BD51" s="196"/>
      <c r="BE51" s="197"/>
      <c r="BF51" s="196"/>
      <c r="BG51" s="197"/>
      <c r="BH51" s="194">
        <f t="shared" si="61"/>
        <v>0</v>
      </c>
      <c r="BI51" s="195"/>
      <c r="BJ51" s="196"/>
      <c r="BK51" s="197"/>
      <c r="BL51" s="196"/>
      <c r="BM51" s="198"/>
      <c r="BN51" s="199">
        <f>IFERROR(L51-AP51,0)</f>
        <v>0</v>
      </c>
      <c r="BO51" s="195"/>
      <c r="BP51" s="196"/>
      <c r="BQ51" s="197"/>
      <c r="BR51" s="196"/>
      <c r="BS51" s="198"/>
      <c r="BX51" s="321"/>
      <c r="BY51" s="366"/>
      <c r="BZ51" s="60" t="s">
        <v>38</v>
      </c>
      <c r="CA51" s="76">
        <v>130</v>
      </c>
      <c r="CB51" s="77">
        <v>12721.800000000003</v>
      </c>
      <c r="CC51" s="78">
        <v>204</v>
      </c>
      <c r="CD51" s="79">
        <v>19308.618000000002</v>
      </c>
      <c r="CE51" s="80"/>
      <c r="CF51" s="81"/>
      <c r="CG51" s="82"/>
      <c r="CH51" s="83"/>
      <c r="CI51" s="84"/>
      <c r="CJ51" s="85"/>
      <c r="CK51" s="78"/>
      <c r="CL51" s="83"/>
      <c r="CM51" s="78"/>
      <c r="CN51" s="83"/>
    </row>
    <row r="52" spans="3:92" ht="18" customHeight="1" x14ac:dyDescent="0.3">
      <c r="AM52" s="4"/>
      <c r="AS52" s="4"/>
      <c r="BI52" s="3"/>
      <c r="BK52" s="3"/>
      <c r="BM52" s="3"/>
      <c r="BO52" s="3"/>
      <c r="BQ52" s="3"/>
      <c r="BS52" s="3"/>
      <c r="BX52" s="321"/>
      <c r="BY52" s="366"/>
      <c r="BZ52" s="60" t="s">
        <v>40</v>
      </c>
      <c r="CA52" s="76">
        <v>90</v>
      </c>
      <c r="CB52" s="77">
        <v>7968.6</v>
      </c>
      <c r="CC52" s="78">
        <v>166</v>
      </c>
      <c r="CD52" s="79">
        <v>10271.791999999999</v>
      </c>
      <c r="CE52" s="80"/>
      <c r="CF52" s="81"/>
      <c r="CG52" s="82"/>
      <c r="CH52" s="83"/>
      <c r="CI52" s="84"/>
      <c r="CJ52" s="85"/>
      <c r="CK52" s="78"/>
      <c r="CL52" s="83"/>
      <c r="CM52" s="78"/>
      <c r="CN52" s="83"/>
    </row>
    <row r="53" spans="3:92" ht="18" customHeight="1" x14ac:dyDescent="0.3">
      <c r="AH53" s="8"/>
      <c r="AM53" s="4"/>
      <c r="AN53" s="8"/>
      <c r="AS53" s="4"/>
      <c r="AT53" s="8"/>
      <c r="BI53" s="3"/>
      <c r="BK53" s="3"/>
      <c r="BM53" s="3"/>
      <c r="BO53" s="3"/>
      <c r="BQ53" s="3"/>
      <c r="BS53" s="3"/>
      <c r="BX53" s="321"/>
      <c r="BY53" s="366" t="s">
        <v>42</v>
      </c>
      <c r="BZ53" s="60" t="s">
        <v>43</v>
      </c>
      <c r="CA53" s="76">
        <v>400</v>
      </c>
      <c r="CB53" s="77">
        <v>25000</v>
      </c>
      <c r="CC53" s="78">
        <v>664</v>
      </c>
      <c r="CD53" s="79">
        <v>45368.050999999999</v>
      </c>
      <c r="CE53" s="80"/>
      <c r="CF53" s="81"/>
      <c r="CG53" s="82"/>
      <c r="CH53" s="83"/>
      <c r="CI53" s="84"/>
      <c r="CJ53" s="85"/>
      <c r="CK53" s="78"/>
      <c r="CL53" s="83"/>
      <c r="CM53" s="78"/>
      <c r="CN53" s="83"/>
    </row>
    <row r="54" spans="3:92" s="8" customFormat="1" ht="18" customHeight="1" thickBot="1" x14ac:dyDescent="0.35">
      <c r="C54" s="7"/>
      <c r="D54" s="7"/>
      <c r="E54" s="7"/>
      <c r="F54" s="7">
        <f>CC169</f>
        <v>7285</v>
      </c>
      <c r="G54" s="3"/>
      <c r="I54" s="4"/>
      <c r="J54" s="9"/>
      <c r="K54" s="9"/>
      <c r="L54" s="7">
        <f>CC170</f>
        <v>7285</v>
      </c>
      <c r="M54" s="3"/>
      <c r="O54" s="4"/>
      <c r="P54" s="9"/>
      <c r="Q54" s="9"/>
      <c r="R54" s="10">
        <f>CC171</f>
        <v>0</v>
      </c>
      <c r="S54" s="11"/>
      <c r="T54" s="10"/>
      <c r="U54" s="12"/>
      <c r="V54" s="9"/>
      <c r="W54" s="9"/>
      <c r="X54" s="10">
        <f>CC172</f>
        <v>0</v>
      </c>
      <c r="Y54" s="11"/>
      <c r="Z54" s="10"/>
      <c r="AA54" s="12"/>
      <c r="AB54" s="9"/>
      <c r="AC54" s="9"/>
      <c r="AD54" s="10">
        <f>CC173</f>
        <v>0</v>
      </c>
      <c r="AE54" s="11"/>
      <c r="AF54" s="10"/>
      <c r="AG54" s="12"/>
      <c r="AH54" s="9"/>
      <c r="AI54" s="9"/>
      <c r="AJ54" s="10">
        <f>CC174</f>
        <v>0</v>
      </c>
      <c r="AK54" s="3"/>
      <c r="AM54" s="4"/>
      <c r="AO54" s="3"/>
      <c r="AP54" s="10">
        <f>CC175</f>
        <v>0</v>
      </c>
      <c r="AQ54" s="3"/>
      <c r="AS54" s="4"/>
      <c r="AU54" s="3"/>
      <c r="AW54" s="3"/>
      <c r="AY54" s="3"/>
      <c r="BA54" s="3"/>
      <c r="BC54" s="3"/>
      <c r="BE54" s="3"/>
      <c r="BG54" s="3"/>
      <c r="BI54" s="3"/>
      <c r="BK54" s="3"/>
      <c r="BM54" s="11" t="s">
        <v>1</v>
      </c>
      <c r="BO54" s="3"/>
      <c r="BQ54" s="3"/>
      <c r="BS54" s="11" t="s">
        <v>1</v>
      </c>
      <c r="BX54" s="321"/>
      <c r="BY54" s="366"/>
      <c r="BZ54" s="60" t="s">
        <v>46</v>
      </c>
      <c r="CA54" s="76">
        <v>0</v>
      </c>
      <c r="CB54" s="77">
        <v>0</v>
      </c>
      <c r="CC54" s="78">
        <v>0</v>
      </c>
      <c r="CD54" s="79">
        <v>0</v>
      </c>
      <c r="CE54" s="80"/>
      <c r="CF54" s="81"/>
      <c r="CG54" s="82"/>
      <c r="CH54" s="83"/>
      <c r="CI54" s="84"/>
      <c r="CJ54" s="85"/>
      <c r="CK54" s="78"/>
      <c r="CL54" s="83"/>
      <c r="CM54" s="78"/>
      <c r="CN54" s="83"/>
    </row>
    <row r="55" spans="3:92" s="15" customFormat="1" ht="18" customHeight="1" x14ac:dyDescent="0.3">
      <c r="C55" s="347" t="s">
        <v>2</v>
      </c>
      <c r="D55" s="345"/>
      <c r="E55" s="352"/>
      <c r="F55" s="358" t="str">
        <f>$F$7</f>
        <v>2025 Budget</v>
      </c>
      <c r="G55" s="345"/>
      <c r="H55" s="345"/>
      <c r="I55" s="345"/>
      <c r="J55" s="345"/>
      <c r="K55" s="346"/>
      <c r="L55" s="359" t="str">
        <f>$L$7</f>
        <v>2025 Actual</v>
      </c>
      <c r="M55" s="345"/>
      <c r="N55" s="345"/>
      <c r="O55" s="345"/>
      <c r="P55" s="345"/>
      <c r="Q55" s="348"/>
      <c r="R55" s="347" t="str">
        <f>$R$7</f>
        <v>2024 Actual</v>
      </c>
      <c r="S55" s="345"/>
      <c r="T55" s="345"/>
      <c r="U55" s="345"/>
      <c r="V55" s="345"/>
      <c r="W55" s="348"/>
      <c r="X55" s="344" t="str">
        <f>$X$7</f>
        <v>2023 Actual</v>
      </c>
      <c r="Y55" s="345"/>
      <c r="Z55" s="345"/>
      <c r="AA55" s="345"/>
      <c r="AB55" s="345"/>
      <c r="AC55" s="346"/>
      <c r="AD55" s="347" t="str">
        <f>$AD$7</f>
        <v>2022 Actual</v>
      </c>
      <c r="AE55" s="345"/>
      <c r="AF55" s="345"/>
      <c r="AG55" s="345"/>
      <c r="AH55" s="345"/>
      <c r="AI55" s="348"/>
      <c r="AJ55" s="347" t="str">
        <f>$AJ$7</f>
        <v>2021 Actual</v>
      </c>
      <c r="AK55" s="345"/>
      <c r="AL55" s="345"/>
      <c r="AM55" s="345"/>
      <c r="AN55" s="345"/>
      <c r="AO55" s="346"/>
      <c r="AP55" s="347" t="str">
        <f>$AP$7</f>
        <v>2020 Actual</v>
      </c>
      <c r="AQ55" s="345"/>
      <c r="AR55" s="345"/>
      <c r="AS55" s="345"/>
      <c r="AT55" s="345"/>
      <c r="AU55" s="349"/>
      <c r="AV55" s="350" t="str">
        <f>$AV$7</f>
        <v>2025 Actual vs. 2025 Budget</v>
      </c>
      <c r="AW55" s="340"/>
      <c r="AX55" s="340"/>
      <c r="AY55" s="340"/>
      <c r="AZ55" s="340"/>
      <c r="BA55" s="351"/>
      <c r="BB55" s="350" t="str">
        <f>$BB$7</f>
        <v>2025 Actual vs. 2024 Actual</v>
      </c>
      <c r="BC55" s="340"/>
      <c r="BD55" s="340"/>
      <c r="BE55" s="340"/>
      <c r="BF55" s="340"/>
      <c r="BG55" s="351"/>
      <c r="BH55" s="350" t="str">
        <f>$BH$7</f>
        <v>2025 Actual vs. 2023 Actual</v>
      </c>
      <c r="BI55" s="340"/>
      <c r="BJ55" s="340"/>
      <c r="BK55" s="340"/>
      <c r="BL55" s="340"/>
      <c r="BM55" s="341"/>
      <c r="BN55" s="339" t="str">
        <f>$BN$7</f>
        <v>2024 Actual vs. 2019 Actual</v>
      </c>
      <c r="BO55" s="340"/>
      <c r="BP55" s="340"/>
      <c r="BQ55" s="340"/>
      <c r="BR55" s="340"/>
      <c r="BS55" s="341"/>
      <c r="BX55" s="321"/>
      <c r="BY55" s="366"/>
      <c r="BZ55" s="60" t="s">
        <v>48</v>
      </c>
      <c r="CA55" s="76">
        <v>500</v>
      </c>
      <c r="CB55" s="77">
        <v>26500</v>
      </c>
      <c r="CC55" s="78">
        <v>895</v>
      </c>
      <c r="CD55" s="79">
        <v>49924.728000000003</v>
      </c>
      <c r="CE55" s="80"/>
      <c r="CF55" s="81"/>
      <c r="CG55" s="82"/>
      <c r="CH55" s="83"/>
      <c r="CI55" s="84"/>
      <c r="CJ55" s="85"/>
      <c r="CK55" s="78"/>
      <c r="CL55" s="83"/>
      <c r="CM55" s="78"/>
      <c r="CN55" s="83"/>
    </row>
    <row r="56" spans="3:92" s="15" customFormat="1" ht="18" customHeight="1" x14ac:dyDescent="0.3">
      <c r="C56" s="353"/>
      <c r="D56" s="333"/>
      <c r="E56" s="354"/>
      <c r="F56" s="342" t="s">
        <v>15</v>
      </c>
      <c r="G56" s="333"/>
      <c r="H56" s="334" t="s">
        <v>16</v>
      </c>
      <c r="I56" s="333"/>
      <c r="J56" s="334" t="s">
        <v>17</v>
      </c>
      <c r="K56" s="336"/>
      <c r="L56" s="335" t="s">
        <v>15</v>
      </c>
      <c r="M56" s="333"/>
      <c r="N56" s="334" t="s">
        <v>16</v>
      </c>
      <c r="O56" s="333"/>
      <c r="P56" s="334" t="s">
        <v>17</v>
      </c>
      <c r="Q56" s="343"/>
      <c r="R56" s="335" t="s">
        <v>15</v>
      </c>
      <c r="S56" s="333"/>
      <c r="T56" s="334" t="s">
        <v>16</v>
      </c>
      <c r="U56" s="333"/>
      <c r="V56" s="334" t="s">
        <v>18</v>
      </c>
      <c r="W56" s="343"/>
      <c r="X56" s="338" t="s">
        <v>15</v>
      </c>
      <c r="Y56" s="333"/>
      <c r="Z56" s="334" t="s">
        <v>16</v>
      </c>
      <c r="AA56" s="333"/>
      <c r="AB56" s="334" t="s">
        <v>18</v>
      </c>
      <c r="AC56" s="336"/>
      <c r="AD56" s="335" t="s">
        <v>15</v>
      </c>
      <c r="AE56" s="333"/>
      <c r="AF56" s="334" t="s">
        <v>16</v>
      </c>
      <c r="AG56" s="333"/>
      <c r="AH56" s="334" t="s">
        <v>19</v>
      </c>
      <c r="AI56" s="343"/>
      <c r="AJ56" s="335" t="s">
        <v>15</v>
      </c>
      <c r="AK56" s="333"/>
      <c r="AL56" s="334" t="s">
        <v>16</v>
      </c>
      <c r="AM56" s="333"/>
      <c r="AN56" s="334" t="s">
        <v>19</v>
      </c>
      <c r="AO56" s="336"/>
      <c r="AP56" s="335" t="s">
        <v>15</v>
      </c>
      <c r="AQ56" s="333"/>
      <c r="AR56" s="334" t="s">
        <v>16</v>
      </c>
      <c r="AS56" s="333"/>
      <c r="AT56" s="334" t="s">
        <v>19</v>
      </c>
      <c r="AU56" s="337"/>
      <c r="AV56" s="332" t="s">
        <v>15</v>
      </c>
      <c r="AW56" s="333"/>
      <c r="AX56" s="334" t="s">
        <v>16</v>
      </c>
      <c r="AY56" s="333"/>
      <c r="AZ56" s="334" t="s">
        <v>17</v>
      </c>
      <c r="BA56" s="336"/>
      <c r="BB56" s="332" t="s">
        <v>15</v>
      </c>
      <c r="BC56" s="333"/>
      <c r="BD56" s="334" t="s">
        <v>16</v>
      </c>
      <c r="BE56" s="333"/>
      <c r="BF56" s="334" t="s">
        <v>17</v>
      </c>
      <c r="BG56" s="336"/>
      <c r="BH56" s="332" t="s">
        <v>15</v>
      </c>
      <c r="BI56" s="333"/>
      <c r="BJ56" s="334" t="s">
        <v>16</v>
      </c>
      <c r="BK56" s="333"/>
      <c r="BL56" s="334" t="s">
        <v>17</v>
      </c>
      <c r="BM56" s="337"/>
      <c r="BN56" s="338" t="s">
        <v>15</v>
      </c>
      <c r="BO56" s="333"/>
      <c r="BP56" s="334" t="s">
        <v>16</v>
      </c>
      <c r="BQ56" s="333"/>
      <c r="BR56" s="334" t="s">
        <v>17</v>
      </c>
      <c r="BS56" s="337"/>
      <c r="BX56" s="321"/>
      <c r="BY56" s="366" t="s">
        <v>43</v>
      </c>
      <c r="BZ56" s="60" t="s">
        <v>50</v>
      </c>
      <c r="CA56" s="76">
        <v>150</v>
      </c>
      <c r="CB56" s="77">
        <v>13560.600000000002</v>
      </c>
      <c r="CC56" s="78">
        <v>104</v>
      </c>
      <c r="CD56" s="79">
        <v>8300.0030000000006</v>
      </c>
      <c r="CE56" s="80"/>
      <c r="CF56" s="81"/>
      <c r="CG56" s="82"/>
      <c r="CH56" s="83"/>
      <c r="CI56" s="84"/>
      <c r="CJ56" s="85"/>
      <c r="CK56" s="78"/>
      <c r="CL56" s="83"/>
      <c r="CM56" s="78"/>
      <c r="CN56" s="83"/>
    </row>
    <row r="57" spans="3:92" s="15" customFormat="1" ht="18" customHeight="1" thickBot="1" x14ac:dyDescent="0.35">
      <c r="C57" s="355"/>
      <c r="D57" s="356"/>
      <c r="E57" s="357"/>
      <c r="F57" s="19"/>
      <c r="G57" s="20" t="s">
        <v>28</v>
      </c>
      <c r="H57" s="21"/>
      <c r="I57" s="22" t="s">
        <v>29</v>
      </c>
      <c r="J57" s="21"/>
      <c r="K57" s="23" t="s">
        <v>28</v>
      </c>
      <c r="L57" s="24"/>
      <c r="M57" s="20" t="s">
        <v>28</v>
      </c>
      <c r="N57" s="21"/>
      <c r="O57" s="22" t="s">
        <v>29</v>
      </c>
      <c r="P57" s="21"/>
      <c r="Q57" s="25" t="s">
        <v>28</v>
      </c>
      <c r="R57" s="24"/>
      <c r="S57" s="20" t="s">
        <v>28</v>
      </c>
      <c r="T57" s="21"/>
      <c r="U57" s="22" t="s">
        <v>29</v>
      </c>
      <c r="V57" s="21"/>
      <c r="W57" s="25" t="s">
        <v>28</v>
      </c>
      <c r="X57" s="26"/>
      <c r="Y57" s="20" t="s">
        <v>28</v>
      </c>
      <c r="Z57" s="21"/>
      <c r="AA57" s="22" t="s">
        <v>29</v>
      </c>
      <c r="AB57" s="21"/>
      <c r="AC57" s="23" t="s">
        <v>28</v>
      </c>
      <c r="AD57" s="24"/>
      <c r="AE57" s="20" t="s">
        <v>28</v>
      </c>
      <c r="AF57" s="21"/>
      <c r="AG57" s="22" t="s">
        <v>29</v>
      </c>
      <c r="AH57" s="21"/>
      <c r="AI57" s="25" t="s">
        <v>28</v>
      </c>
      <c r="AJ57" s="24"/>
      <c r="AK57" s="20" t="s">
        <v>28</v>
      </c>
      <c r="AL57" s="21"/>
      <c r="AM57" s="22" t="s">
        <v>29</v>
      </c>
      <c r="AN57" s="21"/>
      <c r="AO57" s="23" t="s">
        <v>28</v>
      </c>
      <c r="AP57" s="24"/>
      <c r="AQ57" s="20" t="s">
        <v>28</v>
      </c>
      <c r="AR57" s="21"/>
      <c r="AS57" s="22" t="s">
        <v>29</v>
      </c>
      <c r="AT57" s="21"/>
      <c r="AU57" s="27" t="s">
        <v>28</v>
      </c>
      <c r="AV57" s="28"/>
      <c r="AW57" s="20" t="s">
        <v>30</v>
      </c>
      <c r="AX57" s="21"/>
      <c r="AY57" s="20" t="s">
        <v>30</v>
      </c>
      <c r="AZ57" s="21"/>
      <c r="BA57" s="23" t="s">
        <v>30</v>
      </c>
      <c r="BB57" s="28"/>
      <c r="BC57" s="20" t="s">
        <v>30</v>
      </c>
      <c r="BD57" s="21"/>
      <c r="BE57" s="20" t="s">
        <v>30</v>
      </c>
      <c r="BF57" s="21"/>
      <c r="BG57" s="23" t="s">
        <v>30</v>
      </c>
      <c r="BH57" s="28"/>
      <c r="BI57" s="20" t="s">
        <v>30</v>
      </c>
      <c r="BJ57" s="21"/>
      <c r="BK57" s="20" t="s">
        <v>30</v>
      </c>
      <c r="BL57" s="21"/>
      <c r="BM57" s="27" t="s">
        <v>30</v>
      </c>
      <c r="BN57" s="26"/>
      <c r="BO57" s="20" t="s">
        <v>30</v>
      </c>
      <c r="BP57" s="21"/>
      <c r="BQ57" s="20" t="s">
        <v>30</v>
      </c>
      <c r="BR57" s="21"/>
      <c r="BS57" s="27" t="s">
        <v>30</v>
      </c>
      <c r="BX57" s="321"/>
      <c r="BY57" s="366"/>
      <c r="BZ57" s="60" t="s">
        <v>51</v>
      </c>
      <c r="CA57" s="76">
        <v>800</v>
      </c>
      <c r="CB57" s="77">
        <v>66358.400000000023</v>
      </c>
      <c r="CC57" s="78">
        <v>363</v>
      </c>
      <c r="CD57" s="79">
        <v>28716.371999999999</v>
      </c>
      <c r="CE57" s="80"/>
      <c r="CF57" s="81"/>
      <c r="CG57" s="82"/>
      <c r="CH57" s="83"/>
      <c r="CI57" s="84"/>
      <c r="CJ57" s="85"/>
      <c r="CK57" s="78"/>
      <c r="CL57" s="83"/>
      <c r="CM57" s="78"/>
      <c r="CN57" s="83"/>
    </row>
    <row r="58" spans="3:92" ht="18" customHeight="1" thickTop="1" x14ac:dyDescent="0.3">
      <c r="C58" s="360" t="s">
        <v>61</v>
      </c>
      <c r="D58" s="317" t="s">
        <v>33</v>
      </c>
      <c r="E58" s="34" t="s">
        <v>34</v>
      </c>
      <c r="F58" s="35">
        <f>CA36</f>
        <v>900</v>
      </c>
      <c r="G58" s="36">
        <f>IFERROR(F58/F74,0)</f>
        <v>0.19607843137254902</v>
      </c>
      <c r="H58" s="37">
        <f>IFERROR(J58/F58,"0")</f>
        <v>90</v>
      </c>
      <c r="I58" s="38">
        <f>IFERROR(H58/H59,0)</f>
        <v>0.98855799045931758</v>
      </c>
      <c r="J58" s="37">
        <f>CB36</f>
        <v>81000</v>
      </c>
      <c r="K58" s="39">
        <f>IFERROR(J58/J74,0)</f>
        <v>0.21680942184154176</v>
      </c>
      <c r="L58" s="40">
        <f t="shared" ref="L58:L61" si="79">CC36</f>
        <v>595</v>
      </c>
      <c r="M58" s="36">
        <f>IFERROR(L58/L74,0)</f>
        <v>0.13993414863593603</v>
      </c>
      <c r="N58" s="37">
        <f>IFERROR(P58/L58,"0")</f>
        <v>97.237630252100843</v>
      </c>
      <c r="O58" s="38">
        <f>IFERROR(N58/N59,0)</f>
        <v>0.98739075755840999</v>
      </c>
      <c r="P58" s="37">
        <f t="shared" ref="P58:P61" si="80">CD36</f>
        <v>57856.39</v>
      </c>
      <c r="Q58" s="41">
        <f>IFERROR(P58/P74,0)</f>
        <v>0.16710543003204806</v>
      </c>
      <c r="R58" s="40">
        <f>CE36</f>
        <v>0</v>
      </c>
      <c r="S58" s="36">
        <f>IFERROR(R58/R74,0)</f>
        <v>0</v>
      </c>
      <c r="T58" s="37" t="str">
        <f>IFERROR(V58/R58,"0")</f>
        <v>0</v>
      </c>
      <c r="U58" s="38">
        <f>IFERROR(T58/T59,0)</f>
        <v>0</v>
      </c>
      <c r="V58" s="37">
        <f>CF36</f>
        <v>0</v>
      </c>
      <c r="W58" s="41">
        <f>IFERROR(V58/V74,0)</f>
        <v>0</v>
      </c>
      <c r="X58" s="42">
        <f>CG36</f>
        <v>0</v>
      </c>
      <c r="Y58" s="36">
        <f>IFERROR(X58/X74,0)</f>
        <v>0</v>
      </c>
      <c r="Z58" s="37" t="str">
        <f>IFERROR(AB58/X58,"0")</f>
        <v>0</v>
      </c>
      <c r="AA58" s="38">
        <f>IFERROR(Z58/Z59,0)</f>
        <v>0</v>
      </c>
      <c r="AB58" s="37">
        <f>CH36</f>
        <v>0</v>
      </c>
      <c r="AC58" s="39">
        <f>IFERROR(AB58/AB74,0)</f>
        <v>0</v>
      </c>
      <c r="AD58" s="40">
        <f>CI36</f>
        <v>0</v>
      </c>
      <c r="AE58" s="36">
        <f>IFERROR(AD58/AD74,0)</f>
        <v>0</v>
      </c>
      <c r="AF58" s="37" t="str">
        <f>IFERROR(AH58/AD58,"0")</f>
        <v>0</v>
      </c>
      <c r="AG58" s="38">
        <f>IFERROR(AF58/AF59,0)</f>
        <v>0</v>
      </c>
      <c r="AH58" s="37">
        <f>CJ36</f>
        <v>0</v>
      </c>
      <c r="AI58" s="41">
        <f>IFERROR(AH58/AH74,0)</f>
        <v>0</v>
      </c>
      <c r="AJ58" s="40">
        <f>CK36</f>
        <v>0</v>
      </c>
      <c r="AK58" s="36">
        <f>IFERROR(AJ58/AJ74,0)</f>
        <v>0</v>
      </c>
      <c r="AL58" s="37" t="str">
        <f>IFERROR(AN58/AJ58,"0")</f>
        <v>0</v>
      </c>
      <c r="AM58" s="38">
        <f>IFERROR(AL58/AL59,0)</f>
        <v>0</v>
      </c>
      <c r="AN58" s="37">
        <f>CL36</f>
        <v>0</v>
      </c>
      <c r="AO58" s="39">
        <f>IFERROR(AN58/AN74,0)</f>
        <v>0</v>
      </c>
      <c r="AP58" s="40">
        <f>CM36</f>
        <v>0</v>
      </c>
      <c r="AQ58" s="36">
        <f>IFERROR(AP58/AP74,0)</f>
        <v>0</v>
      </c>
      <c r="AR58" s="37" t="str">
        <f>IFERROR(AT58/AP58,"0")</f>
        <v>0</v>
      </c>
      <c r="AS58" s="38">
        <f>IFERROR(AR58/AR59,0)</f>
        <v>0</v>
      </c>
      <c r="AT58" s="37">
        <f>CN36</f>
        <v>0</v>
      </c>
      <c r="AU58" s="43">
        <f>IFERROR(AT58/AT74,0)</f>
        <v>0</v>
      </c>
      <c r="AV58" s="44">
        <f>IFERROR(L58-F58,0)</f>
        <v>-305</v>
      </c>
      <c r="AW58" s="45">
        <f>IFERROR(AV58/F58,0)</f>
        <v>-0.33888888888888891</v>
      </c>
      <c r="AX58" s="46">
        <f>IFERROR(N58-H58,0)</f>
        <v>7.2376302521008427</v>
      </c>
      <c r="AY58" s="45">
        <f>IFERROR(AX58/H58,0)</f>
        <v>8.0418113912231581E-2</v>
      </c>
      <c r="AZ58" s="46">
        <f>IFERROR(P58-J58,0)</f>
        <v>-23143.61</v>
      </c>
      <c r="BA58" s="47">
        <f>IFERROR(AZ58/J58,0)</f>
        <v>-0.28572358024691358</v>
      </c>
      <c r="BB58" s="44">
        <f>IFERROR(L58-R58,0)</f>
        <v>595</v>
      </c>
      <c r="BC58" s="45">
        <f>IFERROR(BB58/R58,0)</f>
        <v>0</v>
      </c>
      <c r="BD58" s="46">
        <f>IFERROR(N58-T58,0)</f>
        <v>97.237630252100843</v>
      </c>
      <c r="BE58" s="45">
        <f>IFERROR(BD58/T58,0)</f>
        <v>0</v>
      </c>
      <c r="BF58" s="46">
        <f>IFERROR(P58-V58,0)</f>
        <v>57856.39</v>
      </c>
      <c r="BG58" s="47">
        <f>IFERROR(BF58/V58,0)</f>
        <v>0</v>
      </c>
      <c r="BH58" s="44">
        <f>IFERROR(L58-X58,0)</f>
        <v>595</v>
      </c>
      <c r="BI58" s="45">
        <f>IFERROR(BH58/X58,0)</f>
        <v>0</v>
      </c>
      <c r="BJ58" s="46">
        <f>IFERROR(N58-Z58,0)</f>
        <v>97.237630252100843</v>
      </c>
      <c r="BK58" s="45">
        <f>IFERROR(BJ58/Z58,0)</f>
        <v>0</v>
      </c>
      <c r="BL58" s="46">
        <f>IFERROR(P58-AB58,0)</f>
        <v>57856.39</v>
      </c>
      <c r="BM58" s="48">
        <f>IFERROR(BL58/AB58,0)</f>
        <v>0</v>
      </c>
      <c r="BN58" s="49">
        <f>IFERROR(L58-AP58,0)</f>
        <v>595</v>
      </c>
      <c r="BO58" s="45">
        <f>IFERROR(BN58/AP58,0)</f>
        <v>0</v>
      </c>
      <c r="BP58" s="46">
        <f>IFERROR(N58-AR58,0)</f>
        <v>97.237630252100843</v>
      </c>
      <c r="BQ58" s="45">
        <f>IFERROR(BP58/AR58,0)</f>
        <v>0</v>
      </c>
      <c r="BR58" s="46">
        <f t="shared" ref="BR58:BR74" si="81">IFERROR(P58-AT58,0)</f>
        <v>57856.39</v>
      </c>
      <c r="BS58" s="48">
        <f>IFERROR(BR58/AT58,0)</f>
        <v>0</v>
      </c>
      <c r="BX58" s="321"/>
      <c r="BY58" s="366"/>
      <c r="BZ58" s="60" t="s">
        <v>54</v>
      </c>
      <c r="CA58" s="76">
        <v>1000</v>
      </c>
      <c r="CB58" s="77">
        <v>82016.000000000015</v>
      </c>
      <c r="CC58" s="78">
        <v>672</v>
      </c>
      <c r="CD58" s="79">
        <v>56468.34</v>
      </c>
      <c r="CE58" s="80"/>
      <c r="CF58" s="81"/>
      <c r="CG58" s="82"/>
      <c r="CH58" s="83"/>
      <c r="CI58" s="84"/>
      <c r="CJ58" s="85"/>
      <c r="CK58" s="78"/>
      <c r="CL58" s="83"/>
      <c r="CM58" s="78"/>
      <c r="CN58" s="83"/>
    </row>
    <row r="59" spans="3:92" ht="18" customHeight="1" x14ac:dyDescent="0.3">
      <c r="C59" s="315"/>
      <c r="D59" s="318"/>
      <c r="E59" s="60" t="s">
        <v>36</v>
      </c>
      <c r="F59" s="61">
        <f>CA37</f>
        <v>1000</v>
      </c>
      <c r="G59" s="62">
        <f>IFERROR(F59/F74,0)</f>
        <v>0.2178649237472767</v>
      </c>
      <c r="H59" s="63">
        <f t="shared" ref="H59:H74" si="82">IFERROR(J59/F59,"0")</f>
        <v>91.041699999999949</v>
      </c>
      <c r="I59" s="64">
        <f>IFERROR(H59/H59,0)</f>
        <v>1</v>
      </c>
      <c r="J59" s="63">
        <f>CB37</f>
        <v>91041.699999999953</v>
      </c>
      <c r="K59" s="65">
        <f>IFERROR(J59/J74,0)</f>
        <v>0.24368763383297631</v>
      </c>
      <c r="L59" s="66">
        <f t="shared" si="79"/>
        <v>909</v>
      </c>
      <c r="M59" s="62">
        <f>IFERROR(L59/L74,0)</f>
        <v>0.21378174976481656</v>
      </c>
      <c r="N59" s="63">
        <f t="shared" ref="N59:N74" si="83">IFERROR(P59/L59,"0")</f>
        <v>98.479380638063816</v>
      </c>
      <c r="O59" s="64">
        <f>IFERROR(N59/N59,0)</f>
        <v>1</v>
      </c>
      <c r="P59" s="63">
        <f t="shared" si="80"/>
        <v>89517.757000000012</v>
      </c>
      <c r="Q59" s="67">
        <f>IFERROR(P59/P74,0)</f>
        <v>0.25855230993481243</v>
      </c>
      <c r="R59" s="66">
        <f>CE37</f>
        <v>0</v>
      </c>
      <c r="S59" s="62">
        <f>IFERROR(R59/R74,0)</f>
        <v>0</v>
      </c>
      <c r="T59" s="63" t="str">
        <f t="shared" ref="T59:T74" si="84">IFERROR(V59/R59,"0")</f>
        <v>0</v>
      </c>
      <c r="U59" s="64">
        <f>IFERROR(T59/T59,0)</f>
        <v>0</v>
      </c>
      <c r="V59" s="63">
        <f>CF37</f>
        <v>0</v>
      </c>
      <c r="W59" s="67">
        <f>IFERROR(V59/V74,0)</f>
        <v>0</v>
      </c>
      <c r="X59" s="68">
        <f>CG37</f>
        <v>0</v>
      </c>
      <c r="Y59" s="62">
        <f>IFERROR(X59/X74,0)</f>
        <v>0</v>
      </c>
      <c r="Z59" s="63" t="str">
        <f t="shared" ref="Z59:Z74" si="85">IFERROR(AB59/X59,"0")</f>
        <v>0</v>
      </c>
      <c r="AA59" s="64">
        <f>IFERROR(Z59/Z59,0)</f>
        <v>0</v>
      </c>
      <c r="AB59" s="63">
        <f>CH37</f>
        <v>0</v>
      </c>
      <c r="AC59" s="65">
        <f>IFERROR(AB59/AB74,0)</f>
        <v>0</v>
      </c>
      <c r="AD59" s="66">
        <f>CI37</f>
        <v>0</v>
      </c>
      <c r="AE59" s="62">
        <f>IFERROR(AD59/AD74,0)</f>
        <v>0</v>
      </c>
      <c r="AF59" s="63" t="str">
        <f t="shared" ref="AF59:AF74" si="86">IFERROR(AH59/AD59,"0")</f>
        <v>0</v>
      </c>
      <c r="AG59" s="64">
        <f>IFERROR(AF59/AF59,0)</f>
        <v>0</v>
      </c>
      <c r="AH59" s="63">
        <f>CJ37</f>
        <v>0</v>
      </c>
      <c r="AI59" s="67">
        <f>IFERROR(AH59/AH74,0)</f>
        <v>0</v>
      </c>
      <c r="AJ59" s="66">
        <f>CK37</f>
        <v>0</v>
      </c>
      <c r="AK59" s="62">
        <f>IFERROR(AJ59/AJ74,0)</f>
        <v>0</v>
      </c>
      <c r="AL59" s="63" t="str">
        <f t="shared" ref="AL59:AL74" si="87">IFERROR(AN59/AJ59,"0")</f>
        <v>0</v>
      </c>
      <c r="AM59" s="64">
        <f>IFERROR(AL59/AL59,0)</f>
        <v>0</v>
      </c>
      <c r="AN59" s="63">
        <f>CL37</f>
        <v>0</v>
      </c>
      <c r="AO59" s="65">
        <f>IFERROR(AN59/AN74,0)</f>
        <v>0</v>
      </c>
      <c r="AP59" s="40">
        <f t="shared" ref="AP59:AP61" si="88">CM37</f>
        <v>0</v>
      </c>
      <c r="AQ59" s="62">
        <f>IFERROR(AP59/AP74,0)</f>
        <v>0</v>
      </c>
      <c r="AR59" s="63" t="str">
        <f t="shared" ref="AR59:AR74" si="89">IFERROR(AT59/AP59,"0")</f>
        <v>0</v>
      </c>
      <c r="AS59" s="64">
        <f>IFERROR(AR59/AR59,0)</f>
        <v>0</v>
      </c>
      <c r="AT59" s="37">
        <f t="shared" ref="AT59:AT61" si="90">CN37</f>
        <v>0</v>
      </c>
      <c r="AU59" s="69">
        <f>IFERROR(AT59/AT74,0)</f>
        <v>0</v>
      </c>
      <c r="AV59" s="70">
        <f t="shared" ref="AV59:AV75" si="91">IFERROR(L59-F59,0)</f>
        <v>-91</v>
      </c>
      <c r="AW59" s="71">
        <f t="shared" ref="AW59:AW74" si="92">IFERROR(AV59/F59,0)</f>
        <v>-9.0999999999999998E-2</v>
      </c>
      <c r="AX59" s="72">
        <f t="shared" ref="AX59:AX74" si="93">IFERROR(N59-H59,0)</f>
        <v>7.4376806380638669</v>
      </c>
      <c r="AY59" s="71">
        <f t="shared" ref="AY59:AY74" si="94">IFERROR(AX59/H59,0)</f>
        <v>8.1695318058251018E-2</v>
      </c>
      <c r="AZ59" s="72">
        <f t="shared" ref="AZ59:AZ74" si="95">IFERROR(P59-J59,0)</f>
        <v>-1523.9429999999411</v>
      </c>
      <c r="BA59" s="73">
        <f t="shared" ref="BA59:BA74" si="96">IFERROR(AZ59/J59,0)</f>
        <v>-1.6738955885049839E-2</v>
      </c>
      <c r="BB59" s="70">
        <f t="shared" ref="BB59:BB75" si="97">IFERROR(L59-R59,0)</f>
        <v>909</v>
      </c>
      <c r="BC59" s="71">
        <f t="shared" ref="BC59:BC74" si="98">IFERROR(BB59/R59,0)</f>
        <v>0</v>
      </c>
      <c r="BD59" s="72">
        <f t="shared" ref="BD59:BD74" si="99">IFERROR(N59-T59,0)</f>
        <v>98.479380638063816</v>
      </c>
      <c r="BE59" s="71">
        <f t="shared" ref="BE59:BE74" si="100">IFERROR(BD59/T59,0)</f>
        <v>0</v>
      </c>
      <c r="BF59" s="72">
        <f t="shared" ref="BF59:BF74" si="101">IFERROR(P59-V59,0)</f>
        <v>89517.757000000012</v>
      </c>
      <c r="BG59" s="73">
        <f t="shared" ref="BG59:BG74" si="102">IFERROR(BF59/V59,0)</f>
        <v>0</v>
      </c>
      <c r="BH59" s="70">
        <f t="shared" ref="BH59:BH75" si="103">IFERROR(L59-X59,0)</f>
        <v>909</v>
      </c>
      <c r="BI59" s="71">
        <f t="shared" ref="BI59:BI74" si="104">IFERROR(BH59/X59,0)</f>
        <v>0</v>
      </c>
      <c r="BJ59" s="72">
        <f t="shared" ref="BJ59:BJ74" si="105">IFERROR(N59-Z59,0)</f>
        <v>98.479380638063816</v>
      </c>
      <c r="BK59" s="71">
        <f t="shared" ref="BK59:BK74" si="106">IFERROR(BJ59/Z59,0)</f>
        <v>0</v>
      </c>
      <c r="BL59" s="72">
        <f t="shared" ref="BL59:BL74" si="107">IFERROR(P59-AB59,0)</f>
        <v>89517.757000000012</v>
      </c>
      <c r="BM59" s="74">
        <f t="shared" ref="BM59:BM74" si="108">IFERROR(BL59/AB59,0)</f>
        <v>0</v>
      </c>
      <c r="BN59" s="75">
        <f t="shared" ref="BN59:BN74" si="109">IFERROR(L59-AP59,0)</f>
        <v>909</v>
      </c>
      <c r="BO59" s="71">
        <f t="shared" ref="BO59:BO74" si="110">IFERROR(BN59/AP59,0)</f>
        <v>0</v>
      </c>
      <c r="BP59" s="72">
        <f t="shared" ref="BP59:BP74" si="111">IFERROR(N59-AR59,0)</f>
        <v>98.479380638063816</v>
      </c>
      <c r="BQ59" s="71">
        <f t="shared" ref="BQ59:BQ74" si="112">IFERROR(BP59/AR59,0)</f>
        <v>0</v>
      </c>
      <c r="BR59" s="72">
        <f t="shared" si="81"/>
        <v>89517.757000000012</v>
      </c>
      <c r="BS59" s="74">
        <f t="shared" ref="BS59:BS73" si="113">IFERROR(BR59/AT59,0)</f>
        <v>0</v>
      </c>
      <c r="BX59" s="321"/>
      <c r="BY59" s="366"/>
      <c r="BZ59" s="60" t="s">
        <v>55</v>
      </c>
      <c r="CA59" s="76">
        <v>10</v>
      </c>
      <c r="CB59" s="77">
        <v>838.80000000000018</v>
      </c>
      <c r="CC59" s="78">
        <v>2</v>
      </c>
      <c r="CD59" s="79">
        <v>132.72800000000001</v>
      </c>
      <c r="CE59" s="80"/>
      <c r="CF59" s="81"/>
      <c r="CG59" s="82"/>
      <c r="CH59" s="83"/>
      <c r="CI59" s="84"/>
      <c r="CJ59" s="85"/>
      <c r="CK59" s="78"/>
      <c r="CL59" s="83"/>
      <c r="CM59" s="78"/>
      <c r="CN59" s="83"/>
    </row>
    <row r="60" spans="3:92" ht="18" customHeight="1" x14ac:dyDescent="0.3">
      <c r="C60" s="315"/>
      <c r="D60" s="318"/>
      <c r="E60" s="60" t="s">
        <v>37</v>
      </c>
      <c r="F60" s="61">
        <f>CA38</f>
        <v>120</v>
      </c>
      <c r="G60" s="62">
        <f>IFERROR(F60/F74,0)</f>
        <v>2.6143790849673203E-2</v>
      </c>
      <c r="H60" s="63">
        <f t="shared" si="82"/>
        <v>94.710000000000022</v>
      </c>
      <c r="I60" s="64">
        <f>IFERROR(H60/H59,0)</f>
        <v>1.0402925252933555</v>
      </c>
      <c r="J60" s="63">
        <f>CB38</f>
        <v>11365.200000000003</v>
      </c>
      <c r="K60" s="65">
        <f>IFERROR(J60/J74,0)</f>
        <v>3.0420770877944332E-2</v>
      </c>
      <c r="L60" s="66">
        <f t="shared" si="79"/>
        <v>231</v>
      </c>
      <c r="M60" s="62">
        <f>IFERROR(L60/L74,0)</f>
        <v>5.4327375352775167E-2</v>
      </c>
      <c r="N60" s="63">
        <f t="shared" si="83"/>
        <v>99.075112554112565</v>
      </c>
      <c r="O60" s="64">
        <f>IFERROR(N60/N59,0)</f>
        <v>1.0060493060800029</v>
      </c>
      <c r="P60" s="63">
        <f t="shared" si="80"/>
        <v>22886.351000000002</v>
      </c>
      <c r="Q60" s="67">
        <f>IFERROR(P60/P74,0)</f>
        <v>6.6102180342039893E-2</v>
      </c>
      <c r="R60" s="66">
        <f>CE38</f>
        <v>0</v>
      </c>
      <c r="S60" s="62">
        <f>IFERROR(R60/R74,0)</f>
        <v>0</v>
      </c>
      <c r="T60" s="63" t="str">
        <f t="shared" si="84"/>
        <v>0</v>
      </c>
      <c r="U60" s="64">
        <f>IFERROR(T60/T59,0)</f>
        <v>0</v>
      </c>
      <c r="V60" s="63">
        <f>CF38</f>
        <v>0</v>
      </c>
      <c r="W60" s="67">
        <f>IFERROR(V60/V74,0)</f>
        <v>0</v>
      </c>
      <c r="X60" s="68">
        <f>CG38</f>
        <v>0</v>
      </c>
      <c r="Y60" s="62">
        <f>IFERROR(X60/X74,0)</f>
        <v>0</v>
      </c>
      <c r="Z60" s="63" t="str">
        <f t="shared" si="85"/>
        <v>0</v>
      </c>
      <c r="AA60" s="64">
        <f>IFERROR(Z60/Z59,0)</f>
        <v>0</v>
      </c>
      <c r="AB60" s="63">
        <f>CH38</f>
        <v>0</v>
      </c>
      <c r="AC60" s="65">
        <f>IFERROR(AB60/AB74,0)</f>
        <v>0</v>
      </c>
      <c r="AD60" s="66">
        <f>CI38</f>
        <v>0</v>
      </c>
      <c r="AE60" s="62">
        <f>IFERROR(AD60/AD74,0)</f>
        <v>0</v>
      </c>
      <c r="AF60" s="63" t="str">
        <f t="shared" si="86"/>
        <v>0</v>
      </c>
      <c r="AG60" s="64">
        <f>IFERROR(AF60/AF59,0)</f>
        <v>0</v>
      </c>
      <c r="AH60" s="63">
        <f>CJ38</f>
        <v>0</v>
      </c>
      <c r="AI60" s="67">
        <f>IFERROR(AH60/AH74,0)</f>
        <v>0</v>
      </c>
      <c r="AJ60" s="66">
        <f>CK38</f>
        <v>0</v>
      </c>
      <c r="AK60" s="62">
        <f>IFERROR(AJ60/AJ74,0)</f>
        <v>0</v>
      </c>
      <c r="AL60" s="63" t="str">
        <f t="shared" si="87"/>
        <v>0</v>
      </c>
      <c r="AM60" s="64">
        <f>IFERROR(AL60/AL59,0)</f>
        <v>0</v>
      </c>
      <c r="AN60" s="63">
        <f>CL38</f>
        <v>0</v>
      </c>
      <c r="AO60" s="65">
        <f>IFERROR(AN60/AN74,0)</f>
        <v>0</v>
      </c>
      <c r="AP60" s="40">
        <f t="shared" si="88"/>
        <v>0</v>
      </c>
      <c r="AQ60" s="62">
        <f>IFERROR(AP60/AP74,0)</f>
        <v>0</v>
      </c>
      <c r="AR60" s="63" t="str">
        <f t="shared" si="89"/>
        <v>0</v>
      </c>
      <c r="AS60" s="64">
        <f>IFERROR(AR60/AR59,0)</f>
        <v>0</v>
      </c>
      <c r="AT60" s="37">
        <f t="shared" si="90"/>
        <v>0</v>
      </c>
      <c r="AU60" s="69">
        <f>IFERROR(AT60/AT74,0)</f>
        <v>0</v>
      </c>
      <c r="AV60" s="70">
        <f t="shared" si="91"/>
        <v>111</v>
      </c>
      <c r="AW60" s="71">
        <f t="shared" si="92"/>
        <v>0.92500000000000004</v>
      </c>
      <c r="AX60" s="72">
        <f t="shared" si="93"/>
        <v>4.3651125541125424</v>
      </c>
      <c r="AY60" s="71">
        <f t="shared" si="94"/>
        <v>4.6089246691083746E-2</v>
      </c>
      <c r="AZ60" s="72">
        <f t="shared" si="95"/>
        <v>11521.151</v>
      </c>
      <c r="BA60" s="73">
        <f t="shared" si="96"/>
        <v>1.0137217998803363</v>
      </c>
      <c r="BB60" s="70">
        <f t="shared" si="97"/>
        <v>231</v>
      </c>
      <c r="BC60" s="71">
        <f t="shared" si="98"/>
        <v>0</v>
      </c>
      <c r="BD60" s="72">
        <f t="shared" si="99"/>
        <v>99.075112554112565</v>
      </c>
      <c r="BE60" s="71">
        <f t="shared" si="100"/>
        <v>0</v>
      </c>
      <c r="BF60" s="72">
        <f t="shared" si="101"/>
        <v>22886.351000000002</v>
      </c>
      <c r="BG60" s="73">
        <f t="shared" si="102"/>
        <v>0</v>
      </c>
      <c r="BH60" s="70">
        <f t="shared" si="103"/>
        <v>231</v>
      </c>
      <c r="BI60" s="71">
        <f t="shared" si="104"/>
        <v>0</v>
      </c>
      <c r="BJ60" s="72">
        <f t="shared" si="105"/>
        <v>99.075112554112565</v>
      </c>
      <c r="BK60" s="71">
        <f t="shared" si="106"/>
        <v>0</v>
      </c>
      <c r="BL60" s="72">
        <f t="shared" si="107"/>
        <v>22886.351000000002</v>
      </c>
      <c r="BM60" s="74">
        <f t="shared" si="108"/>
        <v>0</v>
      </c>
      <c r="BN60" s="75">
        <f t="shared" si="109"/>
        <v>231</v>
      </c>
      <c r="BO60" s="71">
        <f t="shared" si="110"/>
        <v>0</v>
      </c>
      <c r="BP60" s="72">
        <f t="shared" si="111"/>
        <v>99.075112554112565</v>
      </c>
      <c r="BQ60" s="71">
        <f t="shared" si="112"/>
        <v>0</v>
      </c>
      <c r="BR60" s="72">
        <f t="shared" si="81"/>
        <v>22886.351000000002</v>
      </c>
      <c r="BS60" s="74">
        <f t="shared" si="113"/>
        <v>0</v>
      </c>
      <c r="BX60" s="321"/>
      <c r="BY60" s="366"/>
      <c r="BZ60" s="60" t="s">
        <v>40</v>
      </c>
      <c r="CA60" s="76">
        <v>90</v>
      </c>
      <c r="CB60" s="77">
        <v>7968.6</v>
      </c>
      <c r="CC60" s="78">
        <v>96</v>
      </c>
      <c r="CD60" s="79">
        <v>8066.8059999999996</v>
      </c>
      <c r="CE60" s="80"/>
      <c r="CF60" s="81"/>
      <c r="CG60" s="82"/>
      <c r="CH60" s="83"/>
      <c r="CI60" s="84"/>
      <c r="CJ60" s="85"/>
      <c r="CK60" s="78"/>
      <c r="CL60" s="83"/>
      <c r="CM60" s="78"/>
      <c r="CN60" s="83"/>
    </row>
    <row r="61" spans="3:92" ht="18" customHeight="1" x14ac:dyDescent="0.3">
      <c r="C61" s="315"/>
      <c r="D61" s="318"/>
      <c r="E61" s="60" t="s">
        <v>39</v>
      </c>
      <c r="F61" s="61">
        <f>CA39</f>
        <v>90</v>
      </c>
      <c r="G61" s="62">
        <f>IFERROR(F61/F74,0)</f>
        <v>1.9607843137254902E-2</v>
      </c>
      <c r="H61" s="63">
        <f t="shared" si="82"/>
        <v>85.690000000000012</v>
      </c>
      <c r="I61" s="64">
        <f>IFERROR(H61/H59,0)</f>
        <v>0.94121704669398809</v>
      </c>
      <c r="J61" s="63">
        <f>CB39</f>
        <v>7712.1000000000013</v>
      </c>
      <c r="K61" s="65">
        <f>IFERROR(J61/J74,0)</f>
        <v>2.0642665952890795E-2</v>
      </c>
      <c r="L61" s="66">
        <f t="shared" si="79"/>
        <v>171</v>
      </c>
      <c r="M61" s="62">
        <f>IFERROR(L61/L74,0)</f>
        <v>4.021636876763876E-2</v>
      </c>
      <c r="N61" s="63">
        <f t="shared" si="83"/>
        <v>67.012093567251455</v>
      </c>
      <c r="O61" s="64">
        <f>IFERROR(N61/N59,0)</f>
        <v>0.68046826790612691</v>
      </c>
      <c r="P61" s="63">
        <f t="shared" si="80"/>
        <v>11459.067999999999</v>
      </c>
      <c r="Q61" s="67">
        <f>IFERROR(P61/P74,0)</f>
        <v>3.3096992154306219E-2</v>
      </c>
      <c r="R61" s="66">
        <f>CE39</f>
        <v>0</v>
      </c>
      <c r="S61" s="62">
        <f>IFERROR(R61/R74,0)</f>
        <v>0</v>
      </c>
      <c r="T61" s="63" t="str">
        <f t="shared" si="84"/>
        <v>0</v>
      </c>
      <c r="U61" s="64">
        <f>IFERROR(T61/T59,0)</f>
        <v>0</v>
      </c>
      <c r="V61" s="63">
        <f>CF39</f>
        <v>0</v>
      </c>
      <c r="W61" s="67">
        <f>IFERROR(V61/V74,0)</f>
        <v>0</v>
      </c>
      <c r="X61" s="68">
        <f>CG39</f>
        <v>0</v>
      </c>
      <c r="Y61" s="62">
        <f>IFERROR(X61/X74,0)</f>
        <v>0</v>
      </c>
      <c r="Z61" s="63" t="str">
        <f t="shared" si="85"/>
        <v>0</v>
      </c>
      <c r="AA61" s="64">
        <f>IFERROR(Z61/Z59,0)</f>
        <v>0</v>
      </c>
      <c r="AB61" s="63">
        <f>CH39</f>
        <v>0</v>
      </c>
      <c r="AC61" s="65">
        <f>IFERROR(AB61/AB74,0)</f>
        <v>0</v>
      </c>
      <c r="AD61" s="66">
        <f>CI39</f>
        <v>0</v>
      </c>
      <c r="AE61" s="62">
        <f>IFERROR(AD61/AD74,0)</f>
        <v>0</v>
      </c>
      <c r="AF61" s="63" t="str">
        <f t="shared" si="86"/>
        <v>0</v>
      </c>
      <c r="AG61" s="64">
        <f>IFERROR(AF61/AF59,0)</f>
        <v>0</v>
      </c>
      <c r="AH61" s="63">
        <f>CJ39</f>
        <v>0</v>
      </c>
      <c r="AI61" s="67">
        <f>IFERROR(AH61/AH74,0)</f>
        <v>0</v>
      </c>
      <c r="AJ61" s="66">
        <f>CK39</f>
        <v>0</v>
      </c>
      <c r="AK61" s="62">
        <f>IFERROR(AJ61/AJ74,0)</f>
        <v>0</v>
      </c>
      <c r="AL61" s="63" t="str">
        <f t="shared" si="87"/>
        <v>0</v>
      </c>
      <c r="AM61" s="64">
        <f>IFERROR(AL61/AL59,0)</f>
        <v>0</v>
      </c>
      <c r="AN61" s="63">
        <f>CL39</f>
        <v>0</v>
      </c>
      <c r="AO61" s="65">
        <f>IFERROR(AN61/AN74,0)</f>
        <v>0</v>
      </c>
      <c r="AP61" s="40">
        <f t="shared" si="88"/>
        <v>0</v>
      </c>
      <c r="AQ61" s="62">
        <f>IFERROR(AP61/AP74,0)</f>
        <v>0</v>
      </c>
      <c r="AR61" s="63" t="str">
        <f t="shared" si="89"/>
        <v>0</v>
      </c>
      <c r="AS61" s="64">
        <f>IFERROR(AR61/AR59,0)</f>
        <v>0</v>
      </c>
      <c r="AT61" s="37">
        <f t="shared" si="90"/>
        <v>0</v>
      </c>
      <c r="AU61" s="69">
        <f>IFERROR(AT61/AT74,0)</f>
        <v>0</v>
      </c>
      <c r="AV61" s="70">
        <f t="shared" si="91"/>
        <v>81</v>
      </c>
      <c r="AW61" s="71">
        <f t="shared" si="92"/>
        <v>0.9</v>
      </c>
      <c r="AX61" s="72">
        <f t="shared" si="93"/>
        <v>-18.677906432748557</v>
      </c>
      <c r="AY61" s="71">
        <f t="shared" si="94"/>
        <v>-0.21797066673764212</v>
      </c>
      <c r="AZ61" s="72">
        <f t="shared" si="95"/>
        <v>3746.967999999998</v>
      </c>
      <c r="BA61" s="73">
        <f t="shared" si="96"/>
        <v>0.48585573319847997</v>
      </c>
      <c r="BB61" s="70">
        <f t="shared" si="97"/>
        <v>171</v>
      </c>
      <c r="BC61" s="71">
        <f t="shared" si="98"/>
        <v>0</v>
      </c>
      <c r="BD61" s="72">
        <f t="shared" si="99"/>
        <v>67.012093567251455</v>
      </c>
      <c r="BE61" s="71">
        <f t="shared" si="100"/>
        <v>0</v>
      </c>
      <c r="BF61" s="72">
        <f t="shared" si="101"/>
        <v>11459.067999999999</v>
      </c>
      <c r="BG61" s="73">
        <f t="shared" si="102"/>
        <v>0</v>
      </c>
      <c r="BH61" s="70">
        <f t="shared" si="103"/>
        <v>171</v>
      </c>
      <c r="BI61" s="71">
        <f t="shared" si="104"/>
        <v>0</v>
      </c>
      <c r="BJ61" s="72">
        <f t="shared" si="105"/>
        <v>67.012093567251455</v>
      </c>
      <c r="BK61" s="71">
        <f t="shared" si="106"/>
        <v>0</v>
      </c>
      <c r="BL61" s="72">
        <f t="shared" si="107"/>
        <v>11459.067999999999</v>
      </c>
      <c r="BM61" s="74">
        <f t="shared" si="108"/>
        <v>0</v>
      </c>
      <c r="BN61" s="75">
        <f t="shared" si="109"/>
        <v>171</v>
      </c>
      <c r="BO61" s="71">
        <f t="shared" si="110"/>
        <v>0</v>
      </c>
      <c r="BP61" s="72">
        <f t="shared" si="111"/>
        <v>67.012093567251455</v>
      </c>
      <c r="BQ61" s="71">
        <f t="shared" si="112"/>
        <v>0</v>
      </c>
      <c r="BR61" s="72">
        <f t="shared" si="81"/>
        <v>11459.067999999999</v>
      </c>
      <c r="BS61" s="74">
        <f t="shared" si="113"/>
        <v>0</v>
      </c>
      <c r="BX61" s="322"/>
      <c r="BY61" s="361" t="s">
        <v>57</v>
      </c>
      <c r="BZ61" s="362"/>
      <c r="CA61" s="200">
        <v>30</v>
      </c>
      <c r="CB61" s="201">
        <v>0</v>
      </c>
      <c r="CC61" s="202">
        <v>59</v>
      </c>
      <c r="CD61" s="203">
        <v>0</v>
      </c>
      <c r="CE61" s="204"/>
      <c r="CF61" s="205"/>
      <c r="CG61" s="206"/>
      <c r="CH61" s="207"/>
      <c r="CI61" s="208"/>
      <c r="CJ61" s="209"/>
      <c r="CK61" s="202"/>
      <c r="CL61" s="207"/>
      <c r="CM61" s="202"/>
      <c r="CN61" s="207"/>
    </row>
    <row r="62" spans="3:92" ht="18" customHeight="1" x14ac:dyDescent="0.3">
      <c r="C62" s="315"/>
      <c r="D62" s="319"/>
      <c r="E62" s="86" t="s">
        <v>41</v>
      </c>
      <c r="F62" s="87">
        <f>SUM(F58:F61)</f>
        <v>2110</v>
      </c>
      <c r="G62" s="88">
        <f>IFERROR(F62/F74,0)</f>
        <v>0.45969498910675383</v>
      </c>
      <c r="H62" s="89">
        <f t="shared" si="82"/>
        <v>90.5777251184834</v>
      </c>
      <c r="I62" s="90">
        <f>IFERROR(H62/H59,0)</f>
        <v>0.99490371026115998</v>
      </c>
      <c r="J62" s="89">
        <f>SUM(J58:J61)</f>
        <v>191118.99999999997</v>
      </c>
      <c r="K62" s="91">
        <f>IFERROR(J62/J74,0)</f>
        <v>0.51156049250535329</v>
      </c>
      <c r="L62" s="92">
        <f>SUM(L58:L61)</f>
        <v>1906</v>
      </c>
      <c r="M62" s="88">
        <f>IFERROR(L62/L74,0)</f>
        <v>0.44825964252116651</v>
      </c>
      <c r="N62" s="89">
        <f t="shared" si="83"/>
        <v>95.34080062959076</v>
      </c>
      <c r="O62" s="90">
        <f>IFERROR(N62/N59,0)</f>
        <v>0.96812957201662231</v>
      </c>
      <c r="P62" s="89">
        <f>SUM(P58:P61)</f>
        <v>181719.56599999999</v>
      </c>
      <c r="Q62" s="93">
        <f>IFERROR(P62/P74,0)</f>
        <v>0.52485691246320654</v>
      </c>
      <c r="R62" s="92">
        <f>SUM(R58:R61)</f>
        <v>0</v>
      </c>
      <c r="S62" s="88">
        <f>IFERROR(R62/R74,0)</f>
        <v>0</v>
      </c>
      <c r="T62" s="89" t="str">
        <f t="shared" si="84"/>
        <v>0</v>
      </c>
      <c r="U62" s="90">
        <f>IFERROR(T62/T59,0)</f>
        <v>0</v>
      </c>
      <c r="V62" s="89">
        <f>SUM(V58:V61)</f>
        <v>0</v>
      </c>
      <c r="W62" s="93">
        <f>IFERROR(V62/V74,0)</f>
        <v>0</v>
      </c>
      <c r="X62" s="94">
        <f>SUM(X58:X61)</f>
        <v>0</v>
      </c>
      <c r="Y62" s="88">
        <f>IFERROR(X62/X74,0)</f>
        <v>0</v>
      </c>
      <c r="Z62" s="89" t="str">
        <f t="shared" si="85"/>
        <v>0</v>
      </c>
      <c r="AA62" s="90">
        <f>IFERROR(Z62/Z59,0)</f>
        <v>0</v>
      </c>
      <c r="AB62" s="89">
        <f>SUM(AB58:AB61)</f>
        <v>0</v>
      </c>
      <c r="AC62" s="91">
        <f>IFERROR(AB62/AB74,0)</f>
        <v>0</v>
      </c>
      <c r="AD62" s="92">
        <f>SUM(AD58:AD61)</f>
        <v>0</v>
      </c>
      <c r="AE62" s="88">
        <f>IFERROR(AD62/AD74,0)</f>
        <v>0</v>
      </c>
      <c r="AF62" s="89" t="str">
        <f t="shared" si="86"/>
        <v>0</v>
      </c>
      <c r="AG62" s="90">
        <f>IFERROR(AF62/AF59,0)</f>
        <v>0</v>
      </c>
      <c r="AH62" s="89">
        <f>SUM(AH58:AH61)</f>
        <v>0</v>
      </c>
      <c r="AI62" s="93">
        <f>IFERROR(AH62/AH74,0)</f>
        <v>0</v>
      </c>
      <c r="AJ62" s="92">
        <f>SUM(AJ58:AJ61)</f>
        <v>0</v>
      </c>
      <c r="AK62" s="88">
        <f>IFERROR(AJ62/AJ74,0)</f>
        <v>0</v>
      </c>
      <c r="AL62" s="89" t="str">
        <f t="shared" si="87"/>
        <v>0</v>
      </c>
      <c r="AM62" s="90">
        <f>IFERROR(AL62/AL59,0)</f>
        <v>0</v>
      </c>
      <c r="AN62" s="89">
        <f>SUM(AN58:AN61)</f>
        <v>0</v>
      </c>
      <c r="AO62" s="91">
        <f>IFERROR(AN62/AN74,0)</f>
        <v>0</v>
      </c>
      <c r="AP62" s="92">
        <f>SUM(AP58:AP61)</f>
        <v>0</v>
      </c>
      <c r="AQ62" s="88">
        <f>IFERROR(AP62/AP74,0)</f>
        <v>0</v>
      </c>
      <c r="AR62" s="89" t="str">
        <f t="shared" si="89"/>
        <v>0</v>
      </c>
      <c r="AS62" s="90">
        <f>IFERROR(AR62/AR59,0)</f>
        <v>0</v>
      </c>
      <c r="AT62" s="89">
        <f>SUM(AT58:AT61)</f>
        <v>0</v>
      </c>
      <c r="AU62" s="95">
        <f>IFERROR(AT62/AT74,0)</f>
        <v>0</v>
      </c>
      <c r="AV62" s="96">
        <f t="shared" si="91"/>
        <v>-204</v>
      </c>
      <c r="AW62" s="97">
        <f t="shared" si="92"/>
        <v>-9.6682464454976302E-2</v>
      </c>
      <c r="AX62" s="98">
        <f t="shared" si="93"/>
        <v>4.7630755111073597</v>
      </c>
      <c r="AY62" s="97">
        <f t="shared" si="94"/>
        <v>5.2585506037790747E-2</v>
      </c>
      <c r="AZ62" s="98">
        <f t="shared" si="95"/>
        <v>-9399.4339999999793</v>
      </c>
      <c r="BA62" s="99">
        <f t="shared" si="96"/>
        <v>-4.9181054735531166E-2</v>
      </c>
      <c r="BB62" s="96">
        <f t="shared" si="97"/>
        <v>1906</v>
      </c>
      <c r="BC62" s="97">
        <f t="shared" si="98"/>
        <v>0</v>
      </c>
      <c r="BD62" s="98">
        <f t="shared" si="99"/>
        <v>95.34080062959076</v>
      </c>
      <c r="BE62" s="97">
        <f t="shared" si="100"/>
        <v>0</v>
      </c>
      <c r="BF62" s="98">
        <f t="shared" si="101"/>
        <v>181719.56599999999</v>
      </c>
      <c r="BG62" s="99">
        <f t="shared" si="102"/>
        <v>0</v>
      </c>
      <c r="BH62" s="96">
        <f t="shared" si="103"/>
        <v>1906</v>
      </c>
      <c r="BI62" s="97">
        <f t="shared" si="104"/>
        <v>0</v>
      </c>
      <c r="BJ62" s="98">
        <f t="shared" si="105"/>
        <v>95.34080062959076</v>
      </c>
      <c r="BK62" s="97">
        <f t="shared" si="106"/>
        <v>0</v>
      </c>
      <c r="BL62" s="98">
        <f t="shared" si="107"/>
        <v>181719.56599999999</v>
      </c>
      <c r="BM62" s="100">
        <f t="shared" si="108"/>
        <v>0</v>
      </c>
      <c r="BN62" s="101">
        <f t="shared" si="109"/>
        <v>1906</v>
      </c>
      <c r="BO62" s="97">
        <f t="shared" si="110"/>
        <v>0</v>
      </c>
      <c r="BP62" s="98">
        <f t="shared" si="111"/>
        <v>95.34080062959076</v>
      </c>
      <c r="BQ62" s="97">
        <f t="shared" si="112"/>
        <v>0</v>
      </c>
      <c r="BR62" s="98">
        <f t="shared" si="81"/>
        <v>181719.56599999999</v>
      </c>
      <c r="BS62" s="100">
        <f t="shared" si="113"/>
        <v>0</v>
      </c>
      <c r="BX62" s="367" t="s">
        <v>63</v>
      </c>
      <c r="BY62" s="369" t="s">
        <v>35</v>
      </c>
      <c r="BZ62" s="34" t="s">
        <v>34</v>
      </c>
      <c r="CA62" s="50">
        <v>1100</v>
      </c>
      <c r="CB62" s="51">
        <v>108900</v>
      </c>
      <c r="CC62" s="52">
        <v>934</v>
      </c>
      <c r="CD62" s="53">
        <v>112801.00600000001</v>
      </c>
      <c r="CE62" s="54"/>
      <c r="CF62" s="55"/>
      <c r="CG62" s="56"/>
      <c r="CH62" s="57"/>
      <c r="CI62" s="58"/>
      <c r="CJ62" s="59"/>
      <c r="CK62" s="52"/>
      <c r="CL62" s="57"/>
      <c r="CM62" s="52"/>
      <c r="CN62" s="57"/>
    </row>
    <row r="63" spans="3:92" ht="18" customHeight="1" x14ac:dyDescent="0.3">
      <c r="C63" s="315"/>
      <c r="D63" s="320" t="s">
        <v>44</v>
      </c>
      <c r="E63" s="102" t="s">
        <v>45</v>
      </c>
      <c r="F63" s="103">
        <f>CA40</f>
        <v>200</v>
      </c>
      <c r="G63" s="104">
        <f>IFERROR(F63/F74,0)</f>
        <v>4.357298474945534E-2</v>
      </c>
      <c r="H63" s="105">
        <f t="shared" si="82"/>
        <v>60</v>
      </c>
      <c r="I63" s="106">
        <f>IFERROR(H63/H59,0)</f>
        <v>0.65903866030621172</v>
      </c>
      <c r="J63" s="105">
        <f>CB40</f>
        <v>12000</v>
      </c>
      <c r="K63" s="107">
        <f>IFERROR(J63/J74,0)</f>
        <v>3.2119914346895075E-2</v>
      </c>
      <c r="L63" s="108">
        <f t="shared" ref="L63:L65" si="114">CC40</f>
        <v>362</v>
      </c>
      <c r="M63" s="104">
        <f>IFERROR(L63/L74,0)</f>
        <v>8.5136406396989647E-2</v>
      </c>
      <c r="N63" s="105">
        <f t="shared" si="83"/>
        <v>68.16499447513813</v>
      </c>
      <c r="O63" s="106">
        <f>IFERROR(N63/N59,0)</f>
        <v>0.6921752963258514</v>
      </c>
      <c r="P63" s="105">
        <f t="shared" ref="P63:P65" si="115">CD40</f>
        <v>24675.728000000003</v>
      </c>
      <c r="Q63" s="109">
        <f>IFERROR(P63/P74,0)</f>
        <v>7.1270401398944E-2</v>
      </c>
      <c r="R63" s="108">
        <f>CE40</f>
        <v>0</v>
      </c>
      <c r="S63" s="104">
        <f>IFERROR(R63/R74,0)</f>
        <v>0</v>
      </c>
      <c r="T63" s="105" t="str">
        <f t="shared" si="84"/>
        <v>0</v>
      </c>
      <c r="U63" s="106">
        <f>IFERROR(T63/T59,0)</f>
        <v>0</v>
      </c>
      <c r="V63" s="105">
        <f>CF40</f>
        <v>0</v>
      </c>
      <c r="W63" s="109">
        <f>IFERROR(V63/V74,0)</f>
        <v>0</v>
      </c>
      <c r="X63" s="110">
        <f>CG40</f>
        <v>0</v>
      </c>
      <c r="Y63" s="104">
        <f>IFERROR(X63/X74,0)</f>
        <v>0</v>
      </c>
      <c r="Z63" s="105" t="str">
        <f t="shared" si="85"/>
        <v>0</v>
      </c>
      <c r="AA63" s="106">
        <f>IFERROR(Z63/Z59,0)</f>
        <v>0</v>
      </c>
      <c r="AB63" s="105">
        <f>CH40</f>
        <v>0</v>
      </c>
      <c r="AC63" s="107">
        <f>IFERROR(AB63/AB74,0)</f>
        <v>0</v>
      </c>
      <c r="AD63" s="108">
        <f>CI40</f>
        <v>0</v>
      </c>
      <c r="AE63" s="104">
        <f>IFERROR(AD63/AD74,0)</f>
        <v>0</v>
      </c>
      <c r="AF63" s="105" t="str">
        <f t="shared" si="86"/>
        <v>0</v>
      </c>
      <c r="AG63" s="106">
        <f>IFERROR(AF63/AF59,0)</f>
        <v>0</v>
      </c>
      <c r="AH63" s="105">
        <f>CJ40</f>
        <v>0</v>
      </c>
      <c r="AI63" s="109">
        <f>IFERROR(AH63/AH74,0)</f>
        <v>0</v>
      </c>
      <c r="AJ63" s="108">
        <f>CK40</f>
        <v>0</v>
      </c>
      <c r="AK63" s="104">
        <f>IFERROR(AJ63/AJ74,0)</f>
        <v>0</v>
      </c>
      <c r="AL63" s="105" t="str">
        <f t="shared" si="87"/>
        <v>0</v>
      </c>
      <c r="AM63" s="106">
        <f>IFERROR(AL63/AL59,0)</f>
        <v>0</v>
      </c>
      <c r="AN63" s="105">
        <f>CL40</f>
        <v>0</v>
      </c>
      <c r="AO63" s="107">
        <f>IFERROR(AN63/AN74,0)</f>
        <v>0</v>
      </c>
      <c r="AP63" s="108">
        <f>CM40</f>
        <v>0</v>
      </c>
      <c r="AQ63" s="104">
        <f>IFERROR(AP63/AP74,0)</f>
        <v>0</v>
      </c>
      <c r="AR63" s="105" t="str">
        <f t="shared" si="89"/>
        <v>0</v>
      </c>
      <c r="AS63" s="106">
        <f>IFERROR(AR63/AR59,0)</f>
        <v>0</v>
      </c>
      <c r="AT63" s="105">
        <f>CN40</f>
        <v>0</v>
      </c>
      <c r="AU63" s="111">
        <f>IFERROR(AT63/AT74,0)</f>
        <v>0</v>
      </c>
      <c r="AV63" s="112">
        <f t="shared" si="91"/>
        <v>162</v>
      </c>
      <c r="AW63" s="113">
        <f t="shared" si="92"/>
        <v>0.81</v>
      </c>
      <c r="AX63" s="114">
        <f t="shared" si="93"/>
        <v>8.1649944751381298</v>
      </c>
      <c r="AY63" s="113">
        <f t="shared" si="94"/>
        <v>0.13608324125230217</v>
      </c>
      <c r="AZ63" s="114">
        <f t="shared" si="95"/>
        <v>12675.728000000003</v>
      </c>
      <c r="BA63" s="115">
        <f t="shared" si="96"/>
        <v>1.0563106666666668</v>
      </c>
      <c r="BB63" s="112">
        <f t="shared" si="97"/>
        <v>362</v>
      </c>
      <c r="BC63" s="113">
        <f t="shared" si="98"/>
        <v>0</v>
      </c>
      <c r="BD63" s="114">
        <f t="shared" si="99"/>
        <v>68.16499447513813</v>
      </c>
      <c r="BE63" s="113">
        <f t="shared" si="100"/>
        <v>0</v>
      </c>
      <c r="BF63" s="114">
        <f t="shared" si="101"/>
        <v>24675.728000000003</v>
      </c>
      <c r="BG63" s="115">
        <f t="shared" si="102"/>
        <v>0</v>
      </c>
      <c r="BH63" s="112">
        <f t="shared" si="103"/>
        <v>362</v>
      </c>
      <c r="BI63" s="113">
        <f t="shared" si="104"/>
        <v>0</v>
      </c>
      <c r="BJ63" s="114">
        <f t="shared" si="105"/>
        <v>68.16499447513813</v>
      </c>
      <c r="BK63" s="113">
        <f t="shared" si="106"/>
        <v>0</v>
      </c>
      <c r="BL63" s="114">
        <f t="shared" si="107"/>
        <v>24675.728000000003</v>
      </c>
      <c r="BM63" s="116">
        <f t="shared" si="108"/>
        <v>0</v>
      </c>
      <c r="BN63" s="117">
        <f t="shared" si="109"/>
        <v>362</v>
      </c>
      <c r="BO63" s="113">
        <f t="shared" si="110"/>
        <v>0</v>
      </c>
      <c r="BP63" s="114">
        <f t="shared" si="111"/>
        <v>68.16499447513813</v>
      </c>
      <c r="BQ63" s="113">
        <f t="shared" si="112"/>
        <v>0</v>
      </c>
      <c r="BR63" s="114">
        <f t="shared" si="81"/>
        <v>24675.728000000003</v>
      </c>
      <c r="BS63" s="116">
        <f t="shared" si="113"/>
        <v>0</v>
      </c>
      <c r="BX63" s="321"/>
      <c r="BY63" s="366"/>
      <c r="BZ63" s="60" t="s">
        <v>36</v>
      </c>
      <c r="CA63" s="76">
        <v>1200</v>
      </c>
      <c r="CB63" s="77">
        <v>120043.19999999995</v>
      </c>
      <c r="CC63" s="78">
        <v>1286</v>
      </c>
      <c r="CD63" s="79">
        <v>167791.49300000002</v>
      </c>
      <c r="CE63" s="80"/>
      <c r="CF63" s="81"/>
      <c r="CG63" s="82"/>
      <c r="CH63" s="83"/>
      <c r="CI63" s="84"/>
      <c r="CJ63" s="85"/>
      <c r="CK63" s="78"/>
      <c r="CL63" s="83"/>
      <c r="CM63" s="78"/>
      <c r="CN63" s="83"/>
    </row>
    <row r="64" spans="3:92" ht="18" customHeight="1" x14ac:dyDescent="0.3">
      <c r="C64" s="315"/>
      <c r="D64" s="321"/>
      <c r="E64" s="60" t="s">
        <v>47</v>
      </c>
      <c r="F64" s="61">
        <f>CA41</f>
        <v>0</v>
      </c>
      <c r="G64" s="62">
        <f>IFERROR(F64/F74,0)</f>
        <v>0</v>
      </c>
      <c r="H64" s="63" t="str">
        <f t="shared" si="82"/>
        <v>0</v>
      </c>
      <c r="I64" s="64">
        <f>IFERROR(H64/H59,0)</f>
        <v>0</v>
      </c>
      <c r="J64" s="63">
        <f>CB41</f>
        <v>0</v>
      </c>
      <c r="K64" s="65">
        <f>IFERROR(J64/J74,0)</f>
        <v>0</v>
      </c>
      <c r="L64" s="66">
        <f t="shared" si="114"/>
        <v>40</v>
      </c>
      <c r="M64" s="62">
        <f>IFERROR(L64/L74,0)</f>
        <v>9.4073377234242701E-3</v>
      </c>
      <c r="N64" s="63">
        <f t="shared" si="83"/>
        <v>62.726999999999997</v>
      </c>
      <c r="O64" s="64">
        <f>IFERROR(N64/N59,0)</f>
        <v>0.63695567126419395</v>
      </c>
      <c r="P64" s="63">
        <f t="shared" si="115"/>
        <v>2509.08</v>
      </c>
      <c r="Q64" s="67">
        <f>IFERROR(P64/P74,0)</f>
        <v>7.2469245382370236E-3</v>
      </c>
      <c r="R64" s="66">
        <f>CE41</f>
        <v>0</v>
      </c>
      <c r="S64" s="62">
        <f>IFERROR(R64/R74,0)</f>
        <v>0</v>
      </c>
      <c r="T64" s="63" t="str">
        <f t="shared" si="84"/>
        <v>0</v>
      </c>
      <c r="U64" s="64">
        <f>IFERROR(T64/T59,0)</f>
        <v>0</v>
      </c>
      <c r="V64" s="63">
        <f>CF41</f>
        <v>0</v>
      </c>
      <c r="W64" s="67">
        <f>IFERROR(V64/V74,0)</f>
        <v>0</v>
      </c>
      <c r="X64" s="68">
        <f>CG41</f>
        <v>0</v>
      </c>
      <c r="Y64" s="62">
        <f>IFERROR(X64/X74,0)</f>
        <v>0</v>
      </c>
      <c r="Z64" s="63" t="str">
        <f t="shared" si="85"/>
        <v>0</v>
      </c>
      <c r="AA64" s="64">
        <f>IFERROR(Z64/Z59,0)</f>
        <v>0</v>
      </c>
      <c r="AB64" s="63">
        <f>CH41</f>
        <v>0</v>
      </c>
      <c r="AC64" s="65">
        <f>IFERROR(AB64/AB74,0)</f>
        <v>0</v>
      </c>
      <c r="AD64" s="66">
        <f>CI41</f>
        <v>0</v>
      </c>
      <c r="AE64" s="62">
        <f>IFERROR(AD64/AD74,0)</f>
        <v>0</v>
      </c>
      <c r="AF64" s="63" t="str">
        <f t="shared" si="86"/>
        <v>0</v>
      </c>
      <c r="AG64" s="64">
        <f>IFERROR(AF64/AF59,0)</f>
        <v>0</v>
      </c>
      <c r="AH64" s="63">
        <f>CJ41</f>
        <v>0</v>
      </c>
      <c r="AI64" s="67">
        <f>IFERROR(AH64/AH74,0)</f>
        <v>0</v>
      </c>
      <c r="AJ64" s="66">
        <f>CK41</f>
        <v>0</v>
      </c>
      <c r="AK64" s="62">
        <f>IFERROR(AJ64/AJ74,0)</f>
        <v>0</v>
      </c>
      <c r="AL64" s="63" t="str">
        <f t="shared" si="87"/>
        <v>0</v>
      </c>
      <c r="AM64" s="64">
        <f>IFERROR(AL64/AL59,0)</f>
        <v>0</v>
      </c>
      <c r="AN64" s="63">
        <f>CL41</f>
        <v>0</v>
      </c>
      <c r="AO64" s="65">
        <f>IFERROR(AN64/AN74,0)</f>
        <v>0</v>
      </c>
      <c r="AP64" s="66">
        <f>CM41</f>
        <v>0</v>
      </c>
      <c r="AQ64" s="62">
        <f>IFERROR(AP64/AP74,0)</f>
        <v>0</v>
      </c>
      <c r="AR64" s="63" t="str">
        <f t="shared" si="89"/>
        <v>0</v>
      </c>
      <c r="AS64" s="64">
        <f>IFERROR(AR64/AR59,0)</f>
        <v>0</v>
      </c>
      <c r="AT64" s="63">
        <f t="shared" ref="AT64:AT65" si="116">CN41</f>
        <v>0</v>
      </c>
      <c r="AU64" s="69">
        <f>IFERROR(AT64/AT74,0)</f>
        <v>0</v>
      </c>
      <c r="AV64" s="70">
        <f t="shared" si="91"/>
        <v>40</v>
      </c>
      <c r="AW64" s="71">
        <f t="shared" si="92"/>
        <v>0</v>
      </c>
      <c r="AX64" s="72">
        <f t="shared" si="93"/>
        <v>62.726999999999997</v>
      </c>
      <c r="AY64" s="71">
        <f t="shared" si="94"/>
        <v>0</v>
      </c>
      <c r="AZ64" s="72">
        <f t="shared" si="95"/>
        <v>2509.08</v>
      </c>
      <c r="BA64" s="73">
        <f t="shared" si="96"/>
        <v>0</v>
      </c>
      <c r="BB64" s="70">
        <f t="shared" si="97"/>
        <v>40</v>
      </c>
      <c r="BC64" s="71">
        <f t="shared" si="98"/>
        <v>0</v>
      </c>
      <c r="BD64" s="72">
        <f t="shared" si="99"/>
        <v>62.726999999999997</v>
      </c>
      <c r="BE64" s="71">
        <f t="shared" si="100"/>
        <v>0</v>
      </c>
      <c r="BF64" s="72">
        <f t="shared" si="101"/>
        <v>2509.08</v>
      </c>
      <c r="BG64" s="73">
        <f t="shared" si="102"/>
        <v>0</v>
      </c>
      <c r="BH64" s="70">
        <f t="shared" si="103"/>
        <v>40</v>
      </c>
      <c r="BI64" s="71">
        <f t="shared" si="104"/>
        <v>0</v>
      </c>
      <c r="BJ64" s="72">
        <f t="shared" si="105"/>
        <v>62.726999999999997</v>
      </c>
      <c r="BK64" s="71">
        <f t="shared" si="106"/>
        <v>0</v>
      </c>
      <c r="BL64" s="72">
        <f t="shared" si="107"/>
        <v>2509.08</v>
      </c>
      <c r="BM64" s="74">
        <f t="shared" si="108"/>
        <v>0</v>
      </c>
      <c r="BN64" s="75">
        <f t="shared" si="109"/>
        <v>40</v>
      </c>
      <c r="BO64" s="71">
        <f t="shared" si="110"/>
        <v>0</v>
      </c>
      <c r="BP64" s="72">
        <f t="shared" si="111"/>
        <v>62.726999999999997</v>
      </c>
      <c r="BQ64" s="71">
        <f t="shared" si="112"/>
        <v>0</v>
      </c>
      <c r="BR64" s="72">
        <f t="shared" si="81"/>
        <v>2509.08</v>
      </c>
      <c r="BS64" s="74">
        <f t="shared" si="113"/>
        <v>0</v>
      </c>
      <c r="BX64" s="321"/>
      <c r="BY64" s="366"/>
      <c r="BZ64" s="60" t="s">
        <v>38</v>
      </c>
      <c r="CA64" s="76">
        <v>150</v>
      </c>
      <c r="CB64" s="77">
        <v>15624.000000000004</v>
      </c>
      <c r="CC64" s="78">
        <v>247</v>
      </c>
      <c r="CD64" s="79">
        <v>32915.476999999999</v>
      </c>
      <c r="CE64" s="80"/>
      <c r="CF64" s="81"/>
      <c r="CG64" s="82"/>
      <c r="CH64" s="83"/>
      <c r="CI64" s="84"/>
      <c r="CJ64" s="85"/>
      <c r="CK64" s="78"/>
      <c r="CL64" s="83"/>
      <c r="CM64" s="78"/>
      <c r="CN64" s="83"/>
    </row>
    <row r="65" spans="3:92" ht="18" customHeight="1" x14ac:dyDescent="0.3">
      <c r="C65" s="315"/>
      <c r="D65" s="321"/>
      <c r="E65" s="60" t="s">
        <v>49</v>
      </c>
      <c r="F65" s="61">
        <f>CA42</f>
        <v>400</v>
      </c>
      <c r="G65" s="62">
        <f>IFERROR(F65/F74,0)</f>
        <v>8.714596949891068E-2</v>
      </c>
      <c r="H65" s="63">
        <f t="shared" si="82"/>
        <v>53</v>
      </c>
      <c r="I65" s="64">
        <f>IFERROR(H65/H59,0)</f>
        <v>0.58215081660382029</v>
      </c>
      <c r="J65" s="63">
        <f>CB42</f>
        <v>21200</v>
      </c>
      <c r="K65" s="65">
        <f>IFERROR(J65/J74,0)</f>
        <v>5.6745182012847964E-2</v>
      </c>
      <c r="L65" s="66">
        <f t="shared" si="114"/>
        <v>774</v>
      </c>
      <c r="M65" s="62">
        <f>IFERROR(L65/L74,0)</f>
        <v>0.18203198494825965</v>
      </c>
      <c r="N65" s="63">
        <f t="shared" si="83"/>
        <v>55.85792635658914</v>
      </c>
      <c r="O65" s="64">
        <f>IFERROR(N65/N59,0)</f>
        <v>0.56720428169507775</v>
      </c>
      <c r="P65" s="63">
        <f t="shared" si="115"/>
        <v>43234.034999999996</v>
      </c>
      <c r="Q65" s="67">
        <f>IFERROR(P65/P74,0)</f>
        <v>0.12487198061779549</v>
      </c>
      <c r="R65" s="66">
        <f>CE42</f>
        <v>0</v>
      </c>
      <c r="S65" s="62">
        <f>IFERROR(R65/R74,0)</f>
        <v>0</v>
      </c>
      <c r="T65" s="63" t="str">
        <f t="shared" si="84"/>
        <v>0</v>
      </c>
      <c r="U65" s="64">
        <f>IFERROR(T65/T59,0)</f>
        <v>0</v>
      </c>
      <c r="V65" s="63">
        <f>CF42</f>
        <v>0</v>
      </c>
      <c r="W65" s="67">
        <f>IFERROR(V65/V74,0)</f>
        <v>0</v>
      </c>
      <c r="X65" s="68">
        <f>CG42</f>
        <v>0</v>
      </c>
      <c r="Y65" s="62">
        <f>IFERROR(X65/X74,0)</f>
        <v>0</v>
      </c>
      <c r="Z65" s="63" t="str">
        <f t="shared" si="85"/>
        <v>0</v>
      </c>
      <c r="AA65" s="64">
        <f>IFERROR(Z65/Z59,0)</f>
        <v>0</v>
      </c>
      <c r="AB65" s="63">
        <f>CH42</f>
        <v>0</v>
      </c>
      <c r="AC65" s="65">
        <f>IFERROR(AB65/AB74,0)</f>
        <v>0</v>
      </c>
      <c r="AD65" s="66">
        <f>CI42</f>
        <v>0</v>
      </c>
      <c r="AE65" s="62">
        <f>IFERROR(AD65/AD74,0)</f>
        <v>0</v>
      </c>
      <c r="AF65" s="63" t="str">
        <f t="shared" si="86"/>
        <v>0</v>
      </c>
      <c r="AG65" s="64">
        <f>IFERROR(AF65/AF59,0)</f>
        <v>0</v>
      </c>
      <c r="AH65" s="63">
        <f>CJ42</f>
        <v>0</v>
      </c>
      <c r="AI65" s="67">
        <f>IFERROR(AH65/AH74,0)</f>
        <v>0</v>
      </c>
      <c r="AJ65" s="66">
        <f>CK42</f>
        <v>0</v>
      </c>
      <c r="AK65" s="62">
        <f>IFERROR(AJ65/AJ74,0)</f>
        <v>0</v>
      </c>
      <c r="AL65" s="63" t="str">
        <f t="shared" si="87"/>
        <v>0</v>
      </c>
      <c r="AM65" s="64">
        <f>IFERROR(AL65/AL59,0)</f>
        <v>0</v>
      </c>
      <c r="AN65" s="63">
        <f>CL42</f>
        <v>0</v>
      </c>
      <c r="AO65" s="65">
        <f>IFERROR(AN65/AN74,0)</f>
        <v>0</v>
      </c>
      <c r="AP65" s="66">
        <f>CM42</f>
        <v>0</v>
      </c>
      <c r="AQ65" s="62">
        <f>IFERROR(AP65/AP74,0)</f>
        <v>0</v>
      </c>
      <c r="AR65" s="63" t="str">
        <f t="shared" si="89"/>
        <v>0</v>
      </c>
      <c r="AS65" s="64">
        <f>IFERROR(AR65/AR59,0)</f>
        <v>0</v>
      </c>
      <c r="AT65" s="63">
        <f t="shared" si="116"/>
        <v>0</v>
      </c>
      <c r="AU65" s="69">
        <f>IFERROR(AT65/AT74,0)</f>
        <v>0</v>
      </c>
      <c r="AV65" s="70">
        <f t="shared" si="91"/>
        <v>374</v>
      </c>
      <c r="AW65" s="71">
        <f t="shared" si="92"/>
        <v>0.93500000000000005</v>
      </c>
      <c r="AX65" s="72">
        <f t="shared" si="93"/>
        <v>2.8579263565891395</v>
      </c>
      <c r="AY65" s="71">
        <f t="shared" si="94"/>
        <v>5.3923138803568672E-2</v>
      </c>
      <c r="AZ65" s="72">
        <f t="shared" si="95"/>
        <v>22034.034999999996</v>
      </c>
      <c r="BA65" s="73">
        <f t="shared" si="96"/>
        <v>1.0393412735849055</v>
      </c>
      <c r="BB65" s="70">
        <f t="shared" si="97"/>
        <v>774</v>
      </c>
      <c r="BC65" s="71">
        <f t="shared" si="98"/>
        <v>0</v>
      </c>
      <c r="BD65" s="72">
        <f t="shared" si="99"/>
        <v>55.85792635658914</v>
      </c>
      <c r="BE65" s="71">
        <f t="shared" si="100"/>
        <v>0</v>
      </c>
      <c r="BF65" s="72">
        <f t="shared" si="101"/>
        <v>43234.034999999996</v>
      </c>
      <c r="BG65" s="73">
        <f t="shared" si="102"/>
        <v>0</v>
      </c>
      <c r="BH65" s="70">
        <f t="shared" si="103"/>
        <v>774</v>
      </c>
      <c r="BI65" s="71">
        <f t="shared" si="104"/>
        <v>0</v>
      </c>
      <c r="BJ65" s="72">
        <f t="shared" si="105"/>
        <v>55.85792635658914</v>
      </c>
      <c r="BK65" s="71">
        <f t="shared" si="106"/>
        <v>0</v>
      </c>
      <c r="BL65" s="72">
        <f t="shared" si="107"/>
        <v>43234.034999999996</v>
      </c>
      <c r="BM65" s="74">
        <f t="shared" si="108"/>
        <v>0</v>
      </c>
      <c r="BN65" s="75">
        <f t="shared" si="109"/>
        <v>774</v>
      </c>
      <c r="BO65" s="71">
        <f t="shared" si="110"/>
        <v>0</v>
      </c>
      <c r="BP65" s="72">
        <f t="shared" si="111"/>
        <v>55.85792635658914</v>
      </c>
      <c r="BQ65" s="71">
        <f t="shared" si="112"/>
        <v>0</v>
      </c>
      <c r="BR65" s="72">
        <f t="shared" si="81"/>
        <v>43234.034999999996</v>
      </c>
      <c r="BS65" s="74">
        <f t="shared" si="113"/>
        <v>0</v>
      </c>
      <c r="BX65" s="321"/>
      <c r="BY65" s="366"/>
      <c r="BZ65" s="60" t="s">
        <v>40</v>
      </c>
      <c r="CA65" s="76">
        <v>90</v>
      </c>
      <c r="CB65" s="77">
        <v>8481.6</v>
      </c>
      <c r="CC65" s="78">
        <v>70</v>
      </c>
      <c r="CD65" s="79">
        <v>6316.3550000000005</v>
      </c>
      <c r="CE65" s="80"/>
      <c r="CF65" s="81"/>
      <c r="CG65" s="82"/>
      <c r="CH65" s="83"/>
      <c r="CI65" s="84"/>
      <c r="CJ65" s="85"/>
      <c r="CK65" s="78"/>
      <c r="CL65" s="83"/>
      <c r="CM65" s="78"/>
      <c r="CN65" s="83"/>
    </row>
    <row r="66" spans="3:92" ht="18" customHeight="1" x14ac:dyDescent="0.3">
      <c r="C66" s="315"/>
      <c r="D66" s="322"/>
      <c r="E66" s="118" t="s">
        <v>41</v>
      </c>
      <c r="F66" s="119">
        <f>SUM(F63:F65)</f>
        <v>600</v>
      </c>
      <c r="G66" s="120">
        <f>IFERROR(F66/F74,0)</f>
        <v>0.13071895424836602</v>
      </c>
      <c r="H66" s="121">
        <f t="shared" si="82"/>
        <v>55.333333333333336</v>
      </c>
      <c r="I66" s="122">
        <f>IFERROR(H66/H59,0)</f>
        <v>0.60778009783795084</v>
      </c>
      <c r="J66" s="121">
        <f>SUM(J63:J65)</f>
        <v>33200</v>
      </c>
      <c r="K66" s="123">
        <f>IFERROR(J66/J74,0)</f>
        <v>8.8865096359743045E-2</v>
      </c>
      <c r="L66" s="124">
        <f>SUM(L63:L65)</f>
        <v>1176</v>
      </c>
      <c r="M66" s="120">
        <f>IFERROR(L66/L74,0)</f>
        <v>0.27657572906867356</v>
      </c>
      <c r="N66" s="121">
        <f t="shared" si="83"/>
        <v>59.87996853741496</v>
      </c>
      <c r="O66" s="122">
        <f>IFERROR(N66/N59,0)</f>
        <v>0.60804574672833001</v>
      </c>
      <c r="P66" s="121">
        <f>SUM(P63:P65)</f>
        <v>70418.842999999993</v>
      </c>
      <c r="Q66" s="125">
        <f>IFERROR(P66/P74,0)</f>
        <v>0.2033893065549765</v>
      </c>
      <c r="R66" s="124">
        <f>SUM(R63:R65)</f>
        <v>0</v>
      </c>
      <c r="S66" s="120">
        <f>IFERROR(R66/R74,0)</f>
        <v>0</v>
      </c>
      <c r="T66" s="121" t="str">
        <f t="shared" si="84"/>
        <v>0</v>
      </c>
      <c r="U66" s="122">
        <f>IFERROR(T66/T59,0)</f>
        <v>0</v>
      </c>
      <c r="V66" s="121">
        <f>SUM(V63:V65)</f>
        <v>0</v>
      </c>
      <c r="W66" s="125">
        <f>IFERROR(V66/V74,0)</f>
        <v>0</v>
      </c>
      <c r="X66" s="126">
        <f>SUM(X63:X65)</f>
        <v>0</v>
      </c>
      <c r="Y66" s="120">
        <f>IFERROR(X66/X74,0)</f>
        <v>0</v>
      </c>
      <c r="Z66" s="121" t="str">
        <f t="shared" si="85"/>
        <v>0</v>
      </c>
      <c r="AA66" s="122">
        <f>IFERROR(Z66/Z59,0)</f>
        <v>0</v>
      </c>
      <c r="AB66" s="121">
        <f>SUM(AB63:AB65)</f>
        <v>0</v>
      </c>
      <c r="AC66" s="123">
        <f>IFERROR(AB66/AB74,0)</f>
        <v>0</v>
      </c>
      <c r="AD66" s="124">
        <f>SUM(AD63:AD65)</f>
        <v>0</v>
      </c>
      <c r="AE66" s="120">
        <f>IFERROR(AD66/AD74,0)</f>
        <v>0</v>
      </c>
      <c r="AF66" s="121" t="str">
        <f t="shared" si="86"/>
        <v>0</v>
      </c>
      <c r="AG66" s="122">
        <f>IFERROR(AF66/AF59,0)</f>
        <v>0</v>
      </c>
      <c r="AH66" s="121">
        <f>SUM(AH63:AH65)</f>
        <v>0</v>
      </c>
      <c r="AI66" s="125">
        <f>IFERROR(AH66/AH74,0)</f>
        <v>0</v>
      </c>
      <c r="AJ66" s="124">
        <f>SUM(AJ63:AJ65)</f>
        <v>0</v>
      </c>
      <c r="AK66" s="120">
        <f>IFERROR(AJ66/AJ74,0)</f>
        <v>0</v>
      </c>
      <c r="AL66" s="121" t="str">
        <f t="shared" si="87"/>
        <v>0</v>
      </c>
      <c r="AM66" s="122">
        <f>IFERROR(AL66/AL59,0)</f>
        <v>0</v>
      </c>
      <c r="AN66" s="121">
        <f>SUM(AN63:AN65)</f>
        <v>0</v>
      </c>
      <c r="AO66" s="123">
        <f>IFERROR(AN66/AN74,0)</f>
        <v>0</v>
      </c>
      <c r="AP66" s="124">
        <f>SUM(AP63:AP65)</f>
        <v>0</v>
      </c>
      <c r="AQ66" s="120">
        <f>IFERROR(AP66/AP74,0)</f>
        <v>0</v>
      </c>
      <c r="AR66" s="121" t="str">
        <f t="shared" si="89"/>
        <v>0</v>
      </c>
      <c r="AS66" s="122">
        <f>IFERROR(AR66/AR59,0)</f>
        <v>0</v>
      </c>
      <c r="AT66" s="121">
        <f>SUM(AT63:AT65)</f>
        <v>0</v>
      </c>
      <c r="AU66" s="127">
        <f>IFERROR(AT66/AT74,0)</f>
        <v>0</v>
      </c>
      <c r="AV66" s="128">
        <f t="shared" si="91"/>
        <v>576</v>
      </c>
      <c r="AW66" s="129">
        <f t="shared" si="92"/>
        <v>0.96</v>
      </c>
      <c r="AX66" s="130">
        <f t="shared" si="93"/>
        <v>4.5466352040816247</v>
      </c>
      <c r="AY66" s="129">
        <f t="shared" si="94"/>
        <v>8.2168106097860683E-2</v>
      </c>
      <c r="AZ66" s="130">
        <f t="shared" si="95"/>
        <v>37218.842999999993</v>
      </c>
      <c r="BA66" s="131">
        <f t="shared" si="96"/>
        <v>1.1210494879518069</v>
      </c>
      <c r="BB66" s="128">
        <f t="shared" si="97"/>
        <v>1176</v>
      </c>
      <c r="BC66" s="129">
        <f t="shared" si="98"/>
        <v>0</v>
      </c>
      <c r="BD66" s="130">
        <f t="shared" si="99"/>
        <v>59.87996853741496</v>
      </c>
      <c r="BE66" s="129">
        <f t="shared" si="100"/>
        <v>0</v>
      </c>
      <c r="BF66" s="130">
        <f t="shared" si="101"/>
        <v>70418.842999999993</v>
      </c>
      <c r="BG66" s="131">
        <f t="shared" si="102"/>
        <v>0</v>
      </c>
      <c r="BH66" s="128">
        <f t="shared" si="103"/>
        <v>1176</v>
      </c>
      <c r="BI66" s="129">
        <f t="shared" si="104"/>
        <v>0</v>
      </c>
      <c r="BJ66" s="130">
        <f t="shared" si="105"/>
        <v>59.87996853741496</v>
      </c>
      <c r="BK66" s="129">
        <f t="shared" si="106"/>
        <v>0</v>
      </c>
      <c r="BL66" s="130">
        <f t="shared" si="107"/>
        <v>70418.842999999993</v>
      </c>
      <c r="BM66" s="132">
        <f t="shared" si="108"/>
        <v>0</v>
      </c>
      <c r="BN66" s="133">
        <f t="shared" si="109"/>
        <v>1176</v>
      </c>
      <c r="BO66" s="129">
        <f t="shared" si="110"/>
        <v>0</v>
      </c>
      <c r="BP66" s="130">
        <f t="shared" si="111"/>
        <v>59.87996853741496</v>
      </c>
      <c r="BQ66" s="129">
        <f t="shared" si="112"/>
        <v>0</v>
      </c>
      <c r="BR66" s="130">
        <f t="shared" si="81"/>
        <v>70418.842999999993</v>
      </c>
      <c r="BS66" s="132">
        <f t="shared" si="113"/>
        <v>0</v>
      </c>
      <c r="BX66" s="321"/>
      <c r="BY66" s="366" t="s">
        <v>42</v>
      </c>
      <c r="BZ66" s="60" t="s">
        <v>43</v>
      </c>
      <c r="CA66" s="76">
        <v>600</v>
      </c>
      <c r="CB66" s="77">
        <v>36000</v>
      </c>
      <c r="CC66" s="78">
        <v>403</v>
      </c>
      <c r="CD66" s="79">
        <v>27569.929</v>
      </c>
      <c r="CE66" s="80"/>
      <c r="CF66" s="81"/>
      <c r="CG66" s="82"/>
      <c r="CH66" s="83"/>
      <c r="CI66" s="84"/>
      <c r="CJ66" s="85"/>
      <c r="CK66" s="78"/>
      <c r="CL66" s="83"/>
      <c r="CM66" s="78"/>
      <c r="CN66" s="83"/>
    </row>
    <row r="67" spans="3:92" ht="18" customHeight="1" x14ac:dyDescent="0.3">
      <c r="C67" s="315"/>
      <c r="D67" s="323" t="s">
        <v>52</v>
      </c>
      <c r="E67" s="134" t="s">
        <v>53</v>
      </c>
      <c r="F67" s="35">
        <f>CA43</f>
        <v>150</v>
      </c>
      <c r="G67" s="36">
        <f>IFERROR(F67/F74,0)</f>
        <v>3.2679738562091505E-2</v>
      </c>
      <c r="H67" s="37">
        <f t="shared" si="82"/>
        <v>87.494000000000014</v>
      </c>
      <c r="I67" s="38">
        <f>IFERROR(H67/H59,0)</f>
        <v>0.96103214241386159</v>
      </c>
      <c r="J67" s="37">
        <f>CB43</f>
        <v>13124.100000000002</v>
      </c>
      <c r="K67" s="39">
        <f>IFERROR(J67/J74,0)</f>
        <v>3.5128747323340474E-2</v>
      </c>
      <c r="L67" s="40">
        <f t="shared" ref="L67:L71" si="117">CC43</f>
        <v>96</v>
      </c>
      <c r="M67" s="36">
        <f>IFERROR(L67/L74,0)</f>
        <v>2.2577610536218252E-2</v>
      </c>
      <c r="N67" s="37">
        <f t="shared" si="83"/>
        <v>85.13261458333335</v>
      </c>
      <c r="O67" s="38">
        <f>IFERROR(N67/N59,0)</f>
        <v>0.86447146632874194</v>
      </c>
      <c r="P67" s="37">
        <f t="shared" ref="P67:P71" si="118">CD43</f>
        <v>8172.7310000000016</v>
      </c>
      <c r="Q67" s="41">
        <f>IFERROR(P67/P74,0)</f>
        <v>2.3605132091567595E-2</v>
      </c>
      <c r="R67" s="40">
        <f>CE43</f>
        <v>0</v>
      </c>
      <c r="S67" s="36">
        <f>IFERROR(R67/R74,0)</f>
        <v>0</v>
      </c>
      <c r="T67" s="37" t="str">
        <f t="shared" si="84"/>
        <v>0</v>
      </c>
      <c r="U67" s="38">
        <f>IFERROR(T67/T59,0)</f>
        <v>0</v>
      </c>
      <c r="V67" s="37">
        <f>CF43</f>
        <v>0</v>
      </c>
      <c r="W67" s="41">
        <f>IFERROR(V67/V74,0)</f>
        <v>0</v>
      </c>
      <c r="X67" s="42">
        <f>CG43</f>
        <v>0</v>
      </c>
      <c r="Y67" s="36">
        <f>IFERROR(X67/X74,0)</f>
        <v>0</v>
      </c>
      <c r="Z67" s="37" t="str">
        <f t="shared" si="85"/>
        <v>0</v>
      </c>
      <c r="AA67" s="38">
        <f>IFERROR(Z67/Z59,0)</f>
        <v>0</v>
      </c>
      <c r="AB67" s="37">
        <f>CH43</f>
        <v>0</v>
      </c>
      <c r="AC67" s="39">
        <f>IFERROR(AB67/AB74,0)</f>
        <v>0</v>
      </c>
      <c r="AD67" s="40">
        <f>CI43</f>
        <v>0</v>
      </c>
      <c r="AE67" s="36">
        <f>IFERROR(AD67/AD74,0)</f>
        <v>0</v>
      </c>
      <c r="AF67" s="37" t="str">
        <f t="shared" si="86"/>
        <v>0</v>
      </c>
      <c r="AG67" s="38">
        <f>IFERROR(AF67/AF59,0)</f>
        <v>0</v>
      </c>
      <c r="AH67" s="37">
        <f>CJ43</f>
        <v>0</v>
      </c>
      <c r="AI67" s="41">
        <f>IFERROR(AH67/AH74,0)</f>
        <v>0</v>
      </c>
      <c r="AJ67" s="40">
        <f>CK43</f>
        <v>0</v>
      </c>
      <c r="AK67" s="36">
        <f>IFERROR(AJ67/AJ74,0)</f>
        <v>0</v>
      </c>
      <c r="AL67" s="37" t="str">
        <f t="shared" si="87"/>
        <v>0</v>
      </c>
      <c r="AM67" s="38">
        <f>IFERROR(AL67/AL59,0)</f>
        <v>0</v>
      </c>
      <c r="AN67" s="37">
        <f>CL43</f>
        <v>0</v>
      </c>
      <c r="AO67" s="39">
        <f>IFERROR(AN67/AN74,0)</f>
        <v>0</v>
      </c>
      <c r="AP67" s="40">
        <f>CM43</f>
        <v>0</v>
      </c>
      <c r="AQ67" s="36">
        <f>IFERROR(AP67/AP74,0)</f>
        <v>0</v>
      </c>
      <c r="AR67" s="37" t="str">
        <f t="shared" si="89"/>
        <v>0</v>
      </c>
      <c r="AS67" s="38">
        <f>IFERROR(AR67/AR59,0)</f>
        <v>0</v>
      </c>
      <c r="AT67" s="37">
        <f>CN43</f>
        <v>0</v>
      </c>
      <c r="AU67" s="43">
        <f>IFERROR(AT67/AT74,0)</f>
        <v>0</v>
      </c>
      <c r="AV67" s="44">
        <f t="shared" si="91"/>
        <v>-54</v>
      </c>
      <c r="AW67" s="45">
        <f t="shared" si="92"/>
        <v>-0.36</v>
      </c>
      <c r="AX67" s="46">
        <f t="shared" si="93"/>
        <v>-2.3613854166666641</v>
      </c>
      <c r="AY67" s="45">
        <f t="shared" si="94"/>
        <v>-2.6989112586767821E-2</v>
      </c>
      <c r="AZ67" s="46">
        <f t="shared" si="95"/>
        <v>-4951.3690000000006</v>
      </c>
      <c r="BA67" s="47">
        <f t="shared" si="96"/>
        <v>-0.37727303205553142</v>
      </c>
      <c r="BB67" s="44">
        <f t="shared" si="97"/>
        <v>96</v>
      </c>
      <c r="BC67" s="45">
        <f t="shared" si="98"/>
        <v>0</v>
      </c>
      <c r="BD67" s="46">
        <f t="shared" si="99"/>
        <v>85.13261458333335</v>
      </c>
      <c r="BE67" s="45">
        <f t="shared" si="100"/>
        <v>0</v>
      </c>
      <c r="BF67" s="46">
        <f t="shared" si="101"/>
        <v>8172.7310000000016</v>
      </c>
      <c r="BG67" s="47">
        <f t="shared" si="102"/>
        <v>0</v>
      </c>
      <c r="BH67" s="44">
        <f t="shared" si="103"/>
        <v>96</v>
      </c>
      <c r="BI67" s="45">
        <f t="shared" si="104"/>
        <v>0</v>
      </c>
      <c r="BJ67" s="46">
        <f t="shared" si="105"/>
        <v>85.13261458333335</v>
      </c>
      <c r="BK67" s="45">
        <f t="shared" si="106"/>
        <v>0</v>
      </c>
      <c r="BL67" s="46">
        <f t="shared" si="107"/>
        <v>8172.7310000000016</v>
      </c>
      <c r="BM67" s="48">
        <f t="shared" si="108"/>
        <v>0</v>
      </c>
      <c r="BN67" s="49">
        <f t="shared" si="109"/>
        <v>96</v>
      </c>
      <c r="BO67" s="45">
        <f t="shared" si="110"/>
        <v>0</v>
      </c>
      <c r="BP67" s="46">
        <f t="shared" si="111"/>
        <v>85.13261458333335</v>
      </c>
      <c r="BQ67" s="45">
        <f t="shared" si="112"/>
        <v>0</v>
      </c>
      <c r="BR67" s="46">
        <f t="shared" si="81"/>
        <v>8172.7310000000016</v>
      </c>
      <c r="BS67" s="48">
        <f t="shared" si="113"/>
        <v>0</v>
      </c>
      <c r="BX67" s="321"/>
      <c r="BY67" s="366"/>
      <c r="BZ67" s="60" t="s">
        <v>46</v>
      </c>
      <c r="CA67" s="76">
        <v>0</v>
      </c>
      <c r="CB67" s="77">
        <v>0</v>
      </c>
      <c r="CC67" s="78">
        <v>212</v>
      </c>
      <c r="CD67" s="79">
        <v>14272.678</v>
      </c>
      <c r="CE67" s="80"/>
      <c r="CF67" s="81"/>
      <c r="CG67" s="82"/>
      <c r="CH67" s="83"/>
      <c r="CI67" s="84"/>
      <c r="CJ67" s="85"/>
      <c r="CK67" s="78"/>
      <c r="CL67" s="83"/>
      <c r="CM67" s="78"/>
      <c r="CN67" s="83"/>
    </row>
    <row r="68" spans="3:92" ht="18" customHeight="1" x14ac:dyDescent="0.3">
      <c r="C68" s="315"/>
      <c r="D68" s="324"/>
      <c r="E68" s="60" t="s">
        <v>51</v>
      </c>
      <c r="F68" s="61">
        <f>CA44</f>
        <v>700</v>
      </c>
      <c r="G68" s="62">
        <f>IFERROR(F68/F74,0)</f>
        <v>0.15250544662309368</v>
      </c>
      <c r="H68" s="63">
        <f t="shared" si="82"/>
        <v>80.27800000000002</v>
      </c>
      <c r="I68" s="64">
        <f>IFERROR(H68/H59,0)</f>
        <v>0.88177175953436793</v>
      </c>
      <c r="J68" s="63">
        <f>CB44</f>
        <v>56194.600000000013</v>
      </c>
      <c r="K68" s="65">
        <f>IFERROR(J68/J74,0)</f>
        <v>0.15041381156316919</v>
      </c>
      <c r="L68" s="66">
        <f t="shared" si="117"/>
        <v>295</v>
      </c>
      <c r="M68" s="62">
        <f>IFERROR(L68/L74,0)</f>
        <v>6.9379115710254E-2</v>
      </c>
      <c r="N68" s="63">
        <f t="shared" si="83"/>
        <v>83.833606779661025</v>
      </c>
      <c r="O68" s="64">
        <f>IFERROR(N68/N59,0)</f>
        <v>0.85128080859657673</v>
      </c>
      <c r="P68" s="63">
        <f t="shared" si="118"/>
        <v>24730.914000000001</v>
      </c>
      <c r="Q68" s="67">
        <f>IFERROR(P68/P74,0)</f>
        <v>7.142979399605813E-2</v>
      </c>
      <c r="R68" s="66">
        <f>CE44</f>
        <v>0</v>
      </c>
      <c r="S68" s="62">
        <f>IFERROR(R68/R74,0)</f>
        <v>0</v>
      </c>
      <c r="T68" s="63" t="str">
        <f t="shared" si="84"/>
        <v>0</v>
      </c>
      <c r="U68" s="64">
        <f>IFERROR(T68/T59,0)</f>
        <v>0</v>
      </c>
      <c r="V68" s="63">
        <f>CF44</f>
        <v>0</v>
      </c>
      <c r="W68" s="67">
        <f>IFERROR(V68/V74,0)</f>
        <v>0</v>
      </c>
      <c r="X68" s="68">
        <f>CG44</f>
        <v>0</v>
      </c>
      <c r="Y68" s="62">
        <f>IFERROR(X68/X74,0)</f>
        <v>0</v>
      </c>
      <c r="Z68" s="63" t="str">
        <f t="shared" si="85"/>
        <v>0</v>
      </c>
      <c r="AA68" s="64">
        <f>IFERROR(Z68/Z59,0)</f>
        <v>0</v>
      </c>
      <c r="AB68" s="63">
        <f>CH44</f>
        <v>0</v>
      </c>
      <c r="AC68" s="65">
        <f>IFERROR(AB68/AB74,0)</f>
        <v>0</v>
      </c>
      <c r="AD68" s="66">
        <f>CI44</f>
        <v>0</v>
      </c>
      <c r="AE68" s="62">
        <f>IFERROR(AD68/AD74,0)</f>
        <v>0</v>
      </c>
      <c r="AF68" s="63" t="str">
        <f t="shared" si="86"/>
        <v>0</v>
      </c>
      <c r="AG68" s="64">
        <f>IFERROR(AF68/AF59,0)</f>
        <v>0</v>
      </c>
      <c r="AH68" s="63">
        <f>CJ44</f>
        <v>0</v>
      </c>
      <c r="AI68" s="67">
        <f>IFERROR(AH68/AH74,0)</f>
        <v>0</v>
      </c>
      <c r="AJ68" s="66">
        <f>CK44</f>
        <v>0</v>
      </c>
      <c r="AK68" s="62">
        <f>IFERROR(AJ68/AJ74,0)</f>
        <v>0</v>
      </c>
      <c r="AL68" s="63" t="str">
        <f t="shared" si="87"/>
        <v>0</v>
      </c>
      <c r="AM68" s="64">
        <f>IFERROR(AL68/AL59,0)</f>
        <v>0</v>
      </c>
      <c r="AN68" s="63">
        <f>CL44</f>
        <v>0</v>
      </c>
      <c r="AO68" s="65">
        <f>IFERROR(AN68/AN74,0)</f>
        <v>0</v>
      </c>
      <c r="AP68" s="66">
        <f t="shared" ref="AP68:AP71" si="119">CM44</f>
        <v>0</v>
      </c>
      <c r="AQ68" s="62">
        <f>IFERROR(AP68/AP74,0)</f>
        <v>0</v>
      </c>
      <c r="AR68" s="63" t="str">
        <f t="shared" si="89"/>
        <v>0</v>
      </c>
      <c r="AS68" s="64">
        <f>IFERROR(AR68/AR59,0)</f>
        <v>0</v>
      </c>
      <c r="AT68" s="63">
        <f t="shared" ref="AT68:AT71" si="120">CN44</f>
        <v>0</v>
      </c>
      <c r="AU68" s="69">
        <f>IFERROR(AT68/AT74,0)</f>
        <v>0</v>
      </c>
      <c r="AV68" s="70">
        <f t="shared" si="91"/>
        <v>-405</v>
      </c>
      <c r="AW68" s="71">
        <f t="shared" si="92"/>
        <v>-0.57857142857142863</v>
      </c>
      <c r="AX68" s="72">
        <f t="shared" si="93"/>
        <v>3.5556067796610051</v>
      </c>
      <c r="AY68" s="71">
        <f t="shared" si="94"/>
        <v>4.429117291986602E-2</v>
      </c>
      <c r="AZ68" s="72">
        <f t="shared" si="95"/>
        <v>-31463.686000000012</v>
      </c>
      <c r="BA68" s="73">
        <f t="shared" si="96"/>
        <v>-0.55990586284091359</v>
      </c>
      <c r="BB68" s="70">
        <f t="shared" si="97"/>
        <v>295</v>
      </c>
      <c r="BC68" s="71">
        <f t="shared" si="98"/>
        <v>0</v>
      </c>
      <c r="BD68" s="72">
        <f t="shared" si="99"/>
        <v>83.833606779661025</v>
      </c>
      <c r="BE68" s="71">
        <f t="shared" si="100"/>
        <v>0</v>
      </c>
      <c r="BF68" s="72">
        <f t="shared" si="101"/>
        <v>24730.914000000001</v>
      </c>
      <c r="BG68" s="73">
        <f t="shared" si="102"/>
        <v>0</v>
      </c>
      <c r="BH68" s="70">
        <f t="shared" si="103"/>
        <v>295</v>
      </c>
      <c r="BI68" s="71">
        <f t="shared" si="104"/>
        <v>0</v>
      </c>
      <c r="BJ68" s="72">
        <f t="shared" si="105"/>
        <v>83.833606779661025</v>
      </c>
      <c r="BK68" s="71">
        <f t="shared" si="106"/>
        <v>0</v>
      </c>
      <c r="BL68" s="72">
        <f t="shared" si="107"/>
        <v>24730.914000000001</v>
      </c>
      <c r="BM68" s="74">
        <f t="shared" si="108"/>
        <v>0</v>
      </c>
      <c r="BN68" s="75">
        <f t="shared" si="109"/>
        <v>295</v>
      </c>
      <c r="BO68" s="71">
        <f t="shared" si="110"/>
        <v>0</v>
      </c>
      <c r="BP68" s="72">
        <f t="shared" si="111"/>
        <v>83.833606779661025</v>
      </c>
      <c r="BQ68" s="71">
        <f t="shared" si="112"/>
        <v>0</v>
      </c>
      <c r="BR68" s="72">
        <f t="shared" si="81"/>
        <v>24730.914000000001</v>
      </c>
      <c r="BS68" s="74">
        <f t="shared" si="113"/>
        <v>0</v>
      </c>
      <c r="BX68" s="321"/>
      <c r="BY68" s="366"/>
      <c r="BZ68" s="60" t="s">
        <v>48</v>
      </c>
      <c r="CA68" s="76">
        <v>400</v>
      </c>
      <c r="CB68" s="77">
        <v>21200</v>
      </c>
      <c r="CC68" s="78">
        <v>714</v>
      </c>
      <c r="CD68" s="79">
        <v>41422.731</v>
      </c>
      <c r="CE68" s="80"/>
      <c r="CF68" s="81"/>
      <c r="CG68" s="82"/>
      <c r="CH68" s="83"/>
      <c r="CI68" s="84"/>
      <c r="CJ68" s="85"/>
      <c r="CK68" s="78"/>
      <c r="CL68" s="83"/>
      <c r="CM68" s="78"/>
      <c r="CN68" s="83"/>
    </row>
    <row r="69" spans="3:92" ht="18" customHeight="1" x14ac:dyDescent="0.3">
      <c r="C69" s="315"/>
      <c r="D69" s="324"/>
      <c r="E69" s="60" t="s">
        <v>54</v>
      </c>
      <c r="F69" s="61">
        <f>CA45</f>
        <v>900</v>
      </c>
      <c r="G69" s="62">
        <f>IFERROR(F69/F74,0)</f>
        <v>0.19607843137254902</v>
      </c>
      <c r="H69" s="63">
        <f t="shared" si="82"/>
        <v>79.376000000000019</v>
      </c>
      <c r="I69" s="64">
        <f>IFERROR(H69/H59,0)</f>
        <v>0.87186421167443118</v>
      </c>
      <c r="J69" s="63">
        <f>CB45</f>
        <v>71438.400000000023</v>
      </c>
      <c r="K69" s="65">
        <f>IFERROR(J69/J74,0)</f>
        <v>0.19121627408993583</v>
      </c>
      <c r="L69" s="66">
        <f t="shared" si="117"/>
        <v>655</v>
      </c>
      <c r="M69" s="62">
        <f>IFERROR(L69/L74,0)</f>
        <v>0.15404515522107243</v>
      </c>
      <c r="N69" s="63">
        <f t="shared" si="83"/>
        <v>83.749783206106869</v>
      </c>
      <c r="O69" s="64">
        <f>IFERROR(N69/N59,0)</f>
        <v>0.85042962966946478</v>
      </c>
      <c r="P69" s="63">
        <f t="shared" si="118"/>
        <v>54856.108</v>
      </c>
      <c r="Q69" s="67">
        <f>IFERROR(P69/P74,0)</f>
        <v>0.15843977678566659</v>
      </c>
      <c r="R69" s="66">
        <f>CE45</f>
        <v>0</v>
      </c>
      <c r="S69" s="62">
        <f>IFERROR(R69/R74,0)</f>
        <v>0</v>
      </c>
      <c r="T69" s="63" t="str">
        <f t="shared" si="84"/>
        <v>0</v>
      </c>
      <c r="U69" s="64">
        <f>IFERROR(T69/T59,0)</f>
        <v>0</v>
      </c>
      <c r="V69" s="63">
        <f>CF45</f>
        <v>0</v>
      </c>
      <c r="W69" s="67">
        <f>IFERROR(V69/V74,0)</f>
        <v>0</v>
      </c>
      <c r="X69" s="68">
        <f>CG45</f>
        <v>0</v>
      </c>
      <c r="Y69" s="62">
        <f>IFERROR(X69/X74,0)</f>
        <v>0</v>
      </c>
      <c r="Z69" s="63" t="str">
        <f t="shared" si="85"/>
        <v>0</v>
      </c>
      <c r="AA69" s="64">
        <f>IFERROR(Z69/Z59,0)</f>
        <v>0</v>
      </c>
      <c r="AB69" s="63">
        <f>CH45</f>
        <v>0</v>
      </c>
      <c r="AC69" s="65">
        <f>IFERROR(AB69/AB74,0)</f>
        <v>0</v>
      </c>
      <c r="AD69" s="66">
        <f>CI45</f>
        <v>0</v>
      </c>
      <c r="AE69" s="62">
        <f>IFERROR(AD69/AD74,0)</f>
        <v>0</v>
      </c>
      <c r="AF69" s="63" t="str">
        <f t="shared" si="86"/>
        <v>0</v>
      </c>
      <c r="AG69" s="64">
        <f>IFERROR(AF69/AF59,0)</f>
        <v>0</v>
      </c>
      <c r="AH69" s="63">
        <f>CJ45</f>
        <v>0</v>
      </c>
      <c r="AI69" s="67">
        <f>IFERROR(AH69/AH74,0)</f>
        <v>0</v>
      </c>
      <c r="AJ69" s="66">
        <f>CK45</f>
        <v>0</v>
      </c>
      <c r="AK69" s="62">
        <f>IFERROR(AJ69/AJ74,0)</f>
        <v>0</v>
      </c>
      <c r="AL69" s="63" t="str">
        <f t="shared" si="87"/>
        <v>0</v>
      </c>
      <c r="AM69" s="64">
        <f>IFERROR(AL69/AL59,0)</f>
        <v>0</v>
      </c>
      <c r="AN69" s="63">
        <f>CL45</f>
        <v>0</v>
      </c>
      <c r="AO69" s="65">
        <f>IFERROR(AN69/AN74,0)</f>
        <v>0</v>
      </c>
      <c r="AP69" s="66">
        <f t="shared" si="119"/>
        <v>0</v>
      </c>
      <c r="AQ69" s="62">
        <f>IFERROR(AP69/AP74,0)</f>
        <v>0</v>
      </c>
      <c r="AR69" s="63" t="str">
        <f t="shared" si="89"/>
        <v>0</v>
      </c>
      <c r="AS69" s="64">
        <f>IFERROR(AR69/AR59,0)</f>
        <v>0</v>
      </c>
      <c r="AT69" s="63">
        <f t="shared" si="120"/>
        <v>0</v>
      </c>
      <c r="AU69" s="69">
        <f>IFERROR(AT69/AT74,0)</f>
        <v>0</v>
      </c>
      <c r="AV69" s="70">
        <f t="shared" si="91"/>
        <v>-245</v>
      </c>
      <c r="AW69" s="71">
        <f t="shared" si="92"/>
        <v>-0.2722222222222222</v>
      </c>
      <c r="AX69" s="72">
        <f t="shared" si="93"/>
        <v>4.3737832061068502</v>
      </c>
      <c r="AY69" s="71">
        <f t="shared" si="94"/>
        <v>5.5102086349864556E-2</v>
      </c>
      <c r="AZ69" s="72">
        <f t="shared" si="95"/>
        <v>-16582.292000000023</v>
      </c>
      <c r="BA69" s="73">
        <f t="shared" si="96"/>
        <v>-0.23212014826759864</v>
      </c>
      <c r="BB69" s="70">
        <f t="shared" si="97"/>
        <v>655</v>
      </c>
      <c r="BC69" s="71">
        <f t="shared" si="98"/>
        <v>0</v>
      </c>
      <c r="BD69" s="72">
        <f t="shared" si="99"/>
        <v>83.749783206106869</v>
      </c>
      <c r="BE69" s="71">
        <f t="shared" si="100"/>
        <v>0</v>
      </c>
      <c r="BF69" s="72">
        <f t="shared" si="101"/>
        <v>54856.108</v>
      </c>
      <c r="BG69" s="73">
        <f t="shared" si="102"/>
        <v>0</v>
      </c>
      <c r="BH69" s="70">
        <f t="shared" si="103"/>
        <v>655</v>
      </c>
      <c r="BI69" s="71">
        <f t="shared" si="104"/>
        <v>0</v>
      </c>
      <c r="BJ69" s="72">
        <f t="shared" si="105"/>
        <v>83.749783206106869</v>
      </c>
      <c r="BK69" s="71">
        <f t="shared" si="106"/>
        <v>0</v>
      </c>
      <c r="BL69" s="72">
        <f t="shared" si="107"/>
        <v>54856.108</v>
      </c>
      <c r="BM69" s="74">
        <f t="shared" si="108"/>
        <v>0</v>
      </c>
      <c r="BN69" s="75">
        <f t="shared" si="109"/>
        <v>655</v>
      </c>
      <c r="BO69" s="71">
        <f t="shared" si="110"/>
        <v>0</v>
      </c>
      <c r="BP69" s="72">
        <f t="shared" si="111"/>
        <v>83.749783206106869</v>
      </c>
      <c r="BQ69" s="71">
        <f t="shared" si="112"/>
        <v>0</v>
      </c>
      <c r="BR69" s="72">
        <f t="shared" si="81"/>
        <v>54856.108</v>
      </c>
      <c r="BS69" s="74">
        <f t="shared" si="113"/>
        <v>0</v>
      </c>
      <c r="BX69" s="321"/>
      <c r="BY69" s="366" t="s">
        <v>43</v>
      </c>
      <c r="BZ69" s="60" t="s">
        <v>50</v>
      </c>
      <c r="CA69" s="76">
        <v>150</v>
      </c>
      <c r="CB69" s="77">
        <v>14433.600000000002</v>
      </c>
      <c r="CC69" s="78">
        <v>96</v>
      </c>
      <c r="CD69" s="79">
        <v>11380.002</v>
      </c>
      <c r="CE69" s="80"/>
      <c r="CF69" s="81"/>
      <c r="CG69" s="82"/>
      <c r="CH69" s="83"/>
      <c r="CI69" s="84"/>
      <c r="CJ69" s="85"/>
      <c r="CK69" s="78"/>
      <c r="CL69" s="83"/>
      <c r="CM69" s="78"/>
      <c r="CN69" s="83"/>
    </row>
    <row r="70" spans="3:92" ht="18" customHeight="1" x14ac:dyDescent="0.3">
      <c r="C70" s="315"/>
      <c r="D70" s="324"/>
      <c r="E70" s="60" t="s">
        <v>56</v>
      </c>
      <c r="F70" s="61">
        <f>CA46</f>
        <v>10</v>
      </c>
      <c r="G70" s="62">
        <f>IFERROR(F70/F74,0)</f>
        <v>2.1786492374727671E-3</v>
      </c>
      <c r="H70" s="63">
        <f t="shared" si="82"/>
        <v>81.180000000000021</v>
      </c>
      <c r="I70" s="64">
        <f>IFERROR(H70/H59,0)</f>
        <v>0.89167930739430468</v>
      </c>
      <c r="J70" s="63">
        <f>CB46</f>
        <v>811.80000000000018</v>
      </c>
      <c r="K70" s="65">
        <f>IFERROR(J70/J74,0)</f>
        <v>2.1729122055674523E-3</v>
      </c>
      <c r="L70" s="66">
        <f t="shared" si="117"/>
        <v>4</v>
      </c>
      <c r="M70" s="62">
        <f>IFERROR(L70/L74,0)</f>
        <v>9.4073377234242712E-4</v>
      </c>
      <c r="N70" s="63">
        <f t="shared" si="83"/>
        <v>95</v>
      </c>
      <c r="O70" s="64">
        <f>IFERROR(N70/N59,0)</f>
        <v>0.96466894272160986</v>
      </c>
      <c r="P70" s="63">
        <f t="shared" si="118"/>
        <v>380</v>
      </c>
      <c r="Q70" s="67">
        <f>IFERROR(P70/P74,0)</f>
        <v>1.0975462418615863E-3</v>
      </c>
      <c r="R70" s="66">
        <f>CE46</f>
        <v>0</v>
      </c>
      <c r="S70" s="62">
        <f>IFERROR(R70/R74,0)</f>
        <v>0</v>
      </c>
      <c r="T70" s="63" t="str">
        <f t="shared" si="84"/>
        <v>0</v>
      </c>
      <c r="U70" s="64">
        <f>IFERROR(T70/T59,0)</f>
        <v>0</v>
      </c>
      <c r="V70" s="63">
        <f>CF46</f>
        <v>0</v>
      </c>
      <c r="W70" s="67">
        <f>IFERROR(V70/V74,0)</f>
        <v>0</v>
      </c>
      <c r="X70" s="68">
        <f>CG46</f>
        <v>0</v>
      </c>
      <c r="Y70" s="62">
        <f>IFERROR(X70/X74,0)</f>
        <v>0</v>
      </c>
      <c r="Z70" s="63" t="str">
        <f t="shared" si="85"/>
        <v>0</v>
      </c>
      <c r="AA70" s="64">
        <f>IFERROR(Z70/Z59,0)</f>
        <v>0</v>
      </c>
      <c r="AB70" s="63">
        <f>CH46</f>
        <v>0</v>
      </c>
      <c r="AC70" s="65">
        <f>IFERROR(AB70/AB74,0)</f>
        <v>0</v>
      </c>
      <c r="AD70" s="66">
        <f>CI46</f>
        <v>0</v>
      </c>
      <c r="AE70" s="62">
        <f>IFERROR(AD70/AD74,0)</f>
        <v>0</v>
      </c>
      <c r="AF70" s="63" t="str">
        <f t="shared" si="86"/>
        <v>0</v>
      </c>
      <c r="AG70" s="64">
        <f>IFERROR(AF70/AF59,0)</f>
        <v>0</v>
      </c>
      <c r="AH70" s="63">
        <f>CJ46</f>
        <v>0</v>
      </c>
      <c r="AI70" s="67">
        <f>IFERROR(AH70/AH74,0)</f>
        <v>0</v>
      </c>
      <c r="AJ70" s="66">
        <f>CK46</f>
        <v>0</v>
      </c>
      <c r="AK70" s="62">
        <f>IFERROR(AJ70/AJ74,0)</f>
        <v>0</v>
      </c>
      <c r="AL70" s="63" t="str">
        <f t="shared" si="87"/>
        <v>0</v>
      </c>
      <c r="AM70" s="64">
        <f>IFERROR(AL70/AL59,0)</f>
        <v>0</v>
      </c>
      <c r="AN70" s="63">
        <f>CL46</f>
        <v>0</v>
      </c>
      <c r="AO70" s="65">
        <f>IFERROR(AN70/AN74,0)</f>
        <v>0</v>
      </c>
      <c r="AP70" s="66">
        <f t="shared" si="119"/>
        <v>0</v>
      </c>
      <c r="AQ70" s="62">
        <f>IFERROR(AP70/AP74,0)</f>
        <v>0</v>
      </c>
      <c r="AR70" s="63" t="str">
        <f t="shared" si="89"/>
        <v>0</v>
      </c>
      <c r="AS70" s="64">
        <f>IFERROR(AR70/AR59,0)</f>
        <v>0</v>
      </c>
      <c r="AT70" s="63">
        <f t="shared" si="120"/>
        <v>0</v>
      </c>
      <c r="AU70" s="69">
        <f>IFERROR(AT70/AT74,0)</f>
        <v>0</v>
      </c>
      <c r="AV70" s="70">
        <f t="shared" si="91"/>
        <v>-6</v>
      </c>
      <c r="AW70" s="71">
        <f t="shared" si="92"/>
        <v>-0.6</v>
      </c>
      <c r="AX70" s="72">
        <f t="shared" si="93"/>
        <v>13.819999999999979</v>
      </c>
      <c r="AY70" s="71">
        <f t="shared" si="94"/>
        <v>0.1702389751170236</v>
      </c>
      <c r="AZ70" s="72">
        <f t="shared" si="95"/>
        <v>-431.80000000000018</v>
      </c>
      <c r="BA70" s="73">
        <f t="shared" si="96"/>
        <v>-0.53190440995319055</v>
      </c>
      <c r="BB70" s="70">
        <f t="shared" si="97"/>
        <v>4</v>
      </c>
      <c r="BC70" s="71">
        <f t="shared" si="98"/>
        <v>0</v>
      </c>
      <c r="BD70" s="72">
        <f t="shared" si="99"/>
        <v>95</v>
      </c>
      <c r="BE70" s="71">
        <f t="shared" si="100"/>
        <v>0</v>
      </c>
      <c r="BF70" s="72">
        <f t="shared" si="101"/>
        <v>380</v>
      </c>
      <c r="BG70" s="73">
        <f t="shared" si="102"/>
        <v>0</v>
      </c>
      <c r="BH70" s="70">
        <f t="shared" si="103"/>
        <v>4</v>
      </c>
      <c r="BI70" s="71">
        <f t="shared" si="104"/>
        <v>0</v>
      </c>
      <c r="BJ70" s="72">
        <f t="shared" si="105"/>
        <v>95</v>
      </c>
      <c r="BK70" s="71">
        <f t="shared" si="106"/>
        <v>0</v>
      </c>
      <c r="BL70" s="72">
        <f t="shared" si="107"/>
        <v>380</v>
      </c>
      <c r="BM70" s="74">
        <f t="shared" si="108"/>
        <v>0</v>
      </c>
      <c r="BN70" s="75">
        <f t="shared" si="109"/>
        <v>4</v>
      </c>
      <c r="BO70" s="71">
        <f t="shared" si="110"/>
        <v>0</v>
      </c>
      <c r="BP70" s="72">
        <f t="shared" si="111"/>
        <v>95</v>
      </c>
      <c r="BQ70" s="71">
        <f t="shared" si="112"/>
        <v>0</v>
      </c>
      <c r="BR70" s="72">
        <f t="shared" si="81"/>
        <v>380</v>
      </c>
      <c r="BS70" s="74">
        <f t="shared" si="113"/>
        <v>0</v>
      </c>
      <c r="BX70" s="321"/>
      <c r="BY70" s="366"/>
      <c r="BZ70" s="60" t="s">
        <v>51</v>
      </c>
      <c r="CA70" s="76">
        <v>1000</v>
      </c>
      <c r="CB70" s="77">
        <v>88288.000000000015</v>
      </c>
      <c r="CC70" s="78">
        <v>328</v>
      </c>
      <c r="CD70" s="79">
        <v>36530.906000000003</v>
      </c>
      <c r="CE70" s="80"/>
      <c r="CF70" s="81"/>
      <c r="CG70" s="82"/>
      <c r="CH70" s="83"/>
      <c r="CI70" s="84"/>
      <c r="CJ70" s="85"/>
      <c r="CK70" s="78"/>
      <c r="CL70" s="83"/>
      <c r="CM70" s="78"/>
      <c r="CN70" s="83"/>
    </row>
    <row r="71" spans="3:92" ht="18" customHeight="1" x14ac:dyDescent="0.3">
      <c r="C71" s="315"/>
      <c r="D71" s="324"/>
      <c r="E71" s="60" t="s">
        <v>39</v>
      </c>
      <c r="F71" s="61">
        <f>CA47</f>
        <v>90</v>
      </c>
      <c r="G71" s="62">
        <f>IFERROR(F71/F74,0)</f>
        <v>1.9607843137254902E-2</v>
      </c>
      <c r="H71" s="63">
        <f t="shared" si="82"/>
        <v>85.690000000000012</v>
      </c>
      <c r="I71" s="64">
        <f>IFERROR(H71/H59,0)</f>
        <v>0.94121704669398809</v>
      </c>
      <c r="J71" s="63">
        <f>CB47</f>
        <v>7712.1000000000013</v>
      </c>
      <c r="K71" s="65">
        <f>IFERROR(J71/J74,0)</f>
        <v>2.0642665952890795E-2</v>
      </c>
      <c r="L71" s="66">
        <f t="shared" si="117"/>
        <v>68</v>
      </c>
      <c r="M71" s="62">
        <f>IFERROR(L71/L74,0)</f>
        <v>1.5992474129821261E-2</v>
      </c>
      <c r="N71" s="63">
        <f t="shared" si="83"/>
        <v>87.481000000000009</v>
      </c>
      <c r="O71" s="64">
        <f>IFERROR(N71/N59,0)</f>
        <v>0.88831793450767538</v>
      </c>
      <c r="P71" s="63">
        <f t="shared" si="118"/>
        <v>5948.7080000000005</v>
      </c>
      <c r="Q71" s="67">
        <f>IFERROR(P71/P74,0)</f>
        <v>1.7181531866663036E-2</v>
      </c>
      <c r="R71" s="66">
        <f>CE47</f>
        <v>0</v>
      </c>
      <c r="S71" s="62">
        <f>IFERROR(R71/R74,0)</f>
        <v>0</v>
      </c>
      <c r="T71" s="63" t="str">
        <f t="shared" si="84"/>
        <v>0</v>
      </c>
      <c r="U71" s="64">
        <f>IFERROR(T71/T59,0)</f>
        <v>0</v>
      </c>
      <c r="V71" s="63">
        <f>CF47</f>
        <v>0</v>
      </c>
      <c r="W71" s="67">
        <f>IFERROR(V71/V74,0)</f>
        <v>0</v>
      </c>
      <c r="X71" s="68">
        <f>CG47</f>
        <v>0</v>
      </c>
      <c r="Y71" s="62">
        <f>IFERROR(X71/X74,0)</f>
        <v>0</v>
      </c>
      <c r="Z71" s="63" t="str">
        <f t="shared" si="85"/>
        <v>0</v>
      </c>
      <c r="AA71" s="64">
        <f>IFERROR(Z71/Z59,0)</f>
        <v>0</v>
      </c>
      <c r="AB71" s="63">
        <f>CH47</f>
        <v>0</v>
      </c>
      <c r="AC71" s="65">
        <f>IFERROR(AB71/AB74,0)</f>
        <v>0</v>
      </c>
      <c r="AD71" s="66">
        <f>CI47</f>
        <v>0</v>
      </c>
      <c r="AE71" s="62">
        <f>IFERROR(AD71/AD74,0)</f>
        <v>0</v>
      </c>
      <c r="AF71" s="63" t="str">
        <f t="shared" si="86"/>
        <v>0</v>
      </c>
      <c r="AG71" s="64">
        <f>IFERROR(AF71/AF59,0)</f>
        <v>0</v>
      </c>
      <c r="AH71" s="63">
        <f>CJ47</f>
        <v>0</v>
      </c>
      <c r="AI71" s="67">
        <f>IFERROR(AH71/AH74,0)</f>
        <v>0</v>
      </c>
      <c r="AJ71" s="66">
        <f>CK47</f>
        <v>0</v>
      </c>
      <c r="AK71" s="62">
        <f>IFERROR(AJ71/AJ74,0)</f>
        <v>0</v>
      </c>
      <c r="AL71" s="63" t="str">
        <f t="shared" si="87"/>
        <v>0</v>
      </c>
      <c r="AM71" s="64">
        <f>IFERROR(AL71/AL59,0)</f>
        <v>0</v>
      </c>
      <c r="AN71" s="63">
        <f>CL47</f>
        <v>0</v>
      </c>
      <c r="AO71" s="65">
        <f>IFERROR(AN71/AN74,0)</f>
        <v>0</v>
      </c>
      <c r="AP71" s="66">
        <f t="shared" si="119"/>
        <v>0</v>
      </c>
      <c r="AQ71" s="62">
        <f>IFERROR(AP71/AP74,0)</f>
        <v>0</v>
      </c>
      <c r="AR71" s="63" t="str">
        <f t="shared" si="89"/>
        <v>0</v>
      </c>
      <c r="AS71" s="64">
        <f>IFERROR(AR71/AR59,0)</f>
        <v>0</v>
      </c>
      <c r="AT71" s="63">
        <f t="shared" si="120"/>
        <v>0</v>
      </c>
      <c r="AU71" s="69">
        <f>IFERROR(AT71/AT74,0)</f>
        <v>0</v>
      </c>
      <c r="AV71" s="70">
        <f t="shared" si="91"/>
        <v>-22</v>
      </c>
      <c r="AW71" s="71">
        <f t="shared" si="92"/>
        <v>-0.24444444444444444</v>
      </c>
      <c r="AX71" s="72">
        <f t="shared" si="93"/>
        <v>1.7909999999999968</v>
      </c>
      <c r="AY71" s="71">
        <f t="shared" si="94"/>
        <v>2.0900921927879526E-2</v>
      </c>
      <c r="AZ71" s="72">
        <f t="shared" si="95"/>
        <v>-1763.3920000000007</v>
      </c>
      <c r="BA71" s="73">
        <f t="shared" si="96"/>
        <v>-0.22865263676560216</v>
      </c>
      <c r="BB71" s="70">
        <f t="shared" si="97"/>
        <v>68</v>
      </c>
      <c r="BC71" s="71">
        <f t="shared" si="98"/>
        <v>0</v>
      </c>
      <c r="BD71" s="72">
        <f t="shared" si="99"/>
        <v>87.481000000000009</v>
      </c>
      <c r="BE71" s="71">
        <f t="shared" si="100"/>
        <v>0</v>
      </c>
      <c r="BF71" s="72">
        <f t="shared" si="101"/>
        <v>5948.7080000000005</v>
      </c>
      <c r="BG71" s="73">
        <f t="shared" si="102"/>
        <v>0</v>
      </c>
      <c r="BH71" s="70">
        <f t="shared" si="103"/>
        <v>68</v>
      </c>
      <c r="BI71" s="71">
        <f t="shared" si="104"/>
        <v>0</v>
      </c>
      <c r="BJ71" s="72">
        <f t="shared" si="105"/>
        <v>87.481000000000009</v>
      </c>
      <c r="BK71" s="71">
        <f t="shared" si="106"/>
        <v>0</v>
      </c>
      <c r="BL71" s="72">
        <f t="shared" si="107"/>
        <v>5948.7080000000005</v>
      </c>
      <c r="BM71" s="74">
        <f t="shared" si="108"/>
        <v>0</v>
      </c>
      <c r="BN71" s="75">
        <f t="shared" si="109"/>
        <v>68</v>
      </c>
      <c r="BO71" s="71">
        <f t="shared" si="110"/>
        <v>0</v>
      </c>
      <c r="BP71" s="72">
        <f t="shared" si="111"/>
        <v>87.481000000000009</v>
      </c>
      <c r="BQ71" s="71">
        <f t="shared" si="112"/>
        <v>0</v>
      </c>
      <c r="BR71" s="72">
        <f t="shared" si="81"/>
        <v>5948.7080000000005</v>
      </c>
      <c r="BS71" s="74">
        <f t="shared" si="113"/>
        <v>0</v>
      </c>
      <c r="BX71" s="321"/>
      <c r="BY71" s="366"/>
      <c r="BZ71" s="60" t="s">
        <v>54</v>
      </c>
      <c r="CA71" s="76">
        <v>1200</v>
      </c>
      <c r="CB71" s="77">
        <v>104755.20000000003</v>
      </c>
      <c r="CC71" s="78">
        <v>751</v>
      </c>
      <c r="CD71" s="79">
        <v>71435.900999999998</v>
      </c>
      <c r="CE71" s="80"/>
      <c r="CF71" s="81"/>
      <c r="CG71" s="82"/>
      <c r="CH71" s="83"/>
      <c r="CI71" s="84"/>
      <c r="CJ71" s="85"/>
      <c r="CK71" s="78"/>
      <c r="CL71" s="83"/>
      <c r="CM71" s="78"/>
      <c r="CN71" s="83"/>
    </row>
    <row r="72" spans="3:92" ht="18" customHeight="1" x14ac:dyDescent="0.3">
      <c r="C72" s="315"/>
      <c r="D72" s="325"/>
      <c r="E72" s="86" t="s">
        <v>41</v>
      </c>
      <c r="F72" s="87">
        <f>SUM(F67:F71)</f>
        <v>1850</v>
      </c>
      <c r="G72" s="88">
        <f>IFERROR(F72/F74,0)</f>
        <v>0.40305010893246185</v>
      </c>
      <c r="H72" s="89">
        <f t="shared" si="82"/>
        <v>80.692432432432454</v>
      </c>
      <c r="I72" s="90">
        <f>IFERROR(H72/H59,0)</f>
        <v>0.88632387611866326</v>
      </c>
      <c r="J72" s="89">
        <f>SUM(J67:J71)</f>
        <v>149281.00000000003</v>
      </c>
      <c r="K72" s="91">
        <f>IFERROR(J72/J74,0)</f>
        <v>0.39957441113490372</v>
      </c>
      <c r="L72" s="92">
        <f>SUM(L67:L71)</f>
        <v>1118</v>
      </c>
      <c r="M72" s="88">
        <f>IFERROR(L72/L74,0)</f>
        <v>0.26293508936970839</v>
      </c>
      <c r="N72" s="89">
        <f t="shared" si="83"/>
        <v>84.157836314847941</v>
      </c>
      <c r="O72" s="90">
        <f>IFERROR(N72/N59,0)</f>
        <v>0.85457316820613338</v>
      </c>
      <c r="P72" s="89">
        <f>SUM(P67:P71)</f>
        <v>94088.460999999996</v>
      </c>
      <c r="Q72" s="93">
        <f>IFERROR(P72/P74,0)</f>
        <v>0.27175378098181691</v>
      </c>
      <c r="R72" s="92">
        <f>SUM(R67:R71)</f>
        <v>0</v>
      </c>
      <c r="S72" s="88">
        <f>IFERROR(R72/R74,0)</f>
        <v>0</v>
      </c>
      <c r="T72" s="89" t="str">
        <f t="shared" si="84"/>
        <v>0</v>
      </c>
      <c r="U72" s="90">
        <f>IFERROR(T72/T59,0)</f>
        <v>0</v>
      </c>
      <c r="V72" s="89">
        <f>SUM(V67:V71)</f>
        <v>0</v>
      </c>
      <c r="W72" s="93">
        <f>IFERROR(V72/V74,0)</f>
        <v>0</v>
      </c>
      <c r="X72" s="94">
        <f>SUM(X67:X71)</f>
        <v>0</v>
      </c>
      <c r="Y72" s="88">
        <f>IFERROR(X72/X74,0)</f>
        <v>0</v>
      </c>
      <c r="Z72" s="89" t="str">
        <f t="shared" si="85"/>
        <v>0</v>
      </c>
      <c r="AA72" s="90">
        <f>IFERROR(Z72/Z59,0)</f>
        <v>0</v>
      </c>
      <c r="AB72" s="89">
        <f>SUM(AB67:AB71)</f>
        <v>0</v>
      </c>
      <c r="AC72" s="91">
        <f>IFERROR(AB72/AB74,0)</f>
        <v>0</v>
      </c>
      <c r="AD72" s="92">
        <f>SUM(AD67:AD71)</f>
        <v>0</v>
      </c>
      <c r="AE72" s="88">
        <f>IFERROR(AD72/AD74,0)</f>
        <v>0</v>
      </c>
      <c r="AF72" s="89" t="str">
        <f t="shared" si="86"/>
        <v>0</v>
      </c>
      <c r="AG72" s="90">
        <f>IFERROR(AF72/AF59,0)</f>
        <v>0</v>
      </c>
      <c r="AH72" s="89">
        <f>SUM(AH67:AH71)</f>
        <v>0</v>
      </c>
      <c r="AI72" s="93">
        <f>IFERROR(AH72/AH74,0)</f>
        <v>0</v>
      </c>
      <c r="AJ72" s="92">
        <f>SUM(AJ67:AJ71)</f>
        <v>0</v>
      </c>
      <c r="AK72" s="88">
        <f>IFERROR(AJ72/AJ74,0)</f>
        <v>0</v>
      </c>
      <c r="AL72" s="89" t="str">
        <f t="shared" si="87"/>
        <v>0</v>
      </c>
      <c r="AM72" s="90">
        <f>IFERROR(AL72/AL59,0)</f>
        <v>0</v>
      </c>
      <c r="AN72" s="89">
        <f>SUM(AN67:AN71)</f>
        <v>0</v>
      </c>
      <c r="AO72" s="91">
        <f>IFERROR(AN72/AN74,0)</f>
        <v>0</v>
      </c>
      <c r="AP72" s="92">
        <f>SUM(AP67:AP71)</f>
        <v>0</v>
      </c>
      <c r="AQ72" s="88">
        <f>IFERROR(AP72/AP74,0)</f>
        <v>0</v>
      </c>
      <c r="AR72" s="89" t="str">
        <f t="shared" si="89"/>
        <v>0</v>
      </c>
      <c r="AS72" s="90">
        <f>IFERROR(AR72/AR59,0)</f>
        <v>0</v>
      </c>
      <c r="AT72" s="89">
        <f>SUM(AT67:AT71)</f>
        <v>0</v>
      </c>
      <c r="AU72" s="95">
        <f>IFERROR(AT72/AT74,0)</f>
        <v>0</v>
      </c>
      <c r="AV72" s="96">
        <f t="shared" si="91"/>
        <v>-732</v>
      </c>
      <c r="AW72" s="97">
        <f t="shared" si="92"/>
        <v>-0.39567567567567569</v>
      </c>
      <c r="AX72" s="98">
        <f t="shared" si="93"/>
        <v>3.4654038824154867</v>
      </c>
      <c r="AY72" s="97">
        <f t="shared" si="94"/>
        <v>4.2945834918500334E-2</v>
      </c>
      <c r="AZ72" s="98">
        <f t="shared" si="95"/>
        <v>-55192.539000000033</v>
      </c>
      <c r="BA72" s="99">
        <f t="shared" si="96"/>
        <v>-0.36972246300600897</v>
      </c>
      <c r="BB72" s="96">
        <f t="shared" si="97"/>
        <v>1118</v>
      </c>
      <c r="BC72" s="97">
        <f t="shared" si="98"/>
        <v>0</v>
      </c>
      <c r="BD72" s="98">
        <f t="shared" si="99"/>
        <v>84.157836314847941</v>
      </c>
      <c r="BE72" s="97">
        <f t="shared" si="100"/>
        <v>0</v>
      </c>
      <c r="BF72" s="98">
        <f t="shared" si="101"/>
        <v>94088.460999999996</v>
      </c>
      <c r="BG72" s="99">
        <f t="shared" si="102"/>
        <v>0</v>
      </c>
      <c r="BH72" s="96">
        <f t="shared" si="103"/>
        <v>1118</v>
      </c>
      <c r="BI72" s="97">
        <f t="shared" si="104"/>
        <v>0</v>
      </c>
      <c r="BJ72" s="98">
        <f t="shared" si="105"/>
        <v>84.157836314847941</v>
      </c>
      <c r="BK72" s="97">
        <f t="shared" si="106"/>
        <v>0</v>
      </c>
      <c r="BL72" s="98">
        <f t="shared" si="107"/>
        <v>94088.460999999996</v>
      </c>
      <c r="BM72" s="100">
        <f t="shared" si="108"/>
        <v>0</v>
      </c>
      <c r="BN72" s="101">
        <f t="shared" si="109"/>
        <v>1118</v>
      </c>
      <c r="BO72" s="97">
        <f t="shared" si="110"/>
        <v>0</v>
      </c>
      <c r="BP72" s="98">
        <f t="shared" si="111"/>
        <v>84.157836314847941</v>
      </c>
      <c r="BQ72" s="97">
        <f t="shared" si="112"/>
        <v>0</v>
      </c>
      <c r="BR72" s="98">
        <f t="shared" si="81"/>
        <v>94088.460999999996</v>
      </c>
      <c r="BS72" s="100">
        <f t="shared" si="113"/>
        <v>0</v>
      </c>
      <c r="BX72" s="321"/>
      <c r="BY72" s="366"/>
      <c r="BZ72" s="60" t="s">
        <v>55</v>
      </c>
      <c r="CA72" s="76">
        <v>10</v>
      </c>
      <c r="CB72" s="77">
        <v>892.80000000000018</v>
      </c>
      <c r="CC72" s="78">
        <v>2</v>
      </c>
      <c r="CD72" s="79">
        <v>132.72800000000001</v>
      </c>
      <c r="CE72" s="80"/>
      <c r="CF72" s="81"/>
      <c r="CG72" s="82"/>
      <c r="CH72" s="83"/>
      <c r="CI72" s="84"/>
      <c r="CJ72" s="85"/>
      <c r="CK72" s="78"/>
      <c r="CL72" s="83"/>
      <c r="CM72" s="78"/>
      <c r="CN72" s="83"/>
    </row>
    <row r="73" spans="3:92" ht="18" customHeight="1" x14ac:dyDescent="0.3">
      <c r="C73" s="315"/>
      <c r="D73" s="326" t="s">
        <v>57</v>
      </c>
      <c r="E73" s="327"/>
      <c r="F73" s="155">
        <f>CA48</f>
        <v>30</v>
      </c>
      <c r="G73" s="156">
        <f>IFERROR(F73/F74,0)</f>
        <v>6.5359477124183009E-3</v>
      </c>
      <c r="H73" s="157">
        <f t="shared" si="82"/>
        <v>0</v>
      </c>
      <c r="I73" s="158">
        <f>IFERROR(H73/H59,0)</f>
        <v>0</v>
      </c>
      <c r="J73" s="157">
        <f>CB48</f>
        <v>0</v>
      </c>
      <c r="K73" s="159">
        <f>IFERROR(J73/J74,0)</f>
        <v>0</v>
      </c>
      <c r="L73" s="160">
        <f>CC48</f>
        <v>52</v>
      </c>
      <c r="M73" s="156">
        <f>IFERROR(L73/L74,0)</f>
        <v>1.2229539040451553E-2</v>
      </c>
      <c r="N73" s="157">
        <f t="shared" si="83"/>
        <v>0</v>
      </c>
      <c r="O73" s="158">
        <f>IFERROR(N73/N59,0)</f>
        <v>0</v>
      </c>
      <c r="P73" s="157">
        <f>CD48</f>
        <v>0</v>
      </c>
      <c r="Q73" s="161">
        <f>IFERROR(P73/P74,0)</f>
        <v>0</v>
      </c>
      <c r="R73" s="160">
        <f>CE48</f>
        <v>0</v>
      </c>
      <c r="S73" s="156">
        <f>IFERROR(R73/R74,0)</f>
        <v>0</v>
      </c>
      <c r="T73" s="157" t="str">
        <f t="shared" si="84"/>
        <v>0</v>
      </c>
      <c r="U73" s="158">
        <f>IFERROR(T73/T59,0)</f>
        <v>0</v>
      </c>
      <c r="V73" s="157">
        <f>CF48</f>
        <v>0</v>
      </c>
      <c r="W73" s="161">
        <f>IFERROR(V73/V74,0)</f>
        <v>0</v>
      </c>
      <c r="X73" s="162">
        <f>CG48</f>
        <v>0</v>
      </c>
      <c r="Y73" s="156">
        <f>IFERROR(X73/X74,0)</f>
        <v>0</v>
      </c>
      <c r="Z73" s="157" t="str">
        <f t="shared" si="85"/>
        <v>0</v>
      </c>
      <c r="AA73" s="158">
        <f>IFERROR(Z73/Z59,0)</f>
        <v>0</v>
      </c>
      <c r="AB73" s="157">
        <f>CH48</f>
        <v>0</v>
      </c>
      <c r="AC73" s="159">
        <f>IFERROR(AB73/AB74,0)</f>
        <v>0</v>
      </c>
      <c r="AD73" s="160">
        <f>CI48</f>
        <v>0</v>
      </c>
      <c r="AE73" s="156">
        <f>IFERROR(AD73/AD74,0)</f>
        <v>0</v>
      </c>
      <c r="AF73" s="157" t="str">
        <f t="shared" si="86"/>
        <v>0</v>
      </c>
      <c r="AG73" s="158">
        <f>IFERROR(AF73/AF59,0)</f>
        <v>0</v>
      </c>
      <c r="AH73" s="157">
        <f>CJ48</f>
        <v>0</v>
      </c>
      <c r="AI73" s="161">
        <f>IFERROR(AH73/AH74,0)</f>
        <v>0</v>
      </c>
      <c r="AJ73" s="160">
        <f>CK48</f>
        <v>0</v>
      </c>
      <c r="AK73" s="156">
        <f>IFERROR(AJ73/AJ74,0)</f>
        <v>0</v>
      </c>
      <c r="AL73" s="157" t="str">
        <f t="shared" si="87"/>
        <v>0</v>
      </c>
      <c r="AM73" s="158">
        <f>IFERROR(AL73/AL59,0)</f>
        <v>0</v>
      </c>
      <c r="AN73" s="157">
        <f>CL48</f>
        <v>0</v>
      </c>
      <c r="AO73" s="159">
        <f>IFERROR(AN73/AN74,0)</f>
        <v>0</v>
      </c>
      <c r="AP73" s="160">
        <f>CM48</f>
        <v>0</v>
      </c>
      <c r="AQ73" s="156">
        <f>IFERROR(AP73/AP74,0)</f>
        <v>0</v>
      </c>
      <c r="AR73" s="157" t="str">
        <f t="shared" si="89"/>
        <v>0</v>
      </c>
      <c r="AS73" s="158">
        <f>IFERROR(AR73/AR59,0)</f>
        <v>0</v>
      </c>
      <c r="AT73" s="157">
        <f>CN48</f>
        <v>0</v>
      </c>
      <c r="AU73" s="163">
        <f>IFERROR(AT73/AT74,0)</f>
        <v>0</v>
      </c>
      <c r="AV73" s="164">
        <f t="shared" si="91"/>
        <v>22</v>
      </c>
      <c r="AW73" s="165">
        <f t="shared" si="92"/>
        <v>0.73333333333333328</v>
      </c>
      <c r="AX73" s="166">
        <f t="shared" si="93"/>
        <v>0</v>
      </c>
      <c r="AY73" s="165">
        <f t="shared" si="94"/>
        <v>0</v>
      </c>
      <c r="AZ73" s="166">
        <f t="shared" si="95"/>
        <v>0</v>
      </c>
      <c r="BA73" s="167">
        <f t="shared" si="96"/>
        <v>0</v>
      </c>
      <c r="BB73" s="164">
        <f t="shared" si="97"/>
        <v>52</v>
      </c>
      <c r="BC73" s="165">
        <f t="shared" si="98"/>
        <v>0</v>
      </c>
      <c r="BD73" s="166">
        <f t="shared" si="99"/>
        <v>0</v>
      </c>
      <c r="BE73" s="165">
        <f t="shared" si="100"/>
        <v>0</v>
      </c>
      <c r="BF73" s="166">
        <f t="shared" si="101"/>
        <v>0</v>
      </c>
      <c r="BG73" s="167">
        <f t="shared" si="102"/>
        <v>0</v>
      </c>
      <c r="BH73" s="164">
        <f t="shared" si="103"/>
        <v>52</v>
      </c>
      <c r="BI73" s="165">
        <f t="shared" si="104"/>
        <v>0</v>
      </c>
      <c r="BJ73" s="166">
        <f t="shared" si="105"/>
        <v>0</v>
      </c>
      <c r="BK73" s="165">
        <f t="shared" si="106"/>
        <v>0</v>
      </c>
      <c r="BL73" s="166">
        <f t="shared" si="107"/>
        <v>0</v>
      </c>
      <c r="BM73" s="168">
        <f t="shared" si="108"/>
        <v>0</v>
      </c>
      <c r="BN73" s="169">
        <f t="shared" si="109"/>
        <v>52</v>
      </c>
      <c r="BO73" s="165">
        <f t="shared" si="110"/>
        <v>0</v>
      </c>
      <c r="BP73" s="166">
        <f t="shared" si="111"/>
        <v>0</v>
      </c>
      <c r="BQ73" s="165">
        <f t="shared" si="112"/>
        <v>0</v>
      </c>
      <c r="BR73" s="166">
        <f t="shared" si="81"/>
        <v>0</v>
      </c>
      <c r="BS73" s="168">
        <f t="shared" si="113"/>
        <v>0</v>
      </c>
      <c r="BX73" s="321"/>
      <c r="BY73" s="366"/>
      <c r="BZ73" s="60" t="s">
        <v>40</v>
      </c>
      <c r="CA73" s="76">
        <v>90</v>
      </c>
      <c r="CB73" s="77">
        <v>8481.6</v>
      </c>
      <c r="CC73" s="78">
        <v>70</v>
      </c>
      <c r="CD73" s="79">
        <v>8207.2710000000006</v>
      </c>
      <c r="CE73" s="80"/>
      <c r="CF73" s="81"/>
      <c r="CG73" s="82"/>
      <c r="CH73" s="83"/>
      <c r="CI73" s="84"/>
      <c r="CJ73" s="85"/>
      <c r="CK73" s="78"/>
      <c r="CL73" s="83"/>
      <c r="CM73" s="78"/>
      <c r="CN73" s="83"/>
    </row>
    <row r="74" spans="3:92" ht="18" customHeight="1" x14ac:dyDescent="0.3">
      <c r="C74" s="315"/>
      <c r="D74" s="328" t="s">
        <v>59</v>
      </c>
      <c r="E74" s="329"/>
      <c r="F74" s="170">
        <f>SUM(F62,F66,F72,F73)</f>
        <v>4590</v>
      </c>
      <c r="G74" s="171">
        <f>IFERROR(F74/F74,0)</f>
        <v>1</v>
      </c>
      <c r="H74" s="172">
        <f t="shared" si="82"/>
        <v>81.394335511982575</v>
      </c>
      <c r="I74" s="173">
        <f>IFERROR(H74/H59,0)</f>
        <v>0.89403356387218846</v>
      </c>
      <c r="J74" s="172">
        <f>SUM(J62,J66,J72,J73)</f>
        <v>373600</v>
      </c>
      <c r="K74" s="174">
        <f>IFERROR(J74/J74,0)</f>
        <v>1</v>
      </c>
      <c r="L74" s="175">
        <f>SUM(L62,L66,L72,L73)</f>
        <v>4252</v>
      </c>
      <c r="M74" s="171">
        <f>IFERROR(L74/L74,0)</f>
        <v>1</v>
      </c>
      <c r="N74" s="172">
        <f t="shared" si="83"/>
        <v>81.426827375352772</v>
      </c>
      <c r="O74" s="173">
        <f>IFERROR(N74/N59,0)</f>
        <v>0.82684138393006945</v>
      </c>
      <c r="P74" s="172">
        <f>SUM(P62,P66,P72,P73)</f>
        <v>346226.87</v>
      </c>
      <c r="Q74" s="176">
        <f>IFERROR(P74/P74,0)</f>
        <v>1</v>
      </c>
      <c r="R74" s="175">
        <f>SUM(R62,R66,R72,R73)</f>
        <v>0</v>
      </c>
      <c r="S74" s="171">
        <f>IFERROR(R74/R74,0)</f>
        <v>0</v>
      </c>
      <c r="T74" s="172" t="str">
        <f t="shared" si="84"/>
        <v>0</v>
      </c>
      <c r="U74" s="173">
        <f>IFERROR(T74/T59,0)</f>
        <v>0</v>
      </c>
      <c r="V74" s="172">
        <f>SUM(V62,V66,V72,V73)</f>
        <v>0</v>
      </c>
      <c r="W74" s="176">
        <f>IFERROR(V74/V74,0)</f>
        <v>0</v>
      </c>
      <c r="X74" s="177">
        <f>SUM(X62,X66,X72,X73)</f>
        <v>0</v>
      </c>
      <c r="Y74" s="171">
        <f>IFERROR(X74/X74,0)</f>
        <v>0</v>
      </c>
      <c r="Z74" s="172" t="str">
        <f t="shared" si="85"/>
        <v>0</v>
      </c>
      <c r="AA74" s="173">
        <f>IFERROR(Z74/Z59,0)</f>
        <v>0</v>
      </c>
      <c r="AB74" s="172">
        <f>SUM(AB62,AB66,AB72,AB73)</f>
        <v>0</v>
      </c>
      <c r="AC74" s="174">
        <f>IFERROR(AB74/AB74,0)</f>
        <v>0</v>
      </c>
      <c r="AD74" s="175">
        <f>SUM(AD62,AD66,AD72,AD73)</f>
        <v>0</v>
      </c>
      <c r="AE74" s="171">
        <f>IFERROR(AD74/AD74,0)</f>
        <v>0</v>
      </c>
      <c r="AF74" s="172" t="str">
        <f t="shared" si="86"/>
        <v>0</v>
      </c>
      <c r="AG74" s="173">
        <f>IFERROR(AF74/AF59,0)</f>
        <v>0</v>
      </c>
      <c r="AH74" s="172">
        <f>SUM(AH62,AH66,AH72,AH73)</f>
        <v>0</v>
      </c>
      <c r="AI74" s="176">
        <f>IFERROR(AH74/AH74,0)</f>
        <v>0</v>
      </c>
      <c r="AJ74" s="175">
        <f>SUM(AJ62,AJ66,AJ72,AJ73)</f>
        <v>0</v>
      </c>
      <c r="AK74" s="171">
        <f>IFERROR(AJ74/AJ74,0)</f>
        <v>0</v>
      </c>
      <c r="AL74" s="172" t="str">
        <f t="shared" si="87"/>
        <v>0</v>
      </c>
      <c r="AM74" s="173">
        <f>IFERROR(AL74/AL59,0)</f>
        <v>0</v>
      </c>
      <c r="AN74" s="172">
        <f>SUM(AN62,AN66,AN72,AN73)</f>
        <v>0</v>
      </c>
      <c r="AO74" s="174">
        <f>IFERROR(AN74/AN74,0)</f>
        <v>0</v>
      </c>
      <c r="AP74" s="175">
        <f>SUM(AP62,AP66,AP72,AP73)</f>
        <v>0</v>
      </c>
      <c r="AQ74" s="171">
        <f>IFERROR(AP74/AP74,0)</f>
        <v>0</v>
      </c>
      <c r="AR74" s="172" t="str">
        <f t="shared" si="89"/>
        <v>0</v>
      </c>
      <c r="AS74" s="173">
        <f>IFERROR(AR74/AR59,0)</f>
        <v>0</v>
      </c>
      <c r="AT74" s="172">
        <f>SUM(AT62,AT66,AT72,AT73)</f>
        <v>0</v>
      </c>
      <c r="AU74" s="178">
        <f>IFERROR(AT74/AT74,0)</f>
        <v>0</v>
      </c>
      <c r="AV74" s="179">
        <f t="shared" si="91"/>
        <v>-338</v>
      </c>
      <c r="AW74" s="180">
        <f t="shared" si="92"/>
        <v>-7.3638344226579527E-2</v>
      </c>
      <c r="AX74" s="181">
        <f t="shared" si="93"/>
        <v>3.2491863370196938E-2</v>
      </c>
      <c r="AY74" s="180">
        <f t="shared" si="94"/>
        <v>3.9919071967131674E-4</v>
      </c>
      <c r="AZ74" s="181">
        <f t="shared" si="95"/>
        <v>-27373.130000000005</v>
      </c>
      <c r="BA74" s="182">
        <f t="shared" si="96"/>
        <v>-7.3268549250535345E-2</v>
      </c>
      <c r="BB74" s="179">
        <f t="shared" si="97"/>
        <v>4252</v>
      </c>
      <c r="BC74" s="180">
        <f t="shared" si="98"/>
        <v>0</v>
      </c>
      <c r="BD74" s="181">
        <f t="shared" si="99"/>
        <v>81.426827375352772</v>
      </c>
      <c r="BE74" s="180">
        <f t="shared" si="100"/>
        <v>0</v>
      </c>
      <c r="BF74" s="181">
        <f t="shared" si="101"/>
        <v>346226.87</v>
      </c>
      <c r="BG74" s="182">
        <f t="shared" si="102"/>
        <v>0</v>
      </c>
      <c r="BH74" s="179">
        <f t="shared" si="103"/>
        <v>4252</v>
      </c>
      <c r="BI74" s="180">
        <f t="shared" si="104"/>
        <v>0</v>
      </c>
      <c r="BJ74" s="181">
        <f t="shared" si="105"/>
        <v>81.426827375352772</v>
      </c>
      <c r="BK74" s="180">
        <f t="shared" si="106"/>
        <v>0</v>
      </c>
      <c r="BL74" s="181">
        <f t="shared" si="107"/>
        <v>346226.87</v>
      </c>
      <c r="BM74" s="183">
        <f t="shared" si="108"/>
        <v>0</v>
      </c>
      <c r="BN74" s="184">
        <f t="shared" si="109"/>
        <v>4252</v>
      </c>
      <c r="BO74" s="180">
        <f t="shared" si="110"/>
        <v>0</v>
      </c>
      <c r="BP74" s="181">
        <f t="shared" si="111"/>
        <v>81.426827375352772</v>
      </c>
      <c r="BQ74" s="180">
        <f t="shared" si="112"/>
        <v>0</v>
      </c>
      <c r="BR74" s="181">
        <f t="shared" si="81"/>
        <v>346226.87</v>
      </c>
      <c r="BS74" s="183">
        <f>IFERROR(BR74/AT74,0)</f>
        <v>0</v>
      </c>
      <c r="BX74" s="368"/>
      <c r="BY74" s="364" t="s">
        <v>57</v>
      </c>
      <c r="BZ74" s="365"/>
      <c r="CA74" s="135">
        <v>40</v>
      </c>
      <c r="CB74" s="136">
        <v>0</v>
      </c>
      <c r="CC74" s="137">
        <v>63</v>
      </c>
      <c r="CD74" s="138">
        <v>0</v>
      </c>
      <c r="CE74" s="139"/>
      <c r="CF74" s="140"/>
      <c r="CG74" s="141"/>
      <c r="CH74" s="142"/>
      <c r="CI74" s="143"/>
      <c r="CJ74" s="144"/>
      <c r="CK74" s="137"/>
      <c r="CL74" s="142"/>
      <c r="CM74" s="137"/>
      <c r="CN74" s="142"/>
    </row>
    <row r="75" spans="3:92" ht="18" customHeight="1" thickBot="1" x14ac:dyDescent="0.35">
      <c r="C75" s="316"/>
      <c r="D75" s="330" t="s">
        <v>60</v>
      </c>
      <c r="E75" s="331"/>
      <c r="F75" s="185">
        <f>F74/F54</f>
        <v>0.63006177076183945</v>
      </c>
      <c r="G75" s="186"/>
      <c r="H75" s="187"/>
      <c r="I75" s="188"/>
      <c r="J75" s="187"/>
      <c r="K75" s="189"/>
      <c r="L75" s="190">
        <f>L74/L54</f>
        <v>0.58366506520247086</v>
      </c>
      <c r="M75" s="186"/>
      <c r="N75" s="187"/>
      <c r="O75" s="188"/>
      <c r="P75" s="187"/>
      <c r="Q75" s="191"/>
      <c r="R75" s="190" t="e">
        <f>R74/R54</f>
        <v>#DIV/0!</v>
      </c>
      <c r="S75" s="186"/>
      <c r="T75" s="187"/>
      <c r="U75" s="188"/>
      <c r="V75" s="187"/>
      <c r="W75" s="191"/>
      <c r="X75" s="192" t="e">
        <f>X74/X54</f>
        <v>#DIV/0!</v>
      </c>
      <c r="Y75" s="186"/>
      <c r="Z75" s="187"/>
      <c r="AA75" s="188"/>
      <c r="AB75" s="187"/>
      <c r="AC75" s="189"/>
      <c r="AD75" s="190" t="e">
        <f>AD74/AD54</f>
        <v>#DIV/0!</v>
      </c>
      <c r="AE75" s="186"/>
      <c r="AF75" s="187"/>
      <c r="AG75" s="188"/>
      <c r="AH75" s="187"/>
      <c r="AI75" s="191"/>
      <c r="AJ75" s="190" t="e">
        <f>AJ74/AJ54</f>
        <v>#DIV/0!</v>
      </c>
      <c r="AK75" s="186"/>
      <c r="AL75" s="187"/>
      <c r="AM75" s="188"/>
      <c r="AN75" s="187"/>
      <c r="AO75" s="189"/>
      <c r="AP75" s="190" t="e">
        <f>AP74/AP54</f>
        <v>#DIV/0!</v>
      </c>
      <c r="AQ75" s="186"/>
      <c r="AR75" s="187"/>
      <c r="AS75" s="188"/>
      <c r="AT75" s="187"/>
      <c r="AU75" s="193"/>
      <c r="AV75" s="194">
        <f t="shared" si="91"/>
        <v>-4.639670555936859E-2</v>
      </c>
      <c r="AW75" s="195"/>
      <c r="AX75" s="196"/>
      <c r="AY75" s="197"/>
      <c r="AZ75" s="196"/>
      <c r="BA75" s="197"/>
      <c r="BB75" s="194">
        <f t="shared" si="97"/>
        <v>0</v>
      </c>
      <c r="BC75" s="195"/>
      <c r="BD75" s="196"/>
      <c r="BE75" s="197"/>
      <c r="BF75" s="196"/>
      <c r="BG75" s="197"/>
      <c r="BH75" s="194">
        <f t="shared" si="103"/>
        <v>0</v>
      </c>
      <c r="BI75" s="195"/>
      <c r="BJ75" s="196"/>
      <c r="BK75" s="197"/>
      <c r="BL75" s="196"/>
      <c r="BM75" s="198"/>
      <c r="BN75" s="199">
        <f>IFERROR(L75-AP75,0)</f>
        <v>0</v>
      </c>
      <c r="BO75" s="195"/>
      <c r="BP75" s="196"/>
      <c r="BQ75" s="197"/>
      <c r="BR75" s="196"/>
      <c r="BS75" s="198"/>
      <c r="BX75" s="320" t="s">
        <v>64</v>
      </c>
      <c r="BY75" s="363" t="s">
        <v>35</v>
      </c>
      <c r="BZ75" s="102" t="s">
        <v>34</v>
      </c>
      <c r="CA75" s="145">
        <v>1000</v>
      </c>
      <c r="CB75" s="146">
        <v>94000</v>
      </c>
      <c r="CC75" s="238">
        <f>'[1]06월'!$J$85</f>
        <v>757</v>
      </c>
      <c r="CD75" s="239">
        <f>'[1]06월'!$Z$85</f>
        <v>82895.968999999997</v>
      </c>
      <c r="CE75" s="149"/>
      <c r="CF75" s="150"/>
      <c r="CG75" s="151"/>
      <c r="CH75" s="152"/>
      <c r="CI75" s="153"/>
      <c r="CJ75" s="154"/>
      <c r="CK75" s="147"/>
      <c r="CL75" s="152"/>
      <c r="CM75" s="147"/>
      <c r="CN75" s="152"/>
    </row>
    <row r="76" spans="3:92" ht="18" customHeight="1" x14ac:dyDescent="0.3">
      <c r="AM76" s="4"/>
      <c r="AS76" s="4"/>
      <c r="BI76" s="3"/>
      <c r="BK76" s="3"/>
      <c r="BM76" s="3"/>
      <c r="BO76" s="3"/>
      <c r="BQ76" s="3"/>
      <c r="BS76" s="3"/>
      <c r="BX76" s="321"/>
      <c r="BY76" s="366"/>
      <c r="BZ76" s="60" t="s">
        <v>36</v>
      </c>
      <c r="CA76" s="76">
        <v>1100</v>
      </c>
      <c r="CB76" s="77">
        <v>104531.29999999993</v>
      </c>
      <c r="CC76" s="240">
        <f>'[1]06월'!$K$85</f>
        <v>1125</v>
      </c>
      <c r="CD76" s="241">
        <f>'[1]06월'!$AA$85</f>
        <v>124171.93399999999</v>
      </c>
      <c r="CE76" s="80"/>
      <c r="CF76" s="81"/>
      <c r="CG76" s="82"/>
      <c r="CH76" s="83"/>
      <c r="CI76" s="84"/>
      <c r="CJ76" s="85"/>
      <c r="CK76" s="78"/>
      <c r="CL76" s="83"/>
      <c r="CM76" s="78"/>
      <c r="CN76" s="83"/>
    </row>
    <row r="77" spans="3:92" ht="18" customHeight="1" x14ac:dyDescent="0.3">
      <c r="AH77" s="8"/>
      <c r="AM77" s="4"/>
      <c r="AN77" s="8"/>
      <c r="AS77" s="4"/>
      <c r="AT77" s="8"/>
      <c r="BI77" s="3"/>
      <c r="BK77" s="3"/>
      <c r="BM77" s="3"/>
      <c r="BO77" s="3"/>
      <c r="BQ77" s="3"/>
      <c r="BS77" s="3"/>
      <c r="BX77" s="321"/>
      <c r="BY77" s="366"/>
      <c r="BZ77" s="60" t="s">
        <v>38</v>
      </c>
      <c r="CA77" s="76">
        <v>180</v>
      </c>
      <c r="CB77" s="77">
        <v>17803.800000000003</v>
      </c>
      <c r="CC77" s="242">
        <f>'[1]06월'!$L$85</f>
        <v>201</v>
      </c>
      <c r="CD77" s="241">
        <f>'[1]06월'!$AB$85</f>
        <v>22213.646000000001</v>
      </c>
      <c r="CE77" s="80"/>
      <c r="CF77" s="81"/>
      <c r="CG77" s="82"/>
      <c r="CH77" s="83"/>
      <c r="CI77" s="84"/>
      <c r="CJ77" s="85"/>
      <c r="CK77" s="78"/>
      <c r="CL77" s="83"/>
      <c r="CM77" s="78"/>
      <c r="CN77" s="83"/>
    </row>
    <row r="78" spans="3:92" s="8" customFormat="1" ht="18" customHeight="1" thickBot="1" x14ac:dyDescent="0.35">
      <c r="C78" s="7"/>
      <c r="D78" s="7"/>
      <c r="E78" s="7"/>
      <c r="F78" s="7">
        <f>CD169</f>
        <v>7050</v>
      </c>
      <c r="G78" s="3"/>
      <c r="I78" s="4"/>
      <c r="J78" s="9"/>
      <c r="K78" s="9"/>
      <c r="L78" s="7">
        <f>CD170</f>
        <v>7050</v>
      </c>
      <c r="M78" s="3"/>
      <c r="O78" s="4"/>
      <c r="P78" s="9"/>
      <c r="Q78" s="9"/>
      <c r="R78" s="10">
        <f>CD171</f>
        <v>0</v>
      </c>
      <c r="S78" s="11"/>
      <c r="T78" s="10"/>
      <c r="U78" s="12"/>
      <c r="V78" s="9"/>
      <c r="W78" s="9"/>
      <c r="X78" s="10">
        <f>CD172</f>
        <v>0</v>
      </c>
      <c r="Y78" s="11"/>
      <c r="Z78" s="10"/>
      <c r="AA78" s="12"/>
      <c r="AB78" s="9"/>
      <c r="AC78" s="9"/>
      <c r="AD78" s="10">
        <f>CD173</f>
        <v>0</v>
      </c>
      <c r="AE78" s="11"/>
      <c r="AF78" s="10"/>
      <c r="AG78" s="12"/>
      <c r="AH78" s="9"/>
      <c r="AI78" s="9"/>
      <c r="AJ78" s="10">
        <f>CD174</f>
        <v>0</v>
      </c>
      <c r="AK78" s="3"/>
      <c r="AM78" s="4"/>
      <c r="AO78" s="3"/>
      <c r="AP78" s="10">
        <f>CD175</f>
        <v>0</v>
      </c>
      <c r="AQ78" s="3"/>
      <c r="AS78" s="4"/>
      <c r="AU78" s="3"/>
      <c r="AW78" s="3"/>
      <c r="AY78" s="3"/>
      <c r="BA78" s="3"/>
      <c r="BC78" s="3"/>
      <c r="BE78" s="3"/>
      <c r="BG78" s="3"/>
      <c r="BI78" s="3"/>
      <c r="BK78" s="3"/>
      <c r="BM78" s="11" t="s">
        <v>1</v>
      </c>
      <c r="BO78" s="3"/>
      <c r="BQ78" s="3"/>
      <c r="BS78" s="11" t="s">
        <v>1</v>
      </c>
      <c r="BX78" s="321"/>
      <c r="BY78" s="366"/>
      <c r="BZ78" s="60" t="s">
        <v>40</v>
      </c>
      <c r="CA78" s="76">
        <v>90</v>
      </c>
      <c r="CB78" s="77">
        <v>8054.1</v>
      </c>
      <c r="CC78" s="242">
        <f>'[1]06월'!$M$85</f>
        <v>118</v>
      </c>
      <c r="CD78" s="241">
        <f>'[1]06월'!$AC$85</f>
        <v>9126.3420000000006</v>
      </c>
      <c r="CE78" s="80"/>
      <c r="CF78" s="81"/>
      <c r="CG78" s="82"/>
      <c r="CH78" s="83"/>
      <c r="CI78" s="84"/>
      <c r="CJ78" s="85"/>
      <c r="CK78" s="78"/>
      <c r="CL78" s="83"/>
      <c r="CM78" s="78"/>
      <c r="CN78" s="83"/>
    </row>
    <row r="79" spans="3:92" s="15" customFormat="1" ht="18" customHeight="1" x14ac:dyDescent="0.3">
      <c r="C79" s="347" t="s">
        <v>2</v>
      </c>
      <c r="D79" s="345"/>
      <c r="E79" s="352"/>
      <c r="F79" s="358" t="str">
        <f>$F$7</f>
        <v>2025 Budget</v>
      </c>
      <c r="G79" s="345"/>
      <c r="H79" s="345"/>
      <c r="I79" s="345"/>
      <c r="J79" s="345"/>
      <c r="K79" s="346"/>
      <c r="L79" s="359" t="str">
        <f>$L$7</f>
        <v>2025 Actual</v>
      </c>
      <c r="M79" s="345"/>
      <c r="N79" s="345"/>
      <c r="O79" s="345"/>
      <c r="P79" s="345"/>
      <c r="Q79" s="348"/>
      <c r="R79" s="347" t="str">
        <f>$R$7</f>
        <v>2024 Actual</v>
      </c>
      <c r="S79" s="345"/>
      <c r="T79" s="345"/>
      <c r="U79" s="345"/>
      <c r="V79" s="345"/>
      <c r="W79" s="348"/>
      <c r="X79" s="344" t="str">
        <f>$X$7</f>
        <v>2023 Actual</v>
      </c>
      <c r="Y79" s="345"/>
      <c r="Z79" s="345"/>
      <c r="AA79" s="345"/>
      <c r="AB79" s="345"/>
      <c r="AC79" s="346"/>
      <c r="AD79" s="347" t="str">
        <f>$AD$7</f>
        <v>2022 Actual</v>
      </c>
      <c r="AE79" s="345"/>
      <c r="AF79" s="345"/>
      <c r="AG79" s="345"/>
      <c r="AH79" s="345"/>
      <c r="AI79" s="348"/>
      <c r="AJ79" s="347" t="str">
        <f>$AJ$7</f>
        <v>2021 Actual</v>
      </c>
      <c r="AK79" s="345"/>
      <c r="AL79" s="345"/>
      <c r="AM79" s="345"/>
      <c r="AN79" s="345"/>
      <c r="AO79" s="346"/>
      <c r="AP79" s="347" t="str">
        <f>$AP$7</f>
        <v>2020 Actual</v>
      </c>
      <c r="AQ79" s="345"/>
      <c r="AR79" s="345"/>
      <c r="AS79" s="345"/>
      <c r="AT79" s="345"/>
      <c r="AU79" s="349"/>
      <c r="AV79" s="350" t="str">
        <f>$AV$7</f>
        <v>2025 Actual vs. 2025 Budget</v>
      </c>
      <c r="AW79" s="340"/>
      <c r="AX79" s="340"/>
      <c r="AY79" s="340"/>
      <c r="AZ79" s="340"/>
      <c r="BA79" s="351"/>
      <c r="BB79" s="350" t="str">
        <f>$BB$7</f>
        <v>2025 Actual vs. 2024 Actual</v>
      </c>
      <c r="BC79" s="340"/>
      <c r="BD79" s="340"/>
      <c r="BE79" s="340"/>
      <c r="BF79" s="340"/>
      <c r="BG79" s="351"/>
      <c r="BH79" s="350" t="str">
        <f>$BH$7</f>
        <v>2025 Actual vs. 2023 Actual</v>
      </c>
      <c r="BI79" s="340"/>
      <c r="BJ79" s="340"/>
      <c r="BK79" s="340"/>
      <c r="BL79" s="340"/>
      <c r="BM79" s="341"/>
      <c r="BN79" s="339" t="str">
        <f>$BN$7</f>
        <v>2024 Actual vs. 2019 Actual</v>
      </c>
      <c r="BO79" s="340"/>
      <c r="BP79" s="340"/>
      <c r="BQ79" s="340"/>
      <c r="BR79" s="340"/>
      <c r="BS79" s="341"/>
      <c r="BX79" s="321"/>
      <c r="BY79" s="366" t="s">
        <v>42</v>
      </c>
      <c r="BZ79" s="60" t="s">
        <v>43</v>
      </c>
      <c r="CA79" s="76">
        <v>200</v>
      </c>
      <c r="CB79" s="77">
        <v>12000</v>
      </c>
      <c r="CC79" s="242">
        <f>'[1]06월'!$N$85</f>
        <v>472</v>
      </c>
      <c r="CD79" s="241">
        <f>'[1]06월'!$AD$85</f>
        <v>32403.616000000002</v>
      </c>
      <c r="CE79" s="80"/>
      <c r="CF79" s="81"/>
      <c r="CG79" s="82"/>
      <c r="CH79" s="83"/>
      <c r="CI79" s="84"/>
      <c r="CJ79" s="85"/>
      <c r="CK79" s="78"/>
      <c r="CL79" s="83"/>
      <c r="CM79" s="78"/>
      <c r="CN79" s="83"/>
    </row>
    <row r="80" spans="3:92" s="15" customFormat="1" ht="18" customHeight="1" x14ac:dyDescent="0.3">
      <c r="C80" s="353"/>
      <c r="D80" s="333"/>
      <c r="E80" s="354"/>
      <c r="F80" s="342" t="s">
        <v>15</v>
      </c>
      <c r="G80" s="333"/>
      <c r="H80" s="334" t="s">
        <v>16</v>
      </c>
      <c r="I80" s="333"/>
      <c r="J80" s="334" t="s">
        <v>17</v>
      </c>
      <c r="K80" s="336"/>
      <c r="L80" s="335" t="s">
        <v>15</v>
      </c>
      <c r="M80" s="333"/>
      <c r="N80" s="334" t="s">
        <v>16</v>
      </c>
      <c r="O80" s="333"/>
      <c r="P80" s="334" t="s">
        <v>17</v>
      </c>
      <c r="Q80" s="343"/>
      <c r="R80" s="335" t="s">
        <v>15</v>
      </c>
      <c r="S80" s="333"/>
      <c r="T80" s="334" t="s">
        <v>16</v>
      </c>
      <c r="U80" s="333"/>
      <c r="V80" s="334" t="s">
        <v>18</v>
      </c>
      <c r="W80" s="343"/>
      <c r="X80" s="338" t="s">
        <v>15</v>
      </c>
      <c r="Y80" s="333"/>
      <c r="Z80" s="334" t="s">
        <v>16</v>
      </c>
      <c r="AA80" s="333"/>
      <c r="AB80" s="334" t="s">
        <v>18</v>
      </c>
      <c r="AC80" s="336"/>
      <c r="AD80" s="335" t="s">
        <v>15</v>
      </c>
      <c r="AE80" s="333"/>
      <c r="AF80" s="334" t="s">
        <v>16</v>
      </c>
      <c r="AG80" s="333"/>
      <c r="AH80" s="334" t="s">
        <v>19</v>
      </c>
      <c r="AI80" s="343"/>
      <c r="AJ80" s="335" t="s">
        <v>15</v>
      </c>
      <c r="AK80" s="333"/>
      <c r="AL80" s="334" t="s">
        <v>16</v>
      </c>
      <c r="AM80" s="333"/>
      <c r="AN80" s="334" t="s">
        <v>19</v>
      </c>
      <c r="AO80" s="336"/>
      <c r="AP80" s="335" t="s">
        <v>15</v>
      </c>
      <c r="AQ80" s="333"/>
      <c r="AR80" s="334" t="s">
        <v>16</v>
      </c>
      <c r="AS80" s="333"/>
      <c r="AT80" s="334" t="s">
        <v>19</v>
      </c>
      <c r="AU80" s="337"/>
      <c r="AV80" s="332" t="s">
        <v>15</v>
      </c>
      <c r="AW80" s="333"/>
      <c r="AX80" s="334" t="s">
        <v>16</v>
      </c>
      <c r="AY80" s="333"/>
      <c r="AZ80" s="334" t="s">
        <v>17</v>
      </c>
      <c r="BA80" s="336"/>
      <c r="BB80" s="332" t="s">
        <v>15</v>
      </c>
      <c r="BC80" s="333"/>
      <c r="BD80" s="334" t="s">
        <v>16</v>
      </c>
      <c r="BE80" s="333"/>
      <c r="BF80" s="334" t="s">
        <v>17</v>
      </c>
      <c r="BG80" s="336"/>
      <c r="BH80" s="332" t="s">
        <v>15</v>
      </c>
      <c r="BI80" s="333"/>
      <c r="BJ80" s="334" t="s">
        <v>16</v>
      </c>
      <c r="BK80" s="333"/>
      <c r="BL80" s="334" t="s">
        <v>17</v>
      </c>
      <c r="BM80" s="337"/>
      <c r="BN80" s="338" t="s">
        <v>15</v>
      </c>
      <c r="BO80" s="333"/>
      <c r="BP80" s="334" t="s">
        <v>16</v>
      </c>
      <c r="BQ80" s="333"/>
      <c r="BR80" s="334" t="s">
        <v>17</v>
      </c>
      <c r="BS80" s="337"/>
      <c r="BX80" s="321"/>
      <c r="BY80" s="366"/>
      <c r="BZ80" s="60" t="s">
        <v>46</v>
      </c>
      <c r="CA80" s="76">
        <v>0</v>
      </c>
      <c r="CB80" s="77">
        <v>0</v>
      </c>
      <c r="CC80" s="242">
        <f>'[1]06월'!$O$85</f>
        <v>60</v>
      </c>
      <c r="CD80" s="241">
        <f>'[1]06월'!$AE$85</f>
        <v>3799.9839999999999</v>
      </c>
      <c r="CE80" s="80"/>
      <c r="CF80" s="81"/>
      <c r="CG80" s="82"/>
      <c r="CH80" s="83"/>
      <c r="CI80" s="84"/>
      <c r="CJ80" s="85"/>
      <c r="CK80" s="78"/>
      <c r="CL80" s="83"/>
      <c r="CM80" s="78"/>
      <c r="CN80" s="83"/>
    </row>
    <row r="81" spans="3:92" s="15" customFormat="1" ht="18" customHeight="1" thickBot="1" x14ac:dyDescent="0.35">
      <c r="C81" s="355"/>
      <c r="D81" s="356"/>
      <c r="E81" s="357"/>
      <c r="F81" s="19"/>
      <c r="G81" s="20" t="s">
        <v>28</v>
      </c>
      <c r="H81" s="21"/>
      <c r="I81" s="22" t="s">
        <v>29</v>
      </c>
      <c r="J81" s="21"/>
      <c r="K81" s="23" t="s">
        <v>28</v>
      </c>
      <c r="L81" s="24"/>
      <c r="M81" s="20" t="s">
        <v>28</v>
      </c>
      <c r="N81" s="21"/>
      <c r="O81" s="22" t="s">
        <v>29</v>
      </c>
      <c r="P81" s="21"/>
      <c r="Q81" s="25" t="s">
        <v>28</v>
      </c>
      <c r="R81" s="24"/>
      <c r="S81" s="20" t="s">
        <v>28</v>
      </c>
      <c r="T81" s="21"/>
      <c r="U81" s="22" t="s">
        <v>29</v>
      </c>
      <c r="V81" s="21"/>
      <c r="W81" s="25" t="s">
        <v>28</v>
      </c>
      <c r="X81" s="26"/>
      <c r="Y81" s="20" t="s">
        <v>28</v>
      </c>
      <c r="Z81" s="21"/>
      <c r="AA81" s="22" t="s">
        <v>29</v>
      </c>
      <c r="AB81" s="21"/>
      <c r="AC81" s="23" t="s">
        <v>28</v>
      </c>
      <c r="AD81" s="24"/>
      <c r="AE81" s="20" t="s">
        <v>28</v>
      </c>
      <c r="AF81" s="21"/>
      <c r="AG81" s="22" t="s">
        <v>29</v>
      </c>
      <c r="AH81" s="21"/>
      <c r="AI81" s="25" t="s">
        <v>28</v>
      </c>
      <c r="AJ81" s="24"/>
      <c r="AK81" s="20" t="s">
        <v>28</v>
      </c>
      <c r="AL81" s="21"/>
      <c r="AM81" s="22" t="s">
        <v>29</v>
      </c>
      <c r="AN81" s="21"/>
      <c r="AO81" s="23" t="s">
        <v>28</v>
      </c>
      <c r="AP81" s="24"/>
      <c r="AQ81" s="20" t="s">
        <v>28</v>
      </c>
      <c r="AR81" s="21"/>
      <c r="AS81" s="22" t="s">
        <v>29</v>
      </c>
      <c r="AT81" s="21"/>
      <c r="AU81" s="27" t="s">
        <v>28</v>
      </c>
      <c r="AV81" s="28"/>
      <c r="AW81" s="20" t="s">
        <v>30</v>
      </c>
      <c r="AX81" s="21"/>
      <c r="AY81" s="20" t="s">
        <v>30</v>
      </c>
      <c r="AZ81" s="21"/>
      <c r="BA81" s="23" t="s">
        <v>30</v>
      </c>
      <c r="BB81" s="28"/>
      <c r="BC81" s="20" t="s">
        <v>30</v>
      </c>
      <c r="BD81" s="21"/>
      <c r="BE81" s="20" t="s">
        <v>30</v>
      </c>
      <c r="BF81" s="21"/>
      <c r="BG81" s="23" t="s">
        <v>30</v>
      </c>
      <c r="BH81" s="28"/>
      <c r="BI81" s="20" t="s">
        <v>30</v>
      </c>
      <c r="BJ81" s="21"/>
      <c r="BK81" s="20" t="s">
        <v>30</v>
      </c>
      <c r="BL81" s="21"/>
      <c r="BM81" s="27" t="s">
        <v>30</v>
      </c>
      <c r="BN81" s="26"/>
      <c r="BO81" s="20" t="s">
        <v>30</v>
      </c>
      <c r="BP81" s="21"/>
      <c r="BQ81" s="20" t="s">
        <v>30</v>
      </c>
      <c r="BR81" s="21"/>
      <c r="BS81" s="27" t="s">
        <v>30</v>
      </c>
      <c r="BX81" s="321"/>
      <c r="BY81" s="366"/>
      <c r="BZ81" s="60" t="s">
        <v>48</v>
      </c>
      <c r="CA81" s="76">
        <v>400</v>
      </c>
      <c r="CB81" s="77">
        <v>21200</v>
      </c>
      <c r="CC81" s="242">
        <f>'[1]06월'!$P$85</f>
        <v>733</v>
      </c>
      <c r="CD81" s="241">
        <f>'[1]06월'!$AF$85</f>
        <v>40590.312999999995</v>
      </c>
      <c r="CE81" s="80"/>
      <c r="CF81" s="81"/>
      <c r="CG81" s="82"/>
      <c r="CH81" s="83"/>
      <c r="CI81" s="84"/>
      <c r="CJ81" s="85"/>
      <c r="CK81" s="78"/>
      <c r="CL81" s="83"/>
      <c r="CM81" s="78"/>
      <c r="CN81" s="83"/>
    </row>
    <row r="82" spans="3:92" ht="18" customHeight="1" thickTop="1" x14ac:dyDescent="0.3">
      <c r="C82" s="360" t="s">
        <v>62</v>
      </c>
      <c r="D82" s="317" t="s">
        <v>33</v>
      </c>
      <c r="E82" s="34" t="s">
        <v>34</v>
      </c>
      <c r="F82" s="35">
        <f>CA49</f>
        <v>1000</v>
      </c>
      <c r="G82" s="36">
        <f>IFERROR(F82/F98,0)</f>
        <v>0.18867924528301888</v>
      </c>
      <c r="H82" s="37">
        <f>IFERROR(J82/F82,"0")</f>
        <v>93</v>
      </c>
      <c r="I82" s="38">
        <f>IFERROR(H82/H83,0)</f>
        <v>0.98967564178965906</v>
      </c>
      <c r="J82" s="37">
        <f>CB49</f>
        <v>93000</v>
      </c>
      <c r="K82" s="39">
        <f>IFERROR(J82/J98,0)</f>
        <v>0.21170043250625997</v>
      </c>
      <c r="L82" s="40">
        <f t="shared" ref="L82:L85" si="121">CC49</f>
        <v>674</v>
      </c>
      <c r="M82" s="36">
        <f>IFERROR(L82/L98,0)</f>
        <v>0.13819971293828173</v>
      </c>
      <c r="N82" s="37">
        <f>IFERROR(P82/L82,"0")</f>
        <v>83.28871364985163</v>
      </c>
      <c r="O82" s="38">
        <f>IFERROR(N82/N83,0)</f>
        <v>0.93692582276285652</v>
      </c>
      <c r="P82" s="37">
        <f t="shared" ref="P82:P85" si="122">CD49</f>
        <v>56136.593000000001</v>
      </c>
      <c r="Q82" s="41">
        <f>IFERROR(P82/P98,0)</f>
        <v>0.15187072423065423</v>
      </c>
      <c r="R82" s="40">
        <f>CE49</f>
        <v>0</v>
      </c>
      <c r="S82" s="36">
        <f>IFERROR(R82/R98,0)</f>
        <v>0</v>
      </c>
      <c r="T82" s="37" t="str">
        <f>IFERROR(V82/R82,"0")</f>
        <v>0</v>
      </c>
      <c r="U82" s="38">
        <f>IFERROR(T82/T83,0)</f>
        <v>0</v>
      </c>
      <c r="V82" s="37">
        <f>CF49</f>
        <v>0</v>
      </c>
      <c r="W82" s="41">
        <f>IFERROR(V82/V98,0)</f>
        <v>0</v>
      </c>
      <c r="X82" s="42">
        <f>CG49</f>
        <v>0</v>
      </c>
      <c r="Y82" s="36">
        <f>IFERROR(X82/X98,0)</f>
        <v>0</v>
      </c>
      <c r="Z82" s="37" t="str">
        <f>IFERROR(AB82/X82,"0")</f>
        <v>0</v>
      </c>
      <c r="AA82" s="38">
        <f>IFERROR(Z82/Z83,0)</f>
        <v>0</v>
      </c>
      <c r="AB82" s="37">
        <f>CH49</f>
        <v>0</v>
      </c>
      <c r="AC82" s="39">
        <f>IFERROR(AB82/AB98,0)</f>
        <v>0</v>
      </c>
      <c r="AD82" s="40">
        <f>CI49</f>
        <v>0</v>
      </c>
      <c r="AE82" s="36">
        <f>IFERROR(AD82/AD98,0)</f>
        <v>0</v>
      </c>
      <c r="AF82" s="37" t="str">
        <f>IFERROR(AH82/AD82,"0")</f>
        <v>0</v>
      </c>
      <c r="AG82" s="38">
        <f>IFERROR(AF82/AF83,0)</f>
        <v>0</v>
      </c>
      <c r="AH82" s="37">
        <f>CJ49</f>
        <v>0</v>
      </c>
      <c r="AI82" s="41">
        <f>IFERROR(AH82/AH98,0)</f>
        <v>0</v>
      </c>
      <c r="AJ82" s="40">
        <f>CK49</f>
        <v>0</v>
      </c>
      <c r="AK82" s="36">
        <f>IFERROR(AJ82/AJ98,0)</f>
        <v>0</v>
      </c>
      <c r="AL82" s="37" t="str">
        <f>IFERROR(AN82/AJ82,"0")</f>
        <v>0</v>
      </c>
      <c r="AM82" s="38">
        <f>IFERROR(AL82/AL83,0)</f>
        <v>0</v>
      </c>
      <c r="AN82" s="37">
        <f>CL49</f>
        <v>0</v>
      </c>
      <c r="AO82" s="39">
        <f>IFERROR(AN82/AN98,0)</f>
        <v>0</v>
      </c>
      <c r="AP82" s="40">
        <f>CM49</f>
        <v>0</v>
      </c>
      <c r="AQ82" s="36">
        <f>IFERROR(AP82/AP98,0)</f>
        <v>0</v>
      </c>
      <c r="AR82" s="37" t="str">
        <f>IFERROR(AT82/AP82,"0")</f>
        <v>0</v>
      </c>
      <c r="AS82" s="38">
        <f>IFERROR(AR82/AR83,0)</f>
        <v>0</v>
      </c>
      <c r="AT82" s="37">
        <f>CN49</f>
        <v>0</v>
      </c>
      <c r="AU82" s="43">
        <f>IFERROR(AT82/AT98,0)</f>
        <v>0</v>
      </c>
      <c r="AV82" s="44">
        <f>IFERROR(L82-F82,0)</f>
        <v>-326</v>
      </c>
      <c r="AW82" s="45">
        <f>IFERROR(AV82/F82,0)</f>
        <v>-0.32600000000000001</v>
      </c>
      <c r="AX82" s="46">
        <f>IFERROR(N82-H82,0)</f>
        <v>-9.7112863501483702</v>
      </c>
      <c r="AY82" s="45">
        <f>IFERROR(AX82/H82,0)</f>
        <v>-0.10442243387256311</v>
      </c>
      <c r="AZ82" s="46">
        <f>IFERROR(P82-J82,0)</f>
        <v>-36863.406999999999</v>
      </c>
      <c r="BA82" s="47">
        <f>IFERROR(AZ82/J82,0)</f>
        <v>-0.39638072043010752</v>
      </c>
      <c r="BB82" s="44">
        <f>IFERROR(L82-R82,0)</f>
        <v>674</v>
      </c>
      <c r="BC82" s="45">
        <f>IFERROR(BB82/R82,0)</f>
        <v>0</v>
      </c>
      <c r="BD82" s="46">
        <f>IFERROR(N82-T82,0)</f>
        <v>83.28871364985163</v>
      </c>
      <c r="BE82" s="45">
        <f>IFERROR(BD82/T82,0)</f>
        <v>0</v>
      </c>
      <c r="BF82" s="46">
        <f>IFERROR(P82-V82,0)</f>
        <v>56136.593000000001</v>
      </c>
      <c r="BG82" s="47">
        <f>IFERROR(BF82/V82,0)</f>
        <v>0</v>
      </c>
      <c r="BH82" s="44">
        <f>IFERROR(L82-X82,0)</f>
        <v>674</v>
      </c>
      <c r="BI82" s="45">
        <f>IFERROR(BH82/X82,0)</f>
        <v>0</v>
      </c>
      <c r="BJ82" s="46">
        <f>IFERROR(N82-Z82,0)</f>
        <v>83.28871364985163</v>
      </c>
      <c r="BK82" s="45">
        <f>IFERROR(BJ82/Z82,0)</f>
        <v>0</v>
      </c>
      <c r="BL82" s="46">
        <f>IFERROR(P82-AB82,0)</f>
        <v>56136.593000000001</v>
      </c>
      <c r="BM82" s="48">
        <f>IFERROR(BL82/AB82,0)</f>
        <v>0</v>
      </c>
      <c r="BN82" s="49">
        <f>IFERROR(L82-AP82,0)</f>
        <v>674</v>
      </c>
      <c r="BO82" s="45">
        <f>IFERROR(BN82/AP82,0)</f>
        <v>0</v>
      </c>
      <c r="BP82" s="46">
        <f>IFERROR(N82-AR82,0)</f>
        <v>83.28871364985163</v>
      </c>
      <c r="BQ82" s="45">
        <f>IFERROR(BP82/AR82,0)</f>
        <v>0</v>
      </c>
      <c r="BR82" s="46">
        <f t="shared" ref="BR82:BR98" si="123">IFERROR(P82-AT82,0)</f>
        <v>56136.593000000001</v>
      </c>
      <c r="BS82" s="48">
        <f>IFERROR(BR82/AT82,0)</f>
        <v>0</v>
      </c>
      <c r="BX82" s="321"/>
      <c r="BY82" s="366" t="s">
        <v>43</v>
      </c>
      <c r="BZ82" s="60" t="s">
        <v>50</v>
      </c>
      <c r="CA82" s="76">
        <v>150</v>
      </c>
      <c r="CB82" s="77">
        <v>13706.100000000002</v>
      </c>
      <c r="CC82" s="242">
        <f>'[1]06월'!$Q$85</f>
        <v>108</v>
      </c>
      <c r="CD82" s="241">
        <f>'[1]06월'!$AG$85</f>
        <v>11481.817999999999</v>
      </c>
      <c r="CE82" s="80"/>
      <c r="CF82" s="81"/>
      <c r="CG82" s="82"/>
      <c r="CH82" s="83"/>
      <c r="CI82" s="84"/>
      <c r="CJ82" s="85"/>
      <c r="CK82" s="78"/>
      <c r="CL82" s="83"/>
      <c r="CM82" s="78"/>
      <c r="CN82" s="83"/>
    </row>
    <row r="83" spans="3:92" ht="18" customHeight="1" x14ac:dyDescent="0.3">
      <c r="C83" s="315"/>
      <c r="D83" s="318"/>
      <c r="E83" s="60" t="s">
        <v>36</v>
      </c>
      <c r="F83" s="61">
        <f>CA50</f>
        <v>1100</v>
      </c>
      <c r="G83" s="62">
        <f>IFERROR(F83/F98,0)</f>
        <v>0.20754716981132076</v>
      </c>
      <c r="H83" s="63">
        <f t="shared" ref="H83:H98" si="124">IFERROR(J83/F83,"0")</f>
        <v>93.970181818181771</v>
      </c>
      <c r="I83" s="64">
        <f>IFERROR(H83/H83,0)</f>
        <v>1</v>
      </c>
      <c r="J83" s="63">
        <f>CB50</f>
        <v>103367.19999999995</v>
      </c>
      <c r="K83" s="65">
        <f>IFERROR(J83/J98,0)</f>
        <v>0.2352997951286136</v>
      </c>
      <c r="L83" s="66">
        <f t="shared" si="121"/>
        <v>978</v>
      </c>
      <c r="M83" s="62">
        <f>IFERROR(L83/L98,0)</f>
        <v>0.20053311461964321</v>
      </c>
      <c r="N83" s="63">
        <f t="shared" ref="N83:N98" si="125">IFERROR(P83/L83,"0")</f>
        <v>88.895739263803677</v>
      </c>
      <c r="O83" s="64">
        <f>IFERROR(N83/N83,0)</f>
        <v>1</v>
      </c>
      <c r="P83" s="63">
        <f t="shared" si="122"/>
        <v>86940.032999999996</v>
      </c>
      <c r="Q83" s="67">
        <f>IFERROR(P83/P98,0)</f>
        <v>0.23520568439817818</v>
      </c>
      <c r="R83" s="66">
        <f>CE50</f>
        <v>0</v>
      </c>
      <c r="S83" s="62">
        <f>IFERROR(R83/R98,0)</f>
        <v>0</v>
      </c>
      <c r="T83" s="63" t="str">
        <f t="shared" ref="T83:T98" si="126">IFERROR(V83/R83,"0")</f>
        <v>0</v>
      </c>
      <c r="U83" s="64">
        <f>IFERROR(T83/T83,0)</f>
        <v>0</v>
      </c>
      <c r="V83" s="63">
        <f>CF50</f>
        <v>0</v>
      </c>
      <c r="W83" s="67">
        <f>IFERROR(V83/V98,0)</f>
        <v>0</v>
      </c>
      <c r="X83" s="68">
        <f>CG50</f>
        <v>0</v>
      </c>
      <c r="Y83" s="62">
        <f>IFERROR(X83/X98,0)</f>
        <v>0</v>
      </c>
      <c r="Z83" s="63" t="str">
        <f t="shared" ref="Z83:Z98" si="127">IFERROR(AB83/X83,"0")</f>
        <v>0</v>
      </c>
      <c r="AA83" s="64">
        <f>IFERROR(Z83/Z83,0)</f>
        <v>0</v>
      </c>
      <c r="AB83" s="63">
        <f>CH50</f>
        <v>0</v>
      </c>
      <c r="AC83" s="65">
        <f>IFERROR(AB83/AB98,0)</f>
        <v>0</v>
      </c>
      <c r="AD83" s="66">
        <f>CI50</f>
        <v>0</v>
      </c>
      <c r="AE83" s="62">
        <f>IFERROR(AD83/AD98,0)</f>
        <v>0</v>
      </c>
      <c r="AF83" s="63" t="str">
        <f t="shared" ref="AF83:AF98" si="128">IFERROR(AH83/AD83,"0")</f>
        <v>0</v>
      </c>
      <c r="AG83" s="64">
        <f>IFERROR(AF83/AF83,0)</f>
        <v>0</v>
      </c>
      <c r="AH83" s="63">
        <f>CJ50</f>
        <v>0</v>
      </c>
      <c r="AI83" s="67">
        <f>IFERROR(AH83/AH98,0)</f>
        <v>0</v>
      </c>
      <c r="AJ83" s="66">
        <f>CK50</f>
        <v>0</v>
      </c>
      <c r="AK83" s="62">
        <f>IFERROR(AJ83/AJ98,0)</f>
        <v>0</v>
      </c>
      <c r="AL83" s="63" t="str">
        <f t="shared" ref="AL83:AL98" si="129">IFERROR(AN83/AJ83,"0")</f>
        <v>0</v>
      </c>
      <c r="AM83" s="64">
        <f>IFERROR(AL83/AL83,0)</f>
        <v>0</v>
      </c>
      <c r="AN83" s="63">
        <f>CL50</f>
        <v>0</v>
      </c>
      <c r="AO83" s="65">
        <f>IFERROR(AN83/AN98,0)</f>
        <v>0</v>
      </c>
      <c r="AP83" s="66">
        <f t="shared" ref="AP83:AP85" si="130">CM50</f>
        <v>0</v>
      </c>
      <c r="AQ83" s="62">
        <f>IFERROR(AP83/AP98,0)</f>
        <v>0</v>
      </c>
      <c r="AR83" s="63" t="str">
        <f t="shared" ref="AR83:AR98" si="131">IFERROR(AT83/AP83,"0")</f>
        <v>0</v>
      </c>
      <c r="AS83" s="64">
        <f>IFERROR(AR83/AR83,0)</f>
        <v>0</v>
      </c>
      <c r="AT83" s="63">
        <f t="shared" ref="AT83:AT85" si="132">CN50</f>
        <v>0</v>
      </c>
      <c r="AU83" s="69">
        <f>IFERROR(AT83/AT98,0)</f>
        <v>0</v>
      </c>
      <c r="AV83" s="70">
        <f t="shared" ref="AV83:AV99" si="133">IFERROR(L83-F83,0)</f>
        <v>-122</v>
      </c>
      <c r="AW83" s="71">
        <f t="shared" ref="AW83:AW98" si="134">IFERROR(AV83/F83,0)</f>
        <v>-0.11090909090909092</v>
      </c>
      <c r="AX83" s="72">
        <f t="shared" ref="AX83:AX98" si="135">IFERROR(N83-H83,0)</f>
        <v>-5.0744425543780949</v>
      </c>
      <c r="AY83" s="71">
        <f t="shared" ref="AY83:AY98" si="136">IFERROR(AX83/H83,0)</f>
        <v>-5.4000561201386001E-2</v>
      </c>
      <c r="AZ83" s="72">
        <f t="shared" ref="AZ83:AZ98" si="137">IFERROR(P83-J83,0)</f>
        <v>-16427.166999999958</v>
      </c>
      <c r="BA83" s="73">
        <f t="shared" ref="BA83:BA98" si="138">IFERROR(AZ83/J83,0)</f>
        <v>-0.1589204989590505</v>
      </c>
      <c r="BB83" s="70">
        <f t="shared" ref="BB83:BB99" si="139">IFERROR(L83-R83,0)</f>
        <v>978</v>
      </c>
      <c r="BC83" s="71">
        <f t="shared" ref="BC83:BC98" si="140">IFERROR(BB83/R83,0)</f>
        <v>0</v>
      </c>
      <c r="BD83" s="72">
        <f t="shared" ref="BD83:BD98" si="141">IFERROR(N83-T83,0)</f>
        <v>88.895739263803677</v>
      </c>
      <c r="BE83" s="71">
        <f t="shared" ref="BE83:BE98" si="142">IFERROR(BD83/T83,0)</f>
        <v>0</v>
      </c>
      <c r="BF83" s="72">
        <f t="shared" ref="BF83:BF98" si="143">IFERROR(P83-V83,0)</f>
        <v>86940.032999999996</v>
      </c>
      <c r="BG83" s="73">
        <f t="shared" ref="BG83:BG98" si="144">IFERROR(BF83/V83,0)</f>
        <v>0</v>
      </c>
      <c r="BH83" s="70">
        <f t="shared" ref="BH83:BH99" si="145">IFERROR(L83-X83,0)</f>
        <v>978</v>
      </c>
      <c r="BI83" s="71">
        <f t="shared" ref="BI83:BI98" si="146">IFERROR(BH83/X83,0)</f>
        <v>0</v>
      </c>
      <c r="BJ83" s="72">
        <f t="shared" ref="BJ83:BJ98" si="147">IFERROR(N83-Z83,0)</f>
        <v>88.895739263803677</v>
      </c>
      <c r="BK83" s="71">
        <f t="shared" ref="BK83:BK98" si="148">IFERROR(BJ83/Z83,0)</f>
        <v>0</v>
      </c>
      <c r="BL83" s="72">
        <f t="shared" ref="BL83:BL98" si="149">IFERROR(P83-AB83,0)</f>
        <v>86940.032999999996</v>
      </c>
      <c r="BM83" s="74">
        <f t="shared" ref="BM83:BM98" si="150">IFERROR(BL83/AB83,0)</f>
        <v>0</v>
      </c>
      <c r="BN83" s="75">
        <f t="shared" ref="BN83:BN98" si="151">IFERROR(L83-AP83,0)</f>
        <v>978</v>
      </c>
      <c r="BO83" s="71">
        <f t="shared" ref="BO83:BO98" si="152">IFERROR(BN83/AP83,0)</f>
        <v>0</v>
      </c>
      <c r="BP83" s="72">
        <f t="shared" ref="BP83:BP98" si="153">IFERROR(N83-AR83,0)</f>
        <v>88.895739263803677</v>
      </c>
      <c r="BQ83" s="71">
        <f t="shared" ref="BQ83:BQ98" si="154">IFERROR(BP83/AR83,0)</f>
        <v>0</v>
      </c>
      <c r="BR83" s="72">
        <f t="shared" si="123"/>
        <v>86940.032999999996</v>
      </c>
      <c r="BS83" s="74">
        <f t="shared" ref="BS83:BS98" si="155">IFERROR(BR83/AT83,0)</f>
        <v>0</v>
      </c>
      <c r="BX83" s="321"/>
      <c r="BY83" s="366"/>
      <c r="BZ83" s="60" t="s">
        <v>51</v>
      </c>
      <c r="CA83" s="76">
        <v>1000</v>
      </c>
      <c r="CB83" s="77">
        <v>83838</v>
      </c>
      <c r="CC83" s="242">
        <f>'[1]06월'!$R$85</f>
        <v>419</v>
      </c>
      <c r="CD83" s="241">
        <f>'[1]06월'!$AH$85</f>
        <v>42694.531999999999</v>
      </c>
      <c r="CE83" s="80"/>
      <c r="CF83" s="81"/>
      <c r="CG83" s="82"/>
      <c r="CH83" s="83"/>
      <c r="CI83" s="84"/>
      <c r="CJ83" s="85"/>
      <c r="CK83" s="78"/>
      <c r="CL83" s="83"/>
      <c r="CM83" s="78"/>
      <c r="CN83" s="83"/>
    </row>
    <row r="84" spans="3:92" ht="18" customHeight="1" x14ac:dyDescent="0.3">
      <c r="C84" s="315"/>
      <c r="D84" s="318"/>
      <c r="E84" s="60" t="s">
        <v>37</v>
      </c>
      <c r="F84" s="61">
        <f>CA51</f>
        <v>130</v>
      </c>
      <c r="G84" s="62">
        <f>IFERROR(F84/F98,0)</f>
        <v>2.4528301886792454E-2</v>
      </c>
      <c r="H84" s="63">
        <f t="shared" si="124"/>
        <v>97.860000000000028</v>
      </c>
      <c r="I84" s="64">
        <f>IFERROR(H84/H83,0)</f>
        <v>1.0413941753283449</v>
      </c>
      <c r="J84" s="63">
        <f>CB51</f>
        <v>12721.800000000003</v>
      </c>
      <c r="K84" s="65">
        <f>IFERROR(J84/J98,0)</f>
        <v>2.8959253357614394E-2</v>
      </c>
      <c r="L84" s="66">
        <f t="shared" si="121"/>
        <v>204</v>
      </c>
      <c r="M84" s="62">
        <f>IFERROR(L84/L98,0)</f>
        <v>4.1828993233545213E-2</v>
      </c>
      <c r="N84" s="63">
        <f t="shared" si="125"/>
        <v>94.650088235294135</v>
      </c>
      <c r="O84" s="64">
        <f>IFERROR(N84/N83,0)</f>
        <v>1.0647314372898578</v>
      </c>
      <c r="P84" s="63">
        <f t="shared" si="122"/>
        <v>19308.618000000002</v>
      </c>
      <c r="Q84" s="67">
        <f>IFERROR(P84/P98,0)</f>
        <v>5.22371174102612E-2</v>
      </c>
      <c r="R84" s="66">
        <f>CE51</f>
        <v>0</v>
      </c>
      <c r="S84" s="62">
        <f>IFERROR(R84/R98,0)</f>
        <v>0</v>
      </c>
      <c r="T84" s="63" t="str">
        <f t="shared" si="126"/>
        <v>0</v>
      </c>
      <c r="U84" s="64">
        <f>IFERROR(T84/T83,0)</f>
        <v>0</v>
      </c>
      <c r="V84" s="63">
        <f>CF51</f>
        <v>0</v>
      </c>
      <c r="W84" s="67">
        <f>IFERROR(V84/V98,0)</f>
        <v>0</v>
      </c>
      <c r="X84" s="68">
        <f>CG51</f>
        <v>0</v>
      </c>
      <c r="Y84" s="62">
        <f>IFERROR(X84/X98,0)</f>
        <v>0</v>
      </c>
      <c r="Z84" s="63" t="str">
        <f t="shared" si="127"/>
        <v>0</v>
      </c>
      <c r="AA84" s="64">
        <f>IFERROR(Z84/Z83,0)</f>
        <v>0</v>
      </c>
      <c r="AB84" s="63">
        <f>CH51</f>
        <v>0</v>
      </c>
      <c r="AC84" s="65">
        <f>IFERROR(AB84/AB98,0)</f>
        <v>0</v>
      </c>
      <c r="AD84" s="66">
        <f>CI51</f>
        <v>0</v>
      </c>
      <c r="AE84" s="62">
        <f>IFERROR(AD84/AD98,0)</f>
        <v>0</v>
      </c>
      <c r="AF84" s="63" t="str">
        <f t="shared" si="128"/>
        <v>0</v>
      </c>
      <c r="AG84" s="64">
        <f>IFERROR(AF84/AF83,0)</f>
        <v>0</v>
      </c>
      <c r="AH84" s="63">
        <f>CJ51</f>
        <v>0</v>
      </c>
      <c r="AI84" s="67">
        <f>IFERROR(AH84/AH98,0)</f>
        <v>0</v>
      </c>
      <c r="AJ84" s="66">
        <f>CK51</f>
        <v>0</v>
      </c>
      <c r="AK84" s="62">
        <f>IFERROR(AJ84/AJ98,0)</f>
        <v>0</v>
      </c>
      <c r="AL84" s="63" t="str">
        <f t="shared" si="129"/>
        <v>0</v>
      </c>
      <c r="AM84" s="64">
        <f>IFERROR(AL84/AL83,0)</f>
        <v>0</v>
      </c>
      <c r="AN84" s="63">
        <f>CL51</f>
        <v>0</v>
      </c>
      <c r="AO84" s="65">
        <f>IFERROR(AN84/AN98,0)</f>
        <v>0</v>
      </c>
      <c r="AP84" s="66">
        <f t="shared" si="130"/>
        <v>0</v>
      </c>
      <c r="AQ84" s="62">
        <f>IFERROR(AP84/AP98,0)</f>
        <v>0</v>
      </c>
      <c r="AR84" s="63" t="str">
        <f t="shared" si="131"/>
        <v>0</v>
      </c>
      <c r="AS84" s="64">
        <f>IFERROR(AR84/AR83,0)</f>
        <v>0</v>
      </c>
      <c r="AT84" s="63">
        <f t="shared" si="132"/>
        <v>0</v>
      </c>
      <c r="AU84" s="69">
        <f>IFERROR(AT84/AT98,0)</f>
        <v>0</v>
      </c>
      <c r="AV84" s="70">
        <f t="shared" si="133"/>
        <v>74</v>
      </c>
      <c r="AW84" s="71">
        <f t="shared" si="134"/>
        <v>0.56923076923076921</v>
      </c>
      <c r="AX84" s="72">
        <f t="shared" si="135"/>
        <v>-3.2099117647058932</v>
      </c>
      <c r="AY84" s="71">
        <f t="shared" si="136"/>
        <v>-3.2801060338298514E-2</v>
      </c>
      <c r="AZ84" s="72">
        <f t="shared" si="137"/>
        <v>6586.8179999999993</v>
      </c>
      <c r="BA84" s="73">
        <f t="shared" si="138"/>
        <v>0.51775833608451616</v>
      </c>
      <c r="BB84" s="70">
        <f t="shared" si="139"/>
        <v>204</v>
      </c>
      <c r="BC84" s="71">
        <f t="shared" si="140"/>
        <v>0</v>
      </c>
      <c r="BD84" s="72">
        <f t="shared" si="141"/>
        <v>94.650088235294135</v>
      </c>
      <c r="BE84" s="71">
        <f t="shared" si="142"/>
        <v>0</v>
      </c>
      <c r="BF84" s="72">
        <f t="shared" si="143"/>
        <v>19308.618000000002</v>
      </c>
      <c r="BG84" s="73">
        <f t="shared" si="144"/>
        <v>0</v>
      </c>
      <c r="BH84" s="70">
        <f t="shared" si="145"/>
        <v>204</v>
      </c>
      <c r="BI84" s="71">
        <f t="shared" si="146"/>
        <v>0</v>
      </c>
      <c r="BJ84" s="72">
        <f t="shared" si="147"/>
        <v>94.650088235294135</v>
      </c>
      <c r="BK84" s="71">
        <f t="shared" si="148"/>
        <v>0</v>
      </c>
      <c r="BL84" s="72">
        <f t="shared" si="149"/>
        <v>19308.618000000002</v>
      </c>
      <c r="BM84" s="74">
        <f t="shared" si="150"/>
        <v>0</v>
      </c>
      <c r="BN84" s="75">
        <f t="shared" si="151"/>
        <v>204</v>
      </c>
      <c r="BO84" s="71">
        <f t="shared" si="152"/>
        <v>0</v>
      </c>
      <c r="BP84" s="72">
        <f t="shared" si="153"/>
        <v>94.650088235294135</v>
      </c>
      <c r="BQ84" s="71">
        <f t="shared" si="154"/>
        <v>0</v>
      </c>
      <c r="BR84" s="72">
        <f t="shared" si="123"/>
        <v>19308.618000000002</v>
      </c>
      <c r="BS84" s="74">
        <f t="shared" si="155"/>
        <v>0</v>
      </c>
      <c r="BX84" s="321"/>
      <c r="BY84" s="366"/>
      <c r="BZ84" s="60" t="s">
        <v>54</v>
      </c>
      <c r="CA84" s="76">
        <v>1300</v>
      </c>
      <c r="CB84" s="77">
        <v>107764.80000000002</v>
      </c>
      <c r="CC84" s="242">
        <f>'[1]06월'!$S$85</f>
        <v>644</v>
      </c>
      <c r="CD84" s="241">
        <f>'[1]06월'!$AI$85</f>
        <v>59548.566999999995</v>
      </c>
      <c r="CE84" s="80"/>
      <c r="CF84" s="81"/>
      <c r="CG84" s="82"/>
      <c r="CH84" s="83"/>
      <c r="CI84" s="84"/>
      <c r="CJ84" s="85"/>
      <c r="CK84" s="78"/>
      <c r="CL84" s="83"/>
      <c r="CM84" s="78"/>
      <c r="CN84" s="83"/>
    </row>
    <row r="85" spans="3:92" ht="18" customHeight="1" x14ac:dyDescent="0.3">
      <c r="C85" s="315"/>
      <c r="D85" s="318"/>
      <c r="E85" s="60" t="s">
        <v>39</v>
      </c>
      <c r="F85" s="61">
        <f>CA52</f>
        <v>90</v>
      </c>
      <c r="G85" s="62">
        <f>IFERROR(F85/F98,0)</f>
        <v>1.6981132075471698E-2</v>
      </c>
      <c r="H85" s="63">
        <f t="shared" si="124"/>
        <v>88.54</v>
      </c>
      <c r="I85" s="64">
        <f>IFERROR(H85/H83,0)</f>
        <v>0.94221377767802605</v>
      </c>
      <c r="J85" s="63">
        <f>CB52</f>
        <v>7968.6</v>
      </c>
      <c r="K85" s="65">
        <f>IFERROR(J85/J98,0)</f>
        <v>1.813931254268154E-2</v>
      </c>
      <c r="L85" s="66">
        <f t="shared" si="121"/>
        <v>166</v>
      </c>
      <c r="M85" s="62">
        <f>IFERROR(L85/L98,0)</f>
        <v>3.4037318023375028E-2</v>
      </c>
      <c r="N85" s="63">
        <f t="shared" si="125"/>
        <v>61.878265060240963</v>
      </c>
      <c r="O85" s="64">
        <f>IFERROR(N85/N83,0)</f>
        <v>0.69607683757050864</v>
      </c>
      <c r="P85" s="63">
        <f t="shared" si="122"/>
        <v>10271.791999999999</v>
      </c>
      <c r="Q85" s="67">
        <f>IFERROR(P85/P98,0)</f>
        <v>2.7789083854565955E-2</v>
      </c>
      <c r="R85" s="66">
        <f>CE52</f>
        <v>0</v>
      </c>
      <c r="S85" s="62">
        <f>IFERROR(R85/R98,0)</f>
        <v>0</v>
      </c>
      <c r="T85" s="63" t="str">
        <f t="shared" si="126"/>
        <v>0</v>
      </c>
      <c r="U85" s="64">
        <f>IFERROR(T85/T83,0)</f>
        <v>0</v>
      </c>
      <c r="V85" s="63">
        <f>CF52</f>
        <v>0</v>
      </c>
      <c r="W85" s="67">
        <f>IFERROR(V85/V98,0)</f>
        <v>0</v>
      </c>
      <c r="X85" s="68">
        <f>CG52</f>
        <v>0</v>
      </c>
      <c r="Y85" s="62">
        <f>IFERROR(X85/X98,0)</f>
        <v>0</v>
      </c>
      <c r="Z85" s="63" t="str">
        <f t="shared" si="127"/>
        <v>0</v>
      </c>
      <c r="AA85" s="64">
        <f>IFERROR(Z85/Z83,0)</f>
        <v>0</v>
      </c>
      <c r="AB85" s="63">
        <f>CH52</f>
        <v>0</v>
      </c>
      <c r="AC85" s="65">
        <f>IFERROR(AB85/AB98,0)</f>
        <v>0</v>
      </c>
      <c r="AD85" s="66">
        <f>CI52</f>
        <v>0</v>
      </c>
      <c r="AE85" s="62">
        <f>IFERROR(AD85/AD98,0)</f>
        <v>0</v>
      </c>
      <c r="AF85" s="63" t="str">
        <f t="shared" si="128"/>
        <v>0</v>
      </c>
      <c r="AG85" s="64">
        <f>IFERROR(AF85/AF83,0)</f>
        <v>0</v>
      </c>
      <c r="AH85" s="63">
        <f>CJ52</f>
        <v>0</v>
      </c>
      <c r="AI85" s="67">
        <f>IFERROR(AH85/AH98,0)</f>
        <v>0</v>
      </c>
      <c r="AJ85" s="66">
        <f>CK52</f>
        <v>0</v>
      </c>
      <c r="AK85" s="62">
        <f>IFERROR(AJ85/AJ98,0)</f>
        <v>0</v>
      </c>
      <c r="AL85" s="63" t="str">
        <f t="shared" si="129"/>
        <v>0</v>
      </c>
      <c r="AM85" s="64">
        <f>IFERROR(AL85/AL83,0)</f>
        <v>0</v>
      </c>
      <c r="AN85" s="63">
        <f>CL52</f>
        <v>0</v>
      </c>
      <c r="AO85" s="65">
        <f>IFERROR(AN85/AN98,0)</f>
        <v>0</v>
      </c>
      <c r="AP85" s="66">
        <f t="shared" si="130"/>
        <v>0</v>
      </c>
      <c r="AQ85" s="62">
        <f>IFERROR(AP85/AP98,0)</f>
        <v>0</v>
      </c>
      <c r="AR85" s="63" t="str">
        <f t="shared" si="131"/>
        <v>0</v>
      </c>
      <c r="AS85" s="64">
        <f>IFERROR(AR85/AR83,0)</f>
        <v>0</v>
      </c>
      <c r="AT85" s="63">
        <f t="shared" si="132"/>
        <v>0</v>
      </c>
      <c r="AU85" s="69">
        <f>IFERROR(AT85/AT98,0)</f>
        <v>0</v>
      </c>
      <c r="AV85" s="70">
        <f t="shared" si="133"/>
        <v>76</v>
      </c>
      <c r="AW85" s="71">
        <f t="shared" si="134"/>
        <v>0.84444444444444444</v>
      </c>
      <c r="AX85" s="72">
        <f t="shared" si="135"/>
        <v>-26.661734939759043</v>
      </c>
      <c r="AY85" s="71">
        <f t="shared" si="136"/>
        <v>-0.30112643934672512</v>
      </c>
      <c r="AZ85" s="72">
        <f t="shared" si="137"/>
        <v>2303.1919999999991</v>
      </c>
      <c r="BA85" s="73">
        <f t="shared" si="138"/>
        <v>0.28903345631604033</v>
      </c>
      <c r="BB85" s="70">
        <f t="shared" si="139"/>
        <v>166</v>
      </c>
      <c r="BC85" s="71">
        <f t="shared" si="140"/>
        <v>0</v>
      </c>
      <c r="BD85" s="72">
        <f t="shared" si="141"/>
        <v>61.878265060240963</v>
      </c>
      <c r="BE85" s="71">
        <f t="shared" si="142"/>
        <v>0</v>
      </c>
      <c r="BF85" s="72">
        <f t="shared" si="143"/>
        <v>10271.791999999999</v>
      </c>
      <c r="BG85" s="73">
        <f t="shared" si="144"/>
        <v>0</v>
      </c>
      <c r="BH85" s="70">
        <f t="shared" si="145"/>
        <v>166</v>
      </c>
      <c r="BI85" s="71">
        <f t="shared" si="146"/>
        <v>0</v>
      </c>
      <c r="BJ85" s="72">
        <f t="shared" si="147"/>
        <v>61.878265060240963</v>
      </c>
      <c r="BK85" s="71">
        <f t="shared" si="148"/>
        <v>0</v>
      </c>
      <c r="BL85" s="72">
        <f t="shared" si="149"/>
        <v>10271.791999999999</v>
      </c>
      <c r="BM85" s="74">
        <f t="shared" si="150"/>
        <v>0</v>
      </c>
      <c r="BN85" s="75">
        <f t="shared" si="151"/>
        <v>166</v>
      </c>
      <c r="BO85" s="71">
        <f t="shared" si="152"/>
        <v>0</v>
      </c>
      <c r="BP85" s="72">
        <f t="shared" si="153"/>
        <v>61.878265060240963</v>
      </c>
      <c r="BQ85" s="71">
        <f t="shared" si="154"/>
        <v>0</v>
      </c>
      <c r="BR85" s="72">
        <f t="shared" si="123"/>
        <v>10271.791999999999</v>
      </c>
      <c r="BS85" s="74">
        <f t="shared" si="155"/>
        <v>0</v>
      </c>
      <c r="BX85" s="321"/>
      <c r="BY85" s="366"/>
      <c r="BZ85" s="60" t="s">
        <v>55</v>
      </c>
      <c r="CA85" s="76">
        <v>10</v>
      </c>
      <c r="CB85" s="77">
        <v>847.80000000000018</v>
      </c>
      <c r="CC85" s="242">
        <f>'[1]06월'!$T$85</f>
        <v>5</v>
      </c>
      <c r="CD85" s="241">
        <f>'[1]06월'!$AJ$85</f>
        <v>466.81900000000002</v>
      </c>
      <c r="CE85" s="80"/>
      <c r="CF85" s="81"/>
      <c r="CG85" s="82"/>
      <c r="CH85" s="83"/>
      <c r="CI85" s="84"/>
      <c r="CJ85" s="85"/>
      <c r="CK85" s="78"/>
      <c r="CL85" s="83"/>
      <c r="CM85" s="78"/>
      <c r="CN85" s="83"/>
    </row>
    <row r="86" spans="3:92" ht="18" customHeight="1" x14ac:dyDescent="0.3">
      <c r="C86" s="315"/>
      <c r="D86" s="319"/>
      <c r="E86" s="86" t="s">
        <v>41</v>
      </c>
      <c r="F86" s="87">
        <f>SUM(F82:F85)</f>
        <v>2320</v>
      </c>
      <c r="G86" s="88">
        <f>IFERROR(F86/F98,0)</f>
        <v>0.43773584905660379</v>
      </c>
      <c r="H86" s="89">
        <f t="shared" si="124"/>
        <v>93.559310344827566</v>
      </c>
      <c r="I86" s="90">
        <f>IFERROR(H86/H83,0)</f>
        <v>0.99562763990231307</v>
      </c>
      <c r="J86" s="89">
        <f>SUM(J82:J85)</f>
        <v>217057.59999999995</v>
      </c>
      <c r="K86" s="91">
        <f>IFERROR(J86/J98,0)</f>
        <v>0.49409879353516944</v>
      </c>
      <c r="L86" s="92">
        <f>SUM(L82:L85)</f>
        <v>2022</v>
      </c>
      <c r="M86" s="88">
        <f>IFERROR(L86/L98,0)</f>
        <v>0.41459913881484517</v>
      </c>
      <c r="N86" s="89">
        <f t="shared" si="125"/>
        <v>85.389236399604343</v>
      </c>
      <c r="O86" s="90">
        <f>IFERROR(N86/N83,0)</f>
        <v>0.96055488268348199</v>
      </c>
      <c r="P86" s="89">
        <f>SUM(P82:P85)</f>
        <v>172657.03599999999</v>
      </c>
      <c r="Q86" s="93">
        <f>IFERROR(P86/P98,0)</f>
        <v>0.46710260989365954</v>
      </c>
      <c r="R86" s="92">
        <f>SUM(R82:R85)</f>
        <v>0</v>
      </c>
      <c r="S86" s="88">
        <f>IFERROR(R86/R98,0)</f>
        <v>0</v>
      </c>
      <c r="T86" s="89" t="str">
        <f t="shared" si="126"/>
        <v>0</v>
      </c>
      <c r="U86" s="90">
        <f>IFERROR(T86/T83,0)</f>
        <v>0</v>
      </c>
      <c r="V86" s="89">
        <f>SUM(V82:V85)</f>
        <v>0</v>
      </c>
      <c r="W86" s="93">
        <f>IFERROR(V86/V98,0)</f>
        <v>0</v>
      </c>
      <c r="X86" s="94">
        <f>SUM(X82:X85)</f>
        <v>0</v>
      </c>
      <c r="Y86" s="88">
        <f>IFERROR(X86/X98,0)</f>
        <v>0</v>
      </c>
      <c r="Z86" s="89" t="str">
        <f t="shared" si="127"/>
        <v>0</v>
      </c>
      <c r="AA86" s="90">
        <f>IFERROR(Z86/Z83,0)</f>
        <v>0</v>
      </c>
      <c r="AB86" s="89">
        <f>SUM(AB82:AB85)</f>
        <v>0</v>
      </c>
      <c r="AC86" s="91">
        <f>IFERROR(AB86/AB98,0)</f>
        <v>0</v>
      </c>
      <c r="AD86" s="92">
        <f>SUM(AD82:AD85)</f>
        <v>0</v>
      </c>
      <c r="AE86" s="88">
        <f>IFERROR(AD86/AD98,0)</f>
        <v>0</v>
      </c>
      <c r="AF86" s="89" t="str">
        <f t="shared" si="128"/>
        <v>0</v>
      </c>
      <c r="AG86" s="90">
        <f>IFERROR(AF86/AF83,0)</f>
        <v>0</v>
      </c>
      <c r="AH86" s="89">
        <f>SUM(AH82:AH85)</f>
        <v>0</v>
      </c>
      <c r="AI86" s="93">
        <f>IFERROR(AH86/AH98,0)</f>
        <v>0</v>
      </c>
      <c r="AJ86" s="92">
        <f>SUM(AJ82:AJ85)</f>
        <v>0</v>
      </c>
      <c r="AK86" s="88">
        <f>IFERROR(AJ86/AJ98,0)</f>
        <v>0</v>
      </c>
      <c r="AL86" s="89" t="str">
        <f t="shared" si="129"/>
        <v>0</v>
      </c>
      <c r="AM86" s="90">
        <f>IFERROR(AL86/AL83,0)</f>
        <v>0</v>
      </c>
      <c r="AN86" s="89">
        <f>SUM(AN82:AN85)</f>
        <v>0</v>
      </c>
      <c r="AO86" s="91">
        <f>IFERROR(AN86/AN98,0)</f>
        <v>0</v>
      </c>
      <c r="AP86" s="92">
        <f>SUM(AP82:AP85)</f>
        <v>0</v>
      </c>
      <c r="AQ86" s="88">
        <f>IFERROR(AP86/AP98,0)</f>
        <v>0</v>
      </c>
      <c r="AR86" s="89" t="str">
        <f t="shared" si="131"/>
        <v>0</v>
      </c>
      <c r="AS86" s="90">
        <f>IFERROR(AR86/AR83,0)</f>
        <v>0</v>
      </c>
      <c r="AT86" s="89">
        <f>SUM(AT82:AT85)</f>
        <v>0</v>
      </c>
      <c r="AU86" s="95">
        <f>IFERROR(AT86/AT98,0)</f>
        <v>0</v>
      </c>
      <c r="AV86" s="96">
        <f t="shared" si="133"/>
        <v>-298</v>
      </c>
      <c r="AW86" s="97">
        <f t="shared" si="134"/>
        <v>-0.12844827586206897</v>
      </c>
      <c r="AX86" s="98">
        <f t="shared" si="135"/>
        <v>-8.1700739452232227</v>
      </c>
      <c r="AY86" s="97">
        <f t="shared" si="136"/>
        <v>-8.732507662905091E-2</v>
      </c>
      <c r="AZ86" s="98">
        <f t="shared" si="137"/>
        <v>-44400.563999999955</v>
      </c>
      <c r="BA86" s="99">
        <f t="shared" si="138"/>
        <v>-0.20455659695859515</v>
      </c>
      <c r="BB86" s="96">
        <f t="shared" si="139"/>
        <v>2022</v>
      </c>
      <c r="BC86" s="97">
        <f t="shared" si="140"/>
        <v>0</v>
      </c>
      <c r="BD86" s="98">
        <f t="shared" si="141"/>
        <v>85.389236399604343</v>
      </c>
      <c r="BE86" s="97">
        <f t="shared" si="142"/>
        <v>0</v>
      </c>
      <c r="BF86" s="98">
        <f t="shared" si="143"/>
        <v>172657.03599999999</v>
      </c>
      <c r="BG86" s="99">
        <f t="shared" si="144"/>
        <v>0</v>
      </c>
      <c r="BH86" s="96">
        <f t="shared" si="145"/>
        <v>2022</v>
      </c>
      <c r="BI86" s="97">
        <f t="shared" si="146"/>
        <v>0</v>
      </c>
      <c r="BJ86" s="98">
        <f t="shared" si="147"/>
        <v>85.389236399604343</v>
      </c>
      <c r="BK86" s="97">
        <f t="shared" si="148"/>
        <v>0</v>
      </c>
      <c r="BL86" s="98">
        <f t="shared" si="149"/>
        <v>172657.03599999999</v>
      </c>
      <c r="BM86" s="100">
        <f t="shared" si="150"/>
        <v>0</v>
      </c>
      <c r="BN86" s="101">
        <f t="shared" si="151"/>
        <v>2022</v>
      </c>
      <c r="BO86" s="97">
        <f t="shared" si="152"/>
        <v>0</v>
      </c>
      <c r="BP86" s="98">
        <f t="shared" si="153"/>
        <v>85.389236399604343</v>
      </c>
      <c r="BQ86" s="97">
        <f t="shared" si="154"/>
        <v>0</v>
      </c>
      <c r="BR86" s="98">
        <f t="shared" si="123"/>
        <v>172657.03599999999</v>
      </c>
      <c r="BS86" s="100">
        <f t="shared" si="155"/>
        <v>0</v>
      </c>
      <c r="BX86" s="321"/>
      <c r="BY86" s="366"/>
      <c r="BZ86" s="60" t="s">
        <v>40</v>
      </c>
      <c r="CA86" s="76">
        <v>90</v>
      </c>
      <c r="CB86" s="77">
        <v>8054.1</v>
      </c>
      <c r="CC86" s="242">
        <f>'[1]06월'!$U$85</f>
        <v>59</v>
      </c>
      <c r="CD86" s="241">
        <f>'[1]06월'!$AK$85</f>
        <v>5774.5470000000005</v>
      </c>
      <c r="CE86" s="80"/>
      <c r="CF86" s="81"/>
      <c r="CG86" s="82"/>
      <c r="CH86" s="83"/>
      <c r="CI86" s="84"/>
      <c r="CJ86" s="85"/>
      <c r="CK86" s="78"/>
      <c r="CL86" s="83"/>
      <c r="CM86" s="78"/>
      <c r="CN86" s="83"/>
    </row>
    <row r="87" spans="3:92" ht="18" customHeight="1" x14ac:dyDescent="0.3">
      <c r="C87" s="315"/>
      <c r="D87" s="320" t="s">
        <v>44</v>
      </c>
      <c r="E87" s="102" t="s">
        <v>45</v>
      </c>
      <c r="F87" s="103">
        <f>CA53</f>
        <v>400</v>
      </c>
      <c r="G87" s="104">
        <f>IFERROR(F87/F98,0)</f>
        <v>7.5471698113207544E-2</v>
      </c>
      <c r="H87" s="105">
        <f t="shared" si="124"/>
        <v>62.5</v>
      </c>
      <c r="I87" s="106">
        <f>IFERROR(H87/H83,0)</f>
        <v>0.66510459797692145</v>
      </c>
      <c r="J87" s="105">
        <f>CB53</f>
        <v>25000</v>
      </c>
      <c r="K87" s="107">
        <f>IFERROR(J87/J98,0)</f>
        <v>5.690871841566128E-2</v>
      </c>
      <c r="L87" s="108">
        <f t="shared" ref="L87:L89" si="156">CC53</f>
        <v>664</v>
      </c>
      <c r="M87" s="104">
        <f>IFERROR(L87/L98,0)</f>
        <v>0.13614927209350011</v>
      </c>
      <c r="N87" s="105">
        <f t="shared" si="125"/>
        <v>68.325378012048191</v>
      </c>
      <c r="O87" s="106">
        <f>IFERROR(N87/N83,0)</f>
        <v>0.7686012690584455</v>
      </c>
      <c r="P87" s="105">
        <f t="shared" ref="P87:P89" si="157">CD53</f>
        <v>45368.050999999999</v>
      </c>
      <c r="Q87" s="109">
        <f>IFERROR(P87/P98,0)</f>
        <v>0.12273774367288832</v>
      </c>
      <c r="R87" s="108">
        <f>CE53</f>
        <v>0</v>
      </c>
      <c r="S87" s="104">
        <f>IFERROR(R87/R98,0)</f>
        <v>0</v>
      </c>
      <c r="T87" s="105" t="str">
        <f t="shared" si="126"/>
        <v>0</v>
      </c>
      <c r="U87" s="106">
        <f>IFERROR(T87/T83,0)</f>
        <v>0</v>
      </c>
      <c r="V87" s="105">
        <f>CF53</f>
        <v>0</v>
      </c>
      <c r="W87" s="109">
        <f>IFERROR(V87/V98,0)</f>
        <v>0</v>
      </c>
      <c r="X87" s="110">
        <f>CG53</f>
        <v>0</v>
      </c>
      <c r="Y87" s="104">
        <f>IFERROR(X87/X98,0)</f>
        <v>0</v>
      </c>
      <c r="Z87" s="105" t="str">
        <f t="shared" si="127"/>
        <v>0</v>
      </c>
      <c r="AA87" s="106">
        <f>IFERROR(Z87/Z83,0)</f>
        <v>0</v>
      </c>
      <c r="AB87" s="105">
        <f>CH53</f>
        <v>0</v>
      </c>
      <c r="AC87" s="107">
        <f>IFERROR(AB87/AB98,0)</f>
        <v>0</v>
      </c>
      <c r="AD87" s="108">
        <f>CI53</f>
        <v>0</v>
      </c>
      <c r="AE87" s="104">
        <f>IFERROR(AD87/AD98,0)</f>
        <v>0</v>
      </c>
      <c r="AF87" s="105" t="str">
        <f t="shared" si="128"/>
        <v>0</v>
      </c>
      <c r="AG87" s="106">
        <f>IFERROR(AF87/AF83,0)</f>
        <v>0</v>
      </c>
      <c r="AH87" s="105">
        <f>CJ53</f>
        <v>0</v>
      </c>
      <c r="AI87" s="109">
        <f>IFERROR(AH87/AH98,0)</f>
        <v>0</v>
      </c>
      <c r="AJ87" s="108">
        <f>CK53</f>
        <v>0</v>
      </c>
      <c r="AK87" s="104">
        <f>IFERROR(AJ87/AJ98,0)</f>
        <v>0</v>
      </c>
      <c r="AL87" s="105" t="str">
        <f t="shared" si="129"/>
        <v>0</v>
      </c>
      <c r="AM87" s="106">
        <f>IFERROR(AL87/AL83,0)</f>
        <v>0</v>
      </c>
      <c r="AN87" s="105">
        <f>CL53</f>
        <v>0</v>
      </c>
      <c r="AO87" s="107">
        <f>IFERROR(AN87/AN98,0)</f>
        <v>0</v>
      </c>
      <c r="AP87" s="108">
        <f>CM53</f>
        <v>0</v>
      </c>
      <c r="AQ87" s="104">
        <f>IFERROR(AP87/AP98,0)</f>
        <v>0</v>
      </c>
      <c r="AR87" s="105" t="str">
        <f t="shared" si="131"/>
        <v>0</v>
      </c>
      <c r="AS87" s="106">
        <f>IFERROR(AR87/AR83,0)</f>
        <v>0</v>
      </c>
      <c r="AT87" s="63">
        <f>CN53</f>
        <v>0</v>
      </c>
      <c r="AU87" s="111">
        <f>IFERROR(AT87/AT98,0)</f>
        <v>0</v>
      </c>
      <c r="AV87" s="112">
        <f t="shared" si="133"/>
        <v>264</v>
      </c>
      <c r="AW87" s="113">
        <f t="shared" si="134"/>
        <v>0.66</v>
      </c>
      <c r="AX87" s="114">
        <f t="shared" si="135"/>
        <v>5.8253780120481906</v>
      </c>
      <c r="AY87" s="113">
        <f t="shared" si="136"/>
        <v>9.3206048192771049E-2</v>
      </c>
      <c r="AZ87" s="114">
        <f t="shared" si="137"/>
        <v>20368.050999999999</v>
      </c>
      <c r="BA87" s="115">
        <f t="shared" si="138"/>
        <v>0.81472203999999993</v>
      </c>
      <c r="BB87" s="112">
        <f t="shared" si="139"/>
        <v>664</v>
      </c>
      <c r="BC87" s="113">
        <f t="shared" si="140"/>
        <v>0</v>
      </c>
      <c r="BD87" s="114">
        <f t="shared" si="141"/>
        <v>68.325378012048191</v>
      </c>
      <c r="BE87" s="113">
        <f t="shared" si="142"/>
        <v>0</v>
      </c>
      <c r="BF87" s="114">
        <f t="shared" si="143"/>
        <v>45368.050999999999</v>
      </c>
      <c r="BG87" s="115">
        <f t="shared" si="144"/>
        <v>0</v>
      </c>
      <c r="BH87" s="112">
        <f t="shared" si="145"/>
        <v>664</v>
      </c>
      <c r="BI87" s="113">
        <f t="shared" si="146"/>
        <v>0</v>
      </c>
      <c r="BJ87" s="114">
        <f t="shared" si="147"/>
        <v>68.325378012048191</v>
      </c>
      <c r="BK87" s="113">
        <f t="shared" si="148"/>
        <v>0</v>
      </c>
      <c r="BL87" s="114">
        <f t="shared" si="149"/>
        <v>45368.050999999999</v>
      </c>
      <c r="BM87" s="116">
        <f t="shared" si="150"/>
        <v>0</v>
      </c>
      <c r="BN87" s="117">
        <f t="shared" si="151"/>
        <v>664</v>
      </c>
      <c r="BO87" s="113">
        <f t="shared" si="152"/>
        <v>0</v>
      </c>
      <c r="BP87" s="114">
        <f t="shared" si="153"/>
        <v>68.325378012048191</v>
      </c>
      <c r="BQ87" s="113">
        <f t="shared" si="154"/>
        <v>0</v>
      </c>
      <c r="BR87" s="114">
        <f t="shared" si="123"/>
        <v>45368.050999999999</v>
      </c>
      <c r="BS87" s="116">
        <f t="shared" si="155"/>
        <v>0</v>
      </c>
      <c r="BX87" s="322"/>
      <c r="BY87" s="361" t="s">
        <v>57</v>
      </c>
      <c r="BZ87" s="362"/>
      <c r="CA87" s="200">
        <v>30</v>
      </c>
      <c r="CB87" s="201">
        <v>0</v>
      </c>
      <c r="CC87" s="243">
        <f>'[1]06월'!$V$85</f>
        <v>55</v>
      </c>
      <c r="CD87" s="244">
        <f>'[1]06월'!$AL$85</f>
        <v>106.364</v>
      </c>
      <c r="CE87" s="204"/>
      <c r="CF87" s="205"/>
      <c r="CG87" s="206"/>
      <c r="CH87" s="207"/>
      <c r="CI87" s="208"/>
      <c r="CJ87" s="209"/>
      <c r="CK87" s="202"/>
      <c r="CL87" s="207"/>
      <c r="CM87" s="202"/>
      <c r="CN87" s="207"/>
    </row>
    <row r="88" spans="3:92" ht="18" customHeight="1" x14ac:dyDescent="0.3">
      <c r="C88" s="315"/>
      <c r="D88" s="321"/>
      <c r="E88" s="60" t="s">
        <v>47</v>
      </c>
      <c r="F88" s="61">
        <f>CA54</f>
        <v>0</v>
      </c>
      <c r="G88" s="62">
        <f>IFERROR(F88/F98,0)</f>
        <v>0</v>
      </c>
      <c r="H88" s="63" t="str">
        <f t="shared" si="124"/>
        <v>0</v>
      </c>
      <c r="I88" s="64">
        <f>IFERROR(H88/H83,0)</f>
        <v>0</v>
      </c>
      <c r="J88" s="63">
        <f>CB54</f>
        <v>0</v>
      </c>
      <c r="K88" s="65">
        <f>IFERROR(J88/J98,0)</f>
        <v>0</v>
      </c>
      <c r="L88" s="66">
        <f t="shared" si="156"/>
        <v>0</v>
      </c>
      <c r="M88" s="62">
        <f>IFERROR(L88/L98,0)</f>
        <v>0</v>
      </c>
      <c r="N88" s="63" t="str">
        <f t="shared" si="125"/>
        <v>0</v>
      </c>
      <c r="O88" s="64">
        <f>IFERROR(N88/N83,0)</f>
        <v>0</v>
      </c>
      <c r="P88" s="63">
        <f t="shared" si="157"/>
        <v>0</v>
      </c>
      <c r="Q88" s="67">
        <f>IFERROR(P88/P98,0)</f>
        <v>0</v>
      </c>
      <c r="R88" s="66">
        <f>CE54</f>
        <v>0</v>
      </c>
      <c r="S88" s="62">
        <f>IFERROR(R88/R98,0)</f>
        <v>0</v>
      </c>
      <c r="T88" s="63" t="str">
        <f t="shared" si="126"/>
        <v>0</v>
      </c>
      <c r="U88" s="64">
        <f>IFERROR(T88/T83,0)</f>
        <v>0</v>
      </c>
      <c r="V88" s="63">
        <f>CF54</f>
        <v>0</v>
      </c>
      <c r="W88" s="67">
        <f>IFERROR(V88/V98,0)</f>
        <v>0</v>
      </c>
      <c r="X88" s="68">
        <f>CG54</f>
        <v>0</v>
      </c>
      <c r="Y88" s="62">
        <f>IFERROR(X88/X98,0)</f>
        <v>0</v>
      </c>
      <c r="Z88" s="63" t="str">
        <f t="shared" si="127"/>
        <v>0</v>
      </c>
      <c r="AA88" s="64">
        <f>IFERROR(Z88/Z83,0)</f>
        <v>0</v>
      </c>
      <c r="AB88" s="63">
        <f>CH54</f>
        <v>0</v>
      </c>
      <c r="AC88" s="65">
        <f>IFERROR(AB88/AB98,0)</f>
        <v>0</v>
      </c>
      <c r="AD88" s="66">
        <f>CI54</f>
        <v>0</v>
      </c>
      <c r="AE88" s="62">
        <f>IFERROR(AD88/AD98,0)</f>
        <v>0</v>
      </c>
      <c r="AF88" s="63" t="str">
        <f t="shared" si="128"/>
        <v>0</v>
      </c>
      <c r="AG88" s="64">
        <f>IFERROR(AF88/AF83,0)</f>
        <v>0</v>
      </c>
      <c r="AH88" s="63">
        <f>CJ54</f>
        <v>0</v>
      </c>
      <c r="AI88" s="67">
        <f>IFERROR(AH88/AH98,0)</f>
        <v>0</v>
      </c>
      <c r="AJ88" s="66">
        <f>CK54</f>
        <v>0</v>
      </c>
      <c r="AK88" s="62">
        <f>IFERROR(AJ88/AJ98,0)</f>
        <v>0</v>
      </c>
      <c r="AL88" s="63" t="str">
        <f t="shared" si="129"/>
        <v>0</v>
      </c>
      <c r="AM88" s="64">
        <f>IFERROR(AL88/AL83,0)</f>
        <v>0</v>
      </c>
      <c r="AN88" s="63">
        <f>CL54</f>
        <v>0</v>
      </c>
      <c r="AO88" s="65">
        <f>IFERROR(AN88/AN98,0)</f>
        <v>0</v>
      </c>
      <c r="AP88" s="66">
        <f t="shared" ref="AP88:AP89" si="158">CM54</f>
        <v>0</v>
      </c>
      <c r="AQ88" s="62">
        <f>IFERROR(AP88/AP98,0)</f>
        <v>0</v>
      </c>
      <c r="AR88" s="63" t="str">
        <f t="shared" si="131"/>
        <v>0</v>
      </c>
      <c r="AS88" s="64">
        <f>IFERROR(AR88/AR83,0)</f>
        <v>0</v>
      </c>
      <c r="AT88" s="63">
        <f t="shared" ref="AT88:AT89" si="159">CN54</f>
        <v>0</v>
      </c>
      <c r="AU88" s="69">
        <f>IFERROR(AT88/AT98,0)</f>
        <v>0</v>
      </c>
      <c r="AV88" s="70">
        <f t="shared" si="133"/>
        <v>0</v>
      </c>
      <c r="AW88" s="71">
        <f t="shared" si="134"/>
        <v>0</v>
      </c>
      <c r="AX88" s="72">
        <f t="shared" si="135"/>
        <v>0</v>
      </c>
      <c r="AY88" s="71">
        <f t="shared" si="136"/>
        <v>0</v>
      </c>
      <c r="AZ88" s="72">
        <f t="shared" si="137"/>
        <v>0</v>
      </c>
      <c r="BA88" s="73">
        <f t="shared" si="138"/>
        <v>0</v>
      </c>
      <c r="BB88" s="70">
        <f t="shared" si="139"/>
        <v>0</v>
      </c>
      <c r="BC88" s="71">
        <f t="shared" si="140"/>
        <v>0</v>
      </c>
      <c r="BD88" s="72">
        <f t="shared" si="141"/>
        <v>0</v>
      </c>
      <c r="BE88" s="71">
        <f t="shared" si="142"/>
        <v>0</v>
      </c>
      <c r="BF88" s="72">
        <f t="shared" si="143"/>
        <v>0</v>
      </c>
      <c r="BG88" s="73">
        <f t="shared" si="144"/>
        <v>0</v>
      </c>
      <c r="BH88" s="70">
        <f t="shared" si="145"/>
        <v>0</v>
      </c>
      <c r="BI88" s="71">
        <f t="shared" si="146"/>
        <v>0</v>
      </c>
      <c r="BJ88" s="72">
        <f t="shared" si="147"/>
        <v>0</v>
      </c>
      <c r="BK88" s="71">
        <f t="shared" si="148"/>
        <v>0</v>
      </c>
      <c r="BL88" s="72">
        <f t="shared" si="149"/>
        <v>0</v>
      </c>
      <c r="BM88" s="74">
        <f t="shared" si="150"/>
        <v>0</v>
      </c>
      <c r="BN88" s="75">
        <f t="shared" si="151"/>
        <v>0</v>
      </c>
      <c r="BO88" s="71">
        <f t="shared" si="152"/>
        <v>0</v>
      </c>
      <c r="BP88" s="72">
        <f t="shared" si="153"/>
        <v>0</v>
      </c>
      <c r="BQ88" s="71">
        <f t="shared" si="154"/>
        <v>0</v>
      </c>
      <c r="BR88" s="72">
        <f t="shared" si="123"/>
        <v>0</v>
      </c>
      <c r="BS88" s="74">
        <f t="shared" si="155"/>
        <v>0</v>
      </c>
      <c r="BX88" s="367" t="s">
        <v>65</v>
      </c>
      <c r="BY88" s="369" t="s">
        <v>35</v>
      </c>
      <c r="BZ88" s="34" t="s">
        <v>34</v>
      </c>
      <c r="CA88" s="50">
        <v>1300</v>
      </c>
      <c r="CB88" s="51">
        <v>159900</v>
      </c>
      <c r="CC88" s="52">
        <f>'[2]07월'!$J$85</f>
        <v>750</v>
      </c>
      <c r="CD88" s="53">
        <f>'[2]07월'!$Z$85</f>
        <v>107530.47300000001</v>
      </c>
      <c r="CE88" s="54">
        <v>1487</v>
      </c>
      <c r="CF88" s="55">
        <v>181667.10700000002</v>
      </c>
      <c r="CG88" s="56"/>
      <c r="CH88" s="57"/>
      <c r="CI88" s="58"/>
      <c r="CJ88" s="59"/>
      <c r="CK88" s="52"/>
      <c r="CL88" s="57"/>
      <c r="CM88" s="52"/>
      <c r="CN88" s="57"/>
    </row>
    <row r="89" spans="3:92" ht="18" customHeight="1" x14ac:dyDescent="0.3">
      <c r="C89" s="315"/>
      <c r="D89" s="321"/>
      <c r="E89" s="60" t="s">
        <v>49</v>
      </c>
      <c r="F89" s="61">
        <f>CA55</f>
        <v>500</v>
      </c>
      <c r="G89" s="62">
        <f>IFERROR(F89/F98,0)</f>
        <v>9.4339622641509441E-2</v>
      </c>
      <c r="H89" s="63">
        <f t="shared" si="124"/>
        <v>53</v>
      </c>
      <c r="I89" s="64">
        <f>IFERROR(H89/H83,0)</f>
        <v>0.56400869908442941</v>
      </c>
      <c r="J89" s="63">
        <f>CB55</f>
        <v>26500</v>
      </c>
      <c r="K89" s="65">
        <f>IFERROR(J89/J98,0)</f>
        <v>6.0323241520600958E-2</v>
      </c>
      <c r="L89" s="66">
        <f t="shared" si="156"/>
        <v>895</v>
      </c>
      <c r="M89" s="62">
        <f>IFERROR(L89/L98,0)</f>
        <v>0.18351445560795571</v>
      </c>
      <c r="N89" s="63">
        <f t="shared" si="125"/>
        <v>55.781818994413413</v>
      </c>
      <c r="O89" s="64">
        <f>IFERROR(N89/N83,0)</f>
        <v>0.62749710454488006</v>
      </c>
      <c r="P89" s="63">
        <f t="shared" si="157"/>
        <v>49924.728000000003</v>
      </c>
      <c r="Q89" s="67">
        <f>IFERROR(P89/P98,0)</f>
        <v>0.13506527904852406</v>
      </c>
      <c r="R89" s="66">
        <f>CE55</f>
        <v>0</v>
      </c>
      <c r="S89" s="62">
        <f>IFERROR(R89/R98,0)</f>
        <v>0</v>
      </c>
      <c r="T89" s="63" t="str">
        <f t="shared" si="126"/>
        <v>0</v>
      </c>
      <c r="U89" s="64">
        <f>IFERROR(T89/T83,0)</f>
        <v>0</v>
      </c>
      <c r="V89" s="63">
        <f>CF55</f>
        <v>0</v>
      </c>
      <c r="W89" s="67">
        <f>IFERROR(V89/V98,0)</f>
        <v>0</v>
      </c>
      <c r="X89" s="68">
        <f>CG55</f>
        <v>0</v>
      </c>
      <c r="Y89" s="62">
        <f>IFERROR(X89/X98,0)</f>
        <v>0</v>
      </c>
      <c r="Z89" s="63" t="str">
        <f t="shared" si="127"/>
        <v>0</v>
      </c>
      <c r="AA89" s="64">
        <f>IFERROR(Z89/Z83,0)</f>
        <v>0</v>
      </c>
      <c r="AB89" s="63">
        <f>CH55</f>
        <v>0</v>
      </c>
      <c r="AC89" s="65">
        <f>IFERROR(AB89/AB98,0)</f>
        <v>0</v>
      </c>
      <c r="AD89" s="66">
        <f>CI55</f>
        <v>0</v>
      </c>
      <c r="AE89" s="62">
        <f>IFERROR(AD89/AD98,0)</f>
        <v>0</v>
      </c>
      <c r="AF89" s="63" t="str">
        <f t="shared" si="128"/>
        <v>0</v>
      </c>
      <c r="AG89" s="64">
        <f>IFERROR(AF89/AF83,0)</f>
        <v>0</v>
      </c>
      <c r="AH89" s="63">
        <f>CJ55</f>
        <v>0</v>
      </c>
      <c r="AI89" s="67">
        <f>IFERROR(AH89/AH98,0)</f>
        <v>0</v>
      </c>
      <c r="AJ89" s="66">
        <f>CK55</f>
        <v>0</v>
      </c>
      <c r="AK89" s="62">
        <f>IFERROR(AJ89/AJ98,0)</f>
        <v>0</v>
      </c>
      <c r="AL89" s="63" t="str">
        <f t="shared" si="129"/>
        <v>0</v>
      </c>
      <c r="AM89" s="64">
        <f>IFERROR(AL89/AL83,0)</f>
        <v>0</v>
      </c>
      <c r="AN89" s="63">
        <f>CL55</f>
        <v>0</v>
      </c>
      <c r="AO89" s="65">
        <f>IFERROR(AN89/AN98,0)</f>
        <v>0</v>
      </c>
      <c r="AP89" s="66">
        <f t="shared" si="158"/>
        <v>0</v>
      </c>
      <c r="AQ89" s="62">
        <f>IFERROR(AP89/AP98,0)</f>
        <v>0</v>
      </c>
      <c r="AR89" s="63" t="str">
        <f t="shared" si="131"/>
        <v>0</v>
      </c>
      <c r="AS89" s="64">
        <f>IFERROR(AR89/AR83,0)</f>
        <v>0</v>
      </c>
      <c r="AT89" s="63">
        <f t="shared" si="159"/>
        <v>0</v>
      </c>
      <c r="AU89" s="69">
        <f>IFERROR(AT89/AT98,0)</f>
        <v>0</v>
      </c>
      <c r="AV89" s="70">
        <f t="shared" si="133"/>
        <v>395</v>
      </c>
      <c r="AW89" s="71">
        <f t="shared" si="134"/>
        <v>0.79</v>
      </c>
      <c r="AX89" s="72">
        <f t="shared" si="135"/>
        <v>2.7818189944134133</v>
      </c>
      <c r="AY89" s="71">
        <f t="shared" si="136"/>
        <v>5.2487150837988931E-2</v>
      </c>
      <c r="AZ89" s="72">
        <f t="shared" si="137"/>
        <v>23424.728000000003</v>
      </c>
      <c r="BA89" s="73">
        <f t="shared" si="138"/>
        <v>0.88395200000000007</v>
      </c>
      <c r="BB89" s="70">
        <f t="shared" si="139"/>
        <v>895</v>
      </c>
      <c r="BC89" s="71">
        <f t="shared" si="140"/>
        <v>0</v>
      </c>
      <c r="BD89" s="72">
        <f t="shared" si="141"/>
        <v>55.781818994413413</v>
      </c>
      <c r="BE89" s="71">
        <f t="shared" si="142"/>
        <v>0</v>
      </c>
      <c r="BF89" s="72">
        <f t="shared" si="143"/>
        <v>49924.728000000003</v>
      </c>
      <c r="BG89" s="73">
        <f t="shared" si="144"/>
        <v>0</v>
      </c>
      <c r="BH89" s="70">
        <f t="shared" si="145"/>
        <v>895</v>
      </c>
      <c r="BI89" s="71">
        <f t="shared" si="146"/>
        <v>0</v>
      </c>
      <c r="BJ89" s="72">
        <f t="shared" si="147"/>
        <v>55.781818994413413</v>
      </c>
      <c r="BK89" s="71">
        <f t="shared" si="148"/>
        <v>0</v>
      </c>
      <c r="BL89" s="72">
        <f t="shared" si="149"/>
        <v>49924.728000000003</v>
      </c>
      <c r="BM89" s="74">
        <f t="shared" si="150"/>
        <v>0</v>
      </c>
      <c r="BN89" s="75">
        <f t="shared" si="151"/>
        <v>895</v>
      </c>
      <c r="BO89" s="71">
        <f t="shared" si="152"/>
        <v>0</v>
      </c>
      <c r="BP89" s="72">
        <f t="shared" si="153"/>
        <v>55.781818994413413</v>
      </c>
      <c r="BQ89" s="71">
        <f t="shared" si="154"/>
        <v>0</v>
      </c>
      <c r="BR89" s="72">
        <f t="shared" si="123"/>
        <v>49924.728000000003</v>
      </c>
      <c r="BS89" s="74">
        <f t="shared" si="155"/>
        <v>0</v>
      </c>
      <c r="BX89" s="321"/>
      <c r="BY89" s="366"/>
      <c r="BZ89" s="60" t="s">
        <v>36</v>
      </c>
      <c r="CA89" s="76">
        <v>1500</v>
      </c>
      <c r="CB89" s="77">
        <v>186031.19999999995</v>
      </c>
      <c r="CC89" s="78">
        <f>'[2]07월'!$K$85</f>
        <v>1443</v>
      </c>
      <c r="CD89" s="79">
        <f>'[2]07월'!$AA$85</f>
        <v>213674.74000000002</v>
      </c>
      <c r="CE89" s="80">
        <v>1391</v>
      </c>
      <c r="CF89" s="81">
        <v>175301.33100000001</v>
      </c>
      <c r="CG89" s="82"/>
      <c r="CH89" s="83"/>
      <c r="CI89" s="84"/>
      <c r="CJ89" s="85"/>
      <c r="CK89" s="78"/>
      <c r="CL89" s="83"/>
      <c r="CM89" s="78"/>
      <c r="CN89" s="83"/>
    </row>
    <row r="90" spans="3:92" ht="18" customHeight="1" x14ac:dyDescent="0.3">
      <c r="C90" s="315"/>
      <c r="D90" s="322"/>
      <c r="E90" s="118" t="s">
        <v>41</v>
      </c>
      <c r="F90" s="119">
        <f>SUM(F87:F89)</f>
        <v>900</v>
      </c>
      <c r="G90" s="120">
        <f>IFERROR(F90/F98,0)</f>
        <v>0.16981132075471697</v>
      </c>
      <c r="H90" s="121">
        <f t="shared" si="124"/>
        <v>57.222222222222221</v>
      </c>
      <c r="I90" s="122">
        <f>IFERROR(H90/H83,0)</f>
        <v>0.60894020970331475</v>
      </c>
      <c r="J90" s="121">
        <f>SUM(J87:J89)</f>
        <v>51500</v>
      </c>
      <c r="K90" s="123">
        <f>IFERROR(J90/J98,0)</f>
        <v>0.11723195993626223</v>
      </c>
      <c r="L90" s="124">
        <f>SUM(L87:L89)</f>
        <v>1559</v>
      </c>
      <c r="M90" s="120">
        <f>IFERROR(L90/L98,0)</f>
        <v>0.31966372770145579</v>
      </c>
      <c r="N90" s="121">
        <f t="shared" si="125"/>
        <v>61.124296985246957</v>
      </c>
      <c r="O90" s="122">
        <f>IFERROR(N90/N83,0)</f>
        <v>0.68759535036720687</v>
      </c>
      <c r="P90" s="121">
        <f>SUM(P87:P89)</f>
        <v>95292.77900000001</v>
      </c>
      <c r="Q90" s="125">
        <f>IFERROR(P90/P98,0)</f>
        <v>0.25780302272141242</v>
      </c>
      <c r="R90" s="124">
        <f>SUM(R87:R89)</f>
        <v>0</v>
      </c>
      <c r="S90" s="120">
        <f>IFERROR(R90/R98,0)</f>
        <v>0</v>
      </c>
      <c r="T90" s="121" t="str">
        <f t="shared" si="126"/>
        <v>0</v>
      </c>
      <c r="U90" s="122">
        <f>IFERROR(T90/T83,0)</f>
        <v>0</v>
      </c>
      <c r="V90" s="121">
        <f>SUM(V87:V89)</f>
        <v>0</v>
      </c>
      <c r="W90" s="125">
        <f>IFERROR(V90/V98,0)</f>
        <v>0</v>
      </c>
      <c r="X90" s="126">
        <f>SUM(X87:X89)</f>
        <v>0</v>
      </c>
      <c r="Y90" s="120">
        <f>IFERROR(X90/X98,0)</f>
        <v>0</v>
      </c>
      <c r="Z90" s="121" t="str">
        <f t="shared" si="127"/>
        <v>0</v>
      </c>
      <c r="AA90" s="122">
        <f>IFERROR(Z90/Z83,0)</f>
        <v>0</v>
      </c>
      <c r="AB90" s="121">
        <f>SUM(AB87:AB89)</f>
        <v>0</v>
      </c>
      <c r="AC90" s="123">
        <f>IFERROR(AB90/AB98,0)</f>
        <v>0</v>
      </c>
      <c r="AD90" s="124">
        <f>SUM(AD87:AD89)</f>
        <v>0</v>
      </c>
      <c r="AE90" s="120">
        <f>IFERROR(AD90/AD98,0)</f>
        <v>0</v>
      </c>
      <c r="AF90" s="121" t="str">
        <f t="shared" si="128"/>
        <v>0</v>
      </c>
      <c r="AG90" s="122">
        <f>IFERROR(AF90/AF83,0)</f>
        <v>0</v>
      </c>
      <c r="AH90" s="121">
        <f>SUM(AH87:AH89)</f>
        <v>0</v>
      </c>
      <c r="AI90" s="125">
        <f>IFERROR(AH90/AH98,0)</f>
        <v>0</v>
      </c>
      <c r="AJ90" s="124">
        <f>SUM(AJ87:AJ89)</f>
        <v>0</v>
      </c>
      <c r="AK90" s="120">
        <f>IFERROR(AJ90/AJ98,0)</f>
        <v>0</v>
      </c>
      <c r="AL90" s="121" t="str">
        <f t="shared" si="129"/>
        <v>0</v>
      </c>
      <c r="AM90" s="122">
        <f>IFERROR(AL90/AL83,0)</f>
        <v>0</v>
      </c>
      <c r="AN90" s="121">
        <f>SUM(AN87:AN89)</f>
        <v>0</v>
      </c>
      <c r="AO90" s="123">
        <f>IFERROR(AN90/AN98,0)</f>
        <v>0</v>
      </c>
      <c r="AP90" s="124">
        <f>SUM(AP87:AP89)</f>
        <v>0</v>
      </c>
      <c r="AQ90" s="120">
        <f>IFERROR(AP90/AP98,0)</f>
        <v>0</v>
      </c>
      <c r="AR90" s="121" t="str">
        <f t="shared" si="131"/>
        <v>0</v>
      </c>
      <c r="AS90" s="122">
        <f>IFERROR(AR90/AR83,0)</f>
        <v>0</v>
      </c>
      <c r="AT90" s="121">
        <f>SUM(AT87:AT89)</f>
        <v>0</v>
      </c>
      <c r="AU90" s="127">
        <f>IFERROR(AT90/AT98,0)</f>
        <v>0</v>
      </c>
      <c r="AV90" s="128">
        <f t="shared" si="133"/>
        <v>659</v>
      </c>
      <c r="AW90" s="129">
        <f t="shared" si="134"/>
        <v>0.73222222222222222</v>
      </c>
      <c r="AX90" s="130">
        <f t="shared" si="135"/>
        <v>3.9020747630247357</v>
      </c>
      <c r="AY90" s="129">
        <f t="shared" si="136"/>
        <v>6.8191597800432269E-2</v>
      </c>
      <c r="AZ90" s="130">
        <f t="shared" si="137"/>
        <v>43792.77900000001</v>
      </c>
      <c r="BA90" s="131">
        <f t="shared" si="138"/>
        <v>0.85034522330097106</v>
      </c>
      <c r="BB90" s="128">
        <f t="shared" si="139"/>
        <v>1559</v>
      </c>
      <c r="BC90" s="129">
        <f t="shared" si="140"/>
        <v>0</v>
      </c>
      <c r="BD90" s="130">
        <f t="shared" si="141"/>
        <v>61.124296985246957</v>
      </c>
      <c r="BE90" s="129">
        <f t="shared" si="142"/>
        <v>0</v>
      </c>
      <c r="BF90" s="130">
        <f t="shared" si="143"/>
        <v>95292.77900000001</v>
      </c>
      <c r="BG90" s="131">
        <f t="shared" si="144"/>
        <v>0</v>
      </c>
      <c r="BH90" s="128">
        <f t="shared" si="145"/>
        <v>1559</v>
      </c>
      <c r="BI90" s="129">
        <f t="shared" si="146"/>
        <v>0</v>
      </c>
      <c r="BJ90" s="130">
        <f t="shared" si="147"/>
        <v>61.124296985246957</v>
      </c>
      <c r="BK90" s="129">
        <f t="shared" si="148"/>
        <v>0</v>
      </c>
      <c r="BL90" s="130">
        <f t="shared" si="149"/>
        <v>95292.77900000001</v>
      </c>
      <c r="BM90" s="132">
        <f t="shared" si="150"/>
        <v>0</v>
      </c>
      <c r="BN90" s="133">
        <f t="shared" si="151"/>
        <v>1559</v>
      </c>
      <c r="BO90" s="129">
        <f t="shared" si="152"/>
        <v>0</v>
      </c>
      <c r="BP90" s="130">
        <f t="shared" si="153"/>
        <v>61.124296985246957</v>
      </c>
      <c r="BQ90" s="129">
        <f t="shared" si="154"/>
        <v>0</v>
      </c>
      <c r="BR90" s="130">
        <f t="shared" si="123"/>
        <v>95292.77900000001</v>
      </c>
      <c r="BS90" s="132">
        <f t="shared" si="155"/>
        <v>0</v>
      </c>
      <c r="BX90" s="321"/>
      <c r="BY90" s="366"/>
      <c r="BZ90" s="60" t="s">
        <v>38</v>
      </c>
      <c r="CA90" s="76">
        <v>200</v>
      </c>
      <c r="CB90" s="77">
        <v>25872.000000000004</v>
      </c>
      <c r="CC90" s="78">
        <f>'[2]07월'!$L$85</f>
        <v>174</v>
      </c>
      <c r="CD90" s="79">
        <f>'[2]07월'!$AB$85</f>
        <v>26774.556</v>
      </c>
      <c r="CE90" s="80">
        <v>228</v>
      </c>
      <c r="CF90" s="81">
        <v>30941.821</v>
      </c>
      <c r="CG90" s="82"/>
      <c r="CH90" s="83"/>
      <c r="CI90" s="84"/>
      <c r="CJ90" s="85"/>
      <c r="CK90" s="78"/>
      <c r="CL90" s="83"/>
      <c r="CM90" s="78"/>
      <c r="CN90" s="83"/>
    </row>
    <row r="91" spans="3:92" ht="18" customHeight="1" x14ac:dyDescent="0.3">
      <c r="C91" s="315"/>
      <c r="D91" s="323" t="s">
        <v>52</v>
      </c>
      <c r="E91" s="134" t="s">
        <v>53</v>
      </c>
      <c r="F91" s="35">
        <f>CA56</f>
        <v>150</v>
      </c>
      <c r="G91" s="36">
        <f>IFERROR(F91/F98,0)</f>
        <v>2.8301886792452831E-2</v>
      </c>
      <c r="H91" s="37">
        <f t="shared" si="124"/>
        <v>90.404000000000011</v>
      </c>
      <c r="I91" s="38">
        <f>IFERROR(H91/H83,0)</f>
        <v>0.96204985720808978</v>
      </c>
      <c r="J91" s="37">
        <f>CB56</f>
        <v>13560.600000000002</v>
      </c>
      <c r="K91" s="39">
        <f>IFERROR(J91/J98,0)</f>
        <v>3.0868654677896658E-2</v>
      </c>
      <c r="L91" s="40">
        <f t="shared" ref="L91:L95" si="160">CC56</f>
        <v>104</v>
      </c>
      <c r="M91" s="36">
        <f>IFERROR(L91/L98,0)</f>
        <v>2.132458478572893E-2</v>
      </c>
      <c r="N91" s="37">
        <f t="shared" si="125"/>
        <v>79.80772115384616</v>
      </c>
      <c r="O91" s="38">
        <f>IFERROR(N91/N83,0)</f>
        <v>0.89776767497271992</v>
      </c>
      <c r="P91" s="37">
        <f t="shared" ref="P91:P95" si="161">CD56</f>
        <v>8300.0030000000006</v>
      </c>
      <c r="Q91" s="41">
        <f>IFERROR(P91/P98,0)</f>
        <v>2.2454648552087994E-2</v>
      </c>
      <c r="R91" s="40">
        <f>CE56</f>
        <v>0</v>
      </c>
      <c r="S91" s="36">
        <f>IFERROR(R91/R98,0)</f>
        <v>0</v>
      </c>
      <c r="T91" s="37" t="str">
        <f t="shared" si="126"/>
        <v>0</v>
      </c>
      <c r="U91" s="38">
        <f>IFERROR(T91/T83,0)</f>
        <v>0</v>
      </c>
      <c r="V91" s="37">
        <f>CF56</f>
        <v>0</v>
      </c>
      <c r="W91" s="41">
        <f>IFERROR(V91/V98,0)</f>
        <v>0</v>
      </c>
      <c r="X91" s="42">
        <f>CG56</f>
        <v>0</v>
      </c>
      <c r="Y91" s="36">
        <f>IFERROR(X91/X98,0)</f>
        <v>0</v>
      </c>
      <c r="Z91" s="37" t="str">
        <f t="shared" si="127"/>
        <v>0</v>
      </c>
      <c r="AA91" s="38">
        <f>IFERROR(Z91/Z83,0)</f>
        <v>0</v>
      </c>
      <c r="AB91" s="37">
        <f>CH56</f>
        <v>0</v>
      </c>
      <c r="AC91" s="39">
        <f>IFERROR(AB91/AB98,0)</f>
        <v>0</v>
      </c>
      <c r="AD91" s="40">
        <f>CI56</f>
        <v>0</v>
      </c>
      <c r="AE91" s="36">
        <f>IFERROR(AD91/AD98,0)</f>
        <v>0</v>
      </c>
      <c r="AF91" s="37" t="str">
        <f t="shared" si="128"/>
        <v>0</v>
      </c>
      <c r="AG91" s="38">
        <f>IFERROR(AF91/AF83,0)</f>
        <v>0</v>
      </c>
      <c r="AH91" s="37">
        <f>CJ56</f>
        <v>0</v>
      </c>
      <c r="AI91" s="41">
        <f>IFERROR(AH91/AH98,0)</f>
        <v>0</v>
      </c>
      <c r="AJ91" s="40">
        <f>CK56</f>
        <v>0</v>
      </c>
      <c r="AK91" s="36">
        <f>IFERROR(AJ91/AJ98,0)</f>
        <v>0</v>
      </c>
      <c r="AL91" s="37" t="str">
        <f t="shared" si="129"/>
        <v>0</v>
      </c>
      <c r="AM91" s="38">
        <f>IFERROR(AL91/AL83,0)</f>
        <v>0</v>
      </c>
      <c r="AN91" s="37">
        <f>CL56</f>
        <v>0</v>
      </c>
      <c r="AO91" s="39">
        <f>IFERROR(AN91/AN98,0)</f>
        <v>0</v>
      </c>
      <c r="AP91" s="40">
        <f>CM56</f>
        <v>0</v>
      </c>
      <c r="AQ91" s="36">
        <f>IFERROR(AP91/AP98,0)</f>
        <v>0</v>
      </c>
      <c r="AR91" s="37" t="str">
        <f t="shared" si="131"/>
        <v>0</v>
      </c>
      <c r="AS91" s="38">
        <f>IFERROR(AR91/AR83,0)</f>
        <v>0</v>
      </c>
      <c r="AT91" s="37">
        <f>CN56</f>
        <v>0</v>
      </c>
      <c r="AU91" s="43">
        <f>IFERROR(AT91/AT98,0)</f>
        <v>0</v>
      </c>
      <c r="AV91" s="44">
        <f t="shared" si="133"/>
        <v>-46</v>
      </c>
      <c r="AW91" s="45">
        <f t="shared" si="134"/>
        <v>-0.30666666666666664</v>
      </c>
      <c r="AX91" s="46">
        <f t="shared" si="135"/>
        <v>-10.596278846153851</v>
      </c>
      <c r="AY91" s="45">
        <f t="shared" si="136"/>
        <v>-0.11721028766596445</v>
      </c>
      <c r="AZ91" s="46">
        <f t="shared" si="137"/>
        <v>-5260.5970000000016</v>
      </c>
      <c r="BA91" s="47">
        <f t="shared" si="138"/>
        <v>-0.38793246611506871</v>
      </c>
      <c r="BB91" s="44">
        <f t="shared" si="139"/>
        <v>104</v>
      </c>
      <c r="BC91" s="45">
        <f t="shared" si="140"/>
        <v>0</v>
      </c>
      <c r="BD91" s="46">
        <f t="shared" si="141"/>
        <v>79.80772115384616</v>
      </c>
      <c r="BE91" s="45">
        <f t="shared" si="142"/>
        <v>0</v>
      </c>
      <c r="BF91" s="46">
        <f t="shared" si="143"/>
        <v>8300.0030000000006</v>
      </c>
      <c r="BG91" s="47">
        <f t="shared" si="144"/>
        <v>0</v>
      </c>
      <c r="BH91" s="44">
        <f t="shared" si="145"/>
        <v>104</v>
      </c>
      <c r="BI91" s="45">
        <f t="shared" si="146"/>
        <v>0</v>
      </c>
      <c r="BJ91" s="46">
        <f t="shared" si="147"/>
        <v>79.80772115384616</v>
      </c>
      <c r="BK91" s="45">
        <f t="shared" si="148"/>
        <v>0</v>
      </c>
      <c r="BL91" s="46">
        <f t="shared" si="149"/>
        <v>8300.0030000000006</v>
      </c>
      <c r="BM91" s="48">
        <f t="shared" si="150"/>
        <v>0</v>
      </c>
      <c r="BN91" s="49">
        <f t="shared" si="151"/>
        <v>104</v>
      </c>
      <c r="BO91" s="45">
        <f t="shared" si="152"/>
        <v>0</v>
      </c>
      <c r="BP91" s="46">
        <f t="shared" si="153"/>
        <v>79.80772115384616</v>
      </c>
      <c r="BQ91" s="45">
        <f t="shared" si="154"/>
        <v>0</v>
      </c>
      <c r="BR91" s="46">
        <f t="shared" si="123"/>
        <v>8300.0030000000006</v>
      </c>
      <c r="BS91" s="48">
        <f t="shared" si="155"/>
        <v>0</v>
      </c>
      <c r="BX91" s="321"/>
      <c r="BY91" s="366"/>
      <c r="BZ91" s="60" t="s">
        <v>40</v>
      </c>
      <c r="CA91" s="76">
        <v>90</v>
      </c>
      <c r="CB91" s="77">
        <v>10533.6</v>
      </c>
      <c r="CC91" s="78">
        <f>'[2]07월'!$M$85</f>
        <v>119</v>
      </c>
      <c r="CD91" s="79">
        <f>'[2]07월'!$AC$85</f>
        <v>12328.27</v>
      </c>
      <c r="CE91" s="80">
        <v>86</v>
      </c>
      <c r="CF91" s="81">
        <v>7241.8180000000002</v>
      </c>
      <c r="CG91" s="82"/>
      <c r="CH91" s="83"/>
      <c r="CI91" s="84"/>
      <c r="CJ91" s="85"/>
      <c r="CK91" s="78"/>
      <c r="CL91" s="83"/>
      <c r="CM91" s="78"/>
      <c r="CN91" s="83"/>
    </row>
    <row r="92" spans="3:92" ht="18" customHeight="1" x14ac:dyDescent="0.3">
      <c r="C92" s="315"/>
      <c r="D92" s="324"/>
      <c r="E92" s="60" t="s">
        <v>51</v>
      </c>
      <c r="F92" s="61">
        <f>CA57</f>
        <v>800</v>
      </c>
      <c r="G92" s="62">
        <f>IFERROR(F92/F98,0)</f>
        <v>0.15094339622641509</v>
      </c>
      <c r="H92" s="63">
        <f t="shared" si="124"/>
        <v>82.948000000000036</v>
      </c>
      <c r="I92" s="64">
        <f>IFERROR(H92/H83,0)</f>
        <v>0.88270553908783522</v>
      </c>
      <c r="J92" s="63">
        <f>CB57</f>
        <v>66358.400000000023</v>
      </c>
      <c r="K92" s="65">
        <f>IFERROR(J92/J98,0)</f>
        <v>0.15105486000455276</v>
      </c>
      <c r="L92" s="66">
        <f t="shared" si="160"/>
        <v>363</v>
      </c>
      <c r="M92" s="62">
        <f>IFERROR(L92/L98,0)</f>
        <v>7.4431002665573093E-2</v>
      </c>
      <c r="N92" s="63">
        <f t="shared" si="125"/>
        <v>79.108462809917356</v>
      </c>
      <c r="O92" s="64">
        <f>IFERROR(N92/N83,0)</f>
        <v>0.88990162481418866</v>
      </c>
      <c r="P92" s="63">
        <f t="shared" si="161"/>
        <v>28716.371999999999</v>
      </c>
      <c r="Q92" s="67">
        <f>IFERROR(P92/P98,0)</f>
        <v>7.7688651552417526E-2</v>
      </c>
      <c r="R92" s="66">
        <f>CE57</f>
        <v>0</v>
      </c>
      <c r="S92" s="62">
        <f>IFERROR(R92/R98,0)</f>
        <v>0</v>
      </c>
      <c r="T92" s="63" t="str">
        <f t="shared" si="126"/>
        <v>0</v>
      </c>
      <c r="U92" s="64">
        <f>IFERROR(T92/T83,0)</f>
        <v>0</v>
      </c>
      <c r="V92" s="63">
        <f>CF57</f>
        <v>0</v>
      </c>
      <c r="W92" s="67">
        <f>IFERROR(V92/V98,0)</f>
        <v>0</v>
      </c>
      <c r="X92" s="68">
        <f>CG57</f>
        <v>0</v>
      </c>
      <c r="Y92" s="62">
        <f>IFERROR(X92/X98,0)</f>
        <v>0</v>
      </c>
      <c r="Z92" s="63" t="str">
        <f t="shared" si="127"/>
        <v>0</v>
      </c>
      <c r="AA92" s="64">
        <f>IFERROR(Z92/Z83,0)</f>
        <v>0</v>
      </c>
      <c r="AB92" s="63">
        <f>CH57</f>
        <v>0</v>
      </c>
      <c r="AC92" s="65">
        <f>IFERROR(AB92/AB98,0)</f>
        <v>0</v>
      </c>
      <c r="AD92" s="66">
        <f>CI57</f>
        <v>0</v>
      </c>
      <c r="AE92" s="62">
        <f>IFERROR(AD92/AD98,0)</f>
        <v>0</v>
      </c>
      <c r="AF92" s="63" t="str">
        <f t="shared" si="128"/>
        <v>0</v>
      </c>
      <c r="AG92" s="64">
        <f>IFERROR(AF92/AF83,0)</f>
        <v>0</v>
      </c>
      <c r="AH92" s="63">
        <f>CJ57</f>
        <v>0</v>
      </c>
      <c r="AI92" s="67">
        <f>IFERROR(AH92/AH98,0)</f>
        <v>0</v>
      </c>
      <c r="AJ92" s="66">
        <f>CK57</f>
        <v>0</v>
      </c>
      <c r="AK92" s="62">
        <f>IFERROR(AJ92/AJ98,0)</f>
        <v>0</v>
      </c>
      <c r="AL92" s="63" t="str">
        <f t="shared" si="129"/>
        <v>0</v>
      </c>
      <c r="AM92" s="64">
        <f>IFERROR(AL92/AL83,0)</f>
        <v>0</v>
      </c>
      <c r="AN92" s="63">
        <f>CL57</f>
        <v>0</v>
      </c>
      <c r="AO92" s="65">
        <f>IFERROR(AN92/AN98,0)</f>
        <v>0</v>
      </c>
      <c r="AP92" s="66">
        <f t="shared" ref="AP92:AP95" si="162">CM57</f>
        <v>0</v>
      </c>
      <c r="AQ92" s="62">
        <f>IFERROR(AP92/AP98,0)</f>
        <v>0</v>
      </c>
      <c r="AR92" s="63" t="str">
        <f t="shared" si="131"/>
        <v>0</v>
      </c>
      <c r="AS92" s="64">
        <f>IFERROR(AR92/AR83,0)</f>
        <v>0</v>
      </c>
      <c r="AT92" s="63">
        <f t="shared" ref="AT92:AT95" si="163">CN57</f>
        <v>0</v>
      </c>
      <c r="AU92" s="69">
        <f>IFERROR(AT92/AT98,0)</f>
        <v>0</v>
      </c>
      <c r="AV92" s="70">
        <f t="shared" si="133"/>
        <v>-437</v>
      </c>
      <c r="AW92" s="71">
        <f t="shared" si="134"/>
        <v>-0.54625000000000001</v>
      </c>
      <c r="AX92" s="72">
        <f t="shared" si="135"/>
        <v>-3.8395371900826802</v>
      </c>
      <c r="AY92" s="71">
        <f t="shared" si="136"/>
        <v>-4.6288484232081289E-2</v>
      </c>
      <c r="AZ92" s="72">
        <f t="shared" si="137"/>
        <v>-37642.02800000002</v>
      </c>
      <c r="BA92" s="73">
        <f t="shared" si="138"/>
        <v>-0.56725339972030675</v>
      </c>
      <c r="BB92" s="70">
        <f t="shared" si="139"/>
        <v>363</v>
      </c>
      <c r="BC92" s="71">
        <f t="shared" si="140"/>
        <v>0</v>
      </c>
      <c r="BD92" s="72">
        <f t="shared" si="141"/>
        <v>79.108462809917356</v>
      </c>
      <c r="BE92" s="71">
        <f t="shared" si="142"/>
        <v>0</v>
      </c>
      <c r="BF92" s="72">
        <f t="shared" si="143"/>
        <v>28716.371999999999</v>
      </c>
      <c r="BG92" s="73">
        <f t="shared" si="144"/>
        <v>0</v>
      </c>
      <c r="BH92" s="70">
        <f t="shared" si="145"/>
        <v>363</v>
      </c>
      <c r="BI92" s="71">
        <f t="shared" si="146"/>
        <v>0</v>
      </c>
      <c r="BJ92" s="72">
        <f t="shared" si="147"/>
        <v>79.108462809917356</v>
      </c>
      <c r="BK92" s="71">
        <f t="shared" si="148"/>
        <v>0</v>
      </c>
      <c r="BL92" s="72">
        <f t="shared" si="149"/>
        <v>28716.371999999999</v>
      </c>
      <c r="BM92" s="74">
        <f t="shared" si="150"/>
        <v>0</v>
      </c>
      <c r="BN92" s="75">
        <f t="shared" si="151"/>
        <v>363</v>
      </c>
      <c r="BO92" s="71">
        <f t="shared" si="152"/>
        <v>0</v>
      </c>
      <c r="BP92" s="72">
        <f t="shared" si="153"/>
        <v>79.108462809917356</v>
      </c>
      <c r="BQ92" s="71">
        <f t="shared" si="154"/>
        <v>0</v>
      </c>
      <c r="BR92" s="72">
        <f t="shared" si="123"/>
        <v>28716.371999999999</v>
      </c>
      <c r="BS92" s="74">
        <f t="shared" si="155"/>
        <v>0</v>
      </c>
      <c r="BX92" s="321"/>
      <c r="BY92" s="366" t="s">
        <v>42</v>
      </c>
      <c r="BZ92" s="60" t="s">
        <v>43</v>
      </c>
      <c r="CA92" s="76">
        <v>250</v>
      </c>
      <c r="CB92" s="77">
        <v>22000</v>
      </c>
      <c r="CC92" s="78">
        <f>'[2]07월'!$N$85</f>
        <v>377</v>
      </c>
      <c r="CD92" s="79">
        <f>'[2]07월'!$AD$85</f>
        <v>27434.522000000001</v>
      </c>
      <c r="CE92" s="80">
        <v>95</v>
      </c>
      <c r="CF92" s="81">
        <v>5834.54</v>
      </c>
      <c r="CG92" s="82"/>
      <c r="CH92" s="83"/>
      <c r="CI92" s="84"/>
      <c r="CJ92" s="85"/>
      <c r="CK92" s="78"/>
      <c r="CL92" s="83"/>
      <c r="CM92" s="78"/>
      <c r="CN92" s="83"/>
    </row>
    <row r="93" spans="3:92" ht="18" customHeight="1" x14ac:dyDescent="0.3">
      <c r="C93" s="315"/>
      <c r="D93" s="324"/>
      <c r="E93" s="60" t="s">
        <v>54</v>
      </c>
      <c r="F93" s="61">
        <f>CA58</f>
        <v>1000</v>
      </c>
      <c r="G93" s="62">
        <f>IFERROR(F93/F98,0)</f>
        <v>0.18867924528301888</v>
      </c>
      <c r="H93" s="63">
        <f t="shared" si="124"/>
        <v>82.01600000000002</v>
      </c>
      <c r="I93" s="64">
        <f>IFERROR(H93/H83,0)</f>
        <v>0.8727874993228032</v>
      </c>
      <c r="J93" s="63">
        <f>CB58</f>
        <v>82016.000000000015</v>
      </c>
      <c r="K93" s="65">
        <f>IFERROR(J93/J98,0)</f>
        <v>0.18669701798315505</v>
      </c>
      <c r="L93" s="66">
        <f t="shared" si="160"/>
        <v>672</v>
      </c>
      <c r="M93" s="62">
        <f>IFERROR(L93/L98,0)</f>
        <v>0.13778962476932541</v>
      </c>
      <c r="N93" s="63">
        <f t="shared" si="125"/>
        <v>84.030267857142846</v>
      </c>
      <c r="O93" s="64">
        <f>IFERROR(N93/N83,0)</f>
        <v>0.94526766471650303</v>
      </c>
      <c r="P93" s="63">
        <f t="shared" si="161"/>
        <v>56468.34</v>
      </c>
      <c r="Q93" s="67">
        <f>IFERROR(P93/P98,0)</f>
        <v>0.15276822538736579</v>
      </c>
      <c r="R93" s="66">
        <f>CE58</f>
        <v>0</v>
      </c>
      <c r="S93" s="62">
        <f>IFERROR(R93/R98,0)</f>
        <v>0</v>
      </c>
      <c r="T93" s="63" t="str">
        <f t="shared" si="126"/>
        <v>0</v>
      </c>
      <c r="U93" s="64">
        <f>IFERROR(T93/T83,0)</f>
        <v>0</v>
      </c>
      <c r="V93" s="63">
        <f>CF58</f>
        <v>0</v>
      </c>
      <c r="W93" s="67">
        <f>IFERROR(V93/V98,0)</f>
        <v>0</v>
      </c>
      <c r="X93" s="68">
        <f>CG58</f>
        <v>0</v>
      </c>
      <c r="Y93" s="62">
        <f>IFERROR(X93/X98,0)</f>
        <v>0</v>
      </c>
      <c r="Z93" s="63" t="str">
        <f t="shared" si="127"/>
        <v>0</v>
      </c>
      <c r="AA93" s="64">
        <f>IFERROR(Z93/Z83,0)</f>
        <v>0</v>
      </c>
      <c r="AB93" s="63">
        <f>CH58</f>
        <v>0</v>
      </c>
      <c r="AC93" s="65">
        <f>IFERROR(AB93/AB98,0)</f>
        <v>0</v>
      </c>
      <c r="AD93" s="66">
        <f>CI58</f>
        <v>0</v>
      </c>
      <c r="AE93" s="62">
        <f>IFERROR(AD93/AD98,0)</f>
        <v>0</v>
      </c>
      <c r="AF93" s="63" t="str">
        <f t="shared" si="128"/>
        <v>0</v>
      </c>
      <c r="AG93" s="64">
        <f>IFERROR(AF93/AF83,0)</f>
        <v>0</v>
      </c>
      <c r="AH93" s="63">
        <f>CJ58</f>
        <v>0</v>
      </c>
      <c r="AI93" s="67">
        <f>IFERROR(AH93/AH98,0)</f>
        <v>0</v>
      </c>
      <c r="AJ93" s="66">
        <f>CK58</f>
        <v>0</v>
      </c>
      <c r="AK93" s="62">
        <f>IFERROR(AJ93/AJ98,0)</f>
        <v>0</v>
      </c>
      <c r="AL93" s="63" t="str">
        <f t="shared" si="129"/>
        <v>0</v>
      </c>
      <c r="AM93" s="64">
        <f>IFERROR(AL93/AL83,0)</f>
        <v>0</v>
      </c>
      <c r="AN93" s="63">
        <f>CL58</f>
        <v>0</v>
      </c>
      <c r="AO93" s="65">
        <f>IFERROR(AN93/AN98,0)</f>
        <v>0</v>
      </c>
      <c r="AP93" s="66">
        <f t="shared" si="162"/>
        <v>0</v>
      </c>
      <c r="AQ93" s="62">
        <f>IFERROR(AP93/AP98,0)</f>
        <v>0</v>
      </c>
      <c r="AR93" s="63" t="str">
        <f t="shared" si="131"/>
        <v>0</v>
      </c>
      <c r="AS93" s="64">
        <f>IFERROR(AR93/AR83,0)</f>
        <v>0</v>
      </c>
      <c r="AT93" s="63">
        <f t="shared" si="163"/>
        <v>0</v>
      </c>
      <c r="AU93" s="69">
        <f>IFERROR(AT93/AT98,0)</f>
        <v>0</v>
      </c>
      <c r="AV93" s="70">
        <f t="shared" si="133"/>
        <v>-328</v>
      </c>
      <c r="AW93" s="71">
        <f t="shared" si="134"/>
        <v>-0.32800000000000001</v>
      </c>
      <c r="AX93" s="72">
        <f t="shared" si="135"/>
        <v>2.0142678571428263</v>
      </c>
      <c r="AY93" s="71">
        <f t="shared" si="136"/>
        <v>2.4559450072459348E-2</v>
      </c>
      <c r="AZ93" s="72">
        <f t="shared" si="137"/>
        <v>-25547.660000000018</v>
      </c>
      <c r="BA93" s="73">
        <f t="shared" si="138"/>
        <v>-0.31149604955130722</v>
      </c>
      <c r="BB93" s="70">
        <f t="shared" si="139"/>
        <v>672</v>
      </c>
      <c r="BC93" s="71">
        <f t="shared" si="140"/>
        <v>0</v>
      </c>
      <c r="BD93" s="72">
        <f t="shared" si="141"/>
        <v>84.030267857142846</v>
      </c>
      <c r="BE93" s="71">
        <f t="shared" si="142"/>
        <v>0</v>
      </c>
      <c r="BF93" s="72">
        <f t="shared" si="143"/>
        <v>56468.34</v>
      </c>
      <c r="BG93" s="73">
        <f t="shared" si="144"/>
        <v>0</v>
      </c>
      <c r="BH93" s="70">
        <f t="shared" si="145"/>
        <v>672</v>
      </c>
      <c r="BI93" s="71">
        <f t="shared" si="146"/>
        <v>0</v>
      </c>
      <c r="BJ93" s="72">
        <f t="shared" si="147"/>
        <v>84.030267857142846</v>
      </c>
      <c r="BK93" s="71">
        <f t="shared" si="148"/>
        <v>0</v>
      </c>
      <c r="BL93" s="72">
        <f t="shared" si="149"/>
        <v>56468.34</v>
      </c>
      <c r="BM93" s="74">
        <f t="shared" si="150"/>
        <v>0</v>
      </c>
      <c r="BN93" s="75">
        <f t="shared" si="151"/>
        <v>672</v>
      </c>
      <c r="BO93" s="71">
        <f t="shared" si="152"/>
        <v>0</v>
      </c>
      <c r="BP93" s="72">
        <f t="shared" si="153"/>
        <v>84.030267857142846</v>
      </c>
      <c r="BQ93" s="71">
        <f t="shared" si="154"/>
        <v>0</v>
      </c>
      <c r="BR93" s="72">
        <f t="shared" si="123"/>
        <v>56468.34</v>
      </c>
      <c r="BS93" s="74">
        <f t="shared" si="155"/>
        <v>0</v>
      </c>
      <c r="BX93" s="321"/>
      <c r="BY93" s="366"/>
      <c r="BZ93" s="60" t="s">
        <v>46</v>
      </c>
      <c r="CA93" s="76">
        <v>0</v>
      </c>
      <c r="CB93" s="77">
        <v>0</v>
      </c>
      <c r="CC93" s="78">
        <f>'[2]07월'!$O$85</f>
        <v>0</v>
      </c>
      <c r="CD93" s="79">
        <f>'[2]07월'!$AE$85</f>
        <v>0</v>
      </c>
      <c r="CE93" s="80">
        <v>0</v>
      </c>
      <c r="CF93" s="81">
        <v>0</v>
      </c>
      <c r="CG93" s="82"/>
      <c r="CH93" s="83"/>
      <c r="CI93" s="84"/>
      <c r="CJ93" s="85"/>
      <c r="CK93" s="78"/>
      <c r="CL93" s="83"/>
      <c r="CM93" s="78"/>
      <c r="CN93" s="83"/>
    </row>
    <row r="94" spans="3:92" ht="18" customHeight="1" x14ac:dyDescent="0.3">
      <c r="C94" s="315"/>
      <c r="D94" s="324"/>
      <c r="E94" s="60" t="s">
        <v>56</v>
      </c>
      <c r="F94" s="61">
        <f>CA59</f>
        <v>10</v>
      </c>
      <c r="G94" s="62">
        <f>IFERROR(F94/F98,0)</f>
        <v>1.8867924528301887E-3</v>
      </c>
      <c r="H94" s="63">
        <f t="shared" si="124"/>
        <v>83.880000000000024</v>
      </c>
      <c r="I94" s="64">
        <f>IFERROR(H94/H83,0)</f>
        <v>0.89262357885286703</v>
      </c>
      <c r="J94" s="63">
        <f>CB59</f>
        <v>838.80000000000018</v>
      </c>
      <c r="K94" s="65">
        <f>IFERROR(J94/J98,0)</f>
        <v>1.9094013202822677E-3</v>
      </c>
      <c r="L94" s="66">
        <f t="shared" si="160"/>
        <v>2</v>
      </c>
      <c r="M94" s="62">
        <f>IFERROR(L94/L98,0)</f>
        <v>4.1008816895632562E-4</v>
      </c>
      <c r="N94" s="63">
        <f t="shared" si="125"/>
        <v>66.364000000000004</v>
      </c>
      <c r="O94" s="64">
        <f>IFERROR(N94/N83,0)</f>
        <v>0.74653746680772493</v>
      </c>
      <c r="P94" s="63">
        <f t="shared" si="161"/>
        <v>132.72800000000001</v>
      </c>
      <c r="Q94" s="67">
        <f>IFERROR(P94/P98,0)</f>
        <v>3.5907945973291032E-4</v>
      </c>
      <c r="R94" s="66">
        <f>CE59</f>
        <v>0</v>
      </c>
      <c r="S94" s="62">
        <f>IFERROR(R94/R98,0)</f>
        <v>0</v>
      </c>
      <c r="T94" s="63" t="str">
        <f t="shared" si="126"/>
        <v>0</v>
      </c>
      <c r="U94" s="64">
        <f>IFERROR(T94/T83,0)</f>
        <v>0</v>
      </c>
      <c r="V94" s="63">
        <f>CF59</f>
        <v>0</v>
      </c>
      <c r="W94" s="67">
        <f>IFERROR(V94/V98,0)</f>
        <v>0</v>
      </c>
      <c r="X94" s="68">
        <f>CG59</f>
        <v>0</v>
      </c>
      <c r="Y94" s="62">
        <f>IFERROR(X94/X98,0)</f>
        <v>0</v>
      </c>
      <c r="Z94" s="63" t="str">
        <f t="shared" si="127"/>
        <v>0</v>
      </c>
      <c r="AA94" s="64">
        <f>IFERROR(Z94/Z83,0)</f>
        <v>0</v>
      </c>
      <c r="AB94" s="63">
        <f>CH59</f>
        <v>0</v>
      </c>
      <c r="AC94" s="65">
        <f>IFERROR(AB94/AB98,0)</f>
        <v>0</v>
      </c>
      <c r="AD94" s="66">
        <f>CI59</f>
        <v>0</v>
      </c>
      <c r="AE94" s="62">
        <f>IFERROR(AD94/AD98,0)</f>
        <v>0</v>
      </c>
      <c r="AF94" s="63" t="str">
        <f t="shared" si="128"/>
        <v>0</v>
      </c>
      <c r="AG94" s="64">
        <f>IFERROR(AF94/AF83,0)</f>
        <v>0</v>
      </c>
      <c r="AH94" s="63">
        <f>CJ59</f>
        <v>0</v>
      </c>
      <c r="AI94" s="67">
        <f>IFERROR(AH94/AH98,0)</f>
        <v>0</v>
      </c>
      <c r="AJ94" s="66">
        <f>CK59</f>
        <v>0</v>
      </c>
      <c r="AK94" s="62">
        <f>IFERROR(AJ94/AJ98,0)</f>
        <v>0</v>
      </c>
      <c r="AL94" s="63" t="str">
        <f t="shared" si="129"/>
        <v>0</v>
      </c>
      <c r="AM94" s="64">
        <f>IFERROR(AL94/AL83,0)</f>
        <v>0</v>
      </c>
      <c r="AN94" s="63">
        <f>CL59</f>
        <v>0</v>
      </c>
      <c r="AO94" s="65">
        <f>IFERROR(AN94/AN98,0)</f>
        <v>0</v>
      </c>
      <c r="AP94" s="66">
        <f t="shared" si="162"/>
        <v>0</v>
      </c>
      <c r="AQ94" s="62">
        <f>IFERROR(AP94/AP98,0)</f>
        <v>0</v>
      </c>
      <c r="AR94" s="63" t="str">
        <f t="shared" si="131"/>
        <v>0</v>
      </c>
      <c r="AS94" s="64">
        <f>IFERROR(AR94/AR83,0)</f>
        <v>0</v>
      </c>
      <c r="AT94" s="63">
        <f t="shared" si="163"/>
        <v>0</v>
      </c>
      <c r="AU94" s="69">
        <f>IFERROR(AT94/AT98,0)</f>
        <v>0</v>
      </c>
      <c r="AV94" s="70">
        <f t="shared" si="133"/>
        <v>-8</v>
      </c>
      <c r="AW94" s="71">
        <f t="shared" si="134"/>
        <v>-0.8</v>
      </c>
      <c r="AX94" s="72">
        <f t="shared" si="135"/>
        <v>-17.51600000000002</v>
      </c>
      <c r="AY94" s="71">
        <f t="shared" si="136"/>
        <v>-0.2088221268478781</v>
      </c>
      <c r="AZ94" s="72">
        <f t="shared" si="137"/>
        <v>-706.07200000000012</v>
      </c>
      <c r="BA94" s="73">
        <f t="shared" si="138"/>
        <v>-0.84176442536957552</v>
      </c>
      <c r="BB94" s="70">
        <f t="shared" si="139"/>
        <v>2</v>
      </c>
      <c r="BC94" s="71">
        <f t="shared" si="140"/>
        <v>0</v>
      </c>
      <c r="BD94" s="72">
        <f t="shared" si="141"/>
        <v>66.364000000000004</v>
      </c>
      <c r="BE94" s="71">
        <f t="shared" si="142"/>
        <v>0</v>
      </c>
      <c r="BF94" s="72">
        <f t="shared" si="143"/>
        <v>132.72800000000001</v>
      </c>
      <c r="BG94" s="73">
        <f t="shared" si="144"/>
        <v>0</v>
      </c>
      <c r="BH94" s="70">
        <f t="shared" si="145"/>
        <v>2</v>
      </c>
      <c r="BI94" s="71">
        <f t="shared" si="146"/>
        <v>0</v>
      </c>
      <c r="BJ94" s="72">
        <f t="shared" si="147"/>
        <v>66.364000000000004</v>
      </c>
      <c r="BK94" s="71">
        <f t="shared" si="148"/>
        <v>0</v>
      </c>
      <c r="BL94" s="72">
        <f t="shared" si="149"/>
        <v>132.72800000000001</v>
      </c>
      <c r="BM94" s="74">
        <f t="shared" si="150"/>
        <v>0</v>
      </c>
      <c r="BN94" s="75">
        <f t="shared" si="151"/>
        <v>2</v>
      </c>
      <c r="BO94" s="71">
        <f t="shared" si="152"/>
        <v>0</v>
      </c>
      <c r="BP94" s="72">
        <f t="shared" si="153"/>
        <v>66.364000000000004</v>
      </c>
      <c r="BQ94" s="71">
        <f t="shared" si="154"/>
        <v>0</v>
      </c>
      <c r="BR94" s="72">
        <f t="shared" si="123"/>
        <v>132.72800000000001</v>
      </c>
      <c r="BS94" s="74">
        <f t="shared" si="155"/>
        <v>0</v>
      </c>
      <c r="BX94" s="321"/>
      <c r="BY94" s="366"/>
      <c r="BZ94" s="60" t="s">
        <v>48</v>
      </c>
      <c r="CA94" s="76">
        <v>200</v>
      </c>
      <c r="CB94" s="77">
        <v>17000</v>
      </c>
      <c r="CC94" s="78">
        <f>'[2]07월'!$P$85</f>
        <v>618</v>
      </c>
      <c r="CD94" s="79">
        <f>'[2]07월'!$AF$85</f>
        <v>48835.547999999995</v>
      </c>
      <c r="CE94" s="80">
        <v>146</v>
      </c>
      <c r="CF94" s="81">
        <v>12836.369999999999</v>
      </c>
      <c r="CG94" s="82"/>
      <c r="CH94" s="83"/>
      <c r="CI94" s="84"/>
      <c r="CJ94" s="85"/>
      <c r="CK94" s="78"/>
      <c r="CL94" s="83"/>
      <c r="CM94" s="78"/>
      <c r="CN94" s="83"/>
    </row>
    <row r="95" spans="3:92" ht="18" customHeight="1" x14ac:dyDescent="0.3">
      <c r="C95" s="315"/>
      <c r="D95" s="324"/>
      <c r="E95" s="60" t="s">
        <v>39</v>
      </c>
      <c r="F95" s="61">
        <f>CA60</f>
        <v>90</v>
      </c>
      <c r="G95" s="62">
        <f>IFERROR(F95/F98,0)</f>
        <v>1.6981132075471698E-2</v>
      </c>
      <c r="H95" s="63">
        <f t="shared" si="124"/>
        <v>88.54</v>
      </c>
      <c r="I95" s="64">
        <f>IFERROR(H95/H83,0)</f>
        <v>0.94221377767802605</v>
      </c>
      <c r="J95" s="63">
        <f>CB60</f>
        <v>7968.6</v>
      </c>
      <c r="K95" s="65">
        <f>IFERROR(J95/J98,0)</f>
        <v>1.813931254268154E-2</v>
      </c>
      <c r="L95" s="66">
        <f t="shared" si="160"/>
        <v>96</v>
      </c>
      <c r="M95" s="62">
        <f>IFERROR(L95/L98,0)</f>
        <v>1.9684232109903631E-2</v>
      </c>
      <c r="N95" s="63">
        <f t="shared" si="125"/>
        <v>84.029229166666667</v>
      </c>
      <c r="O95" s="64">
        <f>IFERROR(N95/N83,0)</f>
        <v>0.94525598034912184</v>
      </c>
      <c r="P95" s="63">
        <f t="shared" si="161"/>
        <v>8066.8059999999996</v>
      </c>
      <c r="Q95" s="67">
        <f>IFERROR(P95/P98,0)</f>
        <v>2.1823762433323783E-2</v>
      </c>
      <c r="R95" s="66">
        <f>CE60</f>
        <v>0</v>
      </c>
      <c r="S95" s="62">
        <f>IFERROR(R95/R98,0)</f>
        <v>0</v>
      </c>
      <c r="T95" s="63" t="str">
        <f t="shared" si="126"/>
        <v>0</v>
      </c>
      <c r="U95" s="64">
        <f>IFERROR(T95/T83,0)</f>
        <v>0</v>
      </c>
      <c r="V95" s="63">
        <f>CF60</f>
        <v>0</v>
      </c>
      <c r="W95" s="67">
        <f>IFERROR(V95/V98,0)</f>
        <v>0</v>
      </c>
      <c r="X95" s="68">
        <f>CG60</f>
        <v>0</v>
      </c>
      <c r="Y95" s="62">
        <f>IFERROR(X95/X98,0)</f>
        <v>0</v>
      </c>
      <c r="Z95" s="63" t="str">
        <f t="shared" si="127"/>
        <v>0</v>
      </c>
      <c r="AA95" s="64">
        <f>IFERROR(Z95/Z83,0)</f>
        <v>0</v>
      </c>
      <c r="AB95" s="63">
        <f>CH60</f>
        <v>0</v>
      </c>
      <c r="AC95" s="65">
        <f>IFERROR(AB95/AB98,0)</f>
        <v>0</v>
      </c>
      <c r="AD95" s="66">
        <f>CI60</f>
        <v>0</v>
      </c>
      <c r="AE95" s="62">
        <f>IFERROR(AD95/AD98,0)</f>
        <v>0</v>
      </c>
      <c r="AF95" s="63" t="str">
        <f t="shared" si="128"/>
        <v>0</v>
      </c>
      <c r="AG95" s="64">
        <f>IFERROR(AF95/AF83,0)</f>
        <v>0</v>
      </c>
      <c r="AH95" s="63">
        <f>CJ60</f>
        <v>0</v>
      </c>
      <c r="AI95" s="67">
        <f>IFERROR(AH95/AH98,0)</f>
        <v>0</v>
      </c>
      <c r="AJ95" s="66">
        <f>CK60</f>
        <v>0</v>
      </c>
      <c r="AK95" s="62">
        <f>IFERROR(AJ95/AJ98,0)</f>
        <v>0</v>
      </c>
      <c r="AL95" s="63" t="str">
        <f t="shared" si="129"/>
        <v>0</v>
      </c>
      <c r="AM95" s="64">
        <f>IFERROR(AL95/AL83,0)</f>
        <v>0</v>
      </c>
      <c r="AN95" s="63">
        <f>CL60</f>
        <v>0</v>
      </c>
      <c r="AO95" s="65">
        <f>IFERROR(AN95/AN98,0)</f>
        <v>0</v>
      </c>
      <c r="AP95" s="66">
        <f t="shared" si="162"/>
        <v>0</v>
      </c>
      <c r="AQ95" s="62">
        <f>IFERROR(AP95/AP98,0)</f>
        <v>0</v>
      </c>
      <c r="AR95" s="63" t="str">
        <f t="shared" si="131"/>
        <v>0</v>
      </c>
      <c r="AS95" s="64">
        <f>IFERROR(AR95/AR83,0)</f>
        <v>0</v>
      </c>
      <c r="AT95" s="63">
        <f t="shared" si="163"/>
        <v>0</v>
      </c>
      <c r="AU95" s="69">
        <f>IFERROR(AT95/AT98,0)</f>
        <v>0</v>
      </c>
      <c r="AV95" s="70">
        <f t="shared" si="133"/>
        <v>6</v>
      </c>
      <c r="AW95" s="71">
        <f t="shared" si="134"/>
        <v>6.6666666666666666E-2</v>
      </c>
      <c r="AX95" s="72">
        <f t="shared" si="135"/>
        <v>-4.5107708333333392</v>
      </c>
      <c r="AY95" s="71">
        <f t="shared" si="136"/>
        <v>-5.0946135456667485E-2</v>
      </c>
      <c r="AZ95" s="72">
        <f t="shared" si="137"/>
        <v>98.205999999999221</v>
      </c>
      <c r="BA95" s="73">
        <f t="shared" si="138"/>
        <v>1.2324122179554654E-2</v>
      </c>
      <c r="BB95" s="70">
        <f t="shared" si="139"/>
        <v>96</v>
      </c>
      <c r="BC95" s="71">
        <f t="shared" si="140"/>
        <v>0</v>
      </c>
      <c r="BD95" s="72">
        <f t="shared" si="141"/>
        <v>84.029229166666667</v>
      </c>
      <c r="BE95" s="71">
        <f t="shared" si="142"/>
        <v>0</v>
      </c>
      <c r="BF95" s="72">
        <f t="shared" si="143"/>
        <v>8066.8059999999996</v>
      </c>
      <c r="BG95" s="73">
        <f t="shared" si="144"/>
        <v>0</v>
      </c>
      <c r="BH95" s="70">
        <f t="shared" si="145"/>
        <v>96</v>
      </c>
      <c r="BI95" s="71">
        <f t="shared" si="146"/>
        <v>0</v>
      </c>
      <c r="BJ95" s="72">
        <f t="shared" si="147"/>
        <v>84.029229166666667</v>
      </c>
      <c r="BK95" s="71">
        <f t="shared" si="148"/>
        <v>0</v>
      </c>
      <c r="BL95" s="72">
        <f t="shared" si="149"/>
        <v>8066.8059999999996</v>
      </c>
      <c r="BM95" s="74">
        <f t="shared" si="150"/>
        <v>0</v>
      </c>
      <c r="BN95" s="75">
        <f t="shared" si="151"/>
        <v>96</v>
      </c>
      <c r="BO95" s="71">
        <f t="shared" si="152"/>
        <v>0</v>
      </c>
      <c r="BP95" s="72">
        <f t="shared" si="153"/>
        <v>84.029229166666667</v>
      </c>
      <c r="BQ95" s="71">
        <f t="shared" si="154"/>
        <v>0</v>
      </c>
      <c r="BR95" s="72">
        <f t="shared" si="123"/>
        <v>8066.8059999999996</v>
      </c>
      <c r="BS95" s="74">
        <f t="shared" si="155"/>
        <v>0</v>
      </c>
      <c r="BX95" s="321"/>
      <c r="BY95" s="366" t="s">
        <v>43</v>
      </c>
      <c r="BZ95" s="60" t="s">
        <v>50</v>
      </c>
      <c r="CA95" s="76">
        <v>150</v>
      </c>
      <c r="CB95" s="77">
        <v>17925.600000000002</v>
      </c>
      <c r="CC95" s="78">
        <f>'[2]07월'!$Q$85</f>
        <v>170</v>
      </c>
      <c r="CD95" s="79">
        <f>'[2]07월'!$AG$85</f>
        <v>25017.459000000003</v>
      </c>
      <c r="CE95" s="80">
        <v>107</v>
      </c>
      <c r="CF95" s="81">
        <v>13081.819</v>
      </c>
      <c r="CG95" s="82"/>
      <c r="CH95" s="83"/>
      <c r="CI95" s="84"/>
      <c r="CJ95" s="85"/>
      <c r="CK95" s="78"/>
      <c r="CL95" s="83"/>
      <c r="CM95" s="78"/>
      <c r="CN95" s="83"/>
    </row>
    <row r="96" spans="3:92" ht="18" customHeight="1" x14ac:dyDescent="0.3">
      <c r="C96" s="315"/>
      <c r="D96" s="325"/>
      <c r="E96" s="86" t="s">
        <v>41</v>
      </c>
      <c r="F96" s="87">
        <f>SUM(F91:F95)</f>
        <v>2050</v>
      </c>
      <c r="G96" s="88">
        <f>IFERROR(F96/F98,0)</f>
        <v>0.3867924528301887</v>
      </c>
      <c r="H96" s="89">
        <f t="shared" si="124"/>
        <v>83.288975609756122</v>
      </c>
      <c r="I96" s="90">
        <f>IFERROR(H96/H83,0)</f>
        <v>0.88633409022138332</v>
      </c>
      <c r="J96" s="89">
        <f>SUM(J91:J95)</f>
        <v>170742.40000000005</v>
      </c>
      <c r="K96" s="91">
        <f>IFERROR(J96/J98,0)</f>
        <v>0.38866924652856827</v>
      </c>
      <c r="L96" s="92">
        <f>SUM(L91:L95)</f>
        <v>1237</v>
      </c>
      <c r="M96" s="88">
        <f>IFERROR(L96/L98,0)</f>
        <v>0.2536395324994874</v>
      </c>
      <c r="N96" s="89">
        <f t="shared" si="125"/>
        <v>82.202303152789</v>
      </c>
      <c r="O96" s="90">
        <f>IFERROR(N96/N83,0)</f>
        <v>0.92470464651684281</v>
      </c>
      <c r="P96" s="89">
        <f>SUM(P91:P95)</f>
        <v>101684.249</v>
      </c>
      <c r="Q96" s="93">
        <f>IFERROR(P96/P98,0)</f>
        <v>0.27509436738492798</v>
      </c>
      <c r="R96" s="92">
        <f>SUM(R91:R95)</f>
        <v>0</v>
      </c>
      <c r="S96" s="88">
        <f>IFERROR(R96/R98,0)</f>
        <v>0</v>
      </c>
      <c r="T96" s="89" t="str">
        <f t="shared" si="126"/>
        <v>0</v>
      </c>
      <c r="U96" s="90">
        <f>IFERROR(T96/T83,0)</f>
        <v>0</v>
      </c>
      <c r="V96" s="89">
        <f>SUM(V91:V95)</f>
        <v>0</v>
      </c>
      <c r="W96" s="93">
        <f>IFERROR(V96/V98,0)</f>
        <v>0</v>
      </c>
      <c r="X96" s="94">
        <f>SUM(X91:X95)</f>
        <v>0</v>
      </c>
      <c r="Y96" s="88">
        <f>IFERROR(X96/X98,0)</f>
        <v>0</v>
      </c>
      <c r="Z96" s="89" t="str">
        <f t="shared" si="127"/>
        <v>0</v>
      </c>
      <c r="AA96" s="90">
        <f>IFERROR(Z96/Z83,0)</f>
        <v>0</v>
      </c>
      <c r="AB96" s="89">
        <f>SUM(AB91:AB95)</f>
        <v>0</v>
      </c>
      <c r="AC96" s="91">
        <f>IFERROR(AB96/AB98,0)</f>
        <v>0</v>
      </c>
      <c r="AD96" s="92">
        <f>SUM(AD91:AD95)</f>
        <v>0</v>
      </c>
      <c r="AE96" s="88">
        <f>IFERROR(AD96/AD98,0)</f>
        <v>0</v>
      </c>
      <c r="AF96" s="89" t="str">
        <f t="shared" si="128"/>
        <v>0</v>
      </c>
      <c r="AG96" s="90">
        <f>IFERROR(AF96/AF83,0)</f>
        <v>0</v>
      </c>
      <c r="AH96" s="89">
        <f>SUM(AH91:AH95)</f>
        <v>0</v>
      </c>
      <c r="AI96" s="93">
        <f>IFERROR(AH96/AH98,0)</f>
        <v>0</v>
      </c>
      <c r="AJ96" s="92">
        <f>SUM(AJ91:AJ95)</f>
        <v>0</v>
      </c>
      <c r="AK96" s="88">
        <f>IFERROR(AJ96/AJ98,0)</f>
        <v>0</v>
      </c>
      <c r="AL96" s="89" t="str">
        <f t="shared" si="129"/>
        <v>0</v>
      </c>
      <c r="AM96" s="90">
        <f>IFERROR(AL96/AL83,0)</f>
        <v>0</v>
      </c>
      <c r="AN96" s="89">
        <f>SUM(AN91:AN95)</f>
        <v>0</v>
      </c>
      <c r="AO96" s="91">
        <f>IFERROR(AN96/AN98,0)</f>
        <v>0</v>
      </c>
      <c r="AP96" s="92">
        <f>SUM(AP91:AP95)</f>
        <v>0</v>
      </c>
      <c r="AQ96" s="88">
        <f>IFERROR(AP96/AP98,0)</f>
        <v>0</v>
      </c>
      <c r="AR96" s="89" t="str">
        <f t="shared" si="131"/>
        <v>0</v>
      </c>
      <c r="AS96" s="90">
        <f>IFERROR(AR96/AR83,0)</f>
        <v>0</v>
      </c>
      <c r="AT96" s="89">
        <f>SUM(AT91:AT95)</f>
        <v>0</v>
      </c>
      <c r="AU96" s="95">
        <f>IFERROR(AT96/AT98,0)</f>
        <v>0</v>
      </c>
      <c r="AV96" s="96">
        <f t="shared" si="133"/>
        <v>-813</v>
      </c>
      <c r="AW96" s="97">
        <f t="shared" si="134"/>
        <v>-0.39658536585365856</v>
      </c>
      <c r="AX96" s="98">
        <f t="shared" si="135"/>
        <v>-1.086672456967122</v>
      </c>
      <c r="AY96" s="97">
        <f t="shared" si="136"/>
        <v>-1.304701431385877E-2</v>
      </c>
      <c r="AZ96" s="98">
        <f t="shared" si="137"/>
        <v>-69058.151000000056</v>
      </c>
      <c r="BA96" s="99">
        <f t="shared" si="138"/>
        <v>-0.4044581252225577</v>
      </c>
      <c r="BB96" s="96">
        <f t="shared" si="139"/>
        <v>1237</v>
      </c>
      <c r="BC96" s="97">
        <f t="shared" si="140"/>
        <v>0</v>
      </c>
      <c r="BD96" s="98">
        <f t="shared" si="141"/>
        <v>82.202303152789</v>
      </c>
      <c r="BE96" s="97">
        <f t="shared" si="142"/>
        <v>0</v>
      </c>
      <c r="BF96" s="98">
        <f t="shared" si="143"/>
        <v>101684.249</v>
      </c>
      <c r="BG96" s="99">
        <f t="shared" si="144"/>
        <v>0</v>
      </c>
      <c r="BH96" s="96">
        <f t="shared" si="145"/>
        <v>1237</v>
      </c>
      <c r="BI96" s="97">
        <f t="shared" si="146"/>
        <v>0</v>
      </c>
      <c r="BJ96" s="98">
        <f t="shared" si="147"/>
        <v>82.202303152789</v>
      </c>
      <c r="BK96" s="97">
        <f t="shared" si="148"/>
        <v>0</v>
      </c>
      <c r="BL96" s="98">
        <f t="shared" si="149"/>
        <v>101684.249</v>
      </c>
      <c r="BM96" s="100">
        <f t="shared" si="150"/>
        <v>0</v>
      </c>
      <c r="BN96" s="101">
        <f t="shared" si="151"/>
        <v>1237</v>
      </c>
      <c r="BO96" s="97">
        <f t="shared" si="152"/>
        <v>0</v>
      </c>
      <c r="BP96" s="98">
        <f t="shared" si="153"/>
        <v>82.202303152789</v>
      </c>
      <c r="BQ96" s="97">
        <f t="shared" si="154"/>
        <v>0</v>
      </c>
      <c r="BR96" s="98">
        <f t="shared" si="123"/>
        <v>101684.249</v>
      </c>
      <c r="BS96" s="100">
        <f t="shared" si="155"/>
        <v>0</v>
      </c>
      <c r="BX96" s="321"/>
      <c r="BY96" s="366"/>
      <c r="BZ96" s="60" t="s">
        <v>51</v>
      </c>
      <c r="CA96" s="76">
        <v>1100</v>
      </c>
      <c r="CB96" s="77">
        <v>120612.80000000002</v>
      </c>
      <c r="CC96" s="78">
        <f>'[2]07월'!$R$85</f>
        <v>354</v>
      </c>
      <c r="CD96" s="79">
        <f>'[2]07월'!$AH$85</f>
        <v>42046.371999999996</v>
      </c>
      <c r="CE96" s="80">
        <v>514</v>
      </c>
      <c r="CF96" s="81">
        <v>60289.103000000003</v>
      </c>
      <c r="CG96" s="82"/>
      <c r="CH96" s="83"/>
      <c r="CI96" s="84"/>
      <c r="CJ96" s="85"/>
      <c r="CK96" s="78"/>
      <c r="CL96" s="83"/>
      <c r="CM96" s="78"/>
      <c r="CN96" s="83"/>
    </row>
    <row r="97" spans="3:92" ht="18" customHeight="1" x14ac:dyDescent="0.3">
      <c r="C97" s="315"/>
      <c r="D97" s="326" t="s">
        <v>57</v>
      </c>
      <c r="E97" s="327"/>
      <c r="F97" s="155">
        <f>CA61</f>
        <v>30</v>
      </c>
      <c r="G97" s="156">
        <f>IFERROR(F97/F98,0)</f>
        <v>5.6603773584905656E-3</v>
      </c>
      <c r="H97" s="157">
        <f t="shared" si="124"/>
        <v>0</v>
      </c>
      <c r="I97" s="158">
        <f>IFERROR(H97/H83,0)</f>
        <v>0</v>
      </c>
      <c r="J97" s="157">
        <f>CB61</f>
        <v>0</v>
      </c>
      <c r="K97" s="159">
        <f>IFERROR(J97/J98,0)</f>
        <v>0</v>
      </c>
      <c r="L97" s="160">
        <f>CC61</f>
        <v>59</v>
      </c>
      <c r="M97" s="156">
        <f>IFERROR(L97/L98,0)</f>
        <v>1.2097600984211606E-2</v>
      </c>
      <c r="N97" s="157">
        <f t="shared" si="125"/>
        <v>0</v>
      </c>
      <c r="O97" s="158">
        <f>IFERROR(N97/N83,0)</f>
        <v>0</v>
      </c>
      <c r="P97" s="157">
        <f>CD61</f>
        <v>0</v>
      </c>
      <c r="Q97" s="161">
        <f>IFERROR(P97/P98,0)</f>
        <v>0</v>
      </c>
      <c r="R97" s="160">
        <f>CE61</f>
        <v>0</v>
      </c>
      <c r="S97" s="156">
        <f>IFERROR(R97/R98,0)</f>
        <v>0</v>
      </c>
      <c r="T97" s="157" t="str">
        <f t="shared" si="126"/>
        <v>0</v>
      </c>
      <c r="U97" s="158">
        <f>IFERROR(T97/T83,0)</f>
        <v>0</v>
      </c>
      <c r="V97" s="157">
        <f>CF61</f>
        <v>0</v>
      </c>
      <c r="W97" s="161">
        <f>IFERROR(V97/V98,0)</f>
        <v>0</v>
      </c>
      <c r="X97" s="162">
        <f>CG61</f>
        <v>0</v>
      </c>
      <c r="Y97" s="156">
        <f>IFERROR(X97/X98,0)</f>
        <v>0</v>
      </c>
      <c r="Z97" s="157" t="str">
        <f t="shared" si="127"/>
        <v>0</v>
      </c>
      <c r="AA97" s="158">
        <f>IFERROR(Z97/Z83,0)</f>
        <v>0</v>
      </c>
      <c r="AB97" s="157">
        <f>CH61</f>
        <v>0</v>
      </c>
      <c r="AC97" s="159">
        <f>IFERROR(AB97/AB98,0)</f>
        <v>0</v>
      </c>
      <c r="AD97" s="160">
        <f>CI61</f>
        <v>0</v>
      </c>
      <c r="AE97" s="156">
        <f>IFERROR(AD97/AD98,0)</f>
        <v>0</v>
      </c>
      <c r="AF97" s="157" t="str">
        <f t="shared" si="128"/>
        <v>0</v>
      </c>
      <c r="AG97" s="158">
        <f>IFERROR(AF97/AF83,0)</f>
        <v>0</v>
      </c>
      <c r="AH97" s="157">
        <f>CJ61</f>
        <v>0</v>
      </c>
      <c r="AI97" s="161">
        <f>IFERROR(AH97/AH98,0)</f>
        <v>0</v>
      </c>
      <c r="AJ97" s="160">
        <f>CK61</f>
        <v>0</v>
      </c>
      <c r="AK97" s="156">
        <f>IFERROR(AJ97/AJ98,0)</f>
        <v>0</v>
      </c>
      <c r="AL97" s="157" t="str">
        <f t="shared" si="129"/>
        <v>0</v>
      </c>
      <c r="AM97" s="158">
        <f>IFERROR(AL97/AL83,0)</f>
        <v>0</v>
      </c>
      <c r="AN97" s="157">
        <f>CL61</f>
        <v>0</v>
      </c>
      <c r="AO97" s="159">
        <f>IFERROR(AN97/AN98,0)</f>
        <v>0</v>
      </c>
      <c r="AP97" s="160">
        <f>CM61</f>
        <v>0</v>
      </c>
      <c r="AQ97" s="156">
        <f>IFERROR(AP97/AP98,0)</f>
        <v>0</v>
      </c>
      <c r="AR97" s="157" t="str">
        <f t="shared" si="131"/>
        <v>0</v>
      </c>
      <c r="AS97" s="158">
        <f>IFERROR(AR97/AR83,0)</f>
        <v>0</v>
      </c>
      <c r="AT97" s="157">
        <f>CN61</f>
        <v>0</v>
      </c>
      <c r="AU97" s="163">
        <f>IFERROR(AT97/AT98,0)</f>
        <v>0</v>
      </c>
      <c r="AV97" s="164">
        <f t="shared" si="133"/>
        <v>29</v>
      </c>
      <c r="AW97" s="165">
        <f t="shared" si="134"/>
        <v>0.96666666666666667</v>
      </c>
      <c r="AX97" s="166">
        <f t="shared" si="135"/>
        <v>0</v>
      </c>
      <c r="AY97" s="165">
        <f t="shared" si="136"/>
        <v>0</v>
      </c>
      <c r="AZ97" s="166">
        <f t="shared" si="137"/>
        <v>0</v>
      </c>
      <c r="BA97" s="167">
        <f t="shared" si="138"/>
        <v>0</v>
      </c>
      <c r="BB97" s="164">
        <f t="shared" si="139"/>
        <v>59</v>
      </c>
      <c r="BC97" s="165">
        <f t="shared" si="140"/>
        <v>0</v>
      </c>
      <c r="BD97" s="166">
        <f t="shared" si="141"/>
        <v>0</v>
      </c>
      <c r="BE97" s="165">
        <f t="shared" si="142"/>
        <v>0</v>
      </c>
      <c r="BF97" s="166">
        <f t="shared" si="143"/>
        <v>0</v>
      </c>
      <c r="BG97" s="167">
        <f t="shared" si="144"/>
        <v>0</v>
      </c>
      <c r="BH97" s="164">
        <f t="shared" si="145"/>
        <v>59</v>
      </c>
      <c r="BI97" s="165">
        <f t="shared" si="146"/>
        <v>0</v>
      </c>
      <c r="BJ97" s="166">
        <f t="shared" si="147"/>
        <v>0</v>
      </c>
      <c r="BK97" s="165">
        <f t="shared" si="148"/>
        <v>0</v>
      </c>
      <c r="BL97" s="166">
        <f t="shared" si="149"/>
        <v>0</v>
      </c>
      <c r="BM97" s="168">
        <f t="shared" si="150"/>
        <v>0</v>
      </c>
      <c r="BN97" s="169">
        <f t="shared" si="151"/>
        <v>59</v>
      </c>
      <c r="BO97" s="165">
        <f t="shared" si="152"/>
        <v>0</v>
      </c>
      <c r="BP97" s="166">
        <f t="shared" si="153"/>
        <v>0</v>
      </c>
      <c r="BQ97" s="165">
        <f t="shared" si="154"/>
        <v>0</v>
      </c>
      <c r="BR97" s="166">
        <f t="shared" si="123"/>
        <v>0</v>
      </c>
      <c r="BS97" s="168">
        <f t="shared" si="155"/>
        <v>0</v>
      </c>
      <c r="BX97" s="321"/>
      <c r="BY97" s="366"/>
      <c r="BZ97" s="60" t="s">
        <v>54</v>
      </c>
      <c r="CA97" s="76">
        <v>1400</v>
      </c>
      <c r="CB97" s="77">
        <v>151782.40000000002</v>
      </c>
      <c r="CC97" s="78">
        <f>'[2]07월'!$S$85</f>
        <v>938</v>
      </c>
      <c r="CD97" s="79">
        <f>'[2]07월'!$AI$85</f>
        <v>116840.09700000001</v>
      </c>
      <c r="CE97" s="80">
        <v>380</v>
      </c>
      <c r="CF97" s="81">
        <v>47124.349000000002</v>
      </c>
      <c r="CG97" s="82"/>
      <c r="CH97" s="83"/>
      <c r="CI97" s="84"/>
      <c r="CJ97" s="85"/>
      <c r="CK97" s="78"/>
      <c r="CL97" s="83"/>
      <c r="CM97" s="78"/>
      <c r="CN97" s="83"/>
    </row>
    <row r="98" spans="3:92" ht="18" customHeight="1" x14ac:dyDescent="0.3">
      <c r="C98" s="315"/>
      <c r="D98" s="328" t="s">
        <v>59</v>
      </c>
      <c r="E98" s="329"/>
      <c r="F98" s="170">
        <f>SUM(F86,F90,F96,F97)</f>
        <v>5300</v>
      </c>
      <c r="G98" s="171">
        <f>IFERROR(F98/F98,0)</f>
        <v>1</v>
      </c>
      <c r="H98" s="172">
        <f t="shared" si="124"/>
        <v>82.886792452830193</v>
      </c>
      <c r="I98" s="173">
        <f>IFERROR(H98/H83,0)</f>
        <v>0.88205418835097837</v>
      </c>
      <c r="J98" s="172">
        <f>SUM(J86,J90,J96,J97)</f>
        <v>439300</v>
      </c>
      <c r="K98" s="174">
        <f>IFERROR(J98/J98,0)</f>
        <v>1</v>
      </c>
      <c r="L98" s="175">
        <f>SUM(L86,L90,L96,L97)</f>
        <v>4877</v>
      </c>
      <c r="M98" s="171">
        <f>IFERROR(L98/L98,0)</f>
        <v>1</v>
      </c>
      <c r="N98" s="172">
        <f t="shared" si="125"/>
        <v>75.791278244822635</v>
      </c>
      <c r="O98" s="173">
        <f>IFERROR(N98/N83,0)</f>
        <v>0.852586174236172</v>
      </c>
      <c r="P98" s="172">
        <f>SUM(P86,P90,P96,P97)</f>
        <v>369634.06400000001</v>
      </c>
      <c r="Q98" s="176">
        <f>IFERROR(P98/P98,0)</f>
        <v>1</v>
      </c>
      <c r="R98" s="175">
        <f>SUM(R86,R90,R96,R97)</f>
        <v>0</v>
      </c>
      <c r="S98" s="171">
        <f>IFERROR(R98/R98,0)</f>
        <v>0</v>
      </c>
      <c r="T98" s="172" t="str">
        <f t="shared" si="126"/>
        <v>0</v>
      </c>
      <c r="U98" s="173">
        <f>IFERROR(T98/T83,0)</f>
        <v>0</v>
      </c>
      <c r="V98" s="172">
        <f>SUM(V86,V90,V96,V97)</f>
        <v>0</v>
      </c>
      <c r="W98" s="176">
        <f>IFERROR(V98/V98,0)</f>
        <v>0</v>
      </c>
      <c r="X98" s="177">
        <f>SUM(X86,X90,X96,X97)</f>
        <v>0</v>
      </c>
      <c r="Y98" s="171">
        <f>IFERROR(X98/X98,0)</f>
        <v>0</v>
      </c>
      <c r="Z98" s="172" t="str">
        <f t="shared" si="127"/>
        <v>0</v>
      </c>
      <c r="AA98" s="173">
        <f>IFERROR(Z98/Z83,0)</f>
        <v>0</v>
      </c>
      <c r="AB98" s="172">
        <f>SUM(AB86,AB90,AB96,AB97)</f>
        <v>0</v>
      </c>
      <c r="AC98" s="174">
        <f>IFERROR(AB98/AB98,0)</f>
        <v>0</v>
      </c>
      <c r="AD98" s="175">
        <f>SUM(AD86,AD90,AD96,AD97)</f>
        <v>0</v>
      </c>
      <c r="AE98" s="171">
        <f>IFERROR(AD98/AD98,0)</f>
        <v>0</v>
      </c>
      <c r="AF98" s="172" t="str">
        <f t="shared" si="128"/>
        <v>0</v>
      </c>
      <c r="AG98" s="173">
        <f>IFERROR(AF98/AF83,0)</f>
        <v>0</v>
      </c>
      <c r="AH98" s="172">
        <f>SUM(AH86,AH90,AH96,AH97)</f>
        <v>0</v>
      </c>
      <c r="AI98" s="176">
        <f>IFERROR(AH98/AH98,0)</f>
        <v>0</v>
      </c>
      <c r="AJ98" s="175">
        <f>SUM(AJ86,AJ90,AJ96,AJ97)</f>
        <v>0</v>
      </c>
      <c r="AK98" s="171">
        <f>IFERROR(AJ98/AJ98,0)</f>
        <v>0</v>
      </c>
      <c r="AL98" s="172" t="str">
        <f t="shared" si="129"/>
        <v>0</v>
      </c>
      <c r="AM98" s="173">
        <f>IFERROR(AL98/AL83,0)</f>
        <v>0</v>
      </c>
      <c r="AN98" s="172">
        <f>SUM(AN86,AN90,AN96,AN97)</f>
        <v>0</v>
      </c>
      <c r="AO98" s="174">
        <f>IFERROR(AN98/AN98,0)</f>
        <v>0</v>
      </c>
      <c r="AP98" s="175">
        <f>SUM(AP86,AP90,AP96,AP97)</f>
        <v>0</v>
      </c>
      <c r="AQ98" s="171">
        <f>IFERROR(AP98/AP98,0)</f>
        <v>0</v>
      </c>
      <c r="AR98" s="172" t="str">
        <f t="shared" si="131"/>
        <v>0</v>
      </c>
      <c r="AS98" s="173">
        <f>IFERROR(AR98/AR83,0)</f>
        <v>0</v>
      </c>
      <c r="AT98" s="172">
        <f>SUM(AT86,AT90,AT96,AT97)</f>
        <v>0</v>
      </c>
      <c r="AU98" s="178">
        <f>IFERROR(AT98/AT98,0)</f>
        <v>0</v>
      </c>
      <c r="AV98" s="179">
        <f t="shared" si="133"/>
        <v>-423</v>
      </c>
      <c r="AW98" s="180">
        <f t="shared" si="134"/>
        <v>-7.9811320754716975E-2</v>
      </c>
      <c r="AX98" s="181">
        <f t="shared" si="135"/>
        <v>-7.0955142080075575</v>
      </c>
      <c r="AY98" s="180">
        <f t="shared" si="136"/>
        <v>-8.5604883456499095E-2</v>
      </c>
      <c r="AZ98" s="181">
        <f t="shared" si="137"/>
        <v>-69665.935999999987</v>
      </c>
      <c r="BA98" s="182">
        <f t="shared" si="138"/>
        <v>-0.15858396539949918</v>
      </c>
      <c r="BB98" s="179">
        <f t="shared" si="139"/>
        <v>4877</v>
      </c>
      <c r="BC98" s="180">
        <f t="shared" si="140"/>
        <v>0</v>
      </c>
      <c r="BD98" s="181">
        <f t="shared" si="141"/>
        <v>75.791278244822635</v>
      </c>
      <c r="BE98" s="180">
        <f t="shared" si="142"/>
        <v>0</v>
      </c>
      <c r="BF98" s="181">
        <f t="shared" si="143"/>
        <v>369634.06400000001</v>
      </c>
      <c r="BG98" s="182">
        <f t="shared" si="144"/>
        <v>0</v>
      </c>
      <c r="BH98" s="179">
        <f t="shared" si="145"/>
        <v>4877</v>
      </c>
      <c r="BI98" s="180">
        <f t="shared" si="146"/>
        <v>0</v>
      </c>
      <c r="BJ98" s="181">
        <f t="shared" si="147"/>
        <v>75.791278244822635</v>
      </c>
      <c r="BK98" s="180">
        <f t="shared" si="148"/>
        <v>0</v>
      </c>
      <c r="BL98" s="181">
        <f t="shared" si="149"/>
        <v>369634.06400000001</v>
      </c>
      <c r="BM98" s="183">
        <f t="shared" si="150"/>
        <v>0</v>
      </c>
      <c r="BN98" s="184">
        <f t="shared" si="151"/>
        <v>4877</v>
      </c>
      <c r="BO98" s="180">
        <f t="shared" si="152"/>
        <v>0</v>
      </c>
      <c r="BP98" s="181">
        <f t="shared" si="153"/>
        <v>75.791278244822635</v>
      </c>
      <c r="BQ98" s="180">
        <f t="shared" si="154"/>
        <v>0</v>
      </c>
      <c r="BR98" s="181">
        <f t="shared" si="123"/>
        <v>369634.06400000001</v>
      </c>
      <c r="BS98" s="183">
        <f t="shared" si="155"/>
        <v>0</v>
      </c>
      <c r="BX98" s="321"/>
      <c r="BY98" s="366"/>
      <c r="BZ98" s="60" t="s">
        <v>55</v>
      </c>
      <c r="CA98" s="76">
        <v>10</v>
      </c>
      <c r="CB98" s="77">
        <v>1108.8000000000002</v>
      </c>
      <c r="CC98" s="78">
        <f>'[2]07월'!$T$85</f>
        <v>1</v>
      </c>
      <c r="CD98" s="79">
        <f>'[2]07월'!$AJ$85</f>
        <v>131.81800000000001</v>
      </c>
      <c r="CE98" s="80">
        <v>0</v>
      </c>
      <c r="CF98" s="81">
        <v>0</v>
      </c>
      <c r="CG98" s="82"/>
      <c r="CH98" s="83"/>
      <c r="CI98" s="84"/>
      <c r="CJ98" s="85"/>
      <c r="CK98" s="78"/>
      <c r="CL98" s="83"/>
      <c r="CM98" s="78"/>
      <c r="CN98" s="83"/>
    </row>
    <row r="99" spans="3:92" ht="18" customHeight="1" thickBot="1" x14ac:dyDescent="0.35">
      <c r="C99" s="316"/>
      <c r="D99" s="330" t="s">
        <v>60</v>
      </c>
      <c r="E99" s="331"/>
      <c r="F99" s="185">
        <f>F98/F78</f>
        <v>0.75177304964539005</v>
      </c>
      <c r="G99" s="186"/>
      <c r="H99" s="187"/>
      <c r="I99" s="188"/>
      <c r="J99" s="187"/>
      <c r="K99" s="189"/>
      <c r="L99" s="190">
        <f>L98/L78</f>
        <v>0.6917730496453901</v>
      </c>
      <c r="M99" s="186"/>
      <c r="N99" s="187"/>
      <c r="O99" s="188"/>
      <c r="P99" s="187"/>
      <c r="Q99" s="191"/>
      <c r="R99" s="190" t="e">
        <f>R98/R78</f>
        <v>#DIV/0!</v>
      </c>
      <c r="S99" s="186"/>
      <c r="T99" s="187"/>
      <c r="U99" s="188"/>
      <c r="V99" s="187"/>
      <c r="W99" s="191"/>
      <c r="X99" s="192" t="e">
        <f>X98/X78</f>
        <v>#DIV/0!</v>
      </c>
      <c r="Y99" s="186"/>
      <c r="Z99" s="187"/>
      <c r="AA99" s="188"/>
      <c r="AB99" s="187"/>
      <c r="AC99" s="189"/>
      <c r="AD99" s="190" t="e">
        <f>AD98/AD78</f>
        <v>#DIV/0!</v>
      </c>
      <c r="AE99" s="186"/>
      <c r="AF99" s="187"/>
      <c r="AG99" s="188"/>
      <c r="AH99" s="187"/>
      <c r="AI99" s="191"/>
      <c r="AJ99" s="190" t="e">
        <f>AJ98/AJ78</f>
        <v>#DIV/0!</v>
      </c>
      <c r="AK99" s="186"/>
      <c r="AL99" s="187"/>
      <c r="AM99" s="188"/>
      <c r="AN99" s="187"/>
      <c r="AO99" s="189"/>
      <c r="AP99" s="190" t="e">
        <f>AP98/AP78</f>
        <v>#DIV/0!</v>
      </c>
      <c r="AQ99" s="186"/>
      <c r="AR99" s="187"/>
      <c r="AS99" s="188"/>
      <c r="AT99" s="187"/>
      <c r="AU99" s="193"/>
      <c r="AV99" s="194">
        <f t="shared" si="133"/>
        <v>-5.9999999999999942E-2</v>
      </c>
      <c r="AW99" s="195"/>
      <c r="AX99" s="196"/>
      <c r="AY99" s="197"/>
      <c r="AZ99" s="196"/>
      <c r="BA99" s="197"/>
      <c r="BB99" s="194">
        <f t="shared" si="139"/>
        <v>0</v>
      </c>
      <c r="BC99" s="195"/>
      <c r="BD99" s="196"/>
      <c r="BE99" s="197"/>
      <c r="BF99" s="196"/>
      <c r="BG99" s="197"/>
      <c r="BH99" s="194">
        <f t="shared" si="145"/>
        <v>0</v>
      </c>
      <c r="BI99" s="195"/>
      <c r="BJ99" s="196"/>
      <c r="BK99" s="197"/>
      <c r="BL99" s="196"/>
      <c r="BM99" s="198"/>
      <c r="BN99" s="199">
        <f>IFERROR(L99-AP99,0)</f>
        <v>0</v>
      </c>
      <c r="BO99" s="195"/>
      <c r="BP99" s="196"/>
      <c r="BQ99" s="197"/>
      <c r="BR99" s="196"/>
      <c r="BS99" s="198"/>
      <c r="BX99" s="321"/>
      <c r="BY99" s="366"/>
      <c r="BZ99" s="60" t="s">
        <v>40</v>
      </c>
      <c r="CA99" s="76">
        <v>90</v>
      </c>
      <c r="CB99" s="77">
        <v>10533.6</v>
      </c>
      <c r="CC99" s="78">
        <f>'[2]07월'!$U$85</f>
        <v>103</v>
      </c>
      <c r="CD99" s="79">
        <f>'[2]07월'!$AK$85</f>
        <v>13165.455999999998</v>
      </c>
      <c r="CE99" s="80">
        <v>58</v>
      </c>
      <c r="CF99" s="81">
        <v>8202.726999999999</v>
      </c>
      <c r="CG99" s="82"/>
      <c r="CH99" s="83"/>
      <c r="CI99" s="84"/>
      <c r="CJ99" s="85"/>
      <c r="CK99" s="78"/>
      <c r="CL99" s="83"/>
      <c r="CM99" s="78"/>
      <c r="CN99" s="83"/>
    </row>
    <row r="100" spans="3:92" ht="18" customHeight="1" x14ac:dyDescent="0.3">
      <c r="AM100" s="4"/>
      <c r="AS100" s="4"/>
      <c r="BI100" s="3"/>
      <c r="BK100" s="3"/>
      <c r="BM100" s="3"/>
      <c r="BO100" s="3"/>
      <c r="BQ100" s="3"/>
      <c r="BS100" s="3"/>
      <c r="BX100" s="368"/>
      <c r="BY100" s="364" t="s">
        <v>57</v>
      </c>
      <c r="BZ100" s="365"/>
      <c r="CA100" s="135">
        <v>30</v>
      </c>
      <c r="CB100" s="136">
        <v>0</v>
      </c>
      <c r="CC100" s="137">
        <f>'[2]07월'!$V$85</f>
        <v>51</v>
      </c>
      <c r="CD100" s="138">
        <f>'[2]07월'!$AL$85</f>
        <v>-106.364</v>
      </c>
      <c r="CE100" s="139">
        <v>11</v>
      </c>
      <c r="CF100" s="140">
        <v>0</v>
      </c>
      <c r="CG100" s="141"/>
      <c r="CH100" s="142"/>
      <c r="CI100" s="143"/>
      <c r="CJ100" s="144"/>
      <c r="CK100" s="137"/>
      <c r="CL100" s="142"/>
      <c r="CM100" s="137"/>
      <c r="CN100" s="142"/>
    </row>
    <row r="101" spans="3:92" ht="18" customHeight="1" x14ac:dyDescent="0.3">
      <c r="AH101" s="8"/>
      <c r="AM101" s="4"/>
      <c r="AN101" s="8"/>
      <c r="AS101" s="4"/>
      <c r="AT101" s="8"/>
      <c r="BI101" s="3"/>
      <c r="BK101" s="3"/>
      <c r="BM101" s="3"/>
      <c r="BO101" s="3"/>
      <c r="BQ101" s="3"/>
      <c r="BS101" s="3"/>
      <c r="BX101" s="320" t="s">
        <v>66</v>
      </c>
      <c r="BY101" s="363" t="s">
        <v>35</v>
      </c>
      <c r="BZ101" s="102" t="s">
        <v>34</v>
      </c>
      <c r="CA101" s="145">
        <v>1400</v>
      </c>
      <c r="CB101" s="146">
        <v>193200</v>
      </c>
      <c r="CC101" s="52">
        <f>'[3]08월'!$J$86</f>
        <v>890</v>
      </c>
      <c r="CD101" s="53">
        <f>'[3]08월'!$Z$86</f>
        <v>139752.92300000001</v>
      </c>
      <c r="CE101" s="149">
        <v>1394</v>
      </c>
      <c r="CF101" s="150">
        <v>203260.99300000002</v>
      </c>
      <c r="CG101" s="151"/>
      <c r="CH101" s="152"/>
      <c r="CI101" s="153"/>
      <c r="CJ101" s="154"/>
      <c r="CK101" s="147"/>
      <c r="CL101" s="152"/>
      <c r="CM101" s="147"/>
      <c r="CN101" s="152"/>
    </row>
    <row r="102" spans="3:92" s="8" customFormat="1" ht="18" customHeight="1" thickBot="1" x14ac:dyDescent="0.35">
      <c r="C102" s="7"/>
      <c r="D102" s="7"/>
      <c r="E102" s="7"/>
      <c r="F102" s="7">
        <f>CE169</f>
        <v>7285</v>
      </c>
      <c r="G102" s="3"/>
      <c r="I102" s="4"/>
      <c r="J102" s="9"/>
      <c r="K102" s="9"/>
      <c r="L102" s="7">
        <f>CE170</f>
        <v>7285</v>
      </c>
      <c r="M102" s="3"/>
      <c r="O102" s="4"/>
      <c r="P102" s="9"/>
      <c r="Q102" s="9"/>
      <c r="R102" s="10">
        <f>CE171</f>
        <v>0</v>
      </c>
      <c r="S102" s="11"/>
      <c r="T102" s="10"/>
      <c r="U102" s="12"/>
      <c r="V102" s="9"/>
      <c r="W102" s="9"/>
      <c r="X102" s="10">
        <f>CE172</f>
        <v>0</v>
      </c>
      <c r="Y102" s="11"/>
      <c r="Z102" s="10"/>
      <c r="AA102" s="12"/>
      <c r="AB102" s="9"/>
      <c r="AC102" s="9"/>
      <c r="AD102" s="10">
        <f>CE173</f>
        <v>0</v>
      </c>
      <c r="AE102" s="11"/>
      <c r="AF102" s="10"/>
      <c r="AG102" s="12"/>
      <c r="AH102" s="9"/>
      <c r="AI102" s="9"/>
      <c r="AJ102" s="10">
        <f>CE174</f>
        <v>0</v>
      </c>
      <c r="AK102" s="3"/>
      <c r="AM102" s="4"/>
      <c r="AO102" s="3"/>
      <c r="AP102" s="10">
        <f>CE175</f>
        <v>0</v>
      </c>
      <c r="AQ102" s="3"/>
      <c r="AS102" s="4"/>
      <c r="AU102" s="3"/>
      <c r="AW102" s="3"/>
      <c r="AY102" s="3"/>
      <c r="BA102" s="3"/>
      <c r="BC102" s="3"/>
      <c r="BE102" s="3"/>
      <c r="BG102" s="3"/>
      <c r="BI102" s="3"/>
      <c r="BK102" s="3"/>
      <c r="BM102" s="11" t="s">
        <v>1</v>
      </c>
      <c r="BO102" s="3"/>
      <c r="BQ102" s="3"/>
      <c r="BS102" s="11" t="s">
        <v>1</v>
      </c>
      <c r="BX102" s="321"/>
      <c r="BY102" s="366"/>
      <c r="BZ102" s="60" t="s">
        <v>36</v>
      </c>
      <c r="CA102" s="76">
        <v>1600</v>
      </c>
      <c r="CB102" s="77">
        <v>222572.30000000005</v>
      </c>
      <c r="CC102" s="78">
        <f>'[3]08월'!$K$86</f>
        <v>1894</v>
      </c>
      <c r="CD102" s="79">
        <f>'[3]08월'!$AA$86</f>
        <v>295419.99</v>
      </c>
      <c r="CE102" s="80">
        <v>1936</v>
      </c>
      <c r="CF102" s="81">
        <v>276492.337</v>
      </c>
      <c r="CG102" s="82"/>
      <c r="CH102" s="83"/>
      <c r="CI102" s="84"/>
      <c r="CJ102" s="85"/>
      <c r="CK102" s="78"/>
      <c r="CL102" s="83"/>
      <c r="CM102" s="78"/>
      <c r="CN102" s="83"/>
    </row>
    <row r="103" spans="3:92" s="15" customFormat="1" ht="18" customHeight="1" x14ac:dyDescent="0.3">
      <c r="C103" s="347" t="s">
        <v>2</v>
      </c>
      <c r="D103" s="345"/>
      <c r="E103" s="352"/>
      <c r="F103" s="358" t="str">
        <f>$F$7</f>
        <v>2025 Budget</v>
      </c>
      <c r="G103" s="345"/>
      <c r="H103" s="345"/>
      <c r="I103" s="345"/>
      <c r="J103" s="345"/>
      <c r="K103" s="346"/>
      <c r="L103" s="359" t="str">
        <f>$L$7</f>
        <v>2025 Actual</v>
      </c>
      <c r="M103" s="345"/>
      <c r="N103" s="345"/>
      <c r="O103" s="345"/>
      <c r="P103" s="345"/>
      <c r="Q103" s="348"/>
      <c r="R103" s="347" t="str">
        <f>$R$7</f>
        <v>2024 Actual</v>
      </c>
      <c r="S103" s="345"/>
      <c r="T103" s="345"/>
      <c r="U103" s="345"/>
      <c r="V103" s="345"/>
      <c r="W103" s="348"/>
      <c r="X103" s="344" t="str">
        <f>$X$7</f>
        <v>2023 Actual</v>
      </c>
      <c r="Y103" s="345"/>
      <c r="Z103" s="345"/>
      <c r="AA103" s="345"/>
      <c r="AB103" s="345"/>
      <c r="AC103" s="346"/>
      <c r="AD103" s="347" t="str">
        <f>$AD$7</f>
        <v>2022 Actual</v>
      </c>
      <c r="AE103" s="345"/>
      <c r="AF103" s="345"/>
      <c r="AG103" s="345"/>
      <c r="AH103" s="345"/>
      <c r="AI103" s="348"/>
      <c r="AJ103" s="347" t="str">
        <f>$AJ$7</f>
        <v>2021 Actual</v>
      </c>
      <c r="AK103" s="345"/>
      <c r="AL103" s="345"/>
      <c r="AM103" s="345"/>
      <c r="AN103" s="345"/>
      <c r="AO103" s="346"/>
      <c r="AP103" s="347" t="str">
        <f>$AP$7</f>
        <v>2020 Actual</v>
      </c>
      <c r="AQ103" s="345"/>
      <c r="AR103" s="345"/>
      <c r="AS103" s="345"/>
      <c r="AT103" s="345"/>
      <c r="AU103" s="349"/>
      <c r="AV103" s="350" t="str">
        <f>$AV$7</f>
        <v>2025 Actual vs. 2025 Budget</v>
      </c>
      <c r="AW103" s="340"/>
      <c r="AX103" s="340"/>
      <c r="AY103" s="340"/>
      <c r="AZ103" s="340"/>
      <c r="BA103" s="351"/>
      <c r="BB103" s="350" t="str">
        <f>$BB$7</f>
        <v>2025 Actual vs. 2024 Actual</v>
      </c>
      <c r="BC103" s="340"/>
      <c r="BD103" s="340"/>
      <c r="BE103" s="340"/>
      <c r="BF103" s="340"/>
      <c r="BG103" s="351"/>
      <c r="BH103" s="350" t="str">
        <f>$BH$7</f>
        <v>2025 Actual vs. 2023 Actual</v>
      </c>
      <c r="BI103" s="340"/>
      <c r="BJ103" s="340"/>
      <c r="BK103" s="340"/>
      <c r="BL103" s="340"/>
      <c r="BM103" s="341"/>
      <c r="BN103" s="339" t="str">
        <f>$BN$7</f>
        <v>2024 Actual vs. 2019 Actual</v>
      </c>
      <c r="BO103" s="340"/>
      <c r="BP103" s="340"/>
      <c r="BQ103" s="340"/>
      <c r="BR103" s="340"/>
      <c r="BS103" s="341"/>
      <c r="BX103" s="321"/>
      <c r="BY103" s="366"/>
      <c r="BZ103" s="60" t="s">
        <v>38</v>
      </c>
      <c r="CA103" s="76">
        <v>200</v>
      </c>
      <c r="CB103" s="77">
        <v>29022.000000000004</v>
      </c>
      <c r="CC103" s="78">
        <f>'[3]08월'!$L$86</f>
        <v>207</v>
      </c>
      <c r="CD103" s="79">
        <f>'[3]08월'!$AB$86</f>
        <v>35738.186000000002</v>
      </c>
      <c r="CE103" s="80">
        <v>299</v>
      </c>
      <c r="CF103" s="81">
        <v>49729.559000000001</v>
      </c>
      <c r="CG103" s="82"/>
      <c r="CH103" s="83"/>
      <c r="CI103" s="84"/>
      <c r="CJ103" s="85"/>
      <c r="CK103" s="78"/>
      <c r="CL103" s="83"/>
      <c r="CM103" s="78"/>
      <c r="CN103" s="83"/>
    </row>
    <row r="104" spans="3:92" s="15" customFormat="1" ht="18" customHeight="1" x14ac:dyDescent="0.3">
      <c r="C104" s="353"/>
      <c r="D104" s="333"/>
      <c r="E104" s="354"/>
      <c r="F104" s="342" t="s">
        <v>15</v>
      </c>
      <c r="G104" s="333"/>
      <c r="H104" s="334" t="s">
        <v>16</v>
      </c>
      <c r="I104" s="333"/>
      <c r="J104" s="334" t="s">
        <v>17</v>
      </c>
      <c r="K104" s="336"/>
      <c r="L104" s="335" t="s">
        <v>15</v>
      </c>
      <c r="M104" s="333"/>
      <c r="N104" s="334" t="s">
        <v>16</v>
      </c>
      <c r="O104" s="333"/>
      <c r="P104" s="334" t="s">
        <v>17</v>
      </c>
      <c r="Q104" s="343"/>
      <c r="R104" s="335" t="s">
        <v>15</v>
      </c>
      <c r="S104" s="333"/>
      <c r="T104" s="334" t="s">
        <v>16</v>
      </c>
      <c r="U104" s="333"/>
      <c r="V104" s="334" t="s">
        <v>18</v>
      </c>
      <c r="W104" s="343"/>
      <c r="X104" s="338" t="s">
        <v>15</v>
      </c>
      <c r="Y104" s="333"/>
      <c r="Z104" s="334" t="s">
        <v>16</v>
      </c>
      <c r="AA104" s="333"/>
      <c r="AB104" s="334" t="s">
        <v>18</v>
      </c>
      <c r="AC104" s="336"/>
      <c r="AD104" s="335" t="s">
        <v>15</v>
      </c>
      <c r="AE104" s="333"/>
      <c r="AF104" s="334" t="s">
        <v>16</v>
      </c>
      <c r="AG104" s="333"/>
      <c r="AH104" s="334" t="s">
        <v>19</v>
      </c>
      <c r="AI104" s="343"/>
      <c r="AJ104" s="335" t="s">
        <v>15</v>
      </c>
      <c r="AK104" s="333"/>
      <c r="AL104" s="334" t="s">
        <v>16</v>
      </c>
      <c r="AM104" s="333"/>
      <c r="AN104" s="334" t="s">
        <v>19</v>
      </c>
      <c r="AO104" s="336"/>
      <c r="AP104" s="335" t="s">
        <v>15</v>
      </c>
      <c r="AQ104" s="333"/>
      <c r="AR104" s="334" t="s">
        <v>16</v>
      </c>
      <c r="AS104" s="333"/>
      <c r="AT104" s="334" t="s">
        <v>19</v>
      </c>
      <c r="AU104" s="337"/>
      <c r="AV104" s="332" t="s">
        <v>15</v>
      </c>
      <c r="AW104" s="333"/>
      <c r="AX104" s="334" t="s">
        <v>16</v>
      </c>
      <c r="AY104" s="333"/>
      <c r="AZ104" s="334" t="s">
        <v>17</v>
      </c>
      <c r="BA104" s="336"/>
      <c r="BB104" s="332" t="s">
        <v>15</v>
      </c>
      <c r="BC104" s="333"/>
      <c r="BD104" s="334" t="s">
        <v>16</v>
      </c>
      <c r="BE104" s="333"/>
      <c r="BF104" s="334" t="s">
        <v>17</v>
      </c>
      <c r="BG104" s="336"/>
      <c r="BH104" s="332" t="s">
        <v>15</v>
      </c>
      <c r="BI104" s="333"/>
      <c r="BJ104" s="334" t="s">
        <v>16</v>
      </c>
      <c r="BK104" s="333"/>
      <c r="BL104" s="334" t="s">
        <v>17</v>
      </c>
      <c r="BM104" s="337"/>
      <c r="BN104" s="338" t="s">
        <v>15</v>
      </c>
      <c r="BO104" s="333"/>
      <c r="BP104" s="334" t="s">
        <v>16</v>
      </c>
      <c r="BQ104" s="333"/>
      <c r="BR104" s="334" t="s">
        <v>17</v>
      </c>
      <c r="BS104" s="337"/>
      <c r="BX104" s="321"/>
      <c r="BY104" s="366"/>
      <c r="BZ104" s="60" t="s">
        <v>40</v>
      </c>
      <c r="CA104" s="76">
        <v>90</v>
      </c>
      <c r="CB104" s="77">
        <v>11816.100000000002</v>
      </c>
      <c r="CC104" s="78">
        <f>'[3]08월'!$M$86</f>
        <v>185</v>
      </c>
      <c r="CD104" s="79">
        <f>'[3]08월'!$AC$86</f>
        <v>19030.09</v>
      </c>
      <c r="CE104" s="80">
        <v>77</v>
      </c>
      <c r="CF104" s="81">
        <v>8980.0060000000012</v>
      </c>
      <c r="CG104" s="82"/>
      <c r="CH104" s="83"/>
      <c r="CI104" s="84"/>
      <c r="CJ104" s="85"/>
      <c r="CK104" s="78"/>
      <c r="CL104" s="83"/>
      <c r="CM104" s="78"/>
      <c r="CN104" s="83"/>
    </row>
    <row r="105" spans="3:92" s="15" customFormat="1" ht="18" customHeight="1" thickBot="1" x14ac:dyDescent="0.35">
      <c r="C105" s="355"/>
      <c r="D105" s="356"/>
      <c r="E105" s="357"/>
      <c r="F105" s="19"/>
      <c r="G105" s="20" t="s">
        <v>28</v>
      </c>
      <c r="H105" s="21"/>
      <c r="I105" s="22" t="s">
        <v>29</v>
      </c>
      <c r="J105" s="21"/>
      <c r="K105" s="23" t="s">
        <v>28</v>
      </c>
      <c r="L105" s="24"/>
      <c r="M105" s="20" t="s">
        <v>28</v>
      </c>
      <c r="N105" s="21"/>
      <c r="O105" s="22" t="s">
        <v>29</v>
      </c>
      <c r="P105" s="21"/>
      <c r="Q105" s="25" t="s">
        <v>28</v>
      </c>
      <c r="R105" s="24"/>
      <c r="S105" s="20" t="s">
        <v>28</v>
      </c>
      <c r="T105" s="21"/>
      <c r="U105" s="22" t="s">
        <v>29</v>
      </c>
      <c r="V105" s="21"/>
      <c r="W105" s="25" t="s">
        <v>28</v>
      </c>
      <c r="X105" s="26"/>
      <c r="Y105" s="20" t="s">
        <v>28</v>
      </c>
      <c r="Z105" s="21"/>
      <c r="AA105" s="22" t="s">
        <v>29</v>
      </c>
      <c r="AB105" s="21"/>
      <c r="AC105" s="23" t="s">
        <v>28</v>
      </c>
      <c r="AD105" s="24"/>
      <c r="AE105" s="20" t="s">
        <v>28</v>
      </c>
      <c r="AF105" s="21"/>
      <c r="AG105" s="22" t="s">
        <v>29</v>
      </c>
      <c r="AH105" s="21"/>
      <c r="AI105" s="25" t="s">
        <v>28</v>
      </c>
      <c r="AJ105" s="24"/>
      <c r="AK105" s="20" t="s">
        <v>28</v>
      </c>
      <c r="AL105" s="21"/>
      <c r="AM105" s="22" t="s">
        <v>29</v>
      </c>
      <c r="AN105" s="21"/>
      <c r="AO105" s="23" t="s">
        <v>28</v>
      </c>
      <c r="AP105" s="24"/>
      <c r="AQ105" s="20" t="s">
        <v>28</v>
      </c>
      <c r="AR105" s="21"/>
      <c r="AS105" s="22" t="s">
        <v>29</v>
      </c>
      <c r="AT105" s="21"/>
      <c r="AU105" s="27" t="s">
        <v>28</v>
      </c>
      <c r="AV105" s="28"/>
      <c r="AW105" s="20" t="s">
        <v>30</v>
      </c>
      <c r="AX105" s="21"/>
      <c r="AY105" s="20" t="s">
        <v>30</v>
      </c>
      <c r="AZ105" s="21"/>
      <c r="BA105" s="23" t="s">
        <v>30</v>
      </c>
      <c r="BB105" s="28"/>
      <c r="BC105" s="20" t="s">
        <v>30</v>
      </c>
      <c r="BD105" s="21"/>
      <c r="BE105" s="20" t="s">
        <v>30</v>
      </c>
      <c r="BF105" s="21"/>
      <c r="BG105" s="23" t="s">
        <v>30</v>
      </c>
      <c r="BH105" s="28"/>
      <c r="BI105" s="20" t="s">
        <v>30</v>
      </c>
      <c r="BJ105" s="21"/>
      <c r="BK105" s="20" t="s">
        <v>30</v>
      </c>
      <c r="BL105" s="21"/>
      <c r="BM105" s="27" t="s">
        <v>30</v>
      </c>
      <c r="BN105" s="26"/>
      <c r="BO105" s="20" t="s">
        <v>30</v>
      </c>
      <c r="BP105" s="21"/>
      <c r="BQ105" s="20" t="s">
        <v>30</v>
      </c>
      <c r="BR105" s="21"/>
      <c r="BS105" s="27" t="s">
        <v>30</v>
      </c>
      <c r="BX105" s="321"/>
      <c r="BY105" s="366" t="s">
        <v>42</v>
      </c>
      <c r="BZ105" s="60" t="s">
        <v>43</v>
      </c>
      <c r="CA105" s="76">
        <v>200</v>
      </c>
      <c r="CB105" s="77">
        <v>19000</v>
      </c>
      <c r="CC105" s="78">
        <f>'[3]08월'!$N$86</f>
        <v>159</v>
      </c>
      <c r="CD105" s="79">
        <f>'[3]08월'!$AD$86</f>
        <v>13620.927</v>
      </c>
      <c r="CE105" s="80">
        <v>114</v>
      </c>
      <c r="CF105" s="81">
        <v>8817.2860000000001</v>
      </c>
      <c r="CG105" s="82"/>
      <c r="CH105" s="83"/>
      <c r="CI105" s="84"/>
      <c r="CJ105" s="85"/>
      <c r="CK105" s="78"/>
      <c r="CL105" s="83"/>
      <c r="CM105" s="78"/>
      <c r="CN105" s="83"/>
    </row>
    <row r="106" spans="3:92" ht="18" customHeight="1" thickTop="1" x14ac:dyDescent="0.3">
      <c r="C106" s="360" t="s">
        <v>63</v>
      </c>
      <c r="D106" s="317" t="s">
        <v>33</v>
      </c>
      <c r="E106" s="34" t="s">
        <v>34</v>
      </c>
      <c r="F106" s="35">
        <f>CA62</f>
        <v>1100</v>
      </c>
      <c r="G106" s="36">
        <f>IFERROR(F106/F122,0)</f>
        <v>0.1824212271973466</v>
      </c>
      <c r="H106" s="37">
        <f>IFERROR(J106/F106,"0")</f>
        <v>99</v>
      </c>
      <c r="I106" s="38">
        <f>IFERROR(H106/H107,0)</f>
        <v>0.98964372825782754</v>
      </c>
      <c r="J106" s="37">
        <f>CB62</f>
        <v>108900</v>
      </c>
      <c r="K106" s="39">
        <f>IFERROR(J106/J122,0)</f>
        <v>0.20660216277746157</v>
      </c>
      <c r="L106" s="40">
        <f t="shared" ref="L106:L109" si="164">CC62</f>
        <v>934</v>
      </c>
      <c r="M106" s="36">
        <f>IFERROR(L106/L122,0)</f>
        <v>0.18044822256568779</v>
      </c>
      <c r="N106" s="37">
        <f>IFERROR(P106/L106,"0")</f>
        <v>120.77195503211992</v>
      </c>
      <c r="O106" s="38">
        <f>IFERROR(N106/N107,0)</f>
        <v>0.92562937127751888</v>
      </c>
      <c r="P106" s="37">
        <f t="shared" ref="P106:P109" si="165">CD62</f>
        <v>112801.00600000001</v>
      </c>
      <c r="Q106" s="41">
        <f>IFERROR(P106/P122,0)</f>
        <v>0.21252073309194525</v>
      </c>
      <c r="R106" s="40">
        <f>CE62</f>
        <v>0</v>
      </c>
      <c r="S106" s="36">
        <f>IFERROR(R106/R122,0)</f>
        <v>0</v>
      </c>
      <c r="T106" s="37" t="str">
        <f>IFERROR(V106/R106,"0")</f>
        <v>0</v>
      </c>
      <c r="U106" s="38">
        <f>IFERROR(T106/T107,0)</f>
        <v>0</v>
      </c>
      <c r="V106" s="37">
        <f>CF62</f>
        <v>0</v>
      </c>
      <c r="W106" s="41">
        <f>IFERROR(V106/V122,0)</f>
        <v>0</v>
      </c>
      <c r="X106" s="42">
        <f>CG62</f>
        <v>0</v>
      </c>
      <c r="Y106" s="36">
        <f>IFERROR(X106/X122,0)</f>
        <v>0</v>
      </c>
      <c r="Z106" s="37" t="str">
        <f>IFERROR(AB106/X106,"0")</f>
        <v>0</v>
      </c>
      <c r="AA106" s="38">
        <f>IFERROR(Z106/Z107,0)</f>
        <v>0</v>
      </c>
      <c r="AB106" s="37">
        <f>CH62</f>
        <v>0</v>
      </c>
      <c r="AC106" s="39">
        <f>IFERROR(AB106/AB122,0)</f>
        <v>0</v>
      </c>
      <c r="AD106" s="40">
        <f>CI62</f>
        <v>0</v>
      </c>
      <c r="AE106" s="36">
        <f>IFERROR(AD106/AD122,0)</f>
        <v>0</v>
      </c>
      <c r="AF106" s="37" t="str">
        <f>IFERROR(AH106/AD106,"0")</f>
        <v>0</v>
      </c>
      <c r="AG106" s="38">
        <f>IFERROR(AF106/AF107,0)</f>
        <v>0</v>
      </c>
      <c r="AH106" s="37">
        <f>CJ62</f>
        <v>0</v>
      </c>
      <c r="AI106" s="41">
        <f>IFERROR(AH106/AH122,0)</f>
        <v>0</v>
      </c>
      <c r="AJ106" s="40">
        <f>CK62</f>
        <v>0</v>
      </c>
      <c r="AK106" s="36">
        <f>IFERROR(AJ106/AJ122,0)</f>
        <v>0</v>
      </c>
      <c r="AL106" s="37" t="str">
        <f>IFERROR(AN106/AJ106,"0")</f>
        <v>0</v>
      </c>
      <c r="AM106" s="38">
        <f>IFERROR(AL106/AL107,0)</f>
        <v>0</v>
      </c>
      <c r="AN106" s="37">
        <f>CL62</f>
        <v>0</v>
      </c>
      <c r="AO106" s="39">
        <f>IFERROR(AN106/AN122,0)</f>
        <v>0</v>
      </c>
      <c r="AP106" s="40">
        <f>CM62</f>
        <v>0</v>
      </c>
      <c r="AQ106" s="36">
        <f>IFERROR(AP106/AP122,0)</f>
        <v>0</v>
      </c>
      <c r="AR106" s="37" t="str">
        <f>IFERROR(AT106/AP106,"0")</f>
        <v>0</v>
      </c>
      <c r="AS106" s="38">
        <f>IFERROR(AR106/AR107,0)</f>
        <v>0</v>
      </c>
      <c r="AT106" s="37">
        <f>CN62</f>
        <v>0</v>
      </c>
      <c r="AU106" s="43">
        <f>IFERROR(AT106/AT122,0)</f>
        <v>0</v>
      </c>
      <c r="AV106" s="44">
        <f>IFERROR(L106-F106,0)</f>
        <v>-166</v>
      </c>
      <c r="AW106" s="45">
        <f>IFERROR(AV106/F106,0)</f>
        <v>-0.15090909090909091</v>
      </c>
      <c r="AX106" s="46">
        <f>IFERROR(N106-H106,0)</f>
        <v>21.771955032119919</v>
      </c>
      <c r="AY106" s="45">
        <f>IFERROR(AX106/H106,0)</f>
        <v>0.21991873769818102</v>
      </c>
      <c r="AZ106" s="46">
        <f>IFERROR(P106-J106,0)</f>
        <v>3901.0060000000085</v>
      </c>
      <c r="BA106" s="47">
        <f>IFERROR(AZ106/J106,0)</f>
        <v>3.5821910009182813E-2</v>
      </c>
      <c r="BB106" s="44">
        <f>IFERROR(L106-R106,0)</f>
        <v>934</v>
      </c>
      <c r="BC106" s="45">
        <f>IFERROR(BB106/R106,0)</f>
        <v>0</v>
      </c>
      <c r="BD106" s="46">
        <f>IFERROR(N106-T106,0)</f>
        <v>120.77195503211992</v>
      </c>
      <c r="BE106" s="45">
        <f>IFERROR(BD106/T106,0)</f>
        <v>0</v>
      </c>
      <c r="BF106" s="46">
        <f>IFERROR(P106-V106,0)</f>
        <v>112801.00600000001</v>
      </c>
      <c r="BG106" s="47">
        <f>IFERROR(BF106/V106,0)</f>
        <v>0</v>
      </c>
      <c r="BH106" s="44">
        <f>IFERROR(L106-X106,0)</f>
        <v>934</v>
      </c>
      <c r="BI106" s="45">
        <f>IFERROR(BH106/X106,0)</f>
        <v>0</v>
      </c>
      <c r="BJ106" s="46">
        <f>IFERROR(N106-Z106,0)</f>
        <v>120.77195503211992</v>
      </c>
      <c r="BK106" s="45">
        <f>IFERROR(BJ106/Z106,0)</f>
        <v>0</v>
      </c>
      <c r="BL106" s="46">
        <f>IFERROR(P106-AB106,0)</f>
        <v>112801.00600000001</v>
      </c>
      <c r="BM106" s="48">
        <f>IFERROR(BL106/AB106,0)</f>
        <v>0</v>
      </c>
      <c r="BN106" s="49">
        <f>IFERROR(L106-AP106,0)</f>
        <v>934</v>
      </c>
      <c r="BO106" s="45">
        <f>IFERROR(BN106/AP106,0)</f>
        <v>0</v>
      </c>
      <c r="BP106" s="46">
        <f>IFERROR(N106-AR106,0)</f>
        <v>120.77195503211992</v>
      </c>
      <c r="BQ106" s="45">
        <f>IFERROR(BP106/AR106,0)</f>
        <v>0</v>
      </c>
      <c r="BR106" s="46">
        <f t="shared" ref="BR106:BR122" si="166">IFERROR(P106-AT106,0)</f>
        <v>112801.00600000001</v>
      </c>
      <c r="BS106" s="48">
        <f>IFERROR(BR106/AT106,0)</f>
        <v>0</v>
      </c>
      <c r="BX106" s="321"/>
      <c r="BY106" s="366"/>
      <c r="BZ106" s="60" t="s">
        <v>46</v>
      </c>
      <c r="CA106" s="76">
        <v>0</v>
      </c>
      <c r="CB106" s="77">
        <v>0</v>
      </c>
      <c r="CC106" s="78">
        <f>'[3]08월'!$O$86</f>
        <v>0</v>
      </c>
      <c r="CD106" s="79">
        <f>'[3]08월'!$AE$86</f>
        <v>0</v>
      </c>
      <c r="CE106" s="80">
        <v>0</v>
      </c>
      <c r="CF106" s="81">
        <v>0</v>
      </c>
      <c r="CG106" s="82"/>
      <c r="CH106" s="83"/>
      <c r="CI106" s="84"/>
      <c r="CJ106" s="85"/>
      <c r="CK106" s="78"/>
      <c r="CL106" s="83"/>
      <c r="CM106" s="78"/>
      <c r="CN106" s="83"/>
    </row>
    <row r="107" spans="3:92" ht="18" customHeight="1" x14ac:dyDescent="0.3">
      <c r="C107" s="315"/>
      <c r="D107" s="318"/>
      <c r="E107" s="60" t="s">
        <v>36</v>
      </c>
      <c r="F107" s="61">
        <f>CA63</f>
        <v>1200</v>
      </c>
      <c r="G107" s="62">
        <f>IFERROR(F107/F122,0)</f>
        <v>0.19900497512437812</v>
      </c>
      <c r="H107" s="63">
        <f t="shared" ref="H107:H122" si="167">IFERROR(J107/F107,"0")</f>
        <v>100.03599999999996</v>
      </c>
      <c r="I107" s="64">
        <f>IFERROR(H107/H107,0)</f>
        <v>1</v>
      </c>
      <c r="J107" s="63">
        <f>CB63</f>
        <v>120043.19999999995</v>
      </c>
      <c r="K107" s="65">
        <f>IFERROR(J107/J122,0)</f>
        <v>0.22774274331246433</v>
      </c>
      <c r="L107" s="66">
        <f t="shared" si="164"/>
        <v>1286</v>
      </c>
      <c r="M107" s="62">
        <f>IFERROR(L107/L122,0)</f>
        <v>0.24845440494590418</v>
      </c>
      <c r="N107" s="63">
        <f t="shared" ref="N107:N122" si="168">IFERROR(P107/L107,"0")</f>
        <v>130.47550000000001</v>
      </c>
      <c r="O107" s="64">
        <f>IFERROR(N107/N107,0)</f>
        <v>1</v>
      </c>
      <c r="P107" s="63">
        <f t="shared" si="165"/>
        <v>167791.49300000002</v>
      </c>
      <c r="Q107" s="67">
        <f>IFERROR(P107/P122,0)</f>
        <v>0.3161245840214581</v>
      </c>
      <c r="R107" s="66">
        <f>CE63</f>
        <v>0</v>
      </c>
      <c r="S107" s="62">
        <f>IFERROR(R107/R122,0)</f>
        <v>0</v>
      </c>
      <c r="T107" s="63" t="str">
        <f t="shared" ref="T107:T122" si="169">IFERROR(V107/R107,"0")</f>
        <v>0</v>
      </c>
      <c r="U107" s="64">
        <f>IFERROR(T107/T107,0)</f>
        <v>0</v>
      </c>
      <c r="V107" s="63">
        <f>CF63</f>
        <v>0</v>
      </c>
      <c r="W107" s="67">
        <f>IFERROR(V107/V122,0)</f>
        <v>0</v>
      </c>
      <c r="X107" s="68">
        <f>CG63</f>
        <v>0</v>
      </c>
      <c r="Y107" s="62">
        <f>IFERROR(X107/X122,0)</f>
        <v>0</v>
      </c>
      <c r="Z107" s="63" t="str">
        <f t="shared" ref="Z107:Z122" si="170">IFERROR(AB107/X107,"0")</f>
        <v>0</v>
      </c>
      <c r="AA107" s="64">
        <f>IFERROR(Z107/Z107,0)</f>
        <v>0</v>
      </c>
      <c r="AB107" s="63">
        <f>CH63</f>
        <v>0</v>
      </c>
      <c r="AC107" s="65">
        <f>IFERROR(AB107/AB122,0)</f>
        <v>0</v>
      </c>
      <c r="AD107" s="66">
        <f>CI63</f>
        <v>0</v>
      </c>
      <c r="AE107" s="62">
        <f>IFERROR(AD107/AD122,0)</f>
        <v>0</v>
      </c>
      <c r="AF107" s="63" t="str">
        <f t="shared" ref="AF107:AF122" si="171">IFERROR(AH107/AD107,"0")</f>
        <v>0</v>
      </c>
      <c r="AG107" s="64">
        <f>IFERROR(AF107/AF107,0)</f>
        <v>0</v>
      </c>
      <c r="AH107" s="63">
        <f>CJ63</f>
        <v>0</v>
      </c>
      <c r="AI107" s="67">
        <f>IFERROR(AH107/AH122,0)</f>
        <v>0</v>
      </c>
      <c r="AJ107" s="66">
        <f>CK63</f>
        <v>0</v>
      </c>
      <c r="AK107" s="62">
        <f>IFERROR(AJ107/AJ122,0)</f>
        <v>0</v>
      </c>
      <c r="AL107" s="63" t="str">
        <f t="shared" ref="AL107:AL122" si="172">IFERROR(AN107/AJ107,"0")</f>
        <v>0</v>
      </c>
      <c r="AM107" s="64">
        <f>IFERROR(AL107/AL107,0)</f>
        <v>0</v>
      </c>
      <c r="AN107" s="63">
        <f>CL63</f>
        <v>0</v>
      </c>
      <c r="AO107" s="65">
        <f>IFERROR(AN107/AN122,0)</f>
        <v>0</v>
      </c>
      <c r="AP107" s="66">
        <f t="shared" ref="AP107:AP109" si="173">CM63</f>
        <v>0</v>
      </c>
      <c r="AQ107" s="62">
        <f>IFERROR(AP107/AP122,0)</f>
        <v>0</v>
      </c>
      <c r="AR107" s="63" t="str">
        <f t="shared" ref="AR107:AR122" si="174">IFERROR(AT107/AP107,"0")</f>
        <v>0</v>
      </c>
      <c r="AS107" s="64">
        <f>IFERROR(AR107/AR107,0)</f>
        <v>0</v>
      </c>
      <c r="AT107" s="63">
        <f t="shared" ref="AT107:AT109" si="175">CN63</f>
        <v>0</v>
      </c>
      <c r="AU107" s="69">
        <f>IFERROR(AT107/AT122,0)</f>
        <v>0</v>
      </c>
      <c r="AV107" s="70">
        <f t="shared" ref="AV107:AV123" si="176">IFERROR(L107-F107,0)</f>
        <v>86</v>
      </c>
      <c r="AW107" s="71">
        <f t="shared" ref="AW107:AW122" si="177">IFERROR(AV107/F107,0)</f>
        <v>7.166666666666667E-2</v>
      </c>
      <c r="AX107" s="72">
        <f t="shared" ref="AX107:AX122" si="178">IFERROR(N107-H107,0)</f>
        <v>30.439500000000052</v>
      </c>
      <c r="AY107" s="71">
        <f t="shared" ref="AY107:AY122" si="179">IFERROR(AX107/H107,0)</f>
        <v>0.30428545723539591</v>
      </c>
      <c r="AZ107" s="72">
        <f t="shared" ref="AZ107:AZ122" si="180">IFERROR(P107-J107,0)</f>
        <v>47748.293000000063</v>
      </c>
      <c r="BA107" s="73">
        <f t="shared" ref="BA107:BA122" si="181">IFERROR(AZ107/J107,0)</f>
        <v>0.39775924833726595</v>
      </c>
      <c r="BB107" s="70">
        <f t="shared" ref="BB107:BB123" si="182">IFERROR(L107-R107,0)</f>
        <v>1286</v>
      </c>
      <c r="BC107" s="71">
        <f t="shared" ref="BC107:BC122" si="183">IFERROR(BB107/R107,0)</f>
        <v>0</v>
      </c>
      <c r="BD107" s="72">
        <f t="shared" ref="BD107:BD122" si="184">IFERROR(N107-T107,0)</f>
        <v>130.47550000000001</v>
      </c>
      <c r="BE107" s="71">
        <f t="shared" ref="BE107:BE122" si="185">IFERROR(BD107/T107,0)</f>
        <v>0</v>
      </c>
      <c r="BF107" s="72">
        <f t="shared" ref="BF107:BF122" si="186">IFERROR(P107-V107,0)</f>
        <v>167791.49300000002</v>
      </c>
      <c r="BG107" s="73">
        <f t="shared" ref="BG107:BG122" si="187">IFERROR(BF107/V107,0)</f>
        <v>0</v>
      </c>
      <c r="BH107" s="70">
        <f t="shared" ref="BH107:BH123" si="188">IFERROR(L107-X107,0)</f>
        <v>1286</v>
      </c>
      <c r="BI107" s="71">
        <f t="shared" ref="BI107:BI122" si="189">IFERROR(BH107/X107,0)</f>
        <v>0</v>
      </c>
      <c r="BJ107" s="72">
        <f t="shared" ref="BJ107:BJ122" si="190">IFERROR(N107-Z107,0)</f>
        <v>130.47550000000001</v>
      </c>
      <c r="BK107" s="71">
        <f t="shared" ref="BK107:BK122" si="191">IFERROR(BJ107/Z107,0)</f>
        <v>0</v>
      </c>
      <c r="BL107" s="72">
        <f t="shared" ref="BL107:BL122" si="192">IFERROR(P107-AB107,0)</f>
        <v>167791.49300000002</v>
      </c>
      <c r="BM107" s="74">
        <f t="shared" ref="BM107:BM122" si="193">IFERROR(BL107/AB107,0)</f>
        <v>0</v>
      </c>
      <c r="BN107" s="75">
        <f t="shared" ref="BN107:BN122" si="194">IFERROR(L107-AP107,0)</f>
        <v>1286</v>
      </c>
      <c r="BO107" s="71">
        <f t="shared" ref="BO107:BO122" si="195">IFERROR(BN107/AP107,0)</f>
        <v>0</v>
      </c>
      <c r="BP107" s="72">
        <f t="shared" ref="BP107:BP122" si="196">IFERROR(N107-AR107,0)</f>
        <v>130.47550000000001</v>
      </c>
      <c r="BQ107" s="71">
        <f t="shared" ref="BQ107:BQ122" si="197">IFERROR(BP107/AR107,0)</f>
        <v>0</v>
      </c>
      <c r="BR107" s="72">
        <f t="shared" si="166"/>
        <v>167791.49300000002</v>
      </c>
      <c r="BS107" s="74">
        <f t="shared" ref="BS107:BS122" si="198">IFERROR(BR107/AT107,0)</f>
        <v>0</v>
      </c>
      <c r="BX107" s="321"/>
      <c r="BY107" s="366"/>
      <c r="BZ107" s="60" t="s">
        <v>48</v>
      </c>
      <c r="CA107" s="76">
        <v>100</v>
      </c>
      <c r="CB107" s="77">
        <v>6000</v>
      </c>
      <c r="CC107" s="78">
        <f>'[3]08월'!$P$86</f>
        <v>611</v>
      </c>
      <c r="CD107" s="79">
        <f>'[3]08월'!$AF$86</f>
        <v>53193.291000000005</v>
      </c>
      <c r="CE107" s="80">
        <v>67</v>
      </c>
      <c r="CF107" s="81">
        <v>3459.0879999999997</v>
      </c>
      <c r="CG107" s="82"/>
      <c r="CH107" s="83"/>
      <c r="CI107" s="84"/>
      <c r="CJ107" s="85"/>
      <c r="CK107" s="78"/>
      <c r="CL107" s="83"/>
      <c r="CM107" s="78"/>
      <c r="CN107" s="83"/>
    </row>
    <row r="108" spans="3:92" ht="18" customHeight="1" x14ac:dyDescent="0.3">
      <c r="C108" s="315"/>
      <c r="D108" s="318"/>
      <c r="E108" s="60" t="s">
        <v>37</v>
      </c>
      <c r="F108" s="61">
        <f>CA64</f>
        <v>150</v>
      </c>
      <c r="G108" s="62">
        <f>IFERROR(F108/F122,0)</f>
        <v>2.4875621890547265E-2</v>
      </c>
      <c r="H108" s="63">
        <f t="shared" si="167"/>
        <v>104.16000000000003</v>
      </c>
      <c r="I108" s="64">
        <f>IFERROR(H108/H107,0)</f>
        <v>1.0412251589427812</v>
      </c>
      <c r="J108" s="63">
        <f>CB64</f>
        <v>15624.000000000004</v>
      </c>
      <c r="K108" s="65">
        <f>IFERROR(J108/J122,0)</f>
        <v>2.9641434262948213E-2</v>
      </c>
      <c r="L108" s="66">
        <f t="shared" si="164"/>
        <v>247</v>
      </c>
      <c r="M108" s="62">
        <f>IFERROR(L108/L122,0)</f>
        <v>4.7720247295208656E-2</v>
      </c>
      <c r="N108" s="63">
        <f t="shared" si="168"/>
        <v>133.26104048582997</v>
      </c>
      <c r="O108" s="64">
        <f>IFERROR(N108/N107,0)</f>
        <v>1.0213491458996513</v>
      </c>
      <c r="P108" s="63">
        <f t="shared" si="165"/>
        <v>32915.476999999999</v>
      </c>
      <c r="Q108" s="67">
        <f>IFERROR(P108/P122,0)</f>
        <v>6.2013820179148596E-2</v>
      </c>
      <c r="R108" s="66">
        <f>CE64</f>
        <v>0</v>
      </c>
      <c r="S108" s="62">
        <f>IFERROR(R108/R122,0)</f>
        <v>0</v>
      </c>
      <c r="T108" s="63" t="str">
        <f t="shared" si="169"/>
        <v>0</v>
      </c>
      <c r="U108" s="64">
        <f>IFERROR(T108/T107,0)</f>
        <v>0</v>
      </c>
      <c r="V108" s="63">
        <f>CF64</f>
        <v>0</v>
      </c>
      <c r="W108" s="67">
        <f>IFERROR(V108/V122,0)</f>
        <v>0</v>
      </c>
      <c r="X108" s="68">
        <f>CG64</f>
        <v>0</v>
      </c>
      <c r="Y108" s="62">
        <f>IFERROR(X108/X122,0)</f>
        <v>0</v>
      </c>
      <c r="Z108" s="63" t="str">
        <f t="shared" si="170"/>
        <v>0</v>
      </c>
      <c r="AA108" s="64">
        <f>IFERROR(Z108/Z107,0)</f>
        <v>0</v>
      </c>
      <c r="AB108" s="63">
        <f>CH64</f>
        <v>0</v>
      </c>
      <c r="AC108" s="65">
        <f>IFERROR(AB108/AB122,0)</f>
        <v>0</v>
      </c>
      <c r="AD108" s="66">
        <f>CI64</f>
        <v>0</v>
      </c>
      <c r="AE108" s="62">
        <f>IFERROR(AD108/AD122,0)</f>
        <v>0</v>
      </c>
      <c r="AF108" s="63" t="str">
        <f t="shared" si="171"/>
        <v>0</v>
      </c>
      <c r="AG108" s="64">
        <f>IFERROR(AF108/AF107,0)</f>
        <v>0</v>
      </c>
      <c r="AH108" s="63">
        <f>CJ64</f>
        <v>0</v>
      </c>
      <c r="AI108" s="67">
        <f>IFERROR(AH108/AH122,0)</f>
        <v>0</v>
      </c>
      <c r="AJ108" s="66">
        <f>CK64</f>
        <v>0</v>
      </c>
      <c r="AK108" s="62">
        <f>IFERROR(AJ108/AJ122,0)</f>
        <v>0</v>
      </c>
      <c r="AL108" s="63" t="str">
        <f t="shared" si="172"/>
        <v>0</v>
      </c>
      <c r="AM108" s="64">
        <f>IFERROR(AL108/AL107,0)</f>
        <v>0</v>
      </c>
      <c r="AN108" s="63">
        <f>CL64</f>
        <v>0</v>
      </c>
      <c r="AO108" s="65">
        <f>IFERROR(AN108/AN122,0)</f>
        <v>0</v>
      </c>
      <c r="AP108" s="66">
        <f t="shared" si="173"/>
        <v>0</v>
      </c>
      <c r="AQ108" s="62">
        <f>IFERROR(AP108/AP122,0)</f>
        <v>0</v>
      </c>
      <c r="AR108" s="63" t="str">
        <f t="shared" si="174"/>
        <v>0</v>
      </c>
      <c r="AS108" s="64">
        <f>IFERROR(AR108/AR107,0)</f>
        <v>0</v>
      </c>
      <c r="AT108" s="63">
        <f>CN64</f>
        <v>0</v>
      </c>
      <c r="AU108" s="69">
        <f>IFERROR(AT108/AT122,0)</f>
        <v>0</v>
      </c>
      <c r="AV108" s="70">
        <f t="shared" si="176"/>
        <v>97</v>
      </c>
      <c r="AW108" s="71">
        <f t="shared" si="177"/>
        <v>0.64666666666666661</v>
      </c>
      <c r="AX108" s="72">
        <f t="shared" si="178"/>
        <v>29.101040485829941</v>
      </c>
      <c r="AY108" s="71">
        <f t="shared" si="179"/>
        <v>0.27938786948761457</v>
      </c>
      <c r="AZ108" s="72">
        <f t="shared" si="180"/>
        <v>17291.476999999995</v>
      </c>
      <c r="BA108" s="73">
        <f t="shared" si="181"/>
        <v>1.1067253584229386</v>
      </c>
      <c r="BB108" s="70">
        <f t="shared" si="182"/>
        <v>247</v>
      </c>
      <c r="BC108" s="71">
        <f t="shared" si="183"/>
        <v>0</v>
      </c>
      <c r="BD108" s="72">
        <f t="shared" si="184"/>
        <v>133.26104048582997</v>
      </c>
      <c r="BE108" s="71">
        <f t="shared" si="185"/>
        <v>0</v>
      </c>
      <c r="BF108" s="72">
        <f t="shared" si="186"/>
        <v>32915.476999999999</v>
      </c>
      <c r="BG108" s="73">
        <f t="shared" si="187"/>
        <v>0</v>
      </c>
      <c r="BH108" s="70">
        <f t="shared" si="188"/>
        <v>247</v>
      </c>
      <c r="BI108" s="71">
        <f t="shared" si="189"/>
        <v>0</v>
      </c>
      <c r="BJ108" s="72">
        <f t="shared" si="190"/>
        <v>133.26104048582997</v>
      </c>
      <c r="BK108" s="71">
        <f t="shared" si="191"/>
        <v>0</v>
      </c>
      <c r="BL108" s="72">
        <f t="shared" si="192"/>
        <v>32915.476999999999</v>
      </c>
      <c r="BM108" s="74">
        <f t="shared" si="193"/>
        <v>0</v>
      </c>
      <c r="BN108" s="75">
        <f t="shared" si="194"/>
        <v>247</v>
      </c>
      <c r="BO108" s="71">
        <f t="shared" si="195"/>
        <v>0</v>
      </c>
      <c r="BP108" s="72">
        <f t="shared" si="196"/>
        <v>133.26104048582997</v>
      </c>
      <c r="BQ108" s="71">
        <f t="shared" si="197"/>
        <v>0</v>
      </c>
      <c r="BR108" s="72">
        <f t="shared" si="166"/>
        <v>32915.476999999999</v>
      </c>
      <c r="BS108" s="74">
        <f t="shared" si="198"/>
        <v>0</v>
      </c>
      <c r="BX108" s="321"/>
      <c r="BY108" s="366" t="s">
        <v>43</v>
      </c>
      <c r="BZ108" s="60" t="s">
        <v>50</v>
      </c>
      <c r="CA108" s="76">
        <v>150</v>
      </c>
      <c r="CB108" s="77">
        <v>20108.099999999999</v>
      </c>
      <c r="CC108" s="78">
        <f>'[3]08월'!$Q$86</f>
        <v>204</v>
      </c>
      <c r="CD108" s="79">
        <f>'[3]08월'!$AG$86</f>
        <v>30609.999000000003</v>
      </c>
      <c r="CE108" s="80">
        <v>118</v>
      </c>
      <c r="CF108" s="81">
        <v>18331.822</v>
      </c>
      <c r="CG108" s="82"/>
      <c r="CH108" s="83"/>
      <c r="CI108" s="84"/>
      <c r="CJ108" s="85"/>
      <c r="CK108" s="78"/>
      <c r="CL108" s="83"/>
      <c r="CM108" s="78"/>
      <c r="CN108" s="83"/>
    </row>
    <row r="109" spans="3:92" ht="18" customHeight="1" x14ac:dyDescent="0.3">
      <c r="C109" s="315"/>
      <c r="D109" s="318"/>
      <c r="E109" s="60" t="s">
        <v>39</v>
      </c>
      <c r="F109" s="61">
        <f>CA65</f>
        <v>90</v>
      </c>
      <c r="G109" s="62">
        <f>IFERROR(F109/F122,0)</f>
        <v>1.4925373134328358E-2</v>
      </c>
      <c r="H109" s="63">
        <f t="shared" si="167"/>
        <v>94.240000000000009</v>
      </c>
      <c r="I109" s="64">
        <f>IFERROR(H109/H107,0)</f>
        <v>0.94206085809108764</v>
      </c>
      <c r="J109" s="63">
        <f>CB65</f>
        <v>8481.6</v>
      </c>
      <c r="K109" s="65">
        <f>IFERROR(J109/J122,0)</f>
        <v>1.6091064314171885E-2</v>
      </c>
      <c r="L109" s="66">
        <f t="shared" si="164"/>
        <v>70</v>
      </c>
      <c r="M109" s="62">
        <f>IFERROR(L109/L122,0)</f>
        <v>1.3523956723338485E-2</v>
      </c>
      <c r="N109" s="63">
        <f t="shared" si="168"/>
        <v>90.233642857142868</v>
      </c>
      <c r="O109" s="64">
        <f>IFERROR(N109/N107,0)</f>
        <v>0.69157537512516032</v>
      </c>
      <c r="P109" s="63">
        <f t="shared" si="165"/>
        <v>6316.3550000000005</v>
      </c>
      <c r="Q109" s="67">
        <f>IFERROR(P109/P122,0)</f>
        <v>1.1900216519957046E-2</v>
      </c>
      <c r="R109" s="66">
        <f>CE65</f>
        <v>0</v>
      </c>
      <c r="S109" s="62">
        <f>IFERROR(R109/R122,0)</f>
        <v>0</v>
      </c>
      <c r="T109" s="63" t="str">
        <f t="shared" si="169"/>
        <v>0</v>
      </c>
      <c r="U109" s="64">
        <f>IFERROR(T109/T107,0)</f>
        <v>0</v>
      </c>
      <c r="V109" s="63">
        <f>CF65</f>
        <v>0</v>
      </c>
      <c r="W109" s="67">
        <f>IFERROR(V109/V122,0)</f>
        <v>0</v>
      </c>
      <c r="X109" s="68">
        <f>CG65</f>
        <v>0</v>
      </c>
      <c r="Y109" s="62">
        <f>IFERROR(X109/X122,0)</f>
        <v>0</v>
      </c>
      <c r="Z109" s="63" t="str">
        <f t="shared" si="170"/>
        <v>0</v>
      </c>
      <c r="AA109" s="64">
        <f>IFERROR(Z109/Z107,0)</f>
        <v>0</v>
      </c>
      <c r="AB109" s="63">
        <f>CH65</f>
        <v>0</v>
      </c>
      <c r="AC109" s="65">
        <f>IFERROR(AB109/AB122,0)</f>
        <v>0</v>
      </c>
      <c r="AD109" s="66">
        <f>CI65</f>
        <v>0</v>
      </c>
      <c r="AE109" s="62">
        <f>IFERROR(AD109/AD122,0)</f>
        <v>0</v>
      </c>
      <c r="AF109" s="63" t="str">
        <f t="shared" si="171"/>
        <v>0</v>
      </c>
      <c r="AG109" s="64">
        <f>IFERROR(AF109/AF107,0)</f>
        <v>0</v>
      </c>
      <c r="AH109" s="63">
        <f>CJ65</f>
        <v>0</v>
      </c>
      <c r="AI109" s="67">
        <f>IFERROR(AH109/AH122,0)</f>
        <v>0</v>
      </c>
      <c r="AJ109" s="66">
        <f>CK65</f>
        <v>0</v>
      </c>
      <c r="AK109" s="62">
        <f>IFERROR(AJ109/AJ122,0)</f>
        <v>0</v>
      </c>
      <c r="AL109" s="63" t="str">
        <f t="shared" si="172"/>
        <v>0</v>
      </c>
      <c r="AM109" s="64">
        <f>IFERROR(AL109/AL107,0)</f>
        <v>0</v>
      </c>
      <c r="AN109" s="63">
        <f>CL65</f>
        <v>0</v>
      </c>
      <c r="AO109" s="65">
        <f>IFERROR(AN109/AN122,0)</f>
        <v>0</v>
      </c>
      <c r="AP109" s="66">
        <f t="shared" si="173"/>
        <v>0</v>
      </c>
      <c r="AQ109" s="62">
        <f>IFERROR(AP109/AP122,0)</f>
        <v>0</v>
      </c>
      <c r="AR109" s="63" t="str">
        <f t="shared" si="174"/>
        <v>0</v>
      </c>
      <c r="AS109" s="64">
        <f>IFERROR(AR109/AR107,0)</f>
        <v>0</v>
      </c>
      <c r="AT109" s="63">
        <f t="shared" si="175"/>
        <v>0</v>
      </c>
      <c r="AU109" s="69">
        <f>IFERROR(AT109/AT122,0)</f>
        <v>0</v>
      </c>
      <c r="AV109" s="70">
        <f t="shared" si="176"/>
        <v>-20</v>
      </c>
      <c r="AW109" s="71">
        <f t="shared" si="177"/>
        <v>-0.22222222222222221</v>
      </c>
      <c r="AX109" s="72">
        <f t="shared" si="178"/>
        <v>-4.0063571428571407</v>
      </c>
      <c r="AY109" s="71">
        <f t="shared" si="179"/>
        <v>-4.251227868057237E-2</v>
      </c>
      <c r="AZ109" s="72">
        <f t="shared" si="180"/>
        <v>-2165.2449999999999</v>
      </c>
      <c r="BA109" s="73">
        <f t="shared" si="181"/>
        <v>-0.25528732786266739</v>
      </c>
      <c r="BB109" s="70">
        <f t="shared" si="182"/>
        <v>70</v>
      </c>
      <c r="BC109" s="71">
        <f t="shared" si="183"/>
        <v>0</v>
      </c>
      <c r="BD109" s="72">
        <f t="shared" si="184"/>
        <v>90.233642857142868</v>
      </c>
      <c r="BE109" s="71">
        <f t="shared" si="185"/>
        <v>0</v>
      </c>
      <c r="BF109" s="72">
        <f t="shared" si="186"/>
        <v>6316.3550000000005</v>
      </c>
      <c r="BG109" s="73">
        <f t="shared" si="187"/>
        <v>0</v>
      </c>
      <c r="BH109" s="70">
        <f t="shared" si="188"/>
        <v>70</v>
      </c>
      <c r="BI109" s="71">
        <f t="shared" si="189"/>
        <v>0</v>
      </c>
      <c r="BJ109" s="72">
        <f t="shared" si="190"/>
        <v>90.233642857142868</v>
      </c>
      <c r="BK109" s="71">
        <f t="shared" si="191"/>
        <v>0</v>
      </c>
      <c r="BL109" s="72">
        <f t="shared" si="192"/>
        <v>6316.3550000000005</v>
      </c>
      <c r="BM109" s="74">
        <f t="shared" si="193"/>
        <v>0</v>
      </c>
      <c r="BN109" s="75">
        <f t="shared" si="194"/>
        <v>70</v>
      </c>
      <c r="BO109" s="71">
        <f t="shared" si="195"/>
        <v>0</v>
      </c>
      <c r="BP109" s="72">
        <f t="shared" si="196"/>
        <v>90.233642857142868</v>
      </c>
      <c r="BQ109" s="71">
        <f t="shared" si="197"/>
        <v>0</v>
      </c>
      <c r="BR109" s="72">
        <f t="shared" si="166"/>
        <v>6316.3550000000005</v>
      </c>
      <c r="BS109" s="74">
        <f t="shared" si="198"/>
        <v>0</v>
      </c>
      <c r="BX109" s="321"/>
      <c r="BY109" s="366"/>
      <c r="BZ109" s="60" t="s">
        <v>51</v>
      </c>
      <c r="CA109" s="76">
        <v>1200</v>
      </c>
      <c r="CB109" s="77">
        <v>147597.60000000003</v>
      </c>
      <c r="CC109" s="78">
        <f>'[3]08월'!$R$86</f>
        <v>523</v>
      </c>
      <c r="CD109" s="79">
        <f>'[3]08월'!$AH$86</f>
        <v>64524.525999999998</v>
      </c>
      <c r="CE109" s="80">
        <v>462</v>
      </c>
      <c r="CF109" s="81">
        <v>64617.304999999993</v>
      </c>
      <c r="CG109" s="82"/>
      <c r="CH109" s="83"/>
      <c r="CI109" s="84"/>
      <c r="CJ109" s="85"/>
      <c r="CK109" s="78"/>
      <c r="CL109" s="83"/>
      <c r="CM109" s="78"/>
      <c r="CN109" s="83"/>
    </row>
    <row r="110" spans="3:92" ht="18" customHeight="1" x14ac:dyDescent="0.3">
      <c r="C110" s="315"/>
      <c r="D110" s="319"/>
      <c r="E110" s="86" t="s">
        <v>41</v>
      </c>
      <c r="F110" s="87">
        <f>SUM(F106:F109)</f>
        <v>2540</v>
      </c>
      <c r="G110" s="88">
        <f>IFERROR(F110/F122,0)</f>
        <v>0.42122719734660036</v>
      </c>
      <c r="H110" s="89">
        <f t="shared" si="167"/>
        <v>99.6255118110236</v>
      </c>
      <c r="I110" s="90">
        <f>IFERROR(H110/H107,0)</f>
        <v>0.99589659533591546</v>
      </c>
      <c r="J110" s="89">
        <f>SUM(J106:J109)</f>
        <v>253048.79999999996</v>
      </c>
      <c r="K110" s="91">
        <f>IFERROR(J110/J122,0)</f>
        <v>0.48007740466704601</v>
      </c>
      <c r="L110" s="92">
        <f>SUM(L106:L109)</f>
        <v>2537</v>
      </c>
      <c r="M110" s="88">
        <f>IFERROR(L110/L122,0)</f>
        <v>0.4901468315301391</v>
      </c>
      <c r="N110" s="89">
        <f t="shared" si="168"/>
        <v>126.06398541584549</v>
      </c>
      <c r="O110" s="90">
        <f>IFERROR(N110/N107,0)</f>
        <v>0.96618894287314849</v>
      </c>
      <c r="P110" s="89">
        <f>SUM(P106:P109)</f>
        <v>319824.33100000001</v>
      </c>
      <c r="Q110" s="93">
        <f>IFERROR(P110/P122,0)</f>
        <v>0.60255935381250902</v>
      </c>
      <c r="R110" s="92">
        <f>SUM(R106:R109)</f>
        <v>0</v>
      </c>
      <c r="S110" s="88">
        <f>IFERROR(R110/R122,0)</f>
        <v>0</v>
      </c>
      <c r="T110" s="89" t="str">
        <f t="shared" si="169"/>
        <v>0</v>
      </c>
      <c r="U110" s="90">
        <f>IFERROR(T110/T107,0)</f>
        <v>0</v>
      </c>
      <c r="V110" s="89">
        <f>SUM(V106:V109)</f>
        <v>0</v>
      </c>
      <c r="W110" s="93">
        <f>IFERROR(V110/V122,0)</f>
        <v>0</v>
      </c>
      <c r="X110" s="94">
        <f>SUM(X106:X109)</f>
        <v>0</v>
      </c>
      <c r="Y110" s="88">
        <f>IFERROR(X110/X122,0)</f>
        <v>0</v>
      </c>
      <c r="Z110" s="89" t="str">
        <f t="shared" si="170"/>
        <v>0</v>
      </c>
      <c r="AA110" s="90">
        <f>IFERROR(Z110/Z107,0)</f>
        <v>0</v>
      </c>
      <c r="AB110" s="89">
        <f>SUM(AB106:AB109)</f>
        <v>0</v>
      </c>
      <c r="AC110" s="91">
        <f>IFERROR(AB110/AB122,0)</f>
        <v>0</v>
      </c>
      <c r="AD110" s="92">
        <f>SUM(AD106:AD109)</f>
        <v>0</v>
      </c>
      <c r="AE110" s="88">
        <f>IFERROR(AD110/AD122,0)</f>
        <v>0</v>
      </c>
      <c r="AF110" s="89" t="str">
        <f t="shared" si="171"/>
        <v>0</v>
      </c>
      <c r="AG110" s="90">
        <f>IFERROR(AF110/AF107,0)</f>
        <v>0</v>
      </c>
      <c r="AH110" s="89">
        <f>SUM(AH106:AH109)</f>
        <v>0</v>
      </c>
      <c r="AI110" s="93">
        <f>IFERROR(AH110/AH122,0)</f>
        <v>0</v>
      </c>
      <c r="AJ110" s="92">
        <f>SUM(AJ106:AJ109)</f>
        <v>0</v>
      </c>
      <c r="AK110" s="88">
        <f>IFERROR(AJ110/AJ122,0)</f>
        <v>0</v>
      </c>
      <c r="AL110" s="89" t="str">
        <f t="shared" si="172"/>
        <v>0</v>
      </c>
      <c r="AM110" s="90">
        <f>IFERROR(AL110/AL107,0)</f>
        <v>0</v>
      </c>
      <c r="AN110" s="89">
        <f>SUM(AN106:AN109)</f>
        <v>0</v>
      </c>
      <c r="AO110" s="91">
        <f>IFERROR(AN110/AN122,0)</f>
        <v>0</v>
      </c>
      <c r="AP110" s="92">
        <f>SUM(AP106:AP109)</f>
        <v>0</v>
      </c>
      <c r="AQ110" s="88">
        <f>IFERROR(AP110/AP122,0)</f>
        <v>0</v>
      </c>
      <c r="AR110" s="89" t="str">
        <f t="shared" si="174"/>
        <v>0</v>
      </c>
      <c r="AS110" s="90">
        <f>IFERROR(AR110/AR107,0)</f>
        <v>0</v>
      </c>
      <c r="AT110" s="89">
        <f>SUM(AT106:AT109)</f>
        <v>0</v>
      </c>
      <c r="AU110" s="95">
        <f>IFERROR(AT110/AT122,0)</f>
        <v>0</v>
      </c>
      <c r="AV110" s="96">
        <f t="shared" si="176"/>
        <v>-3</v>
      </c>
      <c r="AW110" s="97">
        <f t="shared" si="177"/>
        <v>-1.1811023622047244E-3</v>
      </c>
      <c r="AX110" s="98">
        <f t="shared" si="178"/>
        <v>26.438473604821894</v>
      </c>
      <c r="AY110" s="97">
        <f t="shared" si="179"/>
        <v>0.26537854736417493</v>
      </c>
      <c r="AZ110" s="98">
        <f t="shared" si="180"/>
        <v>66775.531000000046</v>
      </c>
      <c r="BA110" s="99">
        <f t="shared" si="181"/>
        <v>0.2638840057727998</v>
      </c>
      <c r="BB110" s="96">
        <f t="shared" si="182"/>
        <v>2537</v>
      </c>
      <c r="BC110" s="97">
        <f t="shared" si="183"/>
        <v>0</v>
      </c>
      <c r="BD110" s="98">
        <f t="shared" si="184"/>
        <v>126.06398541584549</v>
      </c>
      <c r="BE110" s="97">
        <f t="shared" si="185"/>
        <v>0</v>
      </c>
      <c r="BF110" s="98">
        <f t="shared" si="186"/>
        <v>319824.33100000001</v>
      </c>
      <c r="BG110" s="99">
        <f t="shared" si="187"/>
        <v>0</v>
      </c>
      <c r="BH110" s="96">
        <f t="shared" si="188"/>
        <v>2537</v>
      </c>
      <c r="BI110" s="97">
        <f t="shared" si="189"/>
        <v>0</v>
      </c>
      <c r="BJ110" s="98">
        <f t="shared" si="190"/>
        <v>126.06398541584549</v>
      </c>
      <c r="BK110" s="97">
        <f t="shared" si="191"/>
        <v>0</v>
      </c>
      <c r="BL110" s="98">
        <f t="shared" si="192"/>
        <v>319824.33100000001</v>
      </c>
      <c r="BM110" s="100">
        <f t="shared" si="193"/>
        <v>0</v>
      </c>
      <c r="BN110" s="101">
        <f t="shared" si="194"/>
        <v>2537</v>
      </c>
      <c r="BO110" s="97">
        <f t="shared" si="195"/>
        <v>0</v>
      </c>
      <c r="BP110" s="98">
        <f t="shared" si="196"/>
        <v>126.06398541584549</v>
      </c>
      <c r="BQ110" s="97">
        <f t="shared" si="197"/>
        <v>0</v>
      </c>
      <c r="BR110" s="98">
        <f t="shared" si="166"/>
        <v>319824.33100000001</v>
      </c>
      <c r="BS110" s="100">
        <f t="shared" si="198"/>
        <v>0</v>
      </c>
      <c r="BX110" s="321"/>
      <c r="BY110" s="366"/>
      <c r="BZ110" s="60" t="s">
        <v>54</v>
      </c>
      <c r="CA110" s="76">
        <v>1500</v>
      </c>
      <c r="CB110" s="77">
        <v>182424.00000000003</v>
      </c>
      <c r="CC110" s="78">
        <f>'[3]08월'!$S$86</f>
        <v>1360</v>
      </c>
      <c r="CD110" s="79">
        <f>'[3]08월'!$AI$86</f>
        <v>167007.45799999998</v>
      </c>
      <c r="CE110" s="80">
        <v>727</v>
      </c>
      <c r="CF110" s="81">
        <v>94141.668999999994</v>
      </c>
      <c r="CG110" s="82"/>
      <c r="CH110" s="83"/>
      <c r="CI110" s="84"/>
      <c r="CJ110" s="85"/>
      <c r="CK110" s="78"/>
      <c r="CL110" s="83"/>
      <c r="CM110" s="78"/>
      <c r="CN110" s="83"/>
    </row>
    <row r="111" spans="3:92" ht="18" customHeight="1" x14ac:dyDescent="0.3">
      <c r="C111" s="315"/>
      <c r="D111" s="320" t="s">
        <v>44</v>
      </c>
      <c r="E111" s="102" t="s">
        <v>45</v>
      </c>
      <c r="F111" s="103">
        <f>CA66</f>
        <v>600</v>
      </c>
      <c r="G111" s="104">
        <f>IFERROR(F111/F122,0)</f>
        <v>9.950248756218906E-2</v>
      </c>
      <c r="H111" s="105">
        <f t="shared" si="167"/>
        <v>60</v>
      </c>
      <c r="I111" s="106">
        <f>IFERROR(H111/H107,0)</f>
        <v>0.5997840777320167</v>
      </c>
      <c r="J111" s="105">
        <f>CB66</f>
        <v>36000</v>
      </c>
      <c r="K111" s="107">
        <f>IFERROR(J111/J122,0)</f>
        <v>6.8298235628912921E-2</v>
      </c>
      <c r="L111" s="108">
        <f t="shared" ref="L111:L113" si="199">CC66</f>
        <v>403</v>
      </c>
      <c r="M111" s="104">
        <f>IFERROR(L111/L122,0)</f>
        <v>7.785935085007728E-2</v>
      </c>
      <c r="N111" s="105">
        <f t="shared" si="168"/>
        <v>68.41173449131513</v>
      </c>
      <c r="O111" s="106">
        <f>IFERROR(N111/N107,0)</f>
        <v>0.52432628724408126</v>
      </c>
      <c r="P111" s="105">
        <f t="shared" ref="P111:P113" si="200">CD66</f>
        <v>27569.929</v>
      </c>
      <c r="Q111" s="109">
        <f>IFERROR(P111/P122,0)</f>
        <v>5.1942635355334339E-2</v>
      </c>
      <c r="R111" s="108">
        <f>CE66</f>
        <v>0</v>
      </c>
      <c r="S111" s="104">
        <f>IFERROR(R111/R122,0)</f>
        <v>0</v>
      </c>
      <c r="T111" s="105" t="str">
        <f t="shared" si="169"/>
        <v>0</v>
      </c>
      <c r="U111" s="106">
        <f>IFERROR(T111/T107,0)</f>
        <v>0</v>
      </c>
      <c r="V111" s="105">
        <f>CF66</f>
        <v>0</v>
      </c>
      <c r="W111" s="109">
        <f>IFERROR(V111/V122,0)</f>
        <v>0</v>
      </c>
      <c r="X111" s="110">
        <f>CG66</f>
        <v>0</v>
      </c>
      <c r="Y111" s="104">
        <f>IFERROR(X111/X122,0)</f>
        <v>0</v>
      </c>
      <c r="Z111" s="105" t="str">
        <f t="shared" si="170"/>
        <v>0</v>
      </c>
      <c r="AA111" s="106">
        <f>IFERROR(Z111/Z107,0)</f>
        <v>0</v>
      </c>
      <c r="AB111" s="105">
        <f>CH66</f>
        <v>0</v>
      </c>
      <c r="AC111" s="107">
        <f>IFERROR(AB111/AB122,0)</f>
        <v>0</v>
      </c>
      <c r="AD111" s="108">
        <f>CI66</f>
        <v>0</v>
      </c>
      <c r="AE111" s="104">
        <f>IFERROR(AD111/AD122,0)</f>
        <v>0</v>
      </c>
      <c r="AF111" s="105" t="str">
        <f t="shared" si="171"/>
        <v>0</v>
      </c>
      <c r="AG111" s="106">
        <f>IFERROR(AF111/AF107,0)</f>
        <v>0</v>
      </c>
      <c r="AH111" s="105">
        <f>CJ66</f>
        <v>0</v>
      </c>
      <c r="AI111" s="109">
        <f>IFERROR(AH111/AH122,0)</f>
        <v>0</v>
      </c>
      <c r="AJ111" s="108">
        <f>CK66</f>
        <v>0</v>
      </c>
      <c r="AK111" s="104">
        <f>IFERROR(AJ111/AJ122,0)</f>
        <v>0</v>
      </c>
      <c r="AL111" s="105" t="str">
        <f t="shared" si="172"/>
        <v>0</v>
      </c>
      <c r="AM111" s="106">
        <f>IFERROR(AL111/AL107,0)</f>
        <v>0</v>
      </c>
      <c r="AN111" s="105">
        <f>CL66</f>
        <v>0</v>
      </c>
      <c r="AO111" s="107">
        <f>IFERROR(AN111/AN122,0)</f>
        <v>0</v>
      </c>
      <c r="AP111" s="108">
        <f>CM66</f>
        <v>0</v>
      </c>
      <c r="AQ111" s="104">
        <f>IFERROR(AP111/AP122,0)</f>
        <v>0</v>
      </c>
      <c r="AR111" s="105" t="str">
        <f t="shared" si="174"/>
        <v>0</v>
      </c>
      <c r="AS111" s="106">
        <f>IFERROR(AR111/AR107,0)</f>
        <v>0</v>
      </c>
      <c r="AT111" s="105">
        <f>CN66</f>
        <v>0</v>
      </c>
      <c r="AU111" s="111">
        <f>IFERROR(AT111/AT122,0)</f>
        <v>0</v>
      </c>
      <c r="AV111" s="112">
        <f t="shared" si="176"/>
        <v>-197</v>
      </c>
      <c r="AW111" s="113">
        <f t="shared" si="177"/>
        <v>-0.32833333333333331</v>
      </c>
      <c r="AX111" s="114">
        <f t="shared" si="178"/>
        <v>8.41173449131513</v>
      </c>
      <c r="AY111" s="113">
        <f t="shared" si="179"/>
        <v>0.14019557485525216</v>
      </c>
      <c r="AZ111" s="114">
        <f t="shared" si="180"/>
        <v>-8430.0709999999999</v>
      </c>
      <c r="BA111" s="115">
        <f t="shared" si="181"/>
        <v>-0.23416863888888889</v>
      </c>
      <c r="BB111" s="112">
        <f t="shared" si="182"/>
        <v>403</v>
      </c>
      <c r="BC111" s="113">
        <f t="shared" si="183"/>
        <v>0</v>
      </c>
      <c r="BD111" s="114">
        <f t="shared" si="184"/>
        <v>68.41173449131513</v>
      </c>
      <c r="BE111" s="113">
        <f t="shared" si="185"/>
        <v>0</v>
      </c>
      <c r="BF111" s="114">
        <f t="shared" si="186"/>
        <v>27569.929</v>
      </c>
      <c r="BG111" s="115">
        <f t="shared" si="187"/>
        <v>0</v>
      </c>
      <c r="BH111" s="112">
        <f t="shared" si="188"/>
        <v>403</v>
      </c>
      <c r="BI111" s="113">
        <f t="shared" si="189"/>
        <v>0</v>
      </c>
      <c r="BJ111" s="114">
        <f t="shared" si="190"/>
        <v>68.41173449131513</v>
      </c>
      <c r="BK111" s="113">
        <f t="shared" si="191"/>
        <v>0</v>
      </c>
      <c r="BL111" s="114">
        <f t="shared" si="192"/>
        <v>27569.929</v>
      </c>
      <c r="BM111" s="116">
        <f t="shared" si="193"/>
        <v>0</v>
      </c>
      <c r="BN111" s="117">
        <f t="shared" si="194"/>
        <v>403</v>
      </c>
      <c r="BO111" s="113">
        <f t="shared" si="195"/>
        <v>0</v>
      </c>
      <c r="BP111" s="114">
        <f t="shared" si="196"/>
        <v>68.41173449131513</v>
      </c>
      <c r="BQ111" s="113">
        <f t="shared" si="197"/>
        <v>0</v>
      </c>
      <c r="BR111" s="114">
        <f t="shared" si="166"/>
        <v>27569.929</v>
      </c>
      <c r="BS111" s="116">
        <f t="shared" si="198"/>
        <v>0</v>
      </c>
      <c r="BX111" s="321"/>
      <c r="BY111" s="366"/>
      <c r="BZ111" s="60" t="s">
        <v>55</v>
      </c>
      <c r="CA111" s="76">
        <v>10</v>
      </c>
      <c r="CB111" s="77">
        <v>1243.8000000000002</v>
      </c>
      <c r="CC111" s="78">
        <f>'[3]08월'!$T$86</f>
        <v>3</v>
      </c>
      <c r="CD111" s="79">
        <f>'[3]08월'!$AJ$86</f>
        <v>285.45400000000001</v>
      </c>
      <c r="CE111" s="80">
        <v>0</v>
      </c>
      <c r="CF111" s="81">
        <v>0</v>
      </c>
      <c r="CG111" s="82"/>
      <c r="CH111" s="83"/>
      <c r="CI111" s="84"/>
      <c r="CJ111" s="85"/>
      <c r="CK111" s="78"/>
      <c r="CL111" s="83"/>
      <c r="CM111" s="78"/>
      <c r="CN111" s="83"/>
    </row>
    <row r="112" spans="3:92" ht="18" customHeight="1" x14ac:dyDescent="0.3">
      <c r="C112" s="315"/>
      <c r="D112" s="321"/>
      <c r="E112" s="60" t="s">
        <v>47</v>
      </c>
      <c r="F112" s="61">
        <f>CA67</f>
        <v>0</v>
      </c>
      <c r="G112" s="62">
        <f>IFERROR(F112/F122,0)</f>
        <v>0</v>
      </c>
      <c r="H112" s="63" t="str">
        <f t="shared" si="167"/>
        <v>0</v>
      </c>
      <c r="I112" s="64">
        <f>IFERROR(H112/H107,0)</f>
        <v>0</v>
      </c>
      <c r="J112" s="63">
        <f>CB67</f>
        <v>0</v>
      </c>
      <c r="K112" s="65">
        <f>IFERROR(J112/J122,0)</f>
        <v>0</v>
      </c>
      <c r="L112" s="66">
        <f t="shared" si="199"/>
        <v>212</v>
      </c>
      <c r="M112" s="62">
        <f>IFERROR(L112/L122,0)</f>
        <v>4.0958268933539412E-2</v>
      </c>
      <c r="N112" s="63">
        <f t="shared" si="168"/>
        <v>67.323952830188674</v>
      </c>
      <c r="O112" s="64">
        <f>IFERROR(N112/N107,0)</f>
        <v>0.51598923039335864</v>
      </c>
      <c r="P112" s="63">
        <f t="shared" si="200"/>
        <v>14272.678</v>
      </c>
      <c r="Q112" s="67">
        <f>IFERROR(P112/P122,0)</f>
        <v>2.6890185640235147E-2</v>
      </c>
      <c r="R112" s="66">
        <f>CE67</f>
        <v>0</v>
      </c>
      <c r="S112" s="62">
        <f>IFERROR(R112/R122,0)</f>
        <v>0</v>
      </c>
      <c r="T112" s="63" t="str">
        <f t="shared" si="169"/>
        <v>0</v>
      </c>
      <c r="U112" s="64">
        <f>IFERROR(T112/T107,0)</f>
        <v>0</v>
      </c>
      <c r="V112" s="63">
        <f>CF67</f>
        <v>0</v>
      </c>
      <c r="W112" s="67">
        <f>IFERROR(V112/V122,0)</f>
        <v>0</v>
      </c>
      <c r="X112" s="68">
        <f>CG67</f>
        <v>0</v>
      </c>
      <c r="Y112" s="62">
        <f>IFERROR(X112/X122,0)</f>
        <v>0</v>
      </c>
      <c r="Z112" s="63" t="str">
        <f t="shared" si="170"/>
        <v>0</v>
      </c>
      <c r="AA112" s="64">
        <f>IFERROR(Z112/Z107,0)</f>
        <v>0</v>
      </c>
      <c r="AB112" s="63">
        <f>CH67</f>
        <v>0</v>
      </c>
      <c r="AC112" s="65">
        <f>IFERROR(AB112/AB122,0)</f>
        <v>0</v>
      </c>
      <c r="AD112" s="66">
        <f>CI67</f>
        <v>0</v>
      </c>
      <c r="AE112" s="62">
        <f>IFERROR(AD112/AD122,0)</f>
        <v>0</v>
      </c>
      <c r="AF112" s="63" t="str">
        <f t="shared" si="171"/>
        <v>0</v>
      </c>
      <c r="AG112" s="64">
        <f>IFERROR(AF112/AF107,0)</f>
        <v>0</v>
      </c>
      <c r="AH112" s="63">
        <f>CJ67</f>
        <v>0</v>
      </c>
      <c r="AI112" s="67">
        <f>IFERROR(AH112/AH122,0)</f>
        <v>0</v>
      </c>
      <c r="AJ112" s="66">
        <f>CK67</f>
        <v>0</v>
      </c>
      <c r="AK112" s="62">
        <f>IFERROR(AJ112/AJ122,0)</f>
        <v>0</v>
      </c>
      <c r="AL112" s="63" t="str">
        <f t="shared" si="172"/>
        <v>0</v>
      </c>
      <c r="AM112" s="64">
        <f>IFERROR(AL112/AL107,0)</f>
        <v>0</v>
      </c>
      <c r="AN112" s="63">
        <f>CL67</f>
        <v>0</v>
      </c>
      <c r="AO112" s="65">
        <f>IFERROR(AN112/AN122,0)</f>
        <v>0</v>
      </c>
      <c r="AP112" s="66">
        <f t="shared" ref="AP112:AP113" si="201">CM67</f>
        <v>0</v>
      </c>
      <c r="AQ112" s="62">
        <f>IFERROR(AP112/AP122,0)</f>
        <v>0</v>
      </c>
      <c r="AR112" s="63" t="str">
        <f t="shared" si="174"/>
        <v>0</v>
      </c>
      <c r="AS112" s="64">
        <f>IFERROR(AR112/AR107,0)</f>
        <v>0</v>
      </c>
      <c r="AT112" s="63">
        <f t="shared" ref="AT112:AT113" si="202">CN67</f>
        <v>0</v>
      </c>
      <c r="AU112" s="69">
        <f>IFERROR(AT112/AT122,0)</f>
        <v>0</v>
      </c>
      <c r="AV112" s="70">
        <f t="shared" si="176"/>
        <v>212</v>
      </c>
      <c r="AW112" s="71">
        <f t="shared" si="177"/>
        <v>0</v>
      </c>
      <c r="AX112" s="72">
        <f t="shared" si="178"/>
        <v>67.323952830188674</v>
      </c>
      <c r="AY112" s="71">
        <f t="shared" si="179"/>
        <v>0</v>
      </c>
      <c r="AZ112" s="72">
        <f t="shared" si="180"/>
        <v>14272.678</v>
      </c>
      <c r="BA112" s="73">
        <f t="shared" si="181"/>
        <v>0</v>
      </c>
      <c r="BB112" s="70">
        <f t="shared" si="182"/>
        <v>212</v>
      </c>
      <c r="BC112" s="71">
        <f t="shared" si="183"/>
        <v>0</v>
      </c>
      <c r="BD112" s="72">
        <f t="shared" si="184"/>
        <v>67.323952830188674</v>
      </c>
      <c r="BE112" s="71">
        <f t="shared" si="185"/>
        <v>0</v>
      </c>
      <c r="BF112" s="72">
        <f t="shared" si="186"/>
        <v>14272.678</v>
      </c>
      <c r="BG112" s="73">
        <f t="shared" si="187"/>
        <v>0</v>
      </c>
      <c r="BH112" s="70">
        <f t="shared" si="188"/>
        <v>212</v>
      </c>
      <c r="BI112" s="71">
        <f t="shared" si="189"/>
        <v>0</v>
      </c>
      <c r="BJ112" s="72">
        <f t="shared" si="190"/>
        <v>67.323952830188674</v>
      </c>
      <c r="BK112" s="71">
        <f t="shared" si="191"/>
        <v>0</v>
      </c>
      <c r="BL112" s="72">
        <f t="shared" si="192"/>
        <v>14272.678</v>
      </c>
      <c r="BM112" s="74">
        <f t="shared" si="193"/>
        <v>0</v>
      </c>
      <c r="BN112" s="75">
        <f t="shared" si="194"/>
        <v>212</v>
      </c>
      <c r="BO112" s="71">
        <f t="shared" si="195"/>
        <v>0</v>
      </c>
      <c r="BP112" s="72">
        <f t="shared" si="196"/>
        <v>67.323952830188674</v>
      </c>
      <c r="BQ112" s="71">
        <f t="shared" si="197"/>
        <v>0</v>
      </c>
      <c r="BR112" s="72">
        <f t="shared" si="166"/>
        <v>14272.678</v>
      </c>
      <c r="BS112" s="74">
        <f t="shared" si="198"/>
        <v>0</v>
      </c>
      <c r="BX112" s="321"/>
      <c r="BY112" s="366"/>
      <c r="BZ112" s="60" t="s">
        <v>40</v>
      </c>
      <c r="CA112" s="76">
        <v>90</v>
      </c>
      <c r="CB112" s="77">
        <v>11816.100000000002</v>
      </c>
      <c r="CC112" s="78">
        <f>'[3]08월'!$U$86</f>
        <v>115</v>
      </c>
      <c r="CD112" s="79">
        <f>'[3]08월'!$AK$86</f>
        <v>17400.814999999999</v>
      </c>
      <c r="CE112" s="80">
        <v>122</v>
      </c>
      <c r="CF112" s="81">
        <v>16638.18</v>
      </c>
      <c r="CG112" s="82"/>
      <c r="CH112" s="83"/>
      <c r="CI112" s="84"/>
      <c r="CJ112" s="85"/>
      <c r="CK112" s="78"/>
      <c r="CL112" s="83"/>
      <c r="CM112" s="78"/>
      <c r="CN112" s="83"/>
    </row>
    <row r="113" spans="3:92" ht="18" customHeight="1" x14ac:dyDescent="0.3">
      <c r="C113" s="315"/>
      <c r="D113" s="321"/>
      <c r="E113" s="60" t="s">
        <v>49</v>
      </c>
      <c r="F113" s="61">
        <f>CA68</f>
        <v>400</v>
      </c>
      <c r="G113" s="62">
        <f>IFERROR(F113/F122,0)</f>
        <v>6.633499170812604E-2</v>
      </c>
      <c r="H113" s="63">
        <f t="shared" si="167"/>
        <v>53</v>
      </c>
      <c r="I113" s="64">
        <f>IFERROR(H113/H107,0)</f>
        <v>0.52980926866328149</v>
      </c>
      <c r="J113" s="63">
        <f>CB68</f>
        <v>21200</v>
      </c>
      <c r="K113" s="65">
        <f>IFERROR(J113/J122,0)</f>
        <v>4.0220072092582056E-2</v>
      </c>
      <c r="L113" s="66">
        <f t="shared" si="199"/>
        <v>714</v>
      </c>
      <c r="M113" s="62">
        <f>IFERROR(L113/L122,0)</f>
        <v>0.13794435857805254</v>
      </c>
      <c r="N113" s="63">
        <f t="shared" si="168"/>
        <v>58.015029411764708</v>
      </c>
      <c r="O113" s="64">
        <f>IFERROR(N113/N107,0)</f>
        <v>0.44464308940578656</v>
      </c>
      <c r="P113" s="63">
        <f t="shared" si="200"/>
        <v>41422.731</v>
      </c>
      <c r="Q113" s="67">
        <f>IFERROR(P113/P122,0)</f>
        <v>7.8041761070734114E-2</v>
      </c>
      <c r="R113" s="66">
        <f>CE68</f>
        <v>0</v>
      </c>
      <c r="S113" s="62">
        <f>IFERROR(R113/R122,0)</f>
        <v>0</v>
      </c>
      <c r="T113" s="63" t="str">
        <f t="shared" si="169"/>
        <v>0</v>
      </c>
      <c r="U113" s="64">
        <f>IFERROR(T113/T107,0)</f>
        <v>0</v>
      </c>
      <c r="V113" s="63">
        <f>CF68</f>
        <v>0</v>
      </c>
      <c r="W113" s="67">
        <f>IFERROR(V113/V122,0)</f>
        <v>0</v>
      </c>
      <c r="X113" s="68">
        <f>CG68</f>
        <v>0</v>
      </c>
      <c r="Y113" s="62">
        <f>IFERROR(X113/X122,0)</f>
        <v>0</v>
      </c>
      <c r="Z113" s="63" t="str">
        <f t="shared" si="170"/>
        <v>0</v>
      </c>
      <c r="AA113" s="64">
        <f>IFERROR(Z113/Z107,0)</f>
        <v>0</v>
      </c>
      <c r="AB113" s="63">
        <f>CH68</f>
        <v>0</v>
      </c>
      <c r="AC113" s="65">
        <f>IFERROR(AB113/AB122,0)</f>
        <v>0</v>
      </c>
      <c r="AD113" s="66">
        <f>CI68</f>
        <v>0</v>
      </c>
      <c r="AE113" s="62">
        <f>IFERROR(AD113/AD122,0)</f>
        <v>0</v>
      </c>
      <c r="AF113" s="63" t="str">
        <f t="shared" si="171"/>
        <v>0</v>
      </c>
      <c r="AG113" s="64">
        <f>IFERROR(AF113/AF107,0)</f>
        <v>0</v>
      </c>
      <c r="AH113" s="63">
        <f>CJ68</f>
        <v>0</v>
      </c>
      <c r="AI113" s="67">
        <f>IFERROR(AH113/AH122,0)</f>
        <v>0</v>
      </c>
      <c r="AJ113" s="66">
        <f>CK68</f>
        <v>0</v>
      </c>
      <c r="AK113" s="62">
        <f>IFERROR(AJ113/AJ122,0)</f>
        <v>0</v>
      </c>
      <c r="AL113" s="63" t="str">
        <f t="shared" si="172"/>
        <v>0</v>
      </c>
      <c r="AM113" s="64">
        <f>IFERROR(AL113/AL107,0)</f>
        <v>0</v>
      </c>
      <c r="AN113" s="63">
        <f>CL68</f>
        <v>0</v>
      </c>
      <c r="AO113" s="65">
        <f>IFERROR(AN113/AN122,0)</f>
        <v>0</v>
      </c>
      <c r="AP113" s="66">
        <f t="shared" si="201"/>
        <v>0</v>
      </c>
      <c r="AQ113" s="62">
        <f>IFERROR(AP113/AP122,0)</f>
        <v>0</v>
      </c>
      <c r="AR113" s="63" t="str">
        <f t="shared" si="174"/>
        <v>0</v>
      </c>
      <c r="AS113" s="64">
        <f>IFERROR(AR113/AR107,0)</f>
        <v>0</v>
      </c>
      <c r="AT113" s="63">
        <f t="shared" si="202"/>
        <v>0</v>
      </c>
      <c r="AU113" s="69">
        <f>IFERROR(AT113/AT122,0)</f>
        <v>0</v>
      </c>
      <c r="AV113" s="70">
        <f t="shared" si="176"/>
        <v>314</v>
      </c>
      <c r="AW113" s="71">
        <f t="shared" si="177"/>
        <v>0.78500000000000003</v>
      </c>
      <c r="AX113" s="72">
        <f t="shared" si="178"/>
        <v>5.0150294117647078</v>
      </c>
      <c r="AY113" s="71">
        <f t="shared" si="179"/>
        <v>9.462319644839072E-2</v>
      </c>
      <c r="AZ113" s="72">
        <f t="shared" si="180"/>
        <v>20222.731</v>
      </c>
      <c r="BA113" s="73">
        <f t="shared" si="181"/>
        <v>0.95390240566037732</v>
      </c>
      <c r="BB113" s="70">
        <f t="shared" si="182"/>
        <v>714</v>
      </c>
      <c r="BC113" s="71">
        <f t="shared" si="183"/>
        <v>0</v>
      </c>
      <c r="BD113" s="72">
        <f t="shared" si="184"/>
        <v>58.015029411764708</v>
      </c>
      <c r="BE113" s="71">
        <f t="shared" si="185"/>
        <v>0</v>
      </c>
      <c r="BF113" s="72">
        <f t="shared" si="186"/>
        <v>41422.731</v>
      </c>
      <c r="BG113" s="73">
        <f t="shared" si="187"/>
        <v>0</v>
      </c>
      <c r="BH113" s="70">
        <f t="shared" si="188"/>
        <v>714</v>
      </c>
      <c r="BI113" s="71">
        <f t="shared" si="189"/>
        <v>0</v>
      </c>
      <c r="BJ113" s="72">
        <f t="shared" si="190"/>
        <v>58.015029411764708</v>
      </c>
      <c r="BK113" s="71">
        <f t="shared" si="191"/>
        <v>0</v>
      </c>
      <c r="BL113" s="72">
        <f t="shared" si="192"/>
        <v>41422.731</v>
      </c>
      <c r="BM113" s="74">
        <f t="shared" si="193"/>
        <v>0</v>
      </c>
      <c r="BN113" s="75">
        <f t="shared" si="194"/>
        <v>714</v>
      </c>
      <c r="BO113" s="71">
        <f t="shared" si="195"/>
        <v>0</v>
      </c>
      <c r="BP113" s="72">
        <f t="shared" si="196"/>
        <v>58.015029411764708</v>
      </c>
      <c r="BQ113" s="71">
        <f t="shared" si="197"/>
        <v>0</v>
      </c>
      <c r="BR113" s="72">
        <f t="shared" si="166"/>
        <v>41422.731</v>
      </c>
      <c r="BS113" s="74">
        <f t="shared" si="198"/>
        <v>0</v>
      </c>
      <c r="BX113" s="322"/>
      <c r="BY113" s="361" t="s">
        <v>57</v>
      </c>
      <c r="BZ113" s="362"/>
      <c r="CA113" s="200">
        <v>20</v>
      </c>
      <c r="CB113" s="201">
        <v>0</v>
      </c>
      <c r="CC113" s="137">
        <f>'[3]08월'!$V$86</f>
        <v>42</v>
      </c>
      <c r="CD113" s="138">
        <f>'[3]08월'!$AL$86</f>
        <v>166.10400000000001</v>
      </c>
      <c r="CE113" s="204">
        <v>7</v>
      </c>
      <c r="CF113" s="205">
        <v>0</v>
      </c>
      <c r="CG113" s="206"/>
      <c r="CH113" s="207"/>
      <c r="CI113" s="208"/>
      <c r="CJ113" s="209"/>
      <c r="CK113" s="202"/>
      <c r="CL113" s="207"/>
      <c r="CM113" s="202"/>
      <c r="CN113" s="207"/>
    </row>
    <row r="114" spans="3:92" ht="18" customHeight="1" x14ac:dyDescent="0.3">
      <c r="C114" s="315"/>
      <c r="D114" s="322"/>
      <c r="E114" s="118" t="s">
        <v>41</v>
      </c>
      <c r="F114" s="119">
        <f>SUM(F111:F113)</f>
        <v>1000</v>
      </c>
      <c r="G114" s="120">
        <f>IFERROR(F114/F122,0)</f>
        <v>0.16583747927031509</v>
      </c>
      <c r="H114" s="121">
        <f t="shared" si="167"/>
        <v>57.2</v>
      </c>
      <c r="I114" s="122">
        <f>IFERROR(H114/H107,0)</f>
        <v>0.57179415410452261</v>
      </c>
      <c r="J114" s="121">
        <f>SUM(J111:J113)</f>
        <v>57200</v>
      </c>
      <c r="K114" s="123">
        <f>IFERROR(J114/J122,0)</f>
        <v>0.10851830772149497</v>
      </c>
      <c r="L114" s="124">
        <f>SUM(L111:L113)</f>
        <v>1329</v>
      </c>
      <c r="M114" s="120">
        <f>IFERROR(L114/L122,0)</f>
        <v>0.25676197836166925</v>
      </c>
      <c r="N114" s="121">
        <f t="shared" si="168"/>
        <v>62.652624529721599</v>
      </c>
      <c r="O114" s="122">
        <f>IFERROR(N114/N107,0)</f>
        <v>0.48018688972045781</v>
      </c>
      <c r="P114" s="121">
        <f>SUM(P111:P113)</f>
        <v>83265.338000000003</v>
      </c>
      <c r="Q114" s="125">
        <f>IFERROR(P114/P122,0)</f>
        <v>0.15687458206630361</v>
      </c>
      <c r="R114" s="124">
        <f>SUM(R111:R113)</f>
        <v>0</v>
      </c>
      <c r="S114" s="120">
        <f>IFERROR(R114/R122,0)</f>
        <v>0</v>
      </c>
      <c r="T114" s="121" t="str">
        <f t="shared" si="169"/>
        <v>0</v>
      </c>
      <c r="U114" s="122">
        <f>IFERROR(T114/T107,0)</f>
        <v>0</v>
      </c>
      <c r="V114" s="121">
        <f>SUM(V111:V113)</f>
        <v>0</v>
      </c>
      <c r="W114" s="125">
        <f>IFERROR(V114/V122,0)</f>
        <v>0</v>
      </c>
      <c r="X114" s="126">
        <f>SUM(X111:X113)</f>
        <v>0</v>
      </c>
      <c r="Y114" s="120">
        <f>IFERROR(X114/X122,0)</f>
        <v>0</v>
      </c>
      <c r="Z114" s="121" t="str">
        <f t="shared" si="170"/>
        <v>0</v>
      </c>
      <c r="AA114" s="122">
        <f>IFERROR(Z114/Z107,0)</f>
        <v>0</v>
      </c>
      <c r="AB114" s="121">
        <f>SUM(AB111:AB113)</f>
        <v>0</v>
      </c>
      <c r="AC114" s="123">
        <f>IFERROR(AB114/AB122,0)</f>
        <v>0</v>
      </c>
      <c r="AD114" s="124">
        <f>SUM(AD111:AD113)</f>
        <v>0</v>
      </c>
      <c r="AE114" s="120">
        <f>IFERROR(AD114/AD122,0)</f>
        <v>0</v>
      </c>
      <c r="AF114" s="121" t="str">
        <f t="shared" si="171"/>
        <v>0</v>
      </c>
      <c r="AG114" s="122">
        <f>IFERROR(AF114/AF107,0)</f>
        <v>0</v>
      </c>
      <c r="AH114" s="121">
        <f>SUM(AH111:AH113)</f>
        <v>0</v>
      </c>
      <c r="AI114" s="125">
        <f>IFERROR(AH114/AH122,0)</f>
        <v>0</v>
      </c>
      <c r="AJ114" s="124">
        <f>SUM(AJ111:AJ113)</f>
        <v>0</v>
      </c>
      <c r="AK114" s="120">
        <f>IFERROR(AJ114/AJ122,0)</f>
        <v>0</v>
      </c>
      <c r="AL114" s="121" t="str">
        <f t="shared" si="172"/>
        <v>0</v>
      </c>
      <c r="AM114" s="122">
        <f>IFERROR(AL114/AL107,0)</f>
        <v>0</v>
      </c>
      <c r="AN114" s="121">
        <f>SUM(AN111:AN113)</f>
        <v>0</v>
      </c>
      <c r="AO114" s="123">
        <f>IFERROR(AN114/AN122,0)</f>
        <v>0</v>
      </c>
      <c r="AP114" s="124">
        <f>SUM(AP111:AP113)</f>
        <v>0</v>
      </c>
      <c r="AQ114" s="120">
        <f>IFERROR(AP114/AP122,0)</f>
        <v>0</v>
      </c>
      <c r="AR114" s="121" t="str">
        <f t="shared" si="174"/>
        <v>0</v>
      </c>
      <c r="AS114" s="122">
        <f>IFERROR(AR114/AR107,0)</f>
        <v>0</v>
      </c>
      <c r="AT114" s="121">
        <f>SUM(AT111:AT113)</f>
        <v>0</v>
      </c>
      <c r="AU114" s="127">
        <f>IFERROR(AT114/AT122,0)</f>
        <v>0</v>
      </c>
      <c r="AV114" s="128">
        <f t="shared" si="176"/>
        <v>329</v>
      </c>
      <c r="AW114" s="129">
        <f t="shared" si="177"/>
        <v>0.32900000000000001</v>
      </c>
      <c r="AX114" s="130">
        <f t="shared" si="178"/>
        <v>5.4526245297215965</v>
      </c>
      <c r="AY114" s="129">
        <f t="shared" si="179"/>
        <v>9.5325603666461478E-2</v>
      </c>
      <c r="AZ114" s="130">
        <f t="shared" si="180"/>
        <v>26065.338000000003</v>
      </c>
      <c r="BA114" s="131">
        <f t="shared" si="181"/>
        <v>0.45568772727272733</v>
      </c>
      <c r="BB114" s="128">
        <f t="shared" si="182"/>
        <v>1329</v>
      </c>
      <c r="BC114" s="129">
        <f t="shared" si="183"/>
        <v>0</v>
      </c>
      <c r="BD114" s="130">
        <f t="shared" si="184"/>
        <v>62.652624529721599</v>
      </c>
      <c r="BE114" s="129">
        <f t="shared" si="185"/>
        <v>0</v>
      </c>
      <c r="BF114" s="130">
        <f t="shared" si="186"/>
        <v>83265.338000000003</v>
      </c>
      <c r="BG114" s="131">
        <f t="shared" si="187"/>
        <v>0</v>
      </c>
      <c r="BH114" s="128">
        <f t="shared" si="188"/>
        <v>1329</v>
      </c>
      <c r="BI114" s="129">
        <f t="shared" si="189"/>
        <v>0</v>
      </c>
      <c r="BJ114" s="130">
        <f t="shared" si="190"/>
        <v>62.652624529721599</v>
      </c>
      <c r="BK114" s="129">
        <f t="shared" si="191"/>
        <v>0</v>
      </c>
      <c r="BL114" s="130">
        <f t="shared" si="192"/>
        <v>83265.338000000003</v>
      </c>
      <c r="BM114" s="132">
        <f t="shared" si="193"/>
        <v>0</v>
      </c>
      <c r="BN114" s="133">
        <f t="shared" si="194"/>
        <v>1329</v>
      </c>
      <c r="BO114" s="129">
        <f t="shared" si="195"/>
        <v>0</v>
      </c>
      <c r="BP114" s="130">
        <f t="shared" si="196"/>
        <v>62.652624529721599</v>
      </c>
      <c r="BQ114" s="129">
        <f t="shared" si="197"/>
        <v>0</v>
      </c>
      <c r="BR114" s="130">
        <f t="shared" si="166"/>
        <v>83265.338000000003</v>
      </c>
      <c r="BS114" s="132">
        <f t="shared" si="198"/>
        <v>0</v>
      </c>
      <c r="BX114" s="367" t="s">
        <v>67</v>
      </c>
      <c r="BY114" s="369" t="s">
        <v>35</v>
      </c>
      <c r="BZ114" s="34" t="s">
        <v>34</v>
      </c>
      <c r="CA114" s="50">
        <v>1200</v>
      </c>
      <c r="CB114" s="51">
        <v>117600</v>
      </c>
      <c r="CC114" s="52">
        <f>'[4]09월'!$J$86</f>
        <v>428</v>
      </c>
      <c r="CD114" s="53">
        <f>'[4]09월'!$Z$86</f>
        <v>49836.91</v>
      </c>
      <c r="CE114" s="54">
        <v>973</v>
      </c>
      <c r="CF114" s="55">
        <v>96770.668000000005</v>
      </c>
      <c r="CG114" s="56"/>
      <c r="CH114" s="57"/>
      <c r="CI114" s="58"/>
      <c r="CJ114" s="59"/>
      <c r="CK114" s="52"/>
      <c r="CL114" s="57"/>
      <c r="CM114" s="52"/>
      <c r="CN114" s="57"/>
    </row>
    <row r="115" spans="3:92" ht="18" customHeight="1" x14ac:dyDescent="0.3">
      <c r="C115" s="315"/>
      <c r="D115" s="323" t="s">
        <v>52</v>
      </c>
      <c r="E115" s="134" t="s">
        <v>53</v>
      </c>
      <c r="F115" s="35">
        <f>CA69</f>
        <v>150</v>
      </c>
      <c r="G115" s="36">
        <f>IFERROR(F115/F122,0)</f>
        <v>2.4875621890547265E-2</v>
      </c>
      <c r="H115" s="37">
        <f t="shared" si="167"/>
        <v>96.224000000000018</v>
      </c>
      <c r="I115" s="38">
        <f>IFERROR(H115/H107,0)</f>
        <v>0.96189371826142644</v>
      </c>
      <c r="J115" s="37">
        <f>CB69</f>
        <v>14433.600000000002</v>
      </c>
      <c r="K115" s="39">
        <f>IFERROR(J115/J122,0)</f>
        <v>2.7383039271485492E-2</v>
      </c>
      <c r="L115" s="40">
        <f t="shared" ref="L115:L119" si="203">CC69</f>
        <v>96</v>
      </c>
      <c r="M115" s="36">
        <f>IFERROR(L115/L122,0)</f>
        <v>1.8547140649149921E-2</v>
      </c>
      <c r="N115" s="37">
        <f t="shared" si="168"/>
        <v>118.54168750000001</v>
      </c>
      <c r="O115" s="38">
        <f>IFERROR(N115/N107,0)</f>
        <v>0.90853598951527292</v>
      </c>
      <c r="P115" s="37">
        <f t="shared" ref="P115:P119" si="204">CD69</f>
        <v>11380.002</v>
      </c>
      <c r="Q115" s="41">
        <f>IFERROR(P115/P122,0)</f>
        <v>2.1440290768575263E-2</v>
      </c>
      <c r="R115" s="40">
        <f>CE69</f>
        <v>0</v>
      </c>
      <c r="S115" s="36">
        <f>IFERROR(R115/R122,0)</f>
        <v>0</v>
      </c>
      <c r="T115" s="37" t="str">
        <f t="shared" si="169"/>
        <v>0</v>
      </c>
      <c r="U115" s="38">
        <f>IFERROR(T115/T107,0)</f>
        <v>0</v>
      </c>
      <c r="V115" s="37">
        <f>CF69</f>
        <v>0</v>
      </c>
      <c r="W115" s="41">
        <f>IFERROR(V115/V122,0)</f>
        <v>0</v>
      </c>
      <c r="X115" s="42">
        <f>CG69</f>
        <v>0</v>
      </c>
      <c r="Y115" s="36">
        <f>IFERROR(X115/X122,0)</f>
        <v>0</v>
      </c>
      <c r="Z115" s="37" t="str">
        <f t="shared" si="170"/>
        <v>0</v>
      </c>
      <c r="AA115" s="38">
        <f>IFERROR(Z115/Z107,0)</f>
        <v>0</v>
      </c>
      <c r="AB115" s="37">
        <f>CH69</f>
        <v>0</v>
      </c>
      <c r="AC115" s="39">
        <f>IFERROR(AB115/AB122,0)</f>
        <v>0</v>
      </c>
      <c r="AD115" s="40">
        <f>CI69</f>
        <v>0</v>
      </c>
      <c r="AE115" s="36">
        <f>IFERROR(AD115/AD122,0)</f>
        <v>0</v>
      </c>
      <c r="AF115" s="37" t="str">
        <f t="shared" si="171"/>
        <v>0</v>
      </c>
      <c r="AG115" s="38">
        <f>IFERROR(AF115/AF107,0)</f>
        <v>0</v>
      </c>
      <c r="AH115" s="37">
        <f>CJ69</f>
        <v>0</v>
      </c>
      <c r="AI115" s="41">
        <f>IFERROR(AH115/AH122,0)</f>
        <v>0</v>
      </c>
      <c r="AJ115" s="40">
        <f>CK69</f>
        <v>0</v>
      </c>
      <c r="AK115" s="36">
        <f>IFERROR(AJ115/AJ122,0)</f>
        <v>0</v>
      </c>
      <c r="AL115" s="37" t="str">
        <f t="shared" si="172"/>
        <v>0</v>
      </c>
      <c r="AM115" s="38">
        <f>IFERROR(AL115/AL107,0)</f>
        <v>0</v>
      </c>
      <c r="AN115" s="37">
        <f>CL69</f>
        <v>0</v>
      </c>
      <c r="AO115" s="39">
        <f>IFERROR(AN115/AN122,0)</f>
        <v>0</v>
      </c>
      <c r="AP115" s="40">
        <f>CM69</f>
        <v>0</v>
      </c>
      <c r="AQ115" s="36">
        <f>IFERROR(AP115/AP122,0)</f>
        <v>0</v>
      </c>
      <c r="AR115" s="37" t="str">
        <f t="shared" si="174"/>
        <v>0</v>
      </c>
      <c r="AS115" s="38">
        <f>IFERROR(AR115/AR107,0)</f>
        <v>0</v>
      </c>
      <c r="AT115" s="37">
        <f>CN69</f>
        <v>0</v>
      </c>
      <c r="AU115" s="43">
        <f>IFERROR(AT115/AT122,0)</f>
        <v>0</v>
      </c>
      <c r="AV115" s="44">
        <f t="shared" si="176"/>
        <v>-54</v>
      </c>
      <c r="AW115" s="45">
        <f t="shared" si="177"/>
        <v>-0.36</v>
      </c>
      <c r="AX115" s="46">
        <f t="shared" si="178"/>
        <v>22.317687499999991</v>
      </c>
      <c r="AY115" s="45">
        <f t="shared" si="179"/>
        <v>0.23193473042068494</v>
      </c>
      <c r="AZ115" s="46">
        <f t="shared" si="180"/>
        <v>-3053.5980000000018</v>
      </c>
      <c r="BA115" s="47">
        <f t="shared" si="181"/>
        <v>-0.21156177253076164</v>
      </c>
      <c r="BB115" s="44">
        <f t="shared" si="182"/>
        <v>96</v>
      </c>
      <c r="BC115" s="45">
        <f t="shared" si="183"/>
        <v>0</v>
      </c>
      <c r="BD115" s="46">
        <f t="shared" si="184"/>
        <v>118.54168750000001</v>
      </c>
      <c r="BE115" s="45">
        <f t="shared" si="185"/>
        <v>0</v>
      </c>
      <c r="BF115" s="46">
        <f t="shared" si="186"/>
        <v>11380.002</v>
      </c>
      <c r="BG115" s="47">
        <f t="shared" si="187"/>
        <v>0</v>
      </c>
      <c r="BH115" s="44">
        <f t="shared" si="188"/>
        <v>96</v>
      </c>
      <c r="BI115" s="45">
        <f t="shared" si="189"/>
        <v>0</v>
      </c>
      <c r="BJ115" s="46">
        <f t="shared" si="190"/>
        <v>118.54168750000001</v>
      </c>
      <c r="BK115" s="45">
        <f t="shared" si="191"/>
        <v>0</v>
      </c>
      <c r="BL115" s="46">
        <f t="shared" si="192"/>
        <v>11380.002</v>
      </c>
      <c r="BM115" s="48">
        <f t="shared" si="193"/>
        <v>0</v>
      </c>
      <c r="BN115" s="49">
        <f t="shared" si="194"/>
        <v>96</v>
      </c>
      <c r="BO115" s="45">
        <f t="shared" si="195"/>
        <v>0</v>
      </c>
      <c r="BP115" s="46">
        <f t="shared" si="196"/>
        <v>118.54168750000001</v>
      </c>
      <c r="BQ115" s="45">
        <f t="shared" si="197"/>
        <v>0</v>
      </c>
      <c r="BR115" s="46">
        <f t="shared" si="166"/>
        <v>11380.002</v>
      </c>
      <c r="BS115" s="48">
        <f t="shared" si="198"/>
        <v>0</v>
      </c>
      <c r="BX115" s="321"/>
      <c r="BY115" s="366"/>
      <c r="BZ115" s="60" t="s">
        <v>36</v>
      </c>
      <c r="CA115" s="76">
        <v>1300</v>
      </c>
      <c r="CB115" s="77">
        <v>128743.69999999995</v>
      </c>
      <c r="CC115" s="78">
        <f>'[4]09월'!$K$86</f>
        <v>849</v>
      </c>
      <c r="CD115" s="79">
        <f>'[4]09월'!$AA$86</f>
        <v>104405.08000000002</v>
      </c>
      <c r="CE115" s="80">
        <v>1061</v>
      </c>
      <c r="CF115" s="81">
        <v>107201.29999999999</v>
      </c>
      <c r="CG115" s="82"/>
      <c r="CH115" s="83"/>
      <c r="CI115" s="84"/>
      <c r="CJ115" s="85"/>
      <c r="CK115" s="78"/>
      <c r="CL115" s="83"/>
      <c r="CM115" s="78"/>
      <c r="CN115" s="83"/>
    </row>
    <row r="116" spans="3:92" ht="18" customHeight="1" x14ac:dyDescent="0.3">
      <c r="C116" s="315"/>
      <c r="D116" s="324"/>
      <c r="E116" s="60" t="s">
        <v>51</v>
      </c>
      <c r="F116" s="61">
        <f>CA70</f>
        <v>1000</v>
      </c>
      <c r="G116" s="62">
        <f>IFERROR(F116/F122,0)</f>
        <v>0.16583747927031509</v>
      </c>
      <c r="H116" s="63">
        <f t="shared" si="167"/>
        <v>88.288000000000011</v>
      </c>
      <c r="I116" s="64">
        <f>IFERROR(H116/H107,0)</f>
        <v>0.88256227758007166</v>
      </c>
      <c r="J116" s="63">
        <f>CB70</f>
        <v>88288.000000000015</v>
      </c>
      <c r="K116" s="65">
        <f>IFERROR(J116/J122,0)</f>
        <v>0.16749762853348513</v>
      </c>
      <c r="L116" s="66">
        <f t="shared" si="203"/>
        <v>328</v>
      </c>
      <c r="M116" s="62">
        <f>IFERROR(L116/L122,0)</f>
        <v>6.3369397217928905E-2</v>
      </c>
      <c r="N116" s="63">
        <f t="shared" si="168"/>
        <v>111.37471341463416</v>
      </c>
      <c r="O116" s="64">
        <f>IFERROR(N116/N107,0)</f>
        <v>0.85360633540116071</v>
      </c>
      <c r="P116" s="63">
        <f t="shared" si="204"/>
        <v>36530.906000000003</v>
      </c>
      <c r="Q116" s="67">
        <f>IFERROR(P116/P122,0)</f>
        <v>6.8825405011307628E-2</v>
      </c>
      <c r="R116" s="66">
        <f>CE70</f>
        <v>0</v>
      </c>
      <c r="S116" s="62">
        <f>IFERROR(R116/R122,0)</f>
        <v>0</v>
      </c>
      <c r="T116" s="63" t="str">
        <f t="shared" si="169"/>
        <v>0</v>
      </c>
      <c r="U116" s="64">
        <f>IFERROR(T116/T107,0)</f>
        <v>0</v>
      </c>
      <c r="V116" s="63">
        <f>CF70</f>
        <v>0</v>
      </c>
      <c r="W116" s="67">
        <f>IFERROR(V116/V122,0)</f>
        <v>0</v>
      </c>
      <c r="X116" s="68">
        <f>CG70</f>
        <v>0</v>
      </c>
      <c r="Y116" s="62">
        <f>IFERROR(X116/X122,0)</f>
        <v>0</v>
      </c>
      <c r="Z116" s="63" t="str">
        <f t="shared" si="170"/>
        <v>0</v>
      </c>
      <c r="AA116" s="64">
        <f>IFERROR(Z116/Z107,0)</f>
        <v>0</v>
      </c>
      <c r="AB116" s="63">
        <f>CH70</f>
        <v>0</v>
      </c>
      <c r="AC116" s="65">
        <f>IFERROR(AB116/AB122,0)</f>
        <v>0</v>
      </c>
      <c r="AD116" s="66">
        <f>CI70</f>
        <v>0</v>
      </c>
      <c r="AE116" s="62">
        <f>IFERROR(AD116/AD122,0)</f>
        <v>0</v>
      </c>
      <c r="AF116" s="63" t="str">
        <f t="shared" si="171"/>
        <v>0</v>
      </c>
      <c r="AG116" s="64">
        <f>IFERROR(AF116/AF107,0)</f>
        <v>0</v>
      </c>
      <c r="AH116" s="63">
        <f>CJ70</f>
        <v>0</v>
      </c>
      <c r="AI116" s="67">
        <f>IFERROR(AH116/AH122,0)</f>
        <v>0</v>
      </c>
      <c r="AJ116" s="66">
        <f>CK70</f>
        <v>0</v>
      </c>
      <c r="AK116" s="62">
        <f>IFERROR(AJ116/AJ122,0)</f>
        <v>0</v>
      </c>
      <c r="AL116" s="63" t="str">
        <f t="shared" si="172"/>
        <v>0</v>
      </c>
      <c r="AM116" s="64">
        <f>IFERROR(AL116/AL107,0)</f>
        <v>0</v>
      </c>
      <c r="AN116" s="63">
        <f>CL70</f>
        <v>0</v>
      </c>
      <c r="AO116" s="65">
        <f>IFERROR(AN116/AN122,0)</f>
        <v>0</v>
      </c>
      <c r="AP116" s="66">
        <f t="shared" ref="AP116:AP119" si="205">CM70</f>
        <v>0</v>
      </c>
      <c r="AQ116" s="62">
        <f>IFERROR(AP116/AP122,0)</f>
        <v>0</v>
      </c>
      <c r="AR116" s="63" t="str">
        <f t="shared" si="174"/>
        <v>0</v>
      </c>
      <c r="AS116" s="64">
        <f>IFERROR(AR116/AR107,0)</f>
        <v>0</v>
      </c>
      <c r="AT116" s="63">
        <f t="shared" ref="AT116:AT119" si="206">CN70</f>
        <v>0</v>
      </c>
      <c r="AU116" s="69">
        <f>IFERROR(AT116/AT122,0)</f>
        <v>0</v>
      </c>
      <c r="AV116" s="70">
        <f t="shared" si="176"/>
        <v>-672</v>
      </c>
      <c r="AW116" s="71">
        <f t="shared" si="177"/>
        <v>-0.67200000000000004</v>
      </c>
      <c r="AX116" s="72">
        <f t="shared" si="178"/>
        <v>23.086713414634147</v>
      </c>
      <c r="AY116" s="71">
        <f t="shared" si="179"/>
        <v>0.26149322008239106</v>
      </c>
      <c r="AZ116" s="72">
        <f t="shared" si="180"/>
        <v>-51757.094000000012</v>
      </c>
      <c r="BA116" s="73">
        <f t="shared" si="181"/>
        <v>-0.58623022381297574</v>
      </c>
      <c r="BB116" s="70">
        <f t="shared" si="182"/>
        <v>328</v>
      </c>
      <c r="BC116" s="71">
        <f t="shared" si="183"/>
        <v>0</v>
      </c>
      <c r="BD116" s="72">
        <f t="shared" si="184"/>
        <v>111.37471341463416</v>
      </c>
      <c r="BE116" s="71">
        <f t="shared" si="185"/>
        <v>0</v>
      </c>
      <c r="BF116" s="72">
        <f t="shared" si="186"/>
        <v>36530.906000000003</v>
      </c>
      <c r="BG116" s="73">
        <f t="shared" si="187"/>
        <v>0</v>
      </c>
      <c r="BH116" s="70">
        <f t="shared" si="188"/>
        <v>328</v>
      </c>
      <c r="BI116" s="71">
        <f t="shared" si="189"/>
        <v>0</v>
      </c>
      <c r="BJ116" s="72">
        <f t="shared" si="190"/>
        <v>111.37471341463416</v>
      </c>
      <c r="BK116" s="71">
        <f t="shared" si="191"/>
        <v>0</v>
      </c>
      <c r="BL116" s="72">
        <f t="shared" si="192"/>
        <v>36530.906000000003</v>
      </c>
      <c r="BM116" s="74">
        <f t="shared" si="193"/>
        <v>0</v>
      </c>
      <c r="BN116" s="75">
        <f t="shared" si="194"/>
        <v>328</v>
      </c>
      <c r="BO116" s="71">
        <f t="shared" si="195"/>
        <v>0</v>
      </c>
      <c r="BP116" s="72">
        <f t="shared" si="196"/>
        <v>111.37471341463416</v>
      </c>
      <c r="BQ116" s="71">
        <f t="shared" si="197"/>
        <v>0</v>
      </c>
      <c r="BR116" s="72">
        <f t="shared" si="166"/>
        <v>36530.906000000003</v>
      </c>
      <c r="BS116" s="74">
        <f t="shared" si="198"/>
        <v>0</v>
      </c>
      <c r="BX116" s="321"/>
      <c r="BY116" s="366"/>
      <c r="BZ116" s="60" t="s">
        <v>38</v>
      </c>
      <c r="CA116" s="76">
        <v>200</v>
      </c>
      <c r="CB116" s="77">
        <v>20622.000000000007</v>
      </c>
      <c r="CC116" s="78">
        <f>'[4]09월'!$L$86</f>
        <v>160</v>
      </c>
      <c r="CD116" s="79">
        <f>'[4]09월'!$AB$86</f>
        <v>19912.724999999999</v>
      </c>
      <c r="CE116" s="80">
        <v>246</v>
      </c>
      <c r="CF116" s="81">
        <v>27432.262000000002</v>
      </c>
      <c r="CG116" s="82"/>
      <c r="CH116" s="83"/>
      <c r="CI116" s="84"/>
      <c r="CJ116" s="85"/>
      <c r="CK116" s="78"/>
      <c r="CL116" s="83"/>
      <c r="CM116" s="78"/>
      <c r="CN116" s="83"/>
    </row>
    <row r="117" spans="3:92" ht="18" customHeight="1" x14ac:dyDescent="0.3">
      <c r="C117" s="315"/>
      <c r="D117" s="324"/>
      <c r="E117" s="60" t="s">
        <v>54</v>
      </c>
      <c r="F117" s="61">
        <f>CA71</f>
        <v>1200</v>
      </c>
      <c r="G117" s="62">
        <f>IFERROR(F117/F122,0)</f>
        <v>0.19900497512437812</v>
      </c>
      <c r="H117" s="63">
        <f t="shared" si="167"/>
        <v>87.296000000000021</v>
      </c>
      <c r="I117" s="64">
        <f>IFERROR(H117/H107,0)</f>
        <v>0.87264584749490237</v>
      </c>
      <c r="J117" s="63">
        <f>CB71</f>
        <v>104755.20000000003</v>
      </c>
      <c r="K117" s="65">
        <f>IFERROR(J117/J122,0)</f>
        <v>0.19873875924871945</v>
      </c>
      <c r="L117" s="66">
        <f t="shared" si="203"/>
        <v>751</v>
      </c>
      <c r="M117" s="62">
        <f>IFERROR(L117/L122,0)</f>
        <v>0.14509273570324574</v>
      </c>
      <c r="N117" s="63">
        <f t="shared" si="168"/>
        <v>95.121039946737682</v>
      </c>
      <c r="O117" s="64">
        <f>IFERROR(N117/N107,0)</f>
        <v>0.72903372623011731</v>
      </c>
      <c r="P117" s="63">
        <f t="shared" si="204"/>
        <v>71435.900999999998</v>
      </c>
      <c r="Q117" s="67">
        <f>IFERROR(P117/P122,0)</f>
        <v>0.13458754126362688</v>
      </c>
      <c r="R117" s="66">
        <f>CE71</f>
        <v>0</v>
      </c>
      <c r="S117" s="62">
        <f>IFERROR(R117/R122,0)</f>
        <v>0</v>
      </c>
      <c r="T117" s="63" t="str">
        <f t="shared" si="169"/>
        <v>0</v>
      </c>
      <c r="U117" s="64">
        <f>IFERROR(T117/T107,0)</f>
        <v>0</v>
      </c>
      <c r="V117" s="63">
        <f>CF71</f>
        <v>0</v>
      </c>
      <c r="W117" s="67">
        <f>IFERROR(V117/V122,0)</f>
        <v>0</v>
      </c>
      <c r="X117" s="68">
        <f>CG71</f>
        <v>0</v>
      </c>
      <c r="Y117" s="62">
        <f>IFERROR(X117/X122,0)</f>
        <v>0</v>
      </c>
      <c r="Z117" s="63" t="str">
        <f t="shared" si="170"/>
        <v>0</v>
      </c>
      <c r="AA117" s="64">
        <f>IFERROR(Z117/Z107,0)</f>
        <v>0</v>
      </c>
      <c r="AB117" s="63">
        <f>CH71</f>
        <v>0</v>
      </c>
      <c r="AC117" s="65">
        <f>IFERROR(AB117/AB122,0)</f>
        <v>0</v>
      </c>
      <c r="AD117" s="66">
        <f>CI71</f>
        <v>0</v>
      </c>
      <c r="AE117" s="62">
        <f>IFERROR(AD117/AD122,0)</f>
        <v>0</v>
      </c>
      <c r="AF117" s="63" t="str">
        <f t="shared" si="171"/>
        <v>0</v>
      </c>
      <c r="AG117" s="64">
        <f>IFERROR(AF117/AF107,0)</f>
        <v>0</v>
      </c>
      <c r="AH117" s="63">
        <f>CJ71</f>
        <v>0</v>
      </c>
      <c r="AI117" s="67">
        <f>IFERROR(AH117/AH122,0)</f>
        <v>0</v>
      </c>
      <c r="AJ117" s="66">
        <f>CK71</f>
        <v>0</v>
      </c>
      <c r="AK117" s="62">
        <f>IFERROR(AJ117/AJ122,0)</f>
        <v>0</v>
      </c>
      <c r="AL117" s="63" t="str">
        <f t="shared" si="172"/>
        <v>0</v>
      </c>
      <c r="AM117" s="64">
        <f>IFERROR(AL117/AL107,0)</f>
        <v>0</v>
      </c>
      <c r="AN117" s="63">
        <f>CL71</f>
        <v>0</v>
      </c>
      <c r="AO117" s="65">
        <f>IFERROR(AN117/AN122,0)</f>
        <v>0</v>
      </c>
      <c r="AP117" s="66">
        <f t="shared" si="205"/>
        <v>0</v>
      </c>
      <c r="AQ117" s="62">
        <f>IFERROR(AP117/AP122,0)</f>
        <v>0</v>
      </c>
      <c r="AR117" s="63" t="str">
        <f t="shared" si="174"/>
        <v>0</v>
      </c>
      <c r="AS117" s="64">
        <f>IFERROR(AR117/AR107,0)</f>
        <v>0</v>
      </c>
      <c r="AT117" s="63">
        <f t="shared" si="206"/>
        <v>0</v>
      </c>
      <c r="AU117" s="69">
        <f>IFERROR(AT117/AT122,0)</f>
        <v>0</v>
      </c>
      <c r="AV117" s="70">
        <f t="shared" si="176"/>
        <v>-449</v>
      </c>
      <c r="AW117" s="71">
        <f t="shared" si="177"/>
        <v>-0.37416666666666665</v>
      </c>
      <c r="AX117" s="72">
        <f t="shared" si="178"/>
        <v>7.825039946737661</v>
      </c>
      <c r="AY117" s="71">
        <f t="shared" si="179"/>
        <v>8.9638012586345989E-2</v>
      </c>
      <c r="AZ117" s="72">
        <f t="shared" si="180"/>
        <v>-33319.299000000028</v>
      </c>
      <c r="BA117" s="73">
        <f t="shared" si="181"/>
        <v>-0.31806821045637851</v>
      </c>
      <c r="BB117" s="70">
        <f t="shared" si="182"/>
        <v>751</v>
      </c>
      <c r="BC117" s="71">
        <f t="shared" si="183"/>
        <v>0</v>
      </c>
      <c r="BD117" s="72">
        <f t="shared" si="184"/>
        <v>95.121039946737682</v>
      </c>
      <c r="BE117" s="71">
        <f t="shared" si="185"/>
        <v>0</v>
      </c>
      <c r="BF117" s="72">
        <f t="shared" si="186"/>
        <v>71435.900999999998</v>
      </c>
      <c r="BG117" s="73">
        <f t="shared" si="187"/>
        <v>0</v>
      </c>
      <c r="BH117" s="70">
        <f t="shared" si="188"/>
        <v>751</v>
      </c>
      <c r="BI117" s="71">
        <f t="shared" si="189"/>
        <v>0</v>
      </c>
      <c r="BJ117" s="72">
        <f t="shared" si="190"/>
        <v>95.121039946737682</v>
      </c>
      <c r="BK117" s="71">
        <f t="shared" si="191"/>
        <v>0</v>
      </c>
      <c r="BL117" s="72">
        <f t="shared" si="192"/>
        <v>71435.900999999998</v>
      </c>
      <c r="BM117" s="74">
        <f t="shared" si="193"/>
        <v>0</v>
      </c>
      <c r="BN117" s="75">
        <f t="shared" si="194"/>
        <v>751</v>
      </c>
      <c r="BO117" s="71">
        <f t="shared" si="195"/>
        <v>0</v>
      </c>
      <c r="BP117" s="72">
        <f t="shared" si="196"/>
        <v>95.121039946737682</v>
      </c>
      <c r="BQ117" s="71">
        <f t="shared" si="197"/>
        <v>0</v>
      </c>
      <c r="BR117" s="72">
        <f t="shared" si="166"/>
        <v>71435.900999999998</v>
      </c>
      <c r="BS117" s="74">
        <f t="shared" si="198"/>
        <v>0</v>
      </c>
      <c r="BX117" s="321"/>
      <c r="BY117" s="366"/>
      <c r="BZ117" s="60" t="s">
        <v>40</v>
      </c>
      <c r="CA117" s="76">
        <v>90</v>
      </c>
      <c r="CB117" s="77">
        <v>8396.1</v>
      </c>
      <c r="CC117" s="78">
        <f>'[4]09월'!$M$86</f>
        <v>246</v>
      </c>
      <c r="CD117" s="79">
        <f>'[4]09월'!$AC$86</f>
        <v>18550.025999999998</v>
      </c>
      <c r="CE117" s="80">
        <v>120</v>
      </c>
      <c r="CF117" s="81">
        <v>9318.634</v>
      </c>
      <c r="CG117" s="82"/>
      <c r="CH117" s="83"/>
      <c r="CI117" s="84"/>
      <c r="CJ117" s="85"/>
      <c r="CK117" s="78"/>
      <c r="CL117" s="83"/>
      <c r="CM117" s="78"/>
      <c r="CN117" s="83"/>
    </row>
    <row r="118" spans="3:92" ht="18" customHeight="1" x14ac:dyDescent="0.3">
      <c r="C118" s="315"/>
      <c r="D118" s="324"/>
      <c r="E118" s="60" t="s">
        <v>56</v>
      </c>
      <c r="F118" s="61">
        <f>CA72</f>
        <v>10</v>
      </c>
      <c r="G118" s="62">
        <f>IFERROR(F118/F122,0)</f>
        <v>1.658374792703151E-3</v>
      </c>
      <c r="H118" s="63">
        <f t="shared" si="167"/>
        <v>89.280000000000015</v>
      </c>
      <c r="I118" s="64">
        <f>IFERROR(H118/H107,0)</f>
        <v>0.89247870766524107</v>
      </c>
      <c r="J118" s="63">
        <f>CB72</f>
        <v>892.80000000000018</v>
      </c>
      <c r="K118" s="65">
        <f>IFERROR(J118/J122,0)</f>
        <v>1.6937962435970408E-3</v>
      </c>
      <c r="L118" s="66">
        <f t="shared" si="203"/>
        <v>2</v>
      </c>
      <c r="M118" s="62">
        <f>IFERROR(L118/L122,0)</f>
        <v>3.8639876352395672E-4</v>
      </c>
      <c r="N118" s="63">
        <f t="shared" si="168"/>
        <v>66.364000000000004</v>
      </c>
      <c r="O118" s="64">
        <f>IFERROR(N118/N107,0)</f>
        <v>0.50863188874539667</v>
      </c>
      <c r="P118" s="63">
        <f t="shared" si="204"/>
        <v>132.72800000000001</v>
      </c>
      <c r="Q118" s="67">
        <f>IFERROR(P118/P122,0)</f>
        <v>2.5006383242564086E-4</v>
      </c>
      <c r="R118" s="66">
        <f>CE72</f>
        <v>0</v>
      </c>
      <c r="S118" s="62">
        <f>IFERROR(R118/R122,0)</f>
        <v>0</v>
      </c>
      <c r="T118" s="63" t="str">
        <f t="shared" si="169"/>
        <v>0</v>
      </c>
      <c r="U118" s="64">
        <f>IFERROR(T118/T107,0)</f>
        <v>0</v>
      </c>
      <c r="V118" s="63">
        <f>CF72</f>
        <v>0</v>
      </c>
      <c r="W118" s="67">
        <f>IFERROR(V118/V122,0)</f>
        <v>0</v>
      </c>
      <c r="X118" s="68">
        <f>CG72</f>
        <v>0</v>
      </c>
      <c r="Y118" s="62">
        <f>IFERROR(X118/X122,0)</f>
        <v>0</v>
      </c>
      <c r="Z118" s="63" t="str">
        <f t="shared" si="170"/>
        <v>0</v>
      </c>
      <c r="AA118" s="64">
        <f>IFERROR(Z118/Z107,0)</f>
        <v>0</v>
      </c>
      <c r="AB118" s="63">
        <f>CH72</f>
        <v>0</v>
      </c>
      <c r="AC118" s="65">
        <f>IFERROR(AB118/AB122,0)</f>
        <v>0</v>
      </c>
      <c r="AD118" s="66">
        <f>CI72</f>
        <v>0</v>
      </c>
      <c r="AE118" s="62">
        <f>IFERROR(AD118/AD122,0)</f>
        <v>0</v>
      </c>
      <c r="AF118" s="63" t="str">
        <f t="shared" si="171"/>
        <v>0</v>
      </c>
      <c r="AG118" s="64">
        <f>IFERROR(AF118/AF107,0)</f>
        <v>0</v>
      </c>
      <c r="AH118" s="63">
        <f>CJ72</f>
        <v>0</v>
      </c>
      <c r="AI118" s="67">
        <f>IFERROR(AH118/AH122,0)</f>
        <v>0</v>
      </c>
      <c r="AJ118" s="66">
        <f>CK72</f>
        <v>0</v>
      </c>
      <c r="AK118" s="62">
        <f>IFERROR(AJ118/AJ122,0)</f>
        <v>0</v>
      </c>
      <c r="AL118" s="63" t="str">
        <f t="shared" si="172"/>
        <v>0</v>
      </c>
      <c r="AM118" s="64">
        <f>IFERROR(AL118/AL107,0)</f>
        <v>0</v>
      </c>
      <c r="AN118" s="63">
        <f>CL72</f>
        <v>0</v>
      </c>
      <c r="AO118" s="65">
        <f>IFERROR(AN118/AN122,0)</f>
        <v>0</v>
      </c>
      <c r="AP118" s="66">
        <f t="shared" si="205"/>
        <v>0</v>
      </c>
      <c r="AQ118" s="62">
        <f>IFERROR(AP118/AP122,0)</f>
        <v>0</v>
      </c>
      <c r="AR118" s="63" t="str">
        <f t="shared" si="174"/>
        <v>0</v>
      </c>
      <c r="AS118" s="64">
        <f>IFERROR(AR118/AR107,0)</f>
        <v>0</v>
      </c>
      <c r="AT118" s="63">
        <f t="shared" si="206"/>
        <v>0</v>
      </c>
      <c r="AU118" s="69">
        <f>IFERROR(AT118/AT122,0)</f>
        <v>0</v>
      </c>
      <c r="AV118" s="70">
        <f t="shared" si="176"/>
        <v>-8</v>
      </c>
      <c r="AW118" s="71">
        <f t="shared" si="177"/>
        <v>-0.8</v>
      </c>
      <c r="AX118" s="72">
        <f t="shared" si="178"/>
        <v>-22.916000000000011</v>
      </c>
      <c r="AY118" s="71">
        <f t="shared" si="179"/>
        <v>-0.25667562724014342</v>
      </c>
      <c r="AZ118" s="72">
        <f t="shared" si="180"/>
        <v>-760.07200000000012</v>
      </c>
      <c r="BA118" s="73">
        <f t="shared" si="181"/>
        <v>-0.85133512544802858</v>
      </c>
      <c r="BB118" s="70">
        <f t="shared" si="182"/>
        <v>2</v>
      </c>
      <c r="BC118" s="71">
        <f t="shared" si="183"/>
        <v>0</v>
      </c>
      <c r="BD118" s="72">
        <f t="shared" si="184"/>
        <v>66.364000000000004</v>
      </c>
      <c r="BE118" s="71">
        <f t="shared" si="185"/>
        <v>0</v>
      </c>
      <c r="BF118" s="72">
        <f t="shared" si="186"/>
        <v>132.72800000000001</v>
      </c>
      <c r="BG118" s="73">
        <f t="shared" si="187"/>
        <v>0</v>
      </c>
      <c r="BH118" s="70">
        <f t="shared" si="188"/>
        <v>2</v>
      </c>
      <c r="BI118" s="71">
        <f t="shared" si="189"/>
        <v>0</v>
      </c>
      <c r="BJ118" s="72">
        <f t="shared" si="190"/>
        <v>66.364000000000004</v>
      </c>
      <c r="BK118" s="71">
        <f t="shared" si="191"/>
        <v>0</v>
      </c>
      <c r="BL118" s="72">
        <f t="shared" si="192"/>
        <v>132.72800000000001</v>
      </c>
      <c r="BM118" s="74">
        <f t="shared" si="193"/>
        <v>0</v>
      </c>
      <c r="BN118" s="75">
        <f t="shared" si="194"/>
        <v>2</v>
      </c>
      <c r="BO118" s="71">
        <f t="shared" si="195"/>
        <v>0</v>
      </c>
      <c r="BP118" s="72">
        <f t="shared" si="196"/>
        <v>66.364000000000004</v>
      </c>
      <c r="BQ118" s="71">
        <f t="shared" si="197"/>
        <v>0</v>
      </c>
      <c r="BR118" s="72">
        <f t="shared" si="166"/>
        <v>132.72800000000001</v>
      </c>
      <c r="BS118" s="74">
        <f t="shared" si="198"/>
        <v>0</v>
      </c>
      <c r="BX118" s="321"/>
      <c r="BY118" s="366" t="s">
        <v>42</v>
      </c>
      <c r="BZ118" s="60" t="s">
        <v>43</v>
      </c>
      <c r="CA118" s="76">
        <v>300</v>
      </c>
      <c r="CB118" s="77">
        <v>18000</v>
      </c>
      <c r="CC118" s="78">
        <f>'[4]09월'!$N$86</f>
        <v>1276</v>
      </c>
      <c r="CD118" s="79">
        <f>'[4]09월'!$AD$86</f>
        <v>122601.59299999999</v>
      </c>
      <c r="CE118" s="80">
        <v>288</v>
      </c>
      <c r="CF118" s="81">
        <v>19644.487000000001</v>
      </c>
      <c r="CG118" s="82"/>
      <c r="CH118" s="83"/>
      <c r="CI118" s="84"/>
      <c r="CJ118" s="85"/>
      <c r="CK118" s="78"/>
      <c r="CL118" s="83"/>
      <c r="CM118" s="78"/>
      <c r="CN118" s="83"/>
    </row>
    <row r="119" spans="3:92" ht="18" customHeight="1" x14ac:dyDescent="0.3">
      <c r="C119" s="315"/>
      <c r="D119" s="324"/>
      <c r="E119" s="60" t="s">
        <v>39</v>
      </c>
      <c r="F119" s="61">
        <f>CA73</f>
        <v>90</v>
      </c>
      <c r="G119" s="62">
        <f>IFERROR(F119/F122,0)</f>
        <v>1.4925373134328358E-2</v>
      </c>
      <c r="H119" s="63">
        <f t="shared" si="167"/>
        <v>94.240000000000009</v>
      </c>
      <c r="I119" s="64">
        <f>IFERROR(H119/H107,0)</f>
        <v>0.94206085809108764</v>
      </c>
      <c r="J119" s="63">
        <f>CB73</f>
        <v>8481.6</v>
      </c>
      <c r="K119" s="65">
        <f>IFERROR(J119/J122,0)</f>
        <v>1.6091064314171885E-2</v>
      </c>
      <c r="L119" s="66">
        <f t="shared" si="203"/>
        <v>70</v>
      </c>
      <c r="M119" s="62">
        <f>IFERROR(L119/L122,0)</f>
        <v>1.3523956723338485E-2</v>
      </c>
      <c r="N119" s="63">
        <f t="shared" si="168"/>
        <v>117.24672857142858</v>
      </c>
      <c r="O119" s="64">
        <f>IFERROR(N119/N107,0)</f>
        <v>0.89861106929215495</v>
      </c>
      <c r="P119" s="63">
        <f t="shared" si="204"/>
        <v>8207.2710000000006</v>
      </c>
      <c r="Q119" s="67">
        <f>IFERROR(P119/P122,0)</f>
        <v>1.5462763245252109E-2</v>
      </c>
      <c r="R119" s="66">
        <f>CE73</f>
        <v>0</v>
      </c>
      <c r="S119" s="62">
        <f>IFERROR(R119/R122,0)</f>
        <v>0</v>
      </c>
      <c r="T119" s="63" t="str">
        <f t="shared" si="169"/>
        <v>0</v>
      </c>
      <c r="U119" s="64">
        <f>IFERROR(T119/T107,0)</f>
        <v>0</v>
      </c>
      <c r="V119" s="63">
        <f>CF73</f>
        <v>0</v>
      </c>
      <c r="W119" s="67">
        <f>IFERROR(V119/V122,0)</f>
        <v>0</v>
      </c>
      <c r="X119" s="68">
        <f>CG73</f>
        <v>0</v>
      </c>
      <c r="Y119" s="62">
        <f>IFERROR(X119/X122,0)</f>
        <v>0</v>
      </c>
      <c r="Z119" s="63" t="str">
        <f t="shared" si="170"/>
        <v>0</v>
      </c>
      <c r="AA119" s="64">
        <f>IFERROR(Z119/Z107,0)</f>
        <v>0</v>
      </c>
      <c r="AB119" s="63">
        <f>CH73</f>
        <v>0</v>
      </c>
      <c r="AC119" s="65">
        <f>IFERROR(AB119/AB122,0)</f>
        <v>0</v>
      </c>
      <c r="AD119" s="66">
        <f>CI73</f>
        <v>0</v>
      </c>
      <c r="AE119" s="62">
        <f>IFERROR(AD119/AD122,0)</f>
        <v>0</v>
      </c>
      <c r="AF119" s="63" t="str">
        <f t="shared" si="171"/>
        <v>0</v>
      </c>
      <c r="AG119" s="64">
        <f>IFERROR(AF119/AF107,0)</f>
        <v>0</v>
      </c>
      <c r="AH119" s="63">
        <f>CJ73</f>
        <v>0</v>
      </c>
      <c r="AI119" s="67">
        <f>IFERROR(AH119/AH122,0)</f>
        <v>0</v>
      </c>
      <c r="AJ119" s="66">
        <f>CK73</f>
        <v>0</v>
      </c>
      <c r="AK119" s="62">
        <f>IFERROR(AJ119/AJ122,0)</f>
        <v>0</v>
      </c>
      <c r="AL119" s="63" t="str">
        <f t="shared" si="172"/>
        <v>0</v>
      </c>
      <c r="AM119" s="64">
        <f>IFERROR(AL119/AL107,0)</f>
        <v>0</v>
      </c>
      <c r="AN119" s="63">
        <f>CL73</f>
        <v>0</v>
      </c>
      <c r="AO119" s="65">
        <f>IFERROR(AN119/AN122,0)</f>
        <v>0</v>
      </c>
      <c r="AP119" s="66">
        <f t="shared" si="205"/>
        <v>0</v>
      </c>
      <c r="AQ119" s="62">
        <f>IFERROR(AP119/AP122,0)</f>
        <v>0</v>
      </c>
      <c r="AR119" s="63" t="str">
        <f t="shared" si="174"/>
        <v>0</v>
      </c>
      <c r="AS119" s="64">
        <f>IFERROR(AR119/AR107,0)</f>
        <v>0</v>
      </c>
      <c r="AT119" s="63">
        <f t="shared" si="206"/>
        <v>0</v>
      </c>
      <c r="AU119" s="69">
        <f>IFERROR(AT119/AT122,0)</f>
        <v>0</v>
      </c>
      <c r="AV119" s="70">
        <f t="shared" si="176"/>
        <v>-20</v>
      </c>
      <c r="AW119" s="71">
        <f t="shared" si="177"/>
        <v>-0.22222222222222221</v>
      </c>
      <c r="AX119" s="72">
        <f t="shared" si="178"/>
        <v>23.006728571428567</v>
      </c>
      <c r="AY119" s="71">
        <f t="shared" si="179"/>
        <v>0.24412912321125388</v>
      </c>
      <c r="AZ119" s="72">
        <f t="shared" si="180"/>
        <v>-274.32899999999972</v>
      </c>
      <c r="BA119" s="73">
        <f t="shared" si="181"/>
        <v>-3.2344015280135786E-2</v>
      </c>
      <c r="BB119" s="70">
        <f t="shared" si="182"/>
        <v>70</v>
      </c>
      <c r="BC119" s="71">
        <f t="shared" si="183"/>
        <v>0</v>
      </c>
      <c r="BD119" s="72">
        <f t="shared" si="184"/>
        <v>117.24672857142858</v>
      </c>
      <c r="BE119" s="71">
        <f t="shared" si="185"/>
        <v>0</v>
      </c>
      <c r="BF119" s="72">
        <f t="shared" si="186"/>
        <v>8207.2710000000006</v>
      </c>
      <c r="BG119" s="73">
        <f t="shared" si="187"/>
        <v>0</v>
      </c>
      <c r="BH119" s="70">
        <f t="shared" si="188"/>
        <v>70</v>
      </c>
      <c r="BI119" s="71">
        <f t="shared" si="189"/>
        <v>0</v>
      </c>
      <c r="BJ119" s="72">
        <f t="shared" si="190"/>
        <v>117.24672857142858</v>
      </c>
      <c r="BK119" s="71">
        <f t="shared" si="191"/>
        <v>0</v>
      </c>
      <c r="BL119" s="72">
        <f t="shared" si="192"/>
        <v>8207.2710000000006</v>
      </c>
      <c r="BM119" s="74">
        <f t="shared" si="193"/>
        <v>0</v>
      </c>
      <c r="BN119" s="75">
        <f t="shared" si="194"/>
        <v>70</v>
      </c>
      <c r="BO119" s="71">
        <f t="shared" si="195"/>
        <v>0</v>
      </c>
      <c r="BP119" s="72">
        <f t="shared" si="196"/>
        <v>117.24672857142858</v>
      </c>
      <c r="BQ119" s="71">
        <f t="shared" si="197"/>
        <v>0</v>
      </c>
      <c r="BR119" s="72">
        <f t="shared" si="166"/>
        <v>8207.2710000000006</v>
      </c>
      <c r="BS119" s="74">
        <f t="shared" si="198"/>
        <v>0</v>
      </c>
      <c r="BX119" s="321"/>
      <c r="BY119" s="366"/>
      <c r="BZ119" s="60" t="s">
        <v>46</v>
      </c>
      <c r="CA119" s="76">
        <v>0</v>
      </c>
      <c r="CB119" s="77">
        <v>0</v>
      </c>
      <c r="CC119" s="78">
        <f>'[4]09월'!$O$86</f>
        <v>0</v>
      </c>
      <c r="CD119" s="79">
        <f>'[4]09월'!$AE$86</f>
        <v>0</v>
      </c>
      <c r="CE119" s="80">
        <v>0</v>
      </c>
      <c r="CF119" s="81">
        <v>0</v>
      </c>
      <c r="CG119" s="82"/>
      <c r="CH119" s="83"/>
      <c r="CI119" s="84"/>
      <c r="CJ119" s="85"/>
      <c r="CK119" s="78"/>
      <c r="CL119" s="83"/>
      <c r="CM119" s="78"/>
      <c r="CN119" s="83"/>
    </row>
    <row r="120" spans="3:92" ht="18" customHeight="1" x14ac:dyDescent="0.3">
      <c r="C120" s="315"/>
      <c r="D120" s="325"/>
      <c r="E120" s="86" t="s">
        <v>41</v>
      </c>
      <c r="F120" s="87">
        <f>SUM(F115:F119)</f>
        <v>2450</v>
      </c>
      <c r="G120" s="88">
        <f>IFERROR(F120/F122,0)</f>
        <v>0.40630182421227196</v>
      </c>
      <c r="H120" s="89">
        <f t="shared" si="167"/>
        <v>88.510693877551034</v>
      </c>
      <c r="I120" s="90">
        <f>IFERROR(H120/H107,0)</f>
        <v>0.88478841494613014</v>
      </c>
      <c r="J120" s="89">
        <f>SUM(J115:J119)</f>
        <v>216851.20000000004</v>
      </c>
      <c r="K120" s="91">
        <f>IFERROR(J120/J122,0)</f>
        <v>0.41140428761145903</v>
      </c>
      <c r="L120" s="92">
        <f>SUM(L115:L119)</f>
        <v>1247</v>
      </c>
      <c r="M120" s="88">
        <f>IFERROR(L120/L122,0)</f>
        <v>0.24091962905718703</v>
      </c>
      <c r="N120" s="89">
        <f t="shared" si="168"/>
        <v>102.39519486768245</v>
      </c>
      <c r="O120" s="90">
        <f>IFERROR(N120/N107,0)</f>
        <v>0.78478484365020595</v>
      </c>
      <c r="P120" s="89">
        <f>SUM(P115:P119)</f>
        <v>127686.80800000002</v>
      </c>
      <c r="Q120" s="93">
        <f>IFERROR(P120/P122,0)</f>
        <v>0.24056606412118756</v>
      </c>
      <c r="R120" s="92">
        <f>SUM(R115:R119)</f>
        <v>0</v>
      </c>
      <c r="S120" s="88">
        <f>IFERROR(R120/R122,0)</f>
        <v>0</v>
      </c>
      <c r="T120" s="89" t="str">
        <f t="shared" si="169"/>
        <v>0</v>
      </c>
      <c r="U120" s="90">
        <f>IFERROR(T120/T107,0)</f>
        <v>0</v>
      </c>
      <c r="V120" s="89">
        <f>SUM(V115:V119)</f>
        <v>0</v>
      </c>
      <c r="W120" s="93">
        <f>IFERROR(V120/V122,0)</f>
        <v>0</v>
      </c>
      <c r="X120" s="94">
        <f>SUM(X115:X119)</f>
        <v>0</v>
      </c>
      <c r="Y120" s="88">
        <f>IFERROR(X120/X122,0)</f>
        <v>0</v>
      </c>
      <c r="Z120" s="89" t="str">
        <f t="shared" si="170"/>
        <v>0</v>
      </c>
      <c r="AA120" s="90">
        <f>IFERROR(Z120/Z107,0)</f>
        <v>0</v>
      </c>
      <c r="AB120" s="89">
        <f>SUM(AB115:AB119)</f>
        <v>0</v>
      </c>
      <c r="AC120" s="91">
        <f>IFERROR(AB120/AB122,0)</f>
        <v>0</v>
      </c>
      <c r="AD120" s="92">
        <f>SUM(AD115:AD119)</f>
        <v>0</v>
      </c>
      <c r="AE120" s="88">
        <f>IFERROR(AD120/AD122,0)</f>
        <v>0</v>
      </c>
      <c r="AF120" s="89" t="str">
        <f t="shared" si="171"/>
        <v>0</v>
      </c>
      <c r="AG120" s="90">
        <f>IFERROR(AF120/AF107,0)</f>
        <v>0</v>
      </c>
      <c r="AH120" s="89">
        <f>SUM(AH115:AH119)</f>
        <v>0</v>
      </c>
      <c r="AI120" s="93">
        <f>IFERROR(AH120/AH122,0)</f>
        <v>0</v>
      </c>
      <c r="AJ120" s="92">
        <f>SUM(AJ115:AJ119)</f>
        <v>0</v>
      </c>
      <c r="AK120" s="88">
        <f>IFERROR(AJ120/AJ122,0)</f>
        <v>0</v>
      </c>
      <c r="AL120" s="89" t="str">
        <f t="shared" si="172"/>
        <v>0</v>
      </c>
      <c r="AM120" s="90">
        <f>IFERROR(AL120/AL107,0)</f>
        <v>0</v>
      </c>
      <c r="AN120" s="89">
        <f>SUM(AN115:AN119)</f>
        <v>0</v>
      </c>
      <c r="AO120" s="91">
        <f>IFERROR(AN120/AN122,0)</f>
        <v>0</v>
      </c>
      <c r="AP120" s="92">
        <f>SUM(AP115:AP119)</f>
        <v>0</v>
      </c>
      <c r="AQ120" s="88">
        <f>IFERROR(AP120/AP122,0)</f>
        <v>0</v>
      </c>
      <c r="AR120" s="89" t="str">
        <f t="shared" si="174"/>
        <v>0</v>
      </c>
      <c r="AS120" s="90">
        <f>IFERROR(AR120/AR107,0)</f>
        <v>0</v>
      </c>
      <c r="AT120" s="89">
        <f>SUM(AT115:AT119)</f>
        <v>0</v>
      </c>
      <c r="AU120" s="95">
        <f>IFERROR(AT120/AT122,0)</f>
        <v>0</v>
      </c>
      <c r="AV120" s="96">
        <f t="shared" si="176"/>
        <v>-1203</v>
      </c>
      <c r="AW120" s="97">
        <f t="shared" si="177"/>
        <v>-0.49102040816326531</v>
      </c>
      <c r="AX120" s="98">
        <f t="shared" si="178"/>
        <v>13.884500990131414</v>
      </c>
      <c r="AY120" s="97">
        <f t="shared" si="179"/>
        <v>0.15686806172076503</v>
      </c>
      <c r="AZ120" s="98">
        <f t="shared" si="180"/>
        <v>-89164.392000000022</v>
      </c>
      <c r="BA120" s="99">
        <f t="shared" si="181"/>
        <v>-0.41117776613641061</v>
      </c>
      <c r="BB120" s="96">
        <f t="shared" si="182"/>
        <v>1247</v>
      </c>
      <c r="BC120" s="97">
        <f t="shared" si="183"/>
        <v>0</v>
      </c>
      <c r="BD120" s="98">
        <f t="shared" si="184"/>
        <v>102.39519486768245</v>
      </c>
      <c r="BE120" s="97">
        <f t="shared" si="185"/>
        <v>0</v>
      </c>
      <c r="BF120" s="98">
        <f t="shared" si="186"/>
        <v>127686.80800000002</v>
      </c>
      <c r="BG120" s="99">
        <f t="shared" si="187"/>
        <v>0</v>
      </c>
      <c r="BH120" s="96">
        <f t="shared" si="188"/>
        <v>1247</v>
      </c>
      <c r="BI120" s="97">
        <f t="shared" si="189"/>
        <v>0</v>
      </c>
      <c r="BJ120" s="98">
        <f t="shared" si="190"/>
        <v>102.39519486768245</v>
      </c>
      <c r="BK120" s="97">
        <f t="shared" si="191"/>
        <v>0</v>
      </c>
      <c r="BL120" s="98">
        <f t="shared" si="192"/>
        <v>127686.80800000002</v>
      </c>
      <c r="BM120" s="100">
        <f t="shared" si="193"/>
        <v>0</v>
      </c>
      <c r="BN120" s="101">
        <f t="shared" si="194"/>
        <v>1247</v>
      </c>
      <c r="BO120" s="97">
        <f t="shared" si="195"/>
        <v>0</v>
      </c>
      <c r="BP120" s="98">
        <f t="shared" si="196"/>
        <v>102.39519486768245</v>
      </c>
      <c r="BQ120" s="97">
        <f t="shared" si="197"/>
        <v>0</v>
      </c>
      <c r="BR120" s="98">
        <f t="shared" si="166"/>
        <v>127686.80800000002</v>
      </c>
      <c r="BS120" s="100">
        <f t="shared" si="198"/>
        <v>0</v>
      </c>
      <c r="BX120" s="321"/>
      <c r="BY120" s="366"/>
      <c r="BZ120" s="60" t="s">
        <v>48</v>
      </c>
      <c r="CA120" s="76">
        <v>450</v>
      </c>
      <c r="CB120" s="77">
        <v>24750</v>
      </c>
      <c r="CC120" s="78">
        <f>'[4]09월'!$P$86</f>
        <v>1175</v>
      </c>
      <c r="CD120" s="79">
        <f>'[4]09월'!$AF$86</f>
        <v>71901.66</v>
      </c>
      <c r="CE120" s="80">
        <v>574</v>
      </c>
      <c r="CF120" s="81">
        <v>30649.088</v>
      </c>
      <c r="CG120" s="82"/>
      <c r="CH120" s="83"/>
      <c r="CI120" s="84"/>
      <c r="CJ120" s="85"/>
      <c r="CK120" s="78"/>
      <c r="CL120" s="83"/>
      <c r="CM120" s="78"/>
      <c r="CN120" s="83"/>
    </row>
    <row r="121" spans="3:92" ht="18" customHeight="1" x14ac:dyDescent="0.3">
      <c r="C121" s="315"/>
      <c r="D121" s="326" t="s">
        <v>57</v>
      </c>
      <c r="E121" s="327"/>
      <c r="F121" s="155">
        <f>CA74</f>
        <v>40</v>
      </c>
      <c r="G121" s="156">
        <f>IFERROR(F121/F122,0)</f>
        <v>6.6334991708126038E-3</v>
      </c>
      <c r="H121" s="157">
        <f t="shared" si="167"/>
        <v>0</v>
      </c>
      <c r="I121" s="158">
        <f>IFERROR(H121/H107,0)</f>
        <v>0</v>
      </c>
      <c r="J121" s="157">
        <f>CB74</f>
        <v>0</v>
      </c>
      <c r="K121" s="159">
        <f>IFERROR(J121/J122,0)</f>
        <v>0</v>
      </c>
      <c r="L121" s="160">
        <f>CC74</f>
        <v>63</v>
      </c>
      <c r="M121" s="156">
        <f>IFERROR(L121/L122,0)</f>
        <v>1.2171561051004637E-2</v>
      </c>
      <c r="N121" s="157">
        <f t="shared" si="168"/>
        <v>0</v>
      </c>
      <c r="O121" s="158">
        <f>IFERROR(N121/N107,0)</f>
        <v>0</v>
      </c>
      <c r="P121" s="157">
        <f>CD74</f>
        <v>0</v>
      </c>
      <c r="Q121" s="161">
        <f>IFERROR(P121/P122,0)</f>
        <v>0</v>
      </c>
      <c r="R121" s="160">
        <f>CE74</f>
        <v>0</v>
      </c>
      <c r="S121" s="156">
        <f>IFERROR(R121/R122,0)</f>
        <v>0</v>
      </c>
      <c r="T121" s="157" t="str">
        <f t="shared" si="169"/>
        <v>0</v>
      </c>
      <c r="U121" s="158">
        <f>IFERROR(T121/T107,0)</f>
        <v>0</v>
      </c>
      <c r="V121" s="157">
        <f>CF74</f>
        <v>0</v>
      </c>
      <c r="W121" s="161">
        <f>IFERROR(V121/V122,0)</f>
        <v>0</v>
      </c>
      <c r="X121" s="162">
        <f>CG74</f>
        <v>0</v>
      </c>
      <c r="Y121" s="156">
        <f>IFERROR(X121/X122,0)</f>
        <v>0</v>
      </c>
      <c r="Z121" s="157" t="str">
        <f t="shared" si="170"/>
        <v>0</v>
      </c>
      <c r="AA121" s="158">
        <f>IFERROR(Z121/Z107,0)</f>
        <v>0</v>
      </c>
      <c r="AB121" s="157">
        <f>CH74</f>
        <v>0</v>
      </c>
      <c r="AC121" s="159">
        <f>IFERROR(AB121/AB122,0)</f>
        <v>0</v>
      </c>
      <c r="AD121" s="160">
        <f>CI74</f>
        <v>0</v>
      </c>
      <c r="AE121" s="156">
        <f>IFERROR(AD121/AD122,0)</f>
        <v>0</v>
      </c>
      <c r="AF121" s="157" t="str">
        <f t="shared" si="171"/>
        <v>0</v>
      </c>
      <c r="AG121" s="158">
        <f>IFERROR(AF121/AF107,0)</f>
        <v>0</v>
      </c>
      <c r="AH121" s="157">
        <f>CJ74</f>
        <v>0</v>
      </c>
      <c r="AI121" s="161">
        <f>IFERROR(AH121/AH122,0)</f>
        <v>0</v>
      </c>
      <c r="AJ121" s="160">
        <f>CK74</f>
        <v>0</v>
      </c>
      <c r="AK121" s="156">
        <f>IFERROR(AJ121/AJ122,0)</f>
        <v>0</v>
      </c>
      <c r="AL121" s="157" t="str">
        <f t="shared" si="172"/>
        <v>0</v>
      </c>
      <c r="AM121" s="158">
        <f>IFERROR(AL121/AL107,0)</f>
        <v>0</v>
      </c>
      <c r="AN121" s="157">
        <f>CL74</f>
        <v>0</v>
      </c>
      <c r="AO121" s="159">
        <f>IFERROR(AN121/AN122,0)</f>
        <v>0</v>
      </c>
      <c r="AP121" s="160">
        <f>CM74</f>
        <v>0</v>
      </c>
      <c r="AQ121" s="156">
        <f>IFERROR(AP121/AP122,0)</f>
        <v>0</v>
      </c>
      <c r="AR121" s="157" t="str">
        <f t="shared" si="174"/>
        <v>0</v>
      </c>
      <c r="AS121" s="158">
        <f>IFERROR(AR121/AR107,0)</f>
        <v>0</v>
      </c>
      <c r="AT121" s="157">
        <f>CN74</f>
        <v>0</v>
      </c>
      <c r="AU121" s="163">
        <f>IFERROR(AT121/AT122,0)</f>
        <v>0</v>
      </c>
      <c r="AV121" s="164">
        <f t="shared" si="176"/>
        <v>23</v>
      </c>
      <c r="AW121" s="165">
        <f t="shared" si="177"/>
        <v>0.57499999999999996</v>
      </c>
      <c r="AX121" s="166">
        <f t="shared" si="178"/>
        <v>0</v>
      </c>
      <c r="AY121" s="165">
        <f t="shared" si="179"/>
        <v>0</v>
      </c>
      <c r="AZ121" s="166">
        <f t="shared" si="180"/>
        <v>0</v>
      </c>
      <c r="BA121" s="167">
        <f t="shared" si="181"/>
        <v>0</v>
      </c>
      <c r="BB121" s="164">
        <f t="shared" si="182"/>
        <v>63</v>
      </c>
      <c r="BC121" s="165">
        <f t="shared" si="183"/>
        <v>0</v>
      </c>
      <c r="BD121" s="166">
        <f t="shared" si="184"/>
        <v>0</v>
      </c>
      <c r="BE121" s="165">
        <f t="shared" si="185"/>
        <v>0</v>
      </c>
      <c r="BF121" s="166">
        <f t="shared" si="186"/>
        <v>0</v>
      </c>
      <c r="BG121" s="167">
        <f t="shared" si="187"/>
        <v>0</v>
      </c>
      <c r="BH121" s="164">
        <f t="shared" si="188"/>
        <v>63</v>
      </c>
      <c r="BI121" s="165">
        <f t="shared" si="189"/>
        <v>0</v>
      </c>
      <c r="BJ121" s="166">
        <f t="shared" si="190"/>
        <v>0</v>
      </c>
      <c r="BK121" s="165">
        <f t="shared" si="191"/>
        <v>0</v>
      </c>
      <c r="BL121" s="166">
        <f t="shared" si="192"/>
        <v>0</v>
      </c>
      <c r="BM121" s="168">
        <f t="shared" si="193"/>
        <v>0</v>
      </c>
      <c r="BN121" s="169">
        <f t="shared" si="194"/>
        <v>63</v>
      </c>
      <c r="BO121" s="165">
        <f t="shared" si="195"/>
        <v>0</v>
      </c>
      <c r="BP121" s="166">
        <f t="shared" si="196"/>
        <v>0</v>
      </c>
      <c r="BQ121" s="165">
        <f t="shared" si="197"/>
        <v>0</v>
      </c>
      <c r="BR121" s="166">
        <f t="shared" si="166"/>
        <v>0</v>
      </c>
      <c r="BS121" s="168">
        <f t="shared" si="198"/>
        <v>0</v>
      </c>
      <c r="BX121" s="321"/>
      <c r="BY121" s="366" t="s">
        <v>43</v>
      </c>
      <c r="BZ121" s="60" t="s">
        <v>50</v>
      </c>
      <c r="CA121" s="76">
        <v>150</v>
      </c>
      <c r="CB121" s="77">
        <v>14288.100000000002</v>
      </c>
      <c r="CC121" s="78">
        <f>'[4]09월'!$Q$86</f>
        <v>74</v>
      </c>
      <c r="CD121" s="79">
        <f>'[4]09월'!$AG$86</f>
        <v>7597.7280000000001</v>
      </c>
      <c r="CE121" s="80">
        <v>102</v>
      </c>
      <c r="CF121" s="81">
        <v>10785.45</v>
      </c>
      <c r="CG121" s="82"/>
      <c r="CH121" s="83"/>
      <c r="CI121" s="84"/>
      <c r="CJ121" s="85"/>
      <c r="CK121" s="78"/>
      <c r="CL121" s="83"/>
      <c r="CM121" s="78"/>
      <c r="CN121" s="83"/>
    </row>
    <row r="122" spans="3:92" ht="18" customHeight="1" x14ac:dyDescent="0.3">
      <c r="C122" s="315"/>
      <c r="D122" s="328" t="s">
        <v>59</v>
      </c>
      <c r="E122" s="329"/>
      <c r="F122" s="170">
        <f>SUM(F110,F114,F120,F121)</f>
        <v>6030</v>
      </c>
      <c r="G122" s="171">
        <f>IFERROR(F122/F122,0)</f>
        <v>1</v>
      </c>
      <c r="H122" s="172">
        <f t="shared" si="167"/>
        <v>87.412935323383081</v>
      </c>
      <c r="I122" s="173">
        <f>IFERROR(H122/H107,0)</f>
        <v>0.87381477991306244</v>
      </c>
      <c r="J122" s="172">
        <f>SUM(J110,J114,J120,J121)</f>
        <v>527100</v>
      </c>
      <c r="K122" s="174">
        <f>IFERROR(J122/J122,0)</f>
        <v>1</v>
      </c>
      <c r="L122" s="175">
        <f>SUM(L110,L114,L120,L121)</f>
        <v>5176</v>
      </c>
      <c r="M122" s="171">
        <f>IFERROR(L122/L122,0)</f>
        <v>1</v>
      </c>
      <c r="N122" s="172">
        <f t="shared" si="168"/>
        <v>102.54568721020092</v>
      </c>
      <c r="O122" s="173">
        <f>IFERROR(N122/N107,0)</f>
        <v>0.78593825821859975</v>
      </c>
      <c r="P122" s="172">
        <f>SUM(P110,P114,P120,P121)</f>
        <v>530776.47699999996</v>
      </c>
      <c r="Q122" s="176">
        <f>IFERROR(P122/P122,0)</f>
        <v>1</v>
      </c>
      <c r="R122" s="175">
        <f>SUM(R110,R114,R120,R121)</f>
        <v>0</v>
      </c>
      <c r="S122" s="171">
        <f>IFERROR(R122/R122,0)</f>
        <v>0</v>
      </c>
      <c r="T122" s="172" t="str">
        <f t="shared" si="169"/>
        <v>0</v>
      </c>
      <c r="U122" s="173">
        <f>IFERROR(T122/T107,0)</f>
        <v>0</v>
      </c>
      <c r="V122" s="172">
        <f>SUM(V110,V114,V120,V121)</f>
        <v>0</v>
      </c>
      <c r="W122" s="176">
        <f>IFERROR(V122/V122,0)</f>
        <v>0</v>
      </c>
      <c r="X122" s="177">
        <f>SUM(X110,X114,X120,X121)</f>
        <v>0</v>
      </c>
      <c r="Y122" s="171">
        <f>IFERROR(X122/X122,0)</f>
        <v>0</v>
      </c>
      <c r="Z122" s="172" t="str">
        <f t="shared" si="170"/>
        <v>0</v>
      </c>
      <c r="AA122" s="173">
        <f>IFERROR(Z122/Z107,0)</f>
        <v>0</v>
      </c>
      <c r="AB122" s="172">
        <f>SUM(AB110,AB114,AB120,AB121)</f>
        <v>0</v>
      </c>
      <c r="AC122" s="174">
        <f>IFERROR(AB122/AB122,0)</f>
        <v>0</v>
      </c>
      <c r="AD122" s="175">
        <f>SUM(AD110,AD114,AD120,AD121)</f>
        <v>0</v>
      </c>
      <c r="AE122" s="171">
        <f>IFERROR(AD122/AD122,0)</f>
        <v>0</v>
      </c>
      <c r="AF122" s="172" t="str">
        <f t="shared" si="171"/>
        <v>0</v>
      </c>
      <c r="AG122" s="173">
        <f>IFERROR(AF122/AF107,0)</f>
        <v>0</v>
      </c>
      <c r="AH122" s="172">
        <f>SUM(AH110,AH114,AH120,AH121)</f>
        <v>0</v>
      </c>
      <c r="AI122" s="176">
        <f>IFERROR(AH122/AH122,0)</f>
        <v>0</v>
      </c>
      <c r="AJ122" s="175">
        <f>SUM(AJ110,AJ114,AJ120,AJ121)</f>
        <v>0</v>
      </c>
      <c r="AK122" s="171">
        <f>IFERROR(AJ122/AJ122,0)</f>
        <v>0</v>
      </c>
      <c r="AL122" s="172" t="str">
        <f t="shared" si="172"/>
        <v>0</v>
      </c>
      <c r="AM122" s="173">
        <f>IFERROR(AL122/AL107,0)</f>
        <v>0</v>
      </c>
      <c r="AN122" s="172">
        <f>SUM(AN110,AN114,AN120,AN121)</f>
        <v>0</v>
      </c>
      <c r="AO122" s="174">
        <f>IFERROR(AN122/AN122,0)</f>
        <v>0</v>
      </c>
      <c r="AP122" s="175">
        <f>SUM(AP110,AP114,AP120,AP121)</f>
        <v>0</v>
      </c>
      <c r="AQ122" s="171">
        <f>IFERROR(AP122/AP122,0)</f>
        <v>0</v>
      </c>
      <c r="AR122" s="172" t="str">
        <f t="shared" si="174"/>
        <v>0</v>
      </c>
      <c r="AS122" s="173">
        <f>IFERROR(AR122/AR107,0)</f>
        <v>0</v>
      </c>
      <c r="AT122" s="172">
        <f>SUM(AT110,AT114,AT120,AT121)</f>
        <v>0</v>
      </c>
      <c r="AU122" s="178">
        <f>IFERROR(AT122/AT122,0)</f>
        <v>0</v>
      </c>
      <c r="AV122" s="179">
        <f t="shared" si="176"/>
        <v>-854</v>
      </c>
      <c r="AW122" s="180">
        <f t="shared" si="177"/>
        <v>-0.14162520729684908</v>
      </c>
      <c r="AX122" s="181">
        <f t="shared" si="178"/>
        <v>15.132751886817843</v>
      </c>
      <c r="AY122" s="180">
        <f t="shared" si="179"/>
        <v>0.17311799255836008</v>
      </c>
      <c r="AZ122" s="181">
        <f t="shared" si="180"/>
        <v>3676.4769999999553</v>
      </c>
      <c r="BA122" s="182">
        <f t="shared" si="181"/>
        <v>6.9749136786187733E-3</v>
      </c>
      <c r="BB122" s="179">
        <f t="shared" si="182"/>
        <v>5176</v>
      </c>
      <c r="BC122" s="180">
        <f t="shared" si="183"/>
        <v>0</v>
      </c>
      <c r="BD122" s="181">
        <f t="shared" si="184"/>
        <v>102.54568721020092</v>
      </c>
      <c r="BE122" s="180">
        <f t="shared" si="185"/>
        <v>0</v>
      </c>
      <c r="BF122" s="181">
        <f t="shared" si="186"/>
        <v>530776.47699999996</v>
      </c>
      <c r="BG122" s="182">
        <f t="shared" si="187"/>
        <v>0</v>
      </c>
      <c r="BH122" s="179">
        <f t="shared" si="188"/>
        <v>5176</v>
      </c>
      <c r="BI122" s="180">
        <f t="shared" si="189"/>
        <v>0</v>
      </c>
      <c r="BJ122" s="181">
        <f t="shared" si="190"/>
        <v>102.54568721020092</v>
      </c>
      <c r="BK122" s="180">
        <f t="shared" si="191"/>
        <v>0</v>
      </c>
      <c r="BL122" s="181">
        <f t="shared" si="192"/>
        <v>530776.47699999996</v>
      </c>
      <c r="BM122" s="183">
        <f t="shared" si="193"/>
        <v>0</v>
      </c>
      <c r="BN122" s="184">
        <f t="shared" si="194"/>
        <v>5176</v>
      </c>
      <c r="BO122" s="180">
        <f t="shared" si="195"/>
        <v>0</v>
      </c>
      <c r="BP122" s="181">
        <f t="shared" si="196"/>
        <v>102.54568721020092</v>
      </c>
      <c r="BQ122" s="180">
        <f t="shared" si="197"/>
        <v>0</v>
      </c>
      <c r="BR122" s="181">
        <f t="shared" si="166"/>
        <v>530776.47699999996</v>
      </c>
      <c r="BS122" s="183">
        <f t="shared" si="198"/>
        <v>0</v>
      </c>
      <c r="BX122" s="321"/>
      <c r="BY122" s="366"/>
      <c r="BZ122" s="60" t="s">
        <v>51</v>
      </c>
      <c r="CA122" s="76">
        <v>1100</v>
      </c>
      <c r="CB122" s="77">
        <v>96137.800000000017</v>
      </c>
      <c r="CC122" s="78">
        <f>'[4]09월'!$R$86</f>
        <v>398</v>
      </c>
      <c r="CD122" s="79">
        <f>'[4]09월'!$AH$86</f>
        <v>40382.707999999999</v>
      </c>
      <c r="CE122" s="80">
        <v>427</v>
      </c>
      <c r="CF122" s="81">
        <v>32137.116999999998</v>
      </c>
      <c r="CG122" s="82"/>
      <c r="CH122" s="83"/>
      <c r="CI122" s="84"/>
      <c r="CJ122" s="85"/>
      <c r="CK122" s="78"/>
      <c r="CL122" s="83"/>
      <c r="CM122" s="78"/>
      <c r="CN122" s="83"/>
    </row>
    <row r="123" spans="3:92" ht="18" customHeight="1" thickBot="1" x14ac:dyDescent="0.35">
      <c r="C123" s="316"/>
      <c r="D123" s="330" t="s">
        <v>60</v>
      </c>
      <c r="E123" s="331"/>
      <c r="F123" s="185">
        <f>F122/F102</f>
        <v>0.82772820864790664</v>
      </c>
      <c r="G123" s="186"/>
      <c r="H123" s="187"/>
      <c r="I123" s="188"/>
      <c r="J123" s="187"/>
      <c r="K123" s="189"/>
      <c r="L123" s="190">
        <f>L122/L102</f>
        <v>0.71050102951269734</v>
      </c>
      <c r="M123" s="186"/>
      <c r="N123" s="187"/>
      <c r="O123" s="188"/>
      <c r="P123" s="187"/>
      <c r="Q123" s="191"/>
      <c r="R123" s="190" t="e">
        <f>R122/R102</f>
        <v>#DIV/0!</v>
      </c>
      <c r="S123" s="186"/>
      <c r="T123" s="187"/>
      <c r="U123" s="188"/>
      <c r="V123" s="187"/>
      <c r="W123" s="191"/>
      <c r="X123" s="192" t="e">
        <f>X122/X102</f>
        <v>#DIV/0!</v>
      </c>
      <c r="Y123" s="186"/>
      <c r="Z123" s="187"/>
      <c r="AA123" s="188"/>
      <c r="AB123" s="187"/>
      <c r="AC123" s="189"/>
      <c r="AD123" s="190" t="e">
        <f>AD122/AD102</f>
        <v>#DIV/0!</v>
      </c>
      <c r="AE123" s="186"/>
      <c r="AF123" s="187"/>
      <c r="AG123" s="188"/>
      <c r="AH123" s="187"/>
      <c r="AI123" s="191"/>
      <c r="AJ123" s="190" t="e">
        <f>AJ122/AJ102</f>
        <v>#DIV/0!</v>
      </c>
      <c r="AK123" s="186"/>
      <c r="AL123" s="187"/>
      <c r="AM123" s="188"/>
      <c r="AN123" s="187"/>
      <c r="AO123" s="189"/>
      <c r="AP123" s="190" t="e">
        <f>AP122/AP102</f>
        <v>#DIV/0!</v>
      </c>
      <c r="AQ123" s="186"/>
      <c r="AR123" s="187"/>
      <c r="AS123" s="188"/>
      <c r="AT123" s="187"/>
      <c r="AU123" s="193"/>
      <c r="AV123" s="194">
        <f t="shared" si="176"/>
        <v>-0.1172271791352093</v>
      </c>
      <c r="AW123" s="195"/>
      <c r="AX123" s="196"/>
      <c r="AY123" s="197"/>
      <c r="AZ123" s="196"/>
      <c r="BA123" s="197"/>
      <c r="BB123" s="194">
        <f t="shared" si="182"/>
        <v>0</v>
      </c>
      <c r="BC123" s="195"/>
      <c r="BD123" s="196"/>
      <c r="BE123" s="197"/>
      <c r="BF123" s="196"/>
      <c r="BG123" s="197"/>
      <c r="BH123" s="194">
        <f t="shared" si="188"/>
        <v>0</v>
      </c>
      <c r="BI123" s="195"/>
      <c r="BJ123" s="196"/>
      <c r="BK123" s="197"/>
      <c r="BL123" s="196"/>
      <c r="BM123" s="198"/>
      <c r="BN123" s="199">
        <f>IFERROR(L123-AP123,0)</f>
        <v>0</v>
      </c>
      <c r="BO123" s="195"/>
      <c r="BP123" s="196"/>
      <c r="BQ123" s="197"/>
      <c r="BR123" s="196"/>
      <c r="BS123" s="198"/>
      <c r="BX123" s="321"/>
      <c r="BY123" s="366"/>
      <c r="BZ123" s="60" t="s">
        <v>54</v>
      </c>
      <c r="CA123" s="76">
        <v>1400</v>
      </c>
      <c r="CB123" s="77">
        <v>120982.40000000001</v>
      </c>
      <c r="CC123" s="78">
        <f>'[4]09월'!$S$86</f>
        <v>794</v>
      </c>
      <c r="CD123" s="79">
        <f>'[4]09월'!$AI$86</f>
        <v>78755.657000000007</v>
      </c>
      <c r="CE123" s="80">
        <v>825</v>
      </c>
      <c r="CF123" s="81">
        <v>64812.951000000001</v>
      </c>
      <c r="CG123" s="82"/>
      <c r="CH123" s="83"/>
      <c r="CI123" s="84"/>
      <c r="CJ123" s="85"/>
      <c r="CK123" s="78"/>
      <c r="CL123" s="83"/>
      <c r="CM123" s="78"/>
      <c r="CN123" s="83"/>
    </row>
    <row r="124" spans="3:92" ht="18" customHeight="1" x14ac:dyDescent="0.3">
      <c r="AM124" s="4"/>
      <c r="AS124" s="4"/>
      <c r="BI124" s="3"/>
      <c r="BK124" s="3"/>
      <c r="BM124" s="3"/>
      <c r="BO124" s="3"/>
      <c r="BQ124" s="3"/>
      <c r="BS124" s="3"/>
      <c r="BX124" s="321"/>
      <c r="BY124" s="366"/>
      <c r="BZ124" s="60" t="s">
        <v>55</v>
      </c>
      <c r="CA124" s="76">
        <v>10</v>
      </c>
      <c r="CB124" s="77">
        <v>883.80000000000018</v>
      </c>
      <c r="CC124" s="78">
        <f>'[4]09월'!$T$86</f>
        <v>0</v>
      </c>
      <c r="CD124" s="79">
        <f>'[4]09월'!$AJ$86</f>
        <v>0</v>
      </c>
      <c r="CE124" s="80">
        <v>0</v>
      </c>
      <c r="CF124" s="81">
        <v>0</v>
      </c>
      <c r="CG124" s="82"/>
      <c r="CH124" s="83"/>
      <c r="CI124" s="84"/>
      <c r="CJ124" s="85"/>
      <c r="CK124" s="78"/>
      <c r="CL124" s="83"/>
      <c r="CM124" s="78"/>
      <c r="CN124" s="83"/>
    </row>
    <row r="125" spans="3:92" ht="18" customHeight="1" x14ac:dyDescent="0.3">
      <c r="AH125" s="8"/>
      <c r="AM125" s="4"/>
      <c r="AN125" s="8"/>
      <c r="AS125" s="4"/>
      <c r="AT125" s="8"/>
      <c r="BI125" s="3"/>
      <c r="BK125" s="3"/>
      <c r="BM125" s="3"/>
      <c r="BO125" s="3"/>
      <c r="BQ125" s="3"/>
      <c r="BS125" s="3"/>
      <c r="BX125" s="321"/>
      <c r="BY125" s="366"/>
      <c r="BZ125" s="60" t="s">
        <v>40</v>
      </c>
      <c r="CA125" s="76">
        <v>90</v>
      </c>
      <c r="CB125" s="77">
        <v>8396.1</v>
      </c>
      <c r="CC125" s="78">
        <f>'[4]09월'!$U$86</f>
        <v>75</v>
      </c>
      <c r="CD125" s="79">
        <f>'[4]09월'!$AK$86</f>
        <v>7730.9009999999998</v>
      </c>
      <c r="CE125" s="80">
        <v>79</v>
      </c>
      <c r="CF125" s="81">
        <v>7521.8099999999995</v>
      </c>
      <c r="CG125" s="82"/>
      <c r="CH125" s="83"/>
      <c r="CI125" s="84"/>
      <c r="CJ125" s="85"/>
      <c r="CK125" s="78"/>
      <c r="CL125" s="83"/>
      <c r="CM125" s="78"/>
      <c r="CN125" s="83"/>
    </row>
    <row r="126" spans="3:92" s="8" customFormat="1" ht="18" customHeight="1" thickBot="1" x14ac:dyDescent="0.35">
      <c r="C126" s="7"/>
      <c r="D126" s="7"/>
      <c r="E126" s="7"/>
      <c r="F126" s="7">
        <f>CF169</f>
        <v>7050</v>
      </c>
      <c r="G126" s="3"/>
      <c r="I126" s="4"/>
      <c r="J126" s="9"/>
      <c r="K126" s="9"/>
      <c r="L126" s="7">
        <f>CF170</f>
        <v>7050</v>
      </c>
      <c r="M126" s="3"/>
      <c r="O126" s="4"/>
      <c r="P126" s="9"/>
      <c r="Q126" s="9"/>
      <c r="R126" s="10">
        <f>CF171</f>
        <v>0</v>
      </c>
      <c r="S126" s="11"/>
      <c r="T126" s="10"/>
      <c r="U126" s="12"/>
      <c r="V126" s="9"/>
      <c r="W126" s="9"/>
      <c r="X126" s="10">
        <f>CF172</f>
        <v>0</v>
      </c>
      <c r="Y126" s="11"/>
      <c r="Z126" s="10"/>
      <c r="AA126" s="12"/>
      <c r="AB126" s="9"/>
      <c r="AC126" s="9"/>
      <c r="AD126" s="10">
        <f>CF173</f>
        <v>0</v>
      </c>
      <c r="AE126" s="11"/>
      <c r="AF126" s="10"/>
      <c r="AG126" s="12"/>
      <c r="AH126" s="9"/>
      <c r="AI126" s="9"/>
      <c r="AJ126" s="10">
        <f>CF174</f>
        <v>0</v>
      </c>
      <c r="AK126" s="3"/>
      <c r="AM126" s="4"/>
      <c r="AO126" s="3"/>
      <c r="AP126" s="10">
        <f>CF175</f>
        <v>0</v>
      </c>
      <c r="AQ126" s="3"/>
      <c r="AS126" s="4"/>
      <c r="AU126" s="3"/>
      <c r="AW126" s="3"/>
      <c r="AY126" s="3"/>
      <c r="BA126" s="3"/>
      <c r="BC126" s="3"/>
      <c r="BE126" s="3"/>
      <c r="BG126" s="3"/>
      <c r="BI126" s="3"/>
      <c r="BK126" s="3"/>
      <c r="BM126" s="11" t="s">
        <v>1</v>
      </c>
      <c r="BO126" s="3"/>
      <c r="BQ126" s="3"/>
      <c r="BS126" s="11" t="s">
        <v>1</v>
      </c>
      <c r="BX126" s="368"/>
      <c r="BY126" s="364" t="s">
        <v>57</v>
      </c>
      <c r="BZ126" s="365"/>
      <c r="CA126" s="135">
        <v>30</v>
      </c>
      <c r="CB126" s="136">
        <v>0</v>
      </c>
      <c r="CC126" s="137">
        <f>'[4]09월'!$V$86</f>
        <v>92</v>
      </c>
      <c r="CD126" s="138">
        <f>'[4]09월'!$AL$86</f>
        <v>0</v>
      </c>
      <c r="CE126" s="139">
        <v>41</v>
      </c>
      <c r="CF126" s="140">
        <v>0</v>
      </c>
      <c r="CG126" s="141"/>
      <c r="CH126" s="142"/>
      <c r="CI126" s="143"/>
      <c r="CJ126" s="144"/>
      <c r="CK126" s="137"/>
      <c r="CL126" s="142"/>
      <c r="CM126" s="137"/>
      <c r="CN126" s="142"/>
    </row>
    <row r="127" spans="3:92" s="15" customFormat="1" ht="18" customHeight="1" x14ac:dyDescent="0.3">
      <c r="C127" s="347" t="s">
        <v>2</v>
      </c>
      <c r="D127" s="345"/>
      <c r="E127" s="352"/>
      <c r="F127" s="358" t="str">
        <f>$F$7</f>
        <v>2025 Budget</v>
      </c>
      <c r="G127" s="345"/>
      <c r="H127" s="345"/>
      <c r="I127" s="345"/>
      <c r="J127" s="345"/>
      <c r="K127" s="346"/>
      <c r="L127" s="359" t="str">
        <f>$L$7</f>
        <v>2025 Actual</v>
      </c>
      <c r="M127" s="345"/>
      <c r="N127" s="345"/>
      <c r="O127" s="345"/>
      <c r="P127" s="345"/>
      <c r="Q127" s="348"/>
      <c r="R127" s="347" t="str">
        <f>$R$7</f>
        <v>2024 Actual</v>
      </c>
      <c r="S127" s="345"/>
      <c r="T127" s="345"/>
      <c r="U127" s="345"/>
      <c r="V127" s="345"/>
      <c r="W127" s="348"/>
      <c r="X127" s="344" t="str">
        <f>$X$7</f>
        <v>2023 Actual</v>
      </c>
      <c r="Y127" s="345"/>
      <c r="Z127" s="345"/>
      <c r="AA127" s="345"/>
      <c r="AB127" s="345"/>
      <c r="AC127" s="346"/>
      <c r="AD127" s="347" t="str">
        <f>$AD$7</f>
        <v>2022 Actual</v>
      </c>
      <c r="AE127" s="345"/>
      <c r="AF127" s="345"/>
      <c r="AG127" s="345"/>
      <c r="AH127" s="345"/>
      <c r="AI127" s="348"/>
      <c r="AJ127" s="347" t="str">
        <f>$AJ$7</f>
        <v>2021 Actual</v>
      </c>
      <c r="AK127" s="345"/>
      <c r="AL127" s="345"/>
      <c r="AM127" s="345"/>
      <c r="AN127" s="345"/>
      <c r="AO127" s="346"/>
      <c r="AP127" s="347" t="str">
        <f>$AP$7</f>
        <v>2020 Actual</v>
      </c>
      <c r="AQ127" s="345"/>
      <c r="AR127" s="345"/>
      <c r="AS127" s="345"/>
      <c r="AT127" s="345"/>
      <c r="AU127" s="349"/>
      <c r="AV127" s="350" t="str">
        <f>$AV$7</f>
        <v>2025 Actual vs. 2025 Budget</v>
      </c>
      <c r="AW127" s="340"/>
      <c r="AX127" s="340"/>
      <c r="AY127" s="340"/>
      <c r="AZ127" s="340"/>
      <c r="BA127" s="351"/>
      <c r="BB127" s="350" t="str">
        <f>$BB$7</f>
        <v>2025 Actual vs. 2024 Actual</v>
      </c>
      <c r="BC127" s="340"/>
      <c r="BD127" s="340"/>
      <c r="BE127" s="340"/>
      <c r="BF127" s="340"/>
      <c r="BG127" s="351"/>
      <c r="BH127" s="350" t="str">
        <f>$BH$7</f>
        <v>2025 Actual vs. 2023 Actual</v>
      </c>
      <c r="BI127" s="340"/>
      <c r="BJ127" s="340"/>
      <c r="BK127" s="340"/>
      <c r="BL127" s="340"/>
      <c r="BM127" s="341"/>
      <c r="BN127" s="339" t="str">
        <f>$BN$7</f>
        <v>2024 Actual vs. 2019 Actual</v>
      </c>
      <c r="BO127" s="340"/>
      <c r="BP127" s="340"/>
      <c r="BQ127" s="340"/>
      <c r="BR127" s="340"/>
      <c r="BS127" s="341"/>
      <c r="BX127" s="320" t="s">
        <v>68</v>
      </c>
      <c r="BY127" s="363" t="s">
        <v>35</v>
      </c>
      <c r="BZ127" s="102" t="s">
        <v>34</v>
      </c>
      <c r="CA127" s="145">
        <v>1000</v>
      </c>
      <c r="CB127" s="146">
        <v>100000</v>
      </c>
      <c r="CC127" s="52">
        <f>'[5]10월'!$J$86</f>
        <v>811</v>
      </c>
      <c r="CD127" s="53">
        <f>'[5]10월'!$Z$86</f>
        <v>112783.66500000001</v>
      </c>
      <c r="CE127" s="149">
        <v>987</v>
      </c>
      <c r="CF127" s="150">
        <v>98193.804000000004</v>
      </c>
      <c r="CG127" s="151"/>
      <c r="CH127" s="152"/>
      <c r="CI127" s="153"/>
      <c r="CJ127" s="154"/>
      <c r="CK127" s="147"/>
      <c r="CL127" s="152"/>
      <c r="CM127" s="147"/>
      <c r="CN127" s="152"/>
    </row>
    <row r="128" spans="3:92" s="15" customFormat="1" ht="18" customHeight="1" x14ac:dyDescent="0.3">
      <c r="C128" s="353"/>
      <c r="D128" s="333"/>
      <c r="E128" s="354"/>
      <c r="F128" s="342" t="s">
        <v>15</v>
      </c>
      <c r="G128" s="333"/>
      <c r="H128" s="334" t="s">
        <v>16</v>
      </c>
      <c r="I128" s="333"/>
      <c r="J128" s="334" t="s">
        <v>17</v>
      </c>
      <c r="K128" s="336"/>
      <c r="L128" s="335" t="s">
        <v>15</v>
      </c>
      <c r="M128" s="333"/>
      <c r="N128" s="334" t="s">
        <v>16</v>
      </c>
      <c r="O128" s="333"/>
      <c r="P128" s="334" t="s">
        <v>17</v>
      </c>
      <c r="Q128" s="343"/>
      <c r="R128" s="335" t="s">
        <v>15</v>
      </c>
      <c r="S128" s="333"/>
      <c r="T128" s="334" t="s">
        <v>16</v>
      </c>
      <c r="U128" s="333"/>
      <c r="V128" s="334" t="s">
        <v>18</v>
      </c>
      <c r="W128" s="343"/>
      <c r="X128" s="338" t="s">
        <v>15</v>
      </c>
      <c r="Y128" s="333"/>
      <c r="Z128" s="334" t="s">
        <v>16</v>
      </c>
      <c r="AA128" s="333"/>
      <c r="AB128" s="334" t="s">
        <v>18</v>
      </c>
      <c r="AC128" s="336"/>
      <c r="AD128" s="335" t="s">
        <v>15</v>
      </c>
      <c r="AE128" s="333"/>
      <c r="AF128" s="334" t="s">
        <v>16</v>
      </c>
      <c r="AG128" s="333"/>
      <c r="AH128" s="334" t="s">
        <v>19</v>
      </c>
      <c r="AI128" s="343"/>
      <c r="AJ128" s="335" t="s">
        <v>15</v>
      </c>
      <c r="AK128" s="333"/>
      <c r="AL128" s="334" t="s">
        <v>16</v>
      </c>
      <c r="AM128" s="333"/>
      <c r="AN128" s="334" t="s">
        <v>19</v>
      </c>
      <c r="AO128" s="336"/>
      <c r="AP128" s="335" t="s">
        <v>15</v>
      </c>
      <c r="AQ128" s="333"/>
      <c r="AR128" s="334" t="s">
        <v>16</v>
      </c>
      <c r="AS128" s="333"/>
      <c r="AT128" s="334" t="s">
        <v>19</v>
      </c>
      <c r="AU128" s="337"/>
      <c r="AV128" s="332" t="s">
        <v>15</v>
      </c>
      <c r="AW128" s="333"/>
      <c r="AX128" s="334" t="s">
        <v>16</v>
      </c>
      <c r="AY128" s="333"/>
      <c r="AZ128" s="334" t="s">
        <v>17</v>
      </c>
      <c r="BA128" s="336"/>
      <c r="BB128" s="332" t="s">
        <v>15</v>
      </c>
      <c r="BC128" s="333"/>
      <c r="BD128" s="334" t="s">
        <v>16</v>
      </c>
      <c r="BE128" s="333"/>
      <c r="BF128" s="334" t="s">
        <v>17</v>
      </c>
      <c r="BG128" s="336"/>
      <c r="BH128" s="332" t="s">
        <v>15</v>
      </c>
      <c r="BI128" s="333"/>
      <c r="BJ128" s="334" t="s">
        <v>16</v>
      </c>
      <c r="BK128" s="333"/>
      <c r="BL128" s="334" t="s">
        <v>17</v>
      </c>
      <c r="BM128" s="337"/>
      <c r="BN128" s="338" t="s">
        <v>15</v>
      </c>
      <c r="BO128" s="333"/>
      <c r="BP128" s="334" t="s">
        <v>16</v>
      </c>
      <c r="BQ128" s="333"/>
      <c r="BR128" s="334" t="s">
        <v>17</v>
      </c>
      <c r="BS128" s="337"/>
      <c r="BX128" s="321"/>
      <c r="BY128" s="366"/>
      <c r="BZ128" s="60" t="s">
        <v>36</v>
      </c>
      <c r="CA128" s="76">
        <v>1100</v>
      </c>
      <c r="CB128" s="77">
        <v>111104.89999999991</v>
      </c>
      <c r="CC128" s="78">
        <f>'[5]10월'!$K$86</f>
        <v>1384</v>
      </c>
      <c r="CD128" s="79">
        <f>'[5]10월'!$AA$86</f>
        <v>185984.087</v>
      </c>
      <c r="CE128" s="80">
        <v>1054</v>
      </c>
      <c r="CF128" s="81">
        <v>112270.507</v>
      </c>
      <c r="CG128" s="82"/>
      <c r="CH128" s="83"/>
      <c r="CI128" s="84"/>
      <c r="CJ128" s="85"/>
      <c r="CK128" s="78"/>
      <c r="CL128" s="83"/>
      <c r="CM128" s="78"/>
      <c r="CN128" s="83"/>
    </row>
    <row r="129" spans="3:92" s="15" customFormat="1" ht="18" customHeight="1" thickBot="1" x14ac:dyDescent="0.35">
      <c r="C129" s="355"/>
      <c r="D129" s="356"/>
      <c r="E129" s="357"/>
      <c r="F129" s="19"/>
      <c r="G129" s="20" t="s">
        <v>28</v>
      </c>
      <c r="H129" s="21"/>
      <c r="I129" s="22" t="s">
        <v>29</v>
      </c>
      <c r="J129" s="21"/>
      <c r="K129" s="23" t="s">
        <v>28</v>
      </c>
      <c r="L129" s="24"/>
      <c r="M129" s="20" t="s">
        <v>28</v>
      </c>
      <c r="N129" s="21"/>
      <c r="O129" s="22" t="s">
        <v>29</v>
      </c>
      <c r="P129" s="21"/>
      <c r="Q129" s="25" t="s">
        <v>28</v>
      </c>
      <c r="R129" s="24"/>
      <c r="S129" s="20" t="s">
        <v>28</v>
      </c>
      <c r="T129" s="21"/>
      <c r="U129" s="22" t="s">
        <v>29</v>
      </c>
      <c r="V129" s="21"/>
      <c r="W129" s="25" t="s">
        <v>28</v>
      </c>
      <c r="X129" s="26"/>
      <c r="Y129" s="20" t="s">
        <v>28</v>
      </c>
      <c r="Z129" s="21"/>
      <c r="AA129" s="22" t="s">
        <v>29</v>
      </c>
      <c r="AB129" s="21"/>
      <c r="AC129" s="23" t="s">
        <v>28</v>
      </c>
      <c r="AD129" s="24"/>
      <c r="AE129" s="20" t="s">
        <v>28</v>
      </c>
      <c r="AF129" s="21"/>
      <c r="AG129" s="22" t="s">
        <v>29</v>
      </c>
      <c r="AH129" s="21"/>
      <c r="AI129" s="25" t="s">
        <v>28</v>
      </c>
      <c r="AJ129" s="24"/>
      <c r="AK129" s="20" t="s">
        <v>28</v>
      </c>
      <c r="AL129" s="21"/>
      <c r="AM129" s="22" t="s">
        <v>29</v>
      </c>
      <c r="AN129" s="21"/>
      <c r="AO129" s="23" t="s">
        <v>28</v>
      </c>
      <c r="AP129" s="24"/>
      <c r="AQ129" s="20" t="s">
        <v>28</v>
      </c>
      <c r="AR129" s="21"/>
      <c r="AS129" s="22" t="s">
        <v>29</v>
      </c>
      <c r="AT129" s="21"/>
      <c r="AU129" s="27" t="s">
        <v>28</v>
      </c>
      <c r="AV129" s="28"/>
      <c r="AW129" s="20" t="s">
        <v>30</v>
      </c>
      <c r="AX129" s="21"/>
      <c r="AY129" s="20" t="s">
        <v>30</v>
      </c>
      <c r="AZ129" s="21"/>
      <c r="BA129" s="23" t="s">
        <v>30</v>
      </c>
      <c r="BB129" s="28"/>
      <c r="BC129" s="20" t="s">
        <v>30</v>
      </c>
      <c r="BD129" s="21"/>
      <c r="BE129" s="20" t="s">
        <v>30</v>
      </c>
      <c r="BF129" s="21"/>
      <c r="BG129" s="23" t="s">
        <v>30</v>
      </c>
      <c r="BH129" s="28"/>
      <c r="BI129" s="20" t="s">
        <v>30</v>
      </c>
      <c r="BJ129" s="21"/>
      <c r="BK129" s="20" t="s">
        <v>30</v>
      </c>
      <c r="BL129" s="21"/>
      <c r="BM129" s="27" t="s">
        <v>30</v>
      </c>
      <c r="BN129" s="26"/>
      <c r="BO129" s="20" t="s">
        <v>30</v>
      </c>
      <c r="BP129" s="21"/>
      <c r="BQ129" s="20" t="s">
        <v>30</v>
      </c>
      <c r="BR129" s="21"/>
      <c r="BS129" s="27" t="s">
        <v>30</v>
      </c>
      <c r="BX129" s="321"/>
      <c r="BY129" s="366"/>
      <c r="BZ129" s="60" t="s">
        <v>38</v>
      </c>
      <c r="CA129" s="76">
        <v>180</v>
      </c>
      <c r="CB129" s="77">
        <v>18937.800000000003</v>
      </c>
      <c r="CC129" s="78">
        <f>'[5]10월'!$L$86</f>
        <v>161</v>
      </c>
      <c r="CD129" s="79">
        <f>'[5]10월'!$AB$86</f>
        <v>20311.811999999998</v>
      </c>
      <c r="CE129" s="80">
        <v>208</v>
      </c>
      <c r="CF129" s="81">
        <v>23494.989999999998</v>
      </c>
      <c r="CG129" s="82"/>
      <c r="CH129" s="83"/>
      <c r="CI129" s="84"/>
      <c r="CJ129" s="85"/>
      <c r="CK129" s="78"/>
      <c r="CL129" s="83"/>
      <c r="CM129" s="78"/>
      <c r="CN129" s="83"/>
    </row>
    <row r="130" spans="3:92" ht="18" customHeight="1" thickTop="1" x14ac:dyDescent="0.3">
      <c r="C130" s="360" t="s">
        <v>64</v>
      </c>
      <c r="D130" s="317" t="s">
        <v>33</v>
      </c>
      <c r="E130" s="34" t="s">
        <v>34</v>
      </c>
      <c r="F130" s="35">
        <f>CA75</f>
        <v>1000</v>
      </c>
      <c r="G130" s="36">
        <f>IFERROR(F130/F146,0)</f>
        <v>0.18018018018018017</v>
      </c>
      <c r="H130" s="37">
        <f>IFERROR(J130/F130,"0")</f>
        <v>94</v>
      </c>
      <c r="I130" s="38">
        <f>IFERROR(H130/H131,0)</f>
        <v>0.98917740427986711</v>
      </c>
      <c r="J130" s="37">
        <f>CB75</f>
        <v>94000</v>
      </c>
      <c r="K130" s="39">
        <f>IFERROR(J130/J146,0)</f>
        <v>0.19923696481559985</v>
      </c>
      <c r="L130" s="40">
        <f t="shared" ref="L130:L133" si="207">CC75</f>
        <v>757</v>
      </c>
      <c r="M130" s="36">
        <f>IFERROR(L130/L146,0)</f>
        <v>0.15916736753574431</v>
      </c>
      <c r="N130" s="37">
        <f>IFERROR(P130/L130,"0")</f>
        <v>109.5059035667107</v>
      </c>
      <c r="O130" s="38">
        <f>IFERROR(N130/N131,0)</f>
        <v>0.99212549522301507</v>
      </c>
      <c r="P130" s="37">
        <f t="shared" ref="P130:P133" si="208">CD75</f>
        <v>82895.968999999997</v>
      </c>
      <c r="Q130" s="41">
        <f>IFERROR(P130/P146,0)</f>
        <v>0.19044528988447337</v>
      </c>
      <c r="R130" s="40">
        <f>CE75</f>
        <v>0</v>
      </c>
      <c r="S130" s="36">
        <f>IFERROR(R130/R146,0)</f>
        <v>0</v>
      </c>
      <c r="T130" s="37" t="str">
        <f>IFERROR(V130/R130,"0")</f>
        <v>0</v>
      </c>
      <c r="U130" s="38">
        <f>IFERROR(T130/T131,0)</f>
        <v>0</v>
      </c>
      <c r="V130" s="37">
        <f>CF75</f>
        <v>0</v>
      </c>
      <c r="W130" s="41">
        <f>IFERROR(V130/V146,0)</f>
        <v>0</v>
      </c>
      <c r="X130" s="42">
        <f>CG75</f>
        <v>0</v>
      </c>
      <c r="Y130" s="36">
        <f>IFERROR(X130/X146,0)</f>
        <v>0</v>
      </c>
      <c r="Z130" s="37" t="str">
        <f>IFERROR(AB130/X130,"0")</f>
        <v>0</v>
      </c>
      <c r="AA130" s="38">
        <f>IFERROR(Z130/Z131,0)</f>
        <v>0</v>
      </c>
      <c r="AB130" s="37">
        <f>CH75</f>
        <v>0</v>
      </c>
      <c r="AC130" s="39">
        <f>IFERROR(AB130/AB146,0)</f>
        <v>0</v>
      </c>
      <c r="AD130" s="40">
        <f>CI75</f>
        <v>0</v>
      </c>
      <c r="AE130" s="36">
        <f>IFERROR(AD130/AD146,0)</f>
        <v>0</v>
      </c>
      <c r="AF130" s="37" t="str">
        <f>IFERROR(AH130/AD130,"0")</f>
        <v>0</v>
      </c>
      <c r="AG130" s="38">
        <f>IFERROR(AF130/AF131,0)</f>
        <v>0</v>
      </c>
      <c r="AH130" s="37">
        <f>CJ75</f>
        <v>0</v>
      </c>
      <c r="AI130" s="41">
        <f>IFERROR(AH130/AH146,0)</f>
        <v>0</v>
      </c>
      <c r="AJ130" s="40">
        <f>CK75</f>
        <v>0</v>
      </c>
      <c r="AK130" s="36">
        <f>IFERROR(AJ130/AJ146,0)</f>
        <v>0</v>
      </c>
      <c r="AL130" s="37" t="str">
        <f>IFERROR(AN130/AJ130,"0")</f>
        <v>0</v>
      </c>
      <c r="AM130" s="38">
        <f>IFERROR(AL130/AL131,0)</f>
        <v>0</v>
      </c>
      <c r="AN130" s="37">
        <f>CL75</f>
        <v>0</v>
      </c>
      <c r="AO130" s="39">
        <f>IFERROR(AN130/AN146,0)</f>
        <v>0</v>
      </c>
      <c r="AP130" s="40">
        <f>CM75</f>
        <v>0</v>
      </c>
      <c r="AQ130" s="36">
        <f>IFERROR(AP130/AP146,0)</f>
        <v>0</v>
      </c>
      <c r="AR130" s="37" t="str">
        <f>IFERROR(AT130/AP130,"0")</f>
        <v>0</v>
      </c>
      <c r="AS130" s="38">
        <f>IFERROR(AR130/AR131,0)</f>
        <v>0</v>
      </c>
      <c r="AT130" s="37">
        <f>CN75</f>
        <v>0</v>
      </c>
      <c r="AU130" s="43">
        <f>IFERROR(AT130/AT146,0)</f>
        <v>0</v>
      </c>
      <c r="AV130" s="44">
        <f>IFERROR(L130-F130,0)</f>
        <v>-243</v>
      </c>
      <c r="AW130" s="45">
        <f>IFERROR(AV130/F130,0)</f>
        <v>-0.24299999999999999</v>
      </c>
      <c r="AX130" s="46">
        <f>IFERROR(N130-H130,0)</f>
        <v>15.5059035667107</v>
      </c>
      <c r="AY130" s="45">
        <f>IFERROR(AX130/H130,0)</f>
        <v>0.16495642092245424</v>
      </c>
      <c r="AZ130" s="46">
        <f>IFERROR(P130-J130,0)</f>
        <v>-11104.031000000003</v>
      </c>
      <c r="BA130" s="47">
        <f>IFERROR(AZ130/J130,0)</f>
        <v>-0.11812798936170216</v>
      </c>
      <c r="BB130" s="44">
        <f>IFERROR(L130-R130,0)</f>
        <v>757</v>
      </c>
      <c r="BC130" s="45">
        <f>IFERROR(BB130/R130,0)</f>
        <v>0</v>
      </c>
      <c r="BD130" s="46">
        <f>IFERROR(N130-T130,0)</f>
        <v>109.5059035667107</v>
      </c>
      <c r="BE130" s="45">
        <f>IFERROR(BD130/T130,0)</f>
        <v>0</v>
      </c>
      <c r="BF130" s="46">
        <f>IFERROR(P130-V130,0)</f>
        <v>82895.968999999997</v>
      </c>
      <c r="BG130" s="47">
        <f>IFERROR(BF130/V130,0)</f>
        <v>0</v>
      </c>
      <c r="BH130" s="44">
        <f>IFERROR(L130-X130,0)</f>
        <v>757</v>
      </c>
      <c r="BI130" s="45">
        <f>IFERROR(BH130/X130,0)</f>
        <v>0</v>
      </c>
      <c r="BJ130" s="46">
        <f>IFERROR(N130-Z130,0)</f>
        <v>109.5059035667107</v>
      </c>
      <c r="BK130" s="45">
        <f>IFERROR(BJ130/Z130,0)</f>
        <v>0</v>
      </c>
      <c r="BL130" s="46">
        <f>IFERROR(P130-AB130,0)</f>
        <v>82895.968999999997</v>
      </c>
      <c r="BM130" s="48">
        <f>IFERROR(BL130/AB130,0)</f>
        <v>0</v>
      </c>
      <c r="BN130" s="49">
        <f>IFERROR(L130-AP130,0)</f>
        <v>757</v>
      </c>
      <c r="BO130" s="45">
        <f>IFERROR(BN130/AP130,0)</f>
        <v>0</v>
      </c>
      <c r="BP130" s="46">
        <f>IFERROR(N130-AR130,0)</f>
        <v>109.5059035667107</v>
      </c>
      <c r="BQ130" s="45">
        <f>IFERROR(BP130/AR130,0)</f>
        <v>0</v>
      </c>
      <c r="BR130" s="46">
        <f t="shared" ref="BR130:BR146" si="209">IFERROR(P130-AT130,0)</f>
        <v>82895.968999999997</v>
      </c>
      <c r="BS130" s="48">
        <f>IFERROR(BR130/AT130,0)</f>
        <v>0</v>
      </c>
      <c r="BX130" s="321"/>
      <c r="BY130" s="366"/>
      <c r="BZ130" s="60" t="s">
        <v>40</v>
      </c>
      <c r="CA130" s="76">
        <v>90</v>
      </c>
      <c r="CB130" s="77">
        <v>8567.1</v>
      </c>
      <c r="CC130" s="78">
        <f>'[5]10월'!$M$86</f>
        <v>70</v>
      </c>
      <c r="CD130" s="79">
        <f>'[5]10월'!$AC$86</f>
        <v>5588.1810000000005</v>
      </c>
      <c r="CE130" s="80">
        <v>81</v>
      </c>
      <c r="CF130" s="81">
        <v>6233.1760000000004</v>
      </c>
      <c r="CG130" s="82"/>
      <c r="CH130" s="83"/>
      <c r="CI130" s="84"/>
      <c r="CJ130" s="85"/>
      <c r="CK130" s="78"/>
      <c r="CL130" s="83"/>
      <c r="CM130" s="78"/>
      <c r="CN130" s="83"/>
    </row>
    <row r="131" spans="3:92" ht="18" customHeight="1" x14ac:dyDescent="0.3">
      <c r="C131" s="315"/>
      <c r="D131" s="318"/>
      <c r="E131" s="60" t="s">
        <v>36</v>
      </c>
      <c r="F131" s="61">
        <f>CA76</f>
        <v>1100</v>
      </c>
      <c r="G131" s="62">
        <f>IFERROR(F131/F146,0)</f>
        <v>0.1981981981981982</v>
      </c>
      <c r="H131" s="63">
        <f t="shared" ref="H131:H146" si="210">IFERROR(J131/F131,"0")</f>
        <v>95.02845454545448</v>
      </c>
      <c r="I131" s="64">
        <f>IFERROR(H131/H131,0)</f>
        <v>1</v>
      </c>
      <c r="J131" s="63">
        <f>CB76</f>
        <v>104531.29999999993</v>
      </c>
      <c r="K131" s="65">
        <f>IFERROR(J131/J146,0)</f>
        <v>0.22155849936413721</v>
      </c>
      <c r="L131" s="66">
        <f t="shared" si="207"/>
        <v>1125</v>
      </c>
      <c r="M131" s="62">
        <f>IFERROR(L131/L146,0)</f>
        <v>0.23654331370899917</v>
      </c>
      <c r="N131" s="63">
        <f t="shared" ref="N131:N146" si="211">IFERROR(P131/L131,"0")</f>
        <v>110.37505244444444</v>
      </c>
      <c r="O131" s="64">
        <f>IFERROR(N131/N131,0)</f>
        <v>1</v>
      </c>
      <c r="P131" s="63">
        <f t="shared" si="208"/>
        <v>124171.93399999999</v>
      </c>
      <c r="Q131" s="67">
        <f>IFERROR(P131/P146,0)</f>
        <v>0.28527273703918815</v>
      </c>
      <c r="R131" s="66">
        <f>CE76</f>
        <v>0</v>
      </c>
      <c r="S131" s="62">
        <f>IFERROR(R131/R146,0)</f>
        <v>0</v>
      </c>
      <c r="T131" s="63" t="str">
        <f t="shared" ref="T131:T146" si="212">IFERROR(V131/R131,"0")</f>
        <v>0</v>
      </c>
      <c r="U131" s="64">
        <f>IFERROR(T131/T131,0)</f>
        <v>0</v>
      </c>
      <c r="V131" s="63">
        <f>CF76</f>
        <v>0</v>
      </c>
      <c r="W131" s="67">
        <f>IFERROR(V131/V146,0)</f>
        <v>0</v>
      </c>
      <c r="X131" s="68">
        <f>CG76</f>
        <v>0</v>
      </c>
      <c r="Y131" s="62">
        <f>IFERROR(X131/X146,0)</f>
        <v>0</v>
      </c>
      <c r="Z131" s="63" t="str">
        <f t="shared" ref="Z131:Z146" si="213">IFERROR(AB131/X131,"0")</f>
        <v>0</v>
      </c>
      <c r="AA131" s="64">
        <f>IFERROR(Z131/Z131,0)</f>
        <v>0</v>
      </c>
      <c r="AB131" s="63">
        <f>CH76</f>
        <v>0</v>
      </c>
      <c r="AC131" s="65">
        <f>IFERROR(AB131/AB146,0)</f>
        <v>0</v>
      </c>
      <c r="AD131" s="66">
        <f>CI76</f>
        <v>0</v>
      </c>
      <c r="AE131" s="62">
        <f>IFERROR(AD131/AD146,0)</f>
        <v>0</v>
      </c>
      <c r="AF131" s="63" t="str">
        <f t="shared" ref="AF131:AF146" si="214">IFERROR(AH131/AD131,"0")</f>
        <v>0</v>
      </c>
      <c r="AG131" s="64">
        <f>IFERROR(AF131/AF131,0)</f>
        <v>0</v>
      </c>
      <c r="AH131" s="63">
        <f>CJ76</f>
        <v>0</v>
      </c>
      <c r="AI131" s="67">
        <f>IFERROR(AH131/AH146,0)</f>
        <v>0</v>
      </c>
      <c r="AJ131" s="66">
        <f>CK76</f>
        <v>0</v>
      </c>
      <c r="AK131" s="62">
        <f>IFERROR(AJ131/AJ146,0)</f>
        <v>0</v>
      </c>
      <c r="AL131" s="63" t="str">
        <f t="shared" ref="AL131:AL146" si="215">IFERROR(AN131/AJ131,"0")</f>
        <v>0</v>
      </c>
      <c r="AM131" s="64">
        <f>IFERROR(AL131/AL131,0)</f>
        <v>0</v>
      </c>
      <c r="AN131" s="63">
        <f>CL76</f>
        <v>0</v>
      </c>
      <c r="AO131" s="65">
        <f>IFERROR(AN131/AN146,0)</f>
        <v>0</v>
      </c>
      <c r="AP131" s="66">
        <f t="shared" ref="AP131:AP133" si="216">CM76</f>
        <v>0</v>
      </c>
      <c r="AQ131" s="62">
        <f>IFERROR(AP131/AP146,0)</f>
        <v>0</v>
      </c>
      <c r="AR131" s="63" t="str">
        <f t="shared" ref="AR131:AR146" si="217">IFERROR(AT131/AP131,"0")</f>
        <v>0</v>
      </c>
      <c r="AS131" s="64">
        <f>IFERROR(AR131/AR131,0)</f>
        <v>0</v>
      </c>
      <c r="AT131" s="63">
        <f t="shared" ref="AT131:AT133" si="218">CN76</f>
        <v>0</v>
      </c>
      <c r="AU131" s="69">
        <f>IFERROR(AT131/AT146,0)</f>
        <v>0</v>
      </c>
      <c r="AV131" s="70">
        <f t="shared" ref="AV131:AV147" si="219">IFERROR(L131-F131,0)</f>
        <v>25</v>
      </c>
      <c r="AW131" s="71">
        <f t="shared" ref="AW131:AW146" si="220">IFERROR(AV131/F131,0)</f>
        <v>2.2727272727272728E-2</v>
      </c>
      <c r="AX131" s="72">
        <f t="shared" ref="AX131:AX146" si="221">IFERROR(N131-H131,0)</f>
        <v>15.346597898989955</v>
      </c>
      <c r="AY131" s="71">
        <f t="shared" ref="AY131:AY146" si="222">IFERROR(AX131/H131,0)</f>
        <v>0.16149476461967815</v>
      </c>
      <c r="AZ131" s="72">
        <f t="shared" ref="AZ131:AZ146" si="223">IFERROR(P131-J131,0)</f>
        <v>19640.634000000064</v>
      </c>
      <c r="BA131" s="73">
        <f t="shared" ref="BA131:BA146" si="224">IFERROR(AZ131/J131,0)</f>
        <v>0.18789237290648902</v>
      </c>
      <c r="BB131" s="70">
        <f t="shared" ref="BB131:BB147" si="225">IFERROR(L131-R131,0)</f>
        <v>1125</v>
      </c>
      <c r="BC131" s="71">
        <f t="shared" ref="BC131:BC146" si="226">IFERROR(BB131/R131,0)</f>
        <v>0</v>
      </c>
      <c r="BD131" s="72">
        <f t="shared" ref="BD131:BD146" si="227">IFERROR(N131-T131,0)</f>
        <v>110.37505244444444</v>
      </c>
      <c r="BE131" s="71">
        <f t="shared" ref="BE131:BE146" si="228">IFERROR(BD131/T131,0)</f>
        <v>0</v>
      </c>
      <c r="BF131" s="72">
        <f t="shared" ref="BF131:BF146" si="229">IFERROR(P131-V131,0)</f>
        <v>124171.93399999999</v>
      </c>
      <c r="BG131" s="73">
        <f t="shared" ref="BG131:BG146" si="230">IFERROR(BF131/V131,0)</f>
        <v>0</v>
      </c>
      <c r="BH131" s="70">
        <f t="shared" ref="BH131:BH147" si="231">IFERROR(L131-X131,0)</f>
        <v>1125</v>
      </c>
      <c r="BI131" s="71">
        <f t="shared" ref="BI131:BI146" si="232">IFERROR(BH131/X131,0)</f>
        <v>0</v>
      </c>
      <c r="BJ131" s="72">
        <f t="shared" ref="BJ131:BJ146" si="233">IFERROR(N131-Z131,0)</f>
        <v>110.37505244444444</v>
      </c>
      <c r="BK131" s="71">
        <f t="shared" ref="BK131:BK146" si="234">IFERROR(BJ131/Z131,0)</f>
        <v>0</v>
      </c>
      <c r="BL131" s="72">
        <f t="shared" ref="BL131:BL146" si="235">IFERROR(P131-AB131,0)</f>
        <v>124171.93399999999</v>
      </c>
      <c r="BM131" s="74">
        <f t="shared" ref="BM131:BM146" si="236">IFERROR(BL131/AB131,0)</f>
        <v>0</v>
      </c>
      <c r="BN131" s="75">
        <f t="shared" ref="BN131:BN146" si="237">IFERROR(L131-AP131,0)</f>
        <v>1125</v>
      </c>
      <c r="BO131" s="71">
        <f t="shared" ref="BO131:BO146" si="238">IFERROR(BN131/AP131,0)</f>
        <v>0</v>
      </c>
      <c r="BP131" s="72">
        <f t="shared" ref="BP131:BP146" si="239">IFERROR(N131-AR131,0)</f>
        <v>110.37505244444444</v>
      </c>
      <c r="BQ131" s="71">
        <f t="shared" ref="BQ131:BQ146" si="240">IFERROR(BP131/AR131,0)</f>
        <v>0</v>
      </c>
      <c r="BR131" s="72">
        <f t="shared" si="209"/>
        <v>124171.93399999999</v>
      </c>
      <c r="BS131" s="74">
        <f t="shared" ref="BS131:BS146" si="241">IFERROR(BR131/AT131,0)</f>
        <v>0</v>
      </c>
      <c r="BX131" s="321"/>
      <c r="BY131" s="366" t="s">
        <v>42</v>
      </c>
      <c r="BZ131" s="60" t="s">
        <v>43</v>
      </c>
      <c r="CA131" s="76">
        <v>750</v>
      </c>
      <c r="CB131" s="77">
        <v>52500</v>
      </c>
      <c r="CC131" s="78">
        <f>'[5]10월'!$N$86</f>
        <v>488</v>
      </c>
      <c r="CD131" s="79">
        <f>'[5]10월'!$AD$86</f>
        <v>39585.872000000003</v>
      </c>
      <c r="CE131" s="80">
        <v>959</v>
      </c>
      <c r="CF131" s="81">
        <v>75460.782999999996</v>
      </c>
      <c r="CG131" s="82"/>
      <c r="CH131" s="83"/>
      <c r="CI131" s="84"/>
      <c r="CJ131" s="85"/>
      <c r="CK131" s="78"/>
      <c r="CL131" s="83"/>
      <c r="CM131" s="78"/>
      <c r="CN131" s="83"/>
    </row>
    <row r="132" spans="3:92" ht="18" customHeight="1" x14ac:dyDescent="0.3">
      <c r="C132" s="315"/>
      <c r="D132" s="318"/>
      <c r="E132" s="60" t="s">
        <v>37</v>
      </c>
      <c r="F132" s="61">
        <f>CA77</f>
        <v>180</v>
      </c>
      <c r="G132" s="62">
        <f>IFERROR(F132/F146,0)</f>
        <v>3.2432432432432434E-2</v>
      </c>
      <c r="H132" s="63">
        <f t="shared" si="210"/>
        <v>98.910000000000011</v>
      </c>
      <c r="I132" s="64">
        <f>IFERROR(H132/H131,0)</f>
        <v>1.0408461389076773</v>
      </c>
      <c r="J132" s="63">
        <f>CB77</f>
        <v>17803.800000000003</v>
      </c>
      <c r="K132" s="65">
        <f>IFERROR(J132/J146,0)</f>
        <v>3.7735905044510396E-2</v>
      </c>
      <c r="L132" s="66">
        <f t="shared" si="207"/>
        <v>201</v>
      </c>
      <c r="M132" s="62">
        <f>IFERROR(L132/L146,0)</f>
        <v>4.2262405382674513E-2</v>
      </c>
      <c r="N132" s="63">
        <f t="shared" si="211"/>
        <v>110.51565174129354</v>
      </c>
      <c r="O132" s="64">
        <f>IFERROR(N132/N131,0)</f>
        <v>1.0012738322087762</v>
      </c>
      <c r="P132" s="63">
        <f t="shared" si="208"/>
        <v>22213.646000000001</v>
      </c>
      <c r="Q132" s="67">
        <f>IFERROR(P132/P146,0)</f>
        <v>5.103365462633138E-2</v>
      </c>
      <c r="R132" s="66">
        <f>CE77</f>
        <v>0</v>
      </c>
      <c r="S132" s="62">
        <f>IFERROR(R132/R146,0)</f>
        <v>0</v>
      </c>
      <c r="T132" s="63" t="str">
        <f t="shared" si="212"/>
        <v>0</v>
      </c>
      <c r="U132" s="64">
        <f>IFERROR(T132/T131,0)</f>
        <v>0</v>
      </c>
      <c r="V132" s="63">
        <f>CF77</f>
        <v>0</v>
      </c>
      <c r="W132" s="67">
        <f>IFERROR(V132/V146,0)</f>
        <v>0</v>
      </c>
      <c r="X132" s="68">
        <f>CG77</f>
        <v>0</v>
      </c>
      <c r="Y132" s="62">
        <f>IFERROR(X132/X146,0)</f>
        <v>0</v>
      </c>
      <c r="Z132" s="63" t="str">
        <f t="shared" si="213"/>
        <v>0</v>
      </c>
      <c r="AA132" s="64">
        <f>IFERROR(Z132/Z131,0)</f>
        <v>0</v>
      </c>
      <c r="AB132" s="63">
        <f>CH77</f>
        <v>0</v>
      </c>
      <c r="AC132" s="65">
        <f>IFERROR(AB132/AB146,0)</f>
        <v>0</v>
      </c>
      <c r="AD132" s="66">
        <f>CI77</f>
        <v>0</v>
      </c>
      <c r="AE132" s="62">
        <f>IFERROR(AD132/AD146,0)</f>
        <v>0</v>
      </c>
      <c r="AF132" s="63" t="str">
        <f t="shared" si="214"/>
        <v>0</v>
      </c>
      <c r="AG132" s="64">
        <f>IFERROR(AF132/AF131,0)</f>
        <v>0</v>
      </c>
      <c r="AH132" s="63">
        <f>CJ77</f>
        <v>0</v>
      </c>
      <c r="AI132" s="67">
        <f>IFERROR(AH132/AH146,0)</f>
        <v>0</v>
      </c>
      <c r="AJ132" s="66">
        <f>CK77</f>
        <v>0</v>
      </c>
      <c r="AK132" s="62">
        <f>IFERROR(AJ132/AJ146,0)</f>
        <v>0</v>
      </c>
      <c r="AL132" s="63" t="str">
        <f t="shared" si="215"/>
        <v>0</v>
      </c>
      <c r="AM132" s="64">
        <f>IFERROR(AL132/AL131,0)</f>
        <v>0</v>
      </c>
      <c r="AN132" s="63">
        <f>CL77</f>
        <v>0</v>
      </c>
      <c r="AO132" s="65">
        <f>IFERROR(AN132/AN146,0)</f>
        <v>0</v>
      </c>
      <c r="AP132" s="66">
        <f t="shared" si="216"/>
        <v>0</v>
      </c>
      <c r="AQ132" s="62">
        <f>IFERROR(AP132/AP146,0)</f>
        <v>0</v>
      </c>
      <c r="AR132" s="63" t="str">
        <f t="shared" si="217"/>
        <v>0</v>
      </c>
      <c r="AS132" s="64">
        <f>IFERROR(AR132/AR131,0)</f>
        <v>0</v>
      </c>
      <c r="AT132" s="63">
        <f t="shared" si="218"/>
        <v>0</v>
      </c>
      <c r="AU132" s="69">
        <f>IFERROR(AT132/AT146,0)</f>
        <v>0</v>
      </c>
      <c r="AV132" s="70">
        <f t="shared" si="219"/>
        <v>21</v>
      </c>
      <c r="AW132" s="71">
        <f t="shared" si="220"/>
        <v>0.11666666666666667</v>
      </c>
      <c r="AX132" s="72">
        <f t="shared" si="221"/>
        <v>11.605651741293528</v>
      </c>
      <c r="AY132" s="71">
        <f t="shared" si="222"/>
        <v>0.11733547408041176</v>
      </c>
      <c r="AZ132" s="72">
        <f t="shared" si="223"/>
        <v>4409.8459999999977</v>
      </c>
      <c r="BA132" s="73">
        <f t="shared" si="224"/>
        <v>0.24769127938979302</v>
      </c>
      <c r="BB132" s="70">
        <f t="shared" si="225"/>
        <v>201</v>
      </c>
      <c r="BC132" s="71">
        <f t="shared" si="226"/>
        <v>0</v>
      </c>
      <c r="BD132" s="72">
        <f t="shared" si="227"/>
        <v>110.51565174129354</v>
      </c>
      <c r="BE132" s="71">
        <f t="shared" si="228"/>
        <v>0</v>
      </c>
      <c r="BF132" s="72">
        <f t="shared" si="229"/>
        <v>22213.646000000001</v>
      </c>
      <c r="BG132" s="73">
        <f t="shared" si="230"/>
        <v>0</v>
      </c>
      <c r="BH132" s="70">
        <f t="shared" si="231"/>
        <v>201</v>
      </c>
      <c r="BI132" s="71">
        <f t="shared" si="232"/>
        <v>0</v>
      </c>
      <c r="BJ132" s="72">
        <f t="shared" si="233"/>
        <v>110.51565174129354</v>
      </c>
      <c r="BK132" s="71">
        <f t="shared" si="234"/>
        <v>0</v>
      </c>
      <c r="BL132" s="72">
        <f t="shared" si="235"/>
        <v>22213.646000000001</v>
      </c>
      <c r="BM132" s="74">
        <f t="shared" si="236"/>
        <v>0</v>
      </c>
      <c r="BN132" s="75">
        <f t="shared" si="237"/>
        <v>201</v>
      </c>
      <c r="BO132" s="71">
        <f t="shared" si="238"/>
        <v>0</v>
      </c>
      <c r="BP132" s="72">
        <f t="shared" si="239"/>
        <v>110.51565174129354</v>
      </c>
      <c r="BQ132" s="71">
        <f t="shared" si="240"/>
        <v>0</v>
      </c>
      <c r="BR132" s="72">
        <f t="shared" si="209"/>
        <v>22213.646000000001</v>
      </c>
      <c r="BS132" s="74">
        <f t="shared" si="241"/>
        <v>0</v>
      </c>
      <c r="BX132" s="321"/>
      <c r="BY132" s="366"/>
      <c r="BZ132" s="60" t="s">
        <v>46</v>
      </c>
      <c r="CA132" s="76">
        <v>0</v>
      </c>
      <c r="CB132" s="77">
        <v>0</v>
      </c>
      <c r="CC132" s="78">
        <f>'[5]10월'!$O$86</f>
        <v>408</v>
      </c>
      <c r="CD132" s="79">
        <f>'[5]10월'!$AE$86</f>
        <v>27805.589</v>
      </c>
      <c r="CE132" s="80">
        <v>226</v>
      </c>
      <c r="CF132" s="81">
        <v>14381.736000000001</v>
      </c>
      <c r="CG132" s="82"/>
      <c r="CH132" s="83"/>
      <c r="CI132" s="84"/>
      <c r="CJ132" s="85"/>
      <c r="CK132" s="78"/>
      <c r="CL132" s="83"/>
      <c r="CM132" s="78"/>
      <c r="CN132" s="83"/>
    </row>
    <row r="133" spans="3:92" ht="18" customHeight="1" x14ac:dyDescent="0.3">
      <c r="C133" s="315"/>
      <c r="D133" s="318"/>
      <c r="E133" s="60" t="s">
        <v>39</v>
      </c>
      <c r="F133" s="61">
        <f>CA78</f>
        <v>90</v>
      </c>
      <c r="G133" s="62">
        <f>IFERROR(F133/F146,0)</f>
        <v>1.6216216216216217E-2</v>
      </c>
      <c r="H133" s="63">
        <f t="shared" si="210"/>
        <v>89.490000000000009</v>
      </c>
      <c r="I133" s="64">
        <f>IFERROR(H133/H131,0)</f>
        <v>0.94171793520218416</v>
      </c>
      <c r="J133" s="63">
        <f>CB78</f>
        <v>8054.1</v>
      </c>
      <c r="K133" s="65">
        <f>IFERROR(J133/J146,0)</f>
        <v>1.7071004662992797E-2</v>
      </c>
      <c r="L133" s="66">
        <f t="shared" si="207"/>
        <v>118</v>
      </c>
      <c r="M133" s="62">
        <f>IFERROR(L133/L146,0)</f>
        <v>2.4810765349032801E-2</v>
      </c>
      <c r="N133" s="63">
        <f t="shared" si="211"/>
        <v>77.341881355932202</v>
      </c>
      <c r="O133" s="64">
        <f>IFERROR(N133/N131,0)</f>
        <v>0.70071886393767313</v>
      </c>
      <c r="P133" s="63">
        <f t="shared" si="208"/>
        <v>9126.3420000000006</v>
      </c>
      <c r="Q133" s="67">
        <f>IFERROR(P133/P146,0)</f>
        <v>2.0966868096744782E-2</v>
      </c>
      <c r="R133" s="66">
        <f>CE78</f>
        <v>0</v>
      </c>
      <c r="S133" s="62">
        <f>IFERROR(R133/R146,0)</f>
        <v>0</v>
      </c>
      <c r="T133" s="63" t="str">
        <f t="shared" si="212"/>
        <v>0</v>
      </c>
      <c r="U133" s="64">
        <f>IFERROR(T133/T131,0)</f>
        <v>0</v>
      </c>
      <c r="V133" s="63">
        <f>CF78</f>
        <v>0</v>
      </c>
      <c r="W133" s="67">
        <f>IFERROR(V133/V146,0)</f>
        <v>0</v>
      </c>
      <c r="X133" s="68">
        <f>CG78</f>
        <v>0</v>
      </c>
      <c r="Y133" s="62">
        <f>IFERROR(X133/X146,0)</f>
        <v>0</v>
      </c>
      <c r="Z133" s="63" t="str">
        <f t="shared" si="213"/>
        <v>0</v>
      </c>
      <c r="AA133" s="64">
        <f>IFERROR(Z133/Z131,0)</f>
        <v>0</v>
      </c>
      <c r="AB133" s="63">
        <f>CH78</f>
        <v>0</v>
      </c>
      <c r="AC133" s="65">
        <f>IFERROR(AB133/AB146,0)</f>
        <v>0</v>
      </c>
      <c r="AD133" s="66">
        <f>CI78</f>
        <v>0</v>
      </c>
      <c r="AE133" s="62">
        <f>IFERROR(AD133/AD146,0)</f>
        <v>0</v>
      </c>
      <c r="AF133" s="63" t="str">
        <f t="shared" si="214"/>
        <v>0</v>
      </c>
      <c r="AG133" s="64">
        <f>IFERROR(AF133/AF131,0)</f>
        <v>0</v>
      </c>
      <c r="AH133" s="63">
        <f>CJ78</f>
        <v>0</v>
      </c>
      <c r="AI133" s="67">
        <f>IFERROR(AH133/AH146,0)</f>
        <v>0</v>
      </c>
      <c r="AJ133" s="66">
        <f>CK78</f>
        <v>0</v>
      </c>
      <c r="AK133" s="62">
        <f>IFERROR(AJ133/AJ146,0)</f>
        <v>0</v>
      </c>
      <c r="AL133" s="63" t="str">
        <f t="shared" si="215"/>
        <v>0</v>
      </c>
      <c r="AM133" s="64">
        <f>IFERROR(AL133/AL131,0)</f>
        <v>0</v>
      </c>
      <c r="AN133" s="63">
        <f>CL78</f>
        <v>0</v>
      </c>
      <c r="AO133" s="65">
        <f>IFERROR(AN133/AN146,0)</f>
        <v>0</v>
      </c>
      <c r="AP133" s="66">
        <f t="shared" si="216"/>
        <v>0</v>
      </c>
      <c r="AQ133" s="62">
        <f>IFERROR(AP133/AP146,0)</f>
        <v>0</v>
      </c>
      <c r="AR133" s="63" t="str">
        <f t="shared" si="217"/>
        <v>0</v>
      </c>
      <c r="AS133" s="64">
        <f>IFERROR(AR133/AR131,0)</f>
        <v>0</v>
      </c>
      <c r="AT133" s="63">
        <f t="shared" si="218"/>
        <v>0</v>
      </c>
      <c r="AU133" s="69">
        <f>IFERROR(AT133/AT146,0)</f>
        <v>0</v>
      </c>
      <c r="AV133" s="70">
        <f t="shared" si="219"/>
        <v>28</v>
      </c>
      <c r="AW133" s="71">
        <f t="shared" si="220"/>
        <v>0.31111111111111112</v>
      </c>
      <c r="AX133" s="72">
        <f t="shared" si="221"/>
        <v>-12.148118644067807</v>
      </c>
      <c r="AY133" s="71">
        <f t="shared" si="222"/>
        <v>-0.1357483366193743</v>
      </c>
      <c r="AZ133" s="72">
        <f t="shared" si="223"/>
        <v>1072.2420000000002</v>
      </c>
      <c r="BA133" s="73">
        <f t="shared" si="224"/>
        <v>0.13312995865459828</v>
      </c>
      <c r="BB133" s="70">
        <f t="shared" si="225"/>
        <v>118</v>
      </c>
      <c r="BC133" s="71">
        <f t="shared" si="226"/>
        <v>0</v>
      </c>
      <c r="BD133" s="72">
        <f t="shared" si="227"/>
        <v>77.341881355932202</v>
      </c>
      <c r="BE133" s="71">
        <f t="shared" si="228"/>
        <v>0</v>
      </c>
      <c r="BF133" s="72">
        <f t="shared" si="229"/>
        <v>9126.3420000000006</v>
      </c>
      <c r="BG133" s="73">
        <f t="shared" si="230"/>
        <v>0</v>
      </c>
      <c r="BH133" s="70">
        <f t="shared" si="231"/>
        <v>118</v>
      </c>
      <c r="BI133" s="71">
        <f t="shared" si="232"/>
        <v>0</v>
      </c>
      <c r="BJ133" s="72">
        <f t="shared" si="233"/>
        <v>77.341881355932202</v>
      </c>
      <c r="BK133" s="71">
        <f t="shared" si="234"/>
        <v>0</v>
      </c>
      <c r="BL133" s="72">
        <f t="shared" si="235"/>
        <v>9126.3420000000006</v>
      </c>
      <c r="BM133" s="74">
        <f t="shared" si="236"/>
        <v>0</v>
      </c>
      <c r="BN133" s="75">
        <f t="shared" si="237"/>
        <v>118</v>
      </c>
      <c r="BO133" s="71">
        <f t="shared" si="238"/>
        <v>0</v>
      </c>
      <c r="BP133" s="72">
        <f t="shared" si="239"/>
        <v>77.341881355932202</v>
      </c>
      <c r="BQ133" s="71">
        <f t="shared" si="240"/>
        <v>0</v>
      </c>
      <c r="BR133" s="72">
        <f t="shared" si="209"/>
        <v>9126.3420000000006</v>
      </c>
      <c r="BS133" s="74">
        <f t="shared" si="241"/>
        <v>0</v>
      </c>
      <c r="BX133" s="321"/>
      <c r="BY133" s="366"/>
      <c r="BZ133" s="60" t="s">
        <v>48</v>
      </c>
      <c r="CA133" s="76">
        <v>500</v>
      </c>
      <c r="CB133" s="77">
        <v>27500</v>
      </c>
      <c r="CC133" s="78">
        <f>'[5]10월'!$P$86</f>
        <v>959</v>
      </c>
      <c r="CD133" s="79">
        <f>'[5]10월'!$AF$86</f>
        <v>62174.328000000001</v>
      </c>
      <c r="CE133" s="80">
        <v>860</v>
      </c>
      <c r="CF133" s="81">
        <v>51068.156999999999</v>
      </c>
      <c r="CG133" s="82"/>
      <c r="CH133" s="83"/>
      <c r="CI133" s="84"/>
      <c r="CJ133" s="85"/>
      <c r="CK133" s="78"/>
      <c r="CL133" s="83"/>
      <c r="CM133" s="78"/>
      <c r="CN133" s="83"/>
    </row>
    <row r="134" spans="3:92" ht="18" customHeight="1" x14ac:dyDescent="0.3">
      <c r="C134" s="315"/>
      <c r="D134" s="319"/>
      <c r="E134" s="86" t="s">
        <v>41</v>
      </c>
      <c r="F134" s="87">
        <f>SUM(F130:F133)</f>
        <v>2370</v>
      </c>
      <c r="G134" s="88">
        <f>IFERROR(F134/F146,0)</f>
        <v>0.42702702702702705</v>
      </c>
      <c r="H134" s="89">
        <f t="shared" si="210"/>
        <v>94.678987341772114</v>
      </c>
      <c r="I134" s="90">
        <f>IFERROR(H134/H131,0)</f>
        <v>0.99632249934660144</v>
      </c>
      <c r="J134" s="89">
        <f>SUM(J130:J133)</f>
        <v>224389.19999999992</v>
      </c>
      <c r="K134" s="91">
        <f>IFERROR(J134/J146,0)</f>
        <v>0.47560237388724025</v>
      </c>
      <c r="L134" s="92">
        <f>SUM(L130:L133)</f>
        <v>2201</v>
      </c>
      <c r="M134" s="88">
        <f>IFERROR(L134/L146,0)</f>
        <v>0.46278385197645078</v>
      </c>
      <c r="N134" s="89">
        <f t="shared" si="211"/>
        <v>108.31798773284871</v>
      </c>
      <c r="O134" s="90">
        <f>IFERROR(N134/N131,0)</f>
        <v>0.98136295597566203</v>
      </c>
      <c r="P134" s="89">
        <f>SUM(P130:P133)</f>
        <v>238407.891</v>
      </c>
      <c r="Q134" s="93">
        <f>IFERROR(P134/P146,0)</f>
        <v>0.54771854964673772</v>
      </c>
      <c r="R134" s="92">
        <f>SUM(R130:R133)</f>
        <v>0</v>
      </c>
      <c r="S134" s="88">
        <f>IFERROR(R134/R146,0)</f>
        <v>0</v>
      </c>
      <c r="T134" s="89" t="str">
        <f t="shared" si="212"/>
        <v>0</v>
      </c>
      <c r="U134" s="90">
        <f>IFERROR(T134/T131,0)</f>
        <v>0</v>
      </c>
      <c r="V134" s="89">
        <f>SUM(V130:V133)</f>
        <v>0</v>
      </c>
      <c r="W134" s="93">
        <f>IFERROR(V134/V146,0)</f>
        <v>0</v>
      </c>
      <c r="X134" s="94">
        <f>SUM(X130:X133)</f>
        <v>0</v>
      </c>
      <c r="Y134" s="88">
        <f>IFERROR(X134/X146,0)</f>
        <v>0</v>
      </c>
      <c r="Z134" s="89" t="str">
        <f t="shared" si="213"/>
        <v>0</v>
      </c>
      <c r="AA134" s="90">
        <f>IFERROR(Z134/Z131,0)</f>
        <v>0</v>
      </c>
      <c r="AB134" s="89">
        <f>SUM(AB130:AB133)</f>
        <v>0</v>
      </c>
      <c r="AC134" s="91">
        <f>IFERROR(AB134/AB146,0)</f>
        <v>0</v>
      </c>
      <c r="AD134" s="92">
        <f>SUM(AD130:AD133)</f>
        <v>0</v>
      </c>
      <c r="AE134" s="88">
        <f>IFERROR(AD134/AD146,0)</f>
        <v>0</v>
      </c>
      <c r="AF134" s="89" t="str">
        <f t="shared" si="214"/>
        <v>0</v>
      </c>
      <c r="AG134" s="90">
        <f>IFERROR(AF134/AF131,0)</f>
        <v>0</v>
      </c>
      <c r="AH134" s="89">
        <f>SUM(AH130:AH133)</f>
        <v>0</v>
      </c>
      <c r="AI134" s="93">
        <f>IFERROR(AH134/AH146,0)</f>
        <v>0</v>
      </c>
      <c r="AJ134" s="92">
        <f>SUM(AJ130:AJ133)</f>
        <v>0</v>
      </c>
      <c r="AK134" s="88">
        <f>IFERROR(AJ134/AJ146,0)</f>
        <v>0</v>
      </c>
      <c r="AL134" s="89" t="str">
        <f t="shared" si="215"/>
        <v>0</v>
      </c>
      <c r="AM134" s="90">
        <f>IFERROR(AL134/AL131,0)</f>
        <v>0</v>
      </c>
      <c r="AN134" s="89">
        <f>SUM(AN130:AN133)</f>
        <v>0</v>
      </c>
      <c r="AO134" s="91">
        <f>IFERROR(AN134/AN146,0)</f>
        <v>0</v>
      </c>
      <c r="AP134" s="92">
        <f>SUM(AP130:AP133)</f>
        <v>0</v>
      </c>
      <c r="AQ134" s="88">
        <f>IFERROR(AP134/AP146,0)</f>
        <v>0</v>
      </c>
      <c r="AR134" s="89" t="str">
        <f t="shared" si="217"/>
        <v>0</v>
      </c>
      <c r="AS134" s="90">
        <f>IFERROR(AR134/AR131,0)</f>
        <v>0</v>
      </c>
      <c r="AT134" s="89">
        <f>SUM(AT130:AT133)</f>
        <v>0</v>
      </c>
      <c r="AU134" s="95">
        <f>IFERROR(AT134/AT146,0)</f>
        <v>0</v>
      </c>
      <c r="AV134" s="96">
        <f t="shared" si="219"/>
        <v>-169</v>
      </c>
      <c r="AW134" s="97">
        <f t="shared" si="220"/>
        <v>-7.1308016877637131E-2</v>
      </c>
      <c r="AX134" s="98">
        <f t="shared" si="221"/>
        <v>13.639000391076593</v>
      </c>
      <c r="AY134" s="97">
        <f t="shared" si="222"/>
        <v>0.14405519930037425</v>
      </c>
      <c r="AZ134" s="98">
        <f t="shared" si="223"/>
        <v>14018.691000000079</v>
      </c>
      <c r="BA134" s="99">
        <f t="shared" si="224"/>
        <v>6.247489183971458E-2</v>
      </c>
      <c r="BB134" s="96">
        <f t="shared" si="225"/>
        <v>2201</v>
      </c>
      <c r="BC134" s="97">
        <f t="shared" si="226"/>
        <v>0</v>
      </c>
      <c r="BD134" s="98">
        <f t="shared" si="227"/>
        <v>108.31798773284871</v>
      </c>
      <c r="BE134" s="97">
        <f t="shared" si="228"/>
        <v>0</v>
      </c>
      <c r="BF134" s="98">
        <f t="shared" si="229"/>
        <v>238407.891</v>
      </c>
      <c r="BG134" s="99">
        <f t="shared" si="230"/>
        <v>0</v>
      </c>
      <c r="BH134" s="96">
        <f t="shared" si="231"/>
        <v>2201</v>
      </c>
      <c r="BI134" s="97">
        <f t="shared" si="232"/>
        <v>0</v>
      </c>
      <c r="BJ134" s="98">
        <f t="shared" si="233"/>
        <v>108.31798773284871</v>
      </c>
      <c r="BK134" s="97">
        <f t="shared" si="234"/>
        <v>0</v>
      </c>
      <c r="BL134" s="98">
        <f t="shared" si="235"/>
        <v>238407.891</v>
      </c>
      <c r="BM134" s="100">
        <f t="shared" si="236"/>
        <v>0</v>
      </c>
      <c r="BN134" s="101">
        <f t="shared" si="237"/>
        <v>2201</v>
      </c>
      <c r="BO134" s="97">
        <f t="shared" si="238"/>
        <v>0</v>
      </c>
      <c r="BP134" s="98">
        <f t="shared" si="239"/>
        <v>108.31798773284871</v>
      </c>
      <c r="BQ134" s="97">
        <f t="shared" si="240"/>
        <v>0</v>
      </c>
      <c r="BR134" s="98">
        <f t="shared" si="209"/>
        <v>238407.891</v>
      </c>
      <c r="BS134" s="100">
        <f t="shared" si="241"/>
        <v>0</v>
      </c>
      <c r="BX134" s="321"/>
      <c r="BY134" s="366" t="s">
        <v>43</v>
      </c>
      <c r="BZ134" s="60" t="s">
        <v>50</v>
      </c>
      <c r="CA134" s="76">
        <v>150</v>
      </c>
      <c r="CB134" s="77">
        <v>14579.100000000002</v>
      </c>
      <c r="CC134" s="78">
        <f>'[5]10월'!$Q$86</f>
        <v>110</v>
      </c>
      <c r="CD134" s="79">
        <f>'[5]10월'!$AG$86</f>
        <v>14722.276000000002</v>
      </c>
      <c r="CE134" s="80">
        <v>107</v>
      </c>
      <c r="CF134" s="81">
        <v>10823.630000000001</v>
      </c>
      <c r="CG134" s="82"/>
      <c r="CH134" s="83"/>
      <c r="CI134" s="84"/>
      <c r="CJ134" s="85"/>
      <c r="CK134" s="78"/>
      <c r="CL134" s="83"/>
      <c r="CM134" s="78"/>
      <c r="CN134" s="83"/>
    </row>
    <row r="135" spans="3:92" ht="18" customHeight="1" x14ac:dyDescent="0.3">
      <c r="C135" s="315"/>
      <c r="D135" s="320" t="s">
        <v>44</v>
      </c>
      <c r="E135" s="102" t="s">
        <v>45</v>
      </c>
      <c r="F135" s="103">
        <f>CA79</f>
        <v>200</v>
      </c>
      <c r="G135" s="104">
        <f>IFERROR(F135/F146,0)</f>
        <v>3.6036036036036036E-2</v>
      </c>
      <c r="H135" s="105">
        <f t="shared" si="210"/>
        <v>60</v>
      </c>
      <c r="I135" s="106">
        <f>IFERROR(H135/H131,0)</f>
        <v>0.63138983251906411</v>
      </c>
      <c r="J135" s="105">
        <f>CB79</f>
        <v>12000</v>
      </c>
      <c r="K135" s="107">
        <f>IFERROR(J135/J146,0)</f>
        <v>2.5434506146672323E-2</v>
      </c>
      <c r="L135" s="108">
        <f t="shared" ref="L135:L137" si="242">CC79</f>
        <v>472</v>
      </c>
      <c r="M135" s="104">
        <f>IFERROR(L135/L146,0)</f>
        <v>9.9243061396131205E-2</v>
      </c>
      <c r="N135" s="105">
        <f t="shared" si="211"/>
        <v>68.65172881355933</v>
      </c>
      <c r="O135" s="106">
        <f>IFERROR(N135/N131,0)</f>
        <v>0.62198592248111606</v>
      </c>
      <c r="P135" s="105">
        <f t="shared" ref="P135:P137" si="243">CD79</f>
        <v>32403.616000000002</v>
      </c>
      <c r="Q135" s="109">
        <f>IFERROR(P135/P146,0)</f>
        <v>7.4444102854086425E-2</v>
      </c>
      <c r="R135" s="108">
        <f>CE79</f>
        <v>0</v>
      </c>
      <c r="S135" s="104">
        <f>IFERROR(R135/R146,0)</f>
        <v>0</v>
      </c>
      <c r="T135" s="105" t="str">
        <f t="shared" si="212"/>
        <v>0</v>
      </c>
      <c r="U135" s="106">
        <f>IFERROR(T135/T131,0)</f>
        <v>0</v>
      </c>
      <c r="V135" s="105">
        <f>CF79</f>
        <v>0</v>
      </c>
      <c r="W135" s="109">
        <f>IFERROR(V135/V146,0)</f>
        <v>0</v>
      </c>
      <c r="X135" s="110">
        <f>CG79</f>
        <v>0</v>
      </c>
      <c r="Y135" s="104">
        <f>IFERROR(X135/X146,0)</f>
        <v>0</v>
      </c>
      <c r="Z135" s="105" t="str">
        <f t="shared" si="213"/>
        <v>0</v>
      </c>
      <c r="AA135" s="106">
        <f>IFERROR(Z135/Z131,0)</f>
        <v>0</v>
      </c>
      <c r="AB135" s="105">
        <f>CH79</f>
        <v>0</v>
      </c>
      <c r="AC135" s="107">
        <f>IFERROR(AB135/AB146,0)</f>
        <v>0</v>
      </c>
      <c r="AD135" s="108">
        <f>CI79</f>
        <v>0</v>
      </c>
      <c r="AE135" s="104">
        <f>IFERROR(AD135/AD146,0)</f>
        <v>0</v>
      </c>
      <c r="AF135" s="105" t="str">
        <f t="shared" si="214"/>
        <v>0</v>
      </c>
      <c r="AG135" s="106">
        <f>IFERROR(AF135/AF131,0)</f>
        <v>0</v>
      </c>
      <c r="AH135" s="105">
        <f>CJ79</f>
        <v>0</v>
      </c>
      <c r="AI135" s="109">
        <f>IFERROR(AH135/AH146,0)</f>
        <v>0</v>
      </c>
      <c r="AJ135" s="108">
        <f>CK79</f>
        <v>0</v>
      </c>
      <c r="AK135" s="104">
        <f>IFERROR(AJ135/AJ146,0)</f>
        <v>0</v>
      </c>
      <c r="AL135" s="105" t="str">
        <f t="shared" si="215"/>
        <v>0</v>
      </c>
      <c r="AM135" s="106">
        <f>IFERROR(AL135/AL131,0)</f>
        <v>0</v>
      </c>
      <c r="AN135" s="105">
        <f>CL79</f>
        <v>0</v>
      </c>
      <c r="AO135" s="107">
        <f>IFERROR(AN135/AN146,0)</f>
        <v>0</v>
      </c>
      <c r="AP135" s="108">
        <f>CM79</f>
        <v>0</v>
      </c>
      <c r="AQ135" s="104">
        <f>IFERROR(AP135/AP146,0)</f>
        <v>0</v>
      </c>
      <c r="AR135" s="105" t="str">
        <f t="shared" si="217"/>
        <v>0</v>
      </c>
      <c r="AS135" s="106">
        <f>IFERROR(AR135/AR131,0)</f>
        <v>0</v>
      </c>
      <c r="AT135" s="105">
        <f>CN79</f>
        <v>0</v>
      </c>
      <c r="AU135" s="111">
        <f>IFERROR(AT135/AT146,0)</f>
        <v>0</v>
      </c>
      <c r="AV135" s="112">
        <f t="shared" si="219"/>
        <v>272</v>
      </c>
      <c r="AW135" s="113">
        <f t="shared" si="220"/>
        <v>1.36</v>
      </c>
      <c r="AX135" s="114">
        <f t="shared" si="221"/>
        <v>8.6517288135593304</v>
      </c>
      <c r="AY135" s="113">
        <f t="shared" si="222"/>
        <v>0.14419548022598885</v>
      </c>
      <c r="AZ135" s="114">
        <f t="shared" si="223"/>
        <v>20403.616000000002</v>
      </c>
      <c r="BA135" s="115">
        <f t="shared" si="224"/>
        <v>1.7003013333333334</v>
      </c>
      <c r="BB135" s="112">
        <f t="shared" si="225"/>
        <v>472</v>
      </c>
      <c r="BC135" s="113">
        <f t="shared" si="226"/>
        <v>0</v>
      </c>
      <c r="BD135" s="114">
        <f t="shared" si="227"/>
        <v>68.65172881355933</v>
      </c>
      <c r="BE135" s="113">
        <f t="shared" si="228"/>
        <v>0</v>
      </c>
      <c r="BF135" s="114">
        <f t="shared" si="229"/>
        <v>32403.616000000002</v>
      </c>
      <c r="BG135" s="115">
        <f t="shared" si="230"/>
        <v>0</v>
      </c>
      <c r="BH135" s="112">
        <f t="shared" si="231"/>
        <v>472</v>
      </c>
      <c r="BI135" s="113">
        <f t="shared" si="232"/>
        <v>0</v>
      </c>
      <c r="BJ135" s="114">
        <f t="shared" si="233"/>
        <v>68.65172881355933</v>
      </c>
      <c r="BK135" s="113">
        <f t="shared" si="234"/>
        <v>0</v>
      </c>
      <c r="BL135" s="114">
        <f t="shared" si="235"/>
        <v>32403.616000000002</v>
      </c>
      <c r="BM135" s="116">
        <f t="shared" si="236"/>
        <v>0</v>
      </c>
      <c r="BN135" s="117">
        <f t="shared" si="237"/>
        <v>472</v>
      </c>
      <c r="BO135" s="113">
        <f t="shared" si="238"/>
        <v>0</v>
      </c>
      <c r="BP135" s="114">
        <f t="shared" si="239"/>
        <v>68.65172881355933</v>
      </c>
      <c r="BQ135" s="113">
        <f t="shared" si="240"/>
        <v>0</v>
      </c>
      <c r="BR135" s="114">
        <f t="shared" si="209"/>
        <v>32403.616000000002</v>
      </c>
      <c r="BS135" s="116">
        <f t="shared" si="241"/>
        <v>0</v>
      </c>
      <c r="BX135" s="321"/>
      <c r="BY135" s="366"/>
      <c r="BZ135" s="60" t="s">
        <v>51</v>
      </c>
      <c r="CA135" s="76">
        <v>1100</v>
      </c>
      <c r="CB135" s="77">
        <v>98095.800000000017</v>
      </c>
      <c r="CC135" s="78">
        <f>'[5]10월'!$R$86</f>
        <v>454</v>
      </c>
      <c r="CD135" s="79">
        <f>'[5]10월'!$AH$86</f>
        <v>55334.567999999999</v>
      </c>
      <c r="CE135" s="80">
        <v>317</v>
      </c>
      <c r="CF135" s="81">
        <v>26072.775999999998</v>
      </c>
      <c r="CG135" s="82"/>
      <c r="CH135" s="83"/>
      <c r="CI135" s="84"/>
      <c r="CJ135" s="85"/>
      <c r="CK135" s="78"/>
      <c r="CL135" s="83"/>
      <c r="CM135" s="78"/>
      <c r="CN135" s="83"/>
    </row>
    <row r="136" spans="3:92" ht="18" customHeight="1" x14ac:dyDescent="0.3">
      <c r="C136" s="315"/>
      <c r="D136" s="321"/>
      <c r="E136" s="60" t="s">
        <v>47</v>
      </c>
      <c r="F136" s="61">
        <f>CA80</f>
        <v>0</v>
      </c>
      <c r="G136" s="62">
        <f>IFERROR(F136/F146,0)</f>
        <v>0</v>
      </c>
      <c r="H136" s="63" t="str">
        <f t="shared" si="210"/>
        <v>0</v>
      </c>
      <c r="I136" s="64">
        <f>IFERROR(H136/H131,0)</f>
        <v>0</v>
      </c>
      <c r="J136" s="63">
        <f>CB80</f>
        <v>0</v>
      </c>
      <c r="K136" s="65">
        <f>IFERROR(J136/J146,0)</f>
        <v>0</v>
      </c>
      <c r="L136" s="66">
        <f t="shared" si="242"/>
        <v>60</v>
      </c>
      <c r="M136" s="62">
        <f>IFERROR(L136/L146,0)</f>
        <v>1.2615643397813289E-2</v>
      </c>
      <c r="N136" s="63">
        <f t="shared" si="211"/>
        <v>63.333066666666667</v>
      </c>
      <c r="O136" s="64">
        <f>IFERROR(N136/N131,0)</f>
        <v>0.57379874585830326</v>
      </c>
      <c r="P136" s="63">
        <f t="shared" si="243"/>
        <v>3799.9839999999999</v>
      </c>
      <c r="Q136" s="67">
        <f>IFERROR(P136/P146,0)</f>
        <v>8.7300873995014242E-3</v>
      </c>
      <c r="R136" s="66">
        <f>CE80</f>
        <v>0</v>
      </c>
      <c r="S136" s="62">
        <f>IFERROR(R136/R146,0)</f>
        <v>0</v>
      </c>
      <c r="T136" s="63" t="str">
        <f t="shared" si="212"/>
        <v>0</v>
      </c>
      <c r="U136" s="64">
        <f>IFERROR(T136/T131,0)</f>
        <v>0</v>
      </c>
      <c r="V136" s="63">
        <f>CF80</f>
        <v>0</v>
      </c>
      <c r="W136" s="67">
        <f>IFERROR(V136/V146,0)</f>
        <v>0</v>
      </c>
      <c r="X136" s="68">
        <f>CG80</f>
        <v>0</v>
      </c>
      <c r="Y136" s="62">
        <f>IFERROR(X136/X146,0)</f>
        <v>0</v>
      </c>
      <c r="Z136" s="63" t="str">
        <f t="shared" si="213"/>
        <v>0</v>
      </c>
      <c r="AA136" s="64">
        <f>IFERROR(Z136/Z131,0)</f>
        <v>0</v>
      </c>
      <c r="AB136" s="63">
        <f>CH80</f>
        <v>0</v>
      </c>
      <c r="AC136" s="65">
        <f>IFERROR(AB136/AB146,0)</f>
        <v>0</v>
      </c>
      <c r="AD136" s="66">
        <f>CI80</f>
        <v>0</v>
      </c>
      <c r="AE136" s="62">
        <f>IFERROR(AD136/AD146,0)</f>
        <v>0</v>
      </c>
      <c r="AF136" s="63" t="str">
        <f t="shared" si="214"/>
        <v>0</v>
      </c>
      <c r="AG136" s="64">
        <f>IFERROR(AF136/AF131,0)</f>
        <v>0</v>
      </c>
      <c r="AH136" s="63">
        <f>CJ80</f>
        <v>0</v>
      </c>
      <c r="AI136" s="67">
        <f>IFERROR(AH136/AH146,0)</f>
        <v>0</v>
      </c>
      <c r="AJ136" s="66">
        <f>CK80</f>
        <v>0</v>
      </c>
      <c r="AK136" s="62">
        <f>IFERROR(AJ136/AJ146,0)</f>
        <v>0</v>
      </c>
      <c r="AL136" s="63" t="str">
        <f t="shared" si="215"/>
        <v>0</v>
      </c>
      <c r="AM136" s="64">
        <f>IFERROR(AL136/AL131,0)</f>
        <v>0</v>
      </c>
      <c r="AN136" s="63">
        <f>CL80</f>
        <v>0</v>
      </c>
      <c r="AO136" s="65">
        <f>IFERROR(AN136/AN146,0)</f>
        <v>0</v>
      </c>
      <c r="AP136" s="66">
        <f t="shared" ref="AP136:AP137" si="244">CM80</f>
        <v>0</v>
      </c>
      <c r="AQ136" s="62">
        <f>IFERROR(AP136/AP146,0)</f>
        <v>0</v>
      </c>
      <c r="AR136" s="63" t="str">
        <f t="shared" si="217"/>
        <v>0</v>
      </c>
      <c r="AS136" s="64">
        <f>IFERROR(AR136/AR131,0)</f>
        <v>0</v>
      </c>
      <c r="AT136" s="63">
        <f t="shared" ref="AT136:AT137" si="245">CN80</f>
        <v>0</v>
      </c>
      <c r="AU136" s="69">
        <f>IFERROR(AT136/AT146,0)</f>
        <v>0</v>
      </c>
      <c r="AV136" s="70">
        <f t="shared" si="219"/>
        <v>60</v>
      </c>
      <c r="AW136" s="71">
        <f t="shared" si="220"/>
        <v>0</v>
      </c>
      <c r="AX136" s="72">
        <f t="shared" si="221"/>
        <v>63.333066666666667</v>
      </c>
      <c r="AY136" s="71">
        <f t="shared" si="222"/>
        <v>0</v>
      </c>
      <c r="AZ136" s="72">
        <f t="shared" si="223"/>
        <v>3799.9839999999999</v>
      </c>
      <c r="BA136" s="73">
        <f t="shared" si="224"/>
        <v>0</v>
      </c>
      <c r="BB136" s="70">
        <f t="shared" si="225"/>
        <v>60</v>
      </c>
      <c r="BC136" s="71">
        <f t="shared" si="226"/>
        <v>0</v>
      </c>
      <c r="BD136" s="72">
        <f t="shared" si="227"/>
        <v>63.333066666666667</v>
      </c>
      <c r="BE136" s="71">
        <f t="shared" si="228"/>
        <v>0</v>
      </c>
      <c r="BF136" s="72">
        <f t="shared" si="229"/>
        <v>3799.9839999999999</v>
      </c>
      <c r="BG136" s="73">
        <f t="shared" si="230"/>
        <v>0</v>
      </c>
      <c r="BH136" s="70">
        <f t="shared" si="231"/>
        <v>60</v>
      </c>
      <c r="BI136" s="71">
        <f t="shared" si="232"/>
        <v>0</v>
      </c>
      <c r="BJ136" s="72">
        <f t="shared" si="233"/>
        <v>63.333066666666667</v>
      </c>
      <c r="BK136" s="71">
        <f t="shared" si="234"/>
        <v>0</v>
      </c>
      <c r="BL136" s="72">
        <f t="shared" si="235"/>
        <v>3799.9839999999999</v>
      </c>
      <c r="BM136" s="74">
        <f t="shared" si="236"/>
        <v>0</v>
      </c>
      <c r="BN136" s="75">
        <f t="shared" si="237"/>
        <v>60</v>
      </c>
      <c r="BO136" s="71">
        <f t="shared" si="238"/>
        <v>0</v>
      </c>
      <c r="BP136" s="72">
        <f t="shared" si="239"/>
        <v>63.333066666666667</v>
      </c>
      <c r="BQ136" s="71">
        <f t="shared" si="240"/>
        <v>0</v>
      </c>
      <c r="BR136" s="72">
        <f t="shared" si="209"/>
        <v>3799.9839999999999</v>
      </c>
      <c r="BS136" s="74">
        <f t="shared" si="241"/>
        <v>0</v>
      </c>
      <c r="BX136" s="321"/>
      <c r="BY136" s="366"/>
      <c r="BZ136" s="60" t="s">
        <v>54</v>
      </c>
      <c r="CA136" s="76">
        <v>1400</v>
      </c>
      <c r="CB136" s="77">
        <v>123446.40000000002</v>
      </c>
      <c r="CC136" s="78">
        <f>'[5]10월'!$S$86</f>
        <v>880</v>
      </c>
      <c r="CD136" s="79">
        <f>'[5]10월'!$AI$86</f>
        <v>93504.472999999998</v>
      </c>
      <c r="CE136" s="80">
        <v>1136</v>
      </c>
      <c r="CF136" s="81">
        <v>87314.900999999998</v>
      </c>
      <c r="CG136" s="82"/>
      <c r="CH136" s="83"/>
      <c r="CI136" s="84"/>
      <c r="CJ136" s="85"/>
      <c r="CK136" s="78"/>
      <c r="CL136" s="83"/>
      <c r="CM136" s="78"/>
      <c r="CN136" s="83"/>
    </row>
    <row r="137" spans="3:92" ht="18" customHeight="1" x14ac:dyDescent="0.3">
      <c r="C137" s="315"/>
      <c r="D137" s="321"/>
      <c r="E137" s="60" t="s">
        <v>49</v>
      </c>
      <c r="F137" s="61">
        <f>CA81</f>
        <v>400</v>
      </c>
      <c r="G137" s="62">
        <f>IFERROR(F137/F146,0)</f>
        <v>7.2072072072072071E-2</v>
      </c>
      <c r="H137" s="63">
        <f t="shared" si="210"/>
        <v>53</v>
      </c>
      <c r="I137" s="64">
        <f>IFERROR(H137/H131,0)</f>
        <v>0.55772768539183992</v>
      </c>
      <c r="J137" s="63">
        <f>CB81</f>
        <v>21200</v>
      </c>
      <c r="K137" s="65">
        <f>IFERROR(J137/J146,0)</f>
        <v>4.4934294192454434E-2</v>
      </c>
      <c r="L137" s="66">
        <f t="shared" si="242"/>
        <v>733</v>
      </c>
      <c r="M137" s="62">
        <f>IFERROR(L137/L146,0)</f>
        <v>0.154121110176619</v>
      </c>
      <c r="N137" s="63">
        <f t="shared" si="211"/>
        <v>55.375597544338326</v>
      </c>
      <c r="O137" s="64">
        <f>IFERROR(N137/N131,0)</f>
        <v>0.50170392962857957</v>
      </c>
      <c r="P137" s="63">
        <f t="shared" si="243"/>
        <v>40590.312999999995</v>
      </c>
      <c r="Q137" s="67">
        <f>IFERROR(P137/P146,0)</f>
        <v>9.3252229499681788E-2</v>
      </c>
      <c r="R137" s="66">
        <f>CE81</f>
        <v>0</v>
      </c>
      <c r="S137" s="62">
        <f>IFERROR(R137/R146,0)</f>
        <v>0</v>
      </c>
      <c r="T137" s="63" t="str">
        <f t="shared" si="212"/>
        <v>0</v>
      </c>
      <c r="U137" s="64">
        <f>IFERROR(T137/T131,0)</f>
        <v>0</v>
      </c>
      <c r="V137" s="63">
        <f>CF81</f>
        <v>0</v>
      </c>
      <c r="W137" s="67">
        <f>IFERROR(V137/V146,0)</f>
        <v>0</v>
      </c>
      <c r="X137" s="68">
        <f>CG81</f>
        <v>0</v>
      </c>
      <c r="Y137" s="62">
        <f>IFERROR(X137/X146,0)</f>
        <v>0</v>
      </c>
      <c r="Z137" s="63" t="str">
        <f t="shared" si="213"/>
        <v>0</v>
      </c>
      <c r="AA137" s="64">
        <f>IFERROR(Z137/Z131,0)</f>
        <v>0</v>
      </c>
      <c r="AB137" s="63">
        <f>CH81</f>
        <v>0</v>
      </c>
      <c r="AC137" s="65">
        <f>IFERROR(AB137/AB146,0)</f>
        <v>0</v>
      </c>
      <c r="AD137" s="66">
        <f>CI81</f>
        <v>0</v>
      </c>
      <c r="AE137" s="62">
        <f>IFERROR(AD137/AD146,0)</f>
        <v>0</v>
      </c>
      <c r="AF137" s="63" t="str">
        <f t="shared" si="214"/>
        <v>0</v>
      </c>
      <c r="AG137" s="64">
        <f>IFERROR(AF137/AF131,0)</f>
        <v>0</v>
      </c>
      <c r="AH137" s="63">
        <f>CJ81</f>
        <v>0</v>
      </c>
      <c r="AI137" s="67">
        <f>IFERROR(AH137/AH146,0)</f>
        <v>0</v>
      </c>
      <c r="AJ137" s="66">
        <f>CK81</f>
        <v>0</v>
      </c>
      <c r="AK137" s="62">
        <f>IFERROR(AJ137/AJ146,0)</f>
        <v>0</v>
      </c>
      <c r="AL137" s="63" t="str">
        <f t="shared" si="215"/>
        <v>0</v>
      </c>
      <c r="AM137" s="64">
        <f>IFERROR(AL137/AL131,0)</f>
        <v>0</v>
      </c>
      <c r="AN137" s="63">
        <f>CL81</f>
        <v>0</v>
      </c>
      <c r="AO137" s="65">
        <f>IFERROR(AN137/AN146,0)</f>
        <v>0</v>
      </c>
      <c r="AP137" s="66">
        <f t="shared" si="244"/>
        <v>0</v>
      </c>
      <c r="AQ137" s="62">
        <f>IFERROR(AP137/AP146,0)</f>
        <v>0</v>
      </c>
      <c r="AR137" s="63" t="str">
        <f t="shared" si="217"/>
        <v>0</v>
      </c>
      <c r="AS137" s="64">
        <f>IFERROR(AR137/AR131,0)</f>
        <v>0</v>
      </c>
      <c r="AT137" s="63">
        <f t="shared" si="245"/>
        <v>0</v>
      </c>
      <c r="AU137" s="69">
        <f>IFERROR(AT137/AT146,0)</f>
        <v>0</v>
      </c>
      <c r="AV137" s="70">
        <f t="shared" si="219"/>
        <v>333</v>
      </c>
      <c r="AW137" s="71">
        <f t="shared" si="220"/>
        <v>0.83250000000000002</v>
      </c>
      <c r="AX137" s="72">
        <f t="shared" si="221"/>
        <v>2.3755975443383264</v>
      </c>
      <c r="AY137" s="71">
        <f t="shared" si="222"/>
        <v>4.4822595176194836E-2</v>
      </c>
      <c r="AZ137" s="72">
        <f t="shared" si="223"/>
        <v>19390.312999999995</v>
      </c>
      <c r="BA137" s="73">
        <f t="shared" si="224"/>
        <v>0.9146374056603771</v>
      </c>
      <c r="BB137" s="70">
        <f t="shared" si="225"/>
        <v>733</v>
      </c>
      <c r="BC137" s="71">
        <f t="shared" si="226"/>
        <v>0</v>
      </c>
      <c r="BD137" s="72">
        <f t="shared" si="227"/>
        <v>55.375597544338326</v>
      </c>
      <c r="BE137" s="71">
        <f t="shared" si="228"/>
        <v>0</v>
      </c>
      <c r="BF137" s="72">
        <f t="shared" si="229"/>
        <v>40590.312999999995</v>
      </c>
      <c r="BG137" s="73">
        <f t="shared" si="230"/>
        <v>0</v>
      </c>
      <c r="BH137" s="70">
        <f t="shared" si="231"/>
        <v>733</v>
      </c>
      <c r="BI137" s="71">
        <f t="shared" si="232"/>
        <v>0</v>
      </c>
      <c r="BJ137" s="72">
        <f t="shared" si="233"/>
        <v>55.375597544338326</v>
      </c>
      <c r="BK137" s="71">
        <f t="shared" si="234"/>
        <v>0</v>
      </c>
      <c r="BL137" s="72">
        <f t="shared" si="235"/>
        <v>40590.312999999995</v>
      </c>
      <c r="BM137" s="74">
        <f t="shared" si="236"/>
        <v>0</v>
      </c>
      <c r="BN137" s="75">
        <f t="shared" si="237"/>
        <v>733</v>
      </c>
      <c r="BO137" s="71">
        <f t="shared" si="238"/>
        <v>0</v>
      </c>
      <c r="BP137" s="72">
        <f t="shared" si="239"/>
        <v>55.375597544338326</v>
      </c>
      <c r="BQ137" s="71">
        <f t="shared" si="240"/>
        <v>0</v>
      </c>
      <c r="BR137" s="72">
        <f t="shared" si="209"/>
        <v>40590.312999999995</v>
      </c>
      <c r="BS137" s="74">
        <f t="shared" si="241"/>
        <v>0</v>
      </c>
      <c r="BX137" s="321"/>
      <c r="BY137" s="366"/>
      <c r="BZ137" s="60" t="s">
        <v>55</v>
      </c>
      <c r="CA137" s="76">
        <v>10</v>
      </c>
      <c r="CB137" s="77">
        <v>901.80000000000018</v>
      </c>
      <c r="CC137" s="78">
        <f>'[5]10월'!$T$86</f>
        <v>2</v>
      </c>
      <c r="CD137" s="79">
        <f>'[5]10월'!$AJ$86</f>
        <v>165.45400000000001</v>
      </c>
      <c r="CE137" s="80">
        <v>0</v>
      </c>
      <c r="CF137" s="81">
        <v>0</v>
      </c>
      <c r="CG137" s="82"/>
      <c r="CH137" s="83"/>
      <c r="CI137" s="84"/>
      <c r="CJ137" s="85"/>
      <c r="CK137" s="78"/>
      <c r="CL137" s="83"/>
      <c r="CM137" s="78"/>
      <c r="CN137" s="83"/>
    </row>
    <row r="138" spans="3:92" ht="18" customHeight="1" x14ac:dyDescent="0.3">
      <c r="C138" s="315"/>
      <c r="D138" s="322"/>
      <c r="E138" s="118" t="s">
        <v>41</v>
      </c>
      <c r="F138" s="119">
        <f>SUM(F135:F137)</f>
        <v>600</v>
      </c>
      <c r="G138" s="120">
        <f>IFERROR(F138/F146,0)</f>
        <v>0.10810810810810811</v>
      </c>
      <c r="H138" s="121">
        <f t="shared" si="210"/>
        <v>55.333333333333336</v>
      </c>
      <c r="I138" s="122">
        <f>IFERROR(H138/H131,0)</f>
        <v>0.58228173443424802</v>
      </c>
      <c r="J138" s="121">
        <f>SUM(J135:J137)</f>
        <v>33200</v>
      </c>
      <c r="K138" s="123">
        <f>IFERROR(J138/J146,0)</f>
        <v>7.0368800339126764E-2</v>
      </c>
      <c r="L138" s="124">
        <f>SUM(L135:L137)</f>
        <v>1265</v>
      </c>
      <c r="M138" s="120">
        <f>IFERROR(L138/L146,0)</f>
        <v>0.2659798149705635</v>
      </c>
      <c r="N138" s="121">
        <f t="shared" si="211"/>
        <v>60.706650592885374</v>
      </c>
      <c r="O138" s="122">
        <f>IFERROR(N138/N131,0)</f>
        <v>0.55000336804769467</v>
      </c>
      <c r="P138" s="121">
        <f>SUM(P135:P137)</f>
        <v>76793.913</v>
      </c>
      <c r="Q138" s="125">
        <f>IFERROR(P138/P146,0)</f>
        <v>0.17642641975326964</v>
      </c>
      <c r="R138" s="124">
        <f>SUM(R135:R137)</f>
        <v>0</v>
      </c>
      <c r="S138" s="120">
        <f>IFERROR(R138/R146,0)</f>
        <v>0</v>
      </c>
      <c r="T138" s="121" t="str">
        <f t="shared" si="212"/>
        <v>0</v>
      </c>
      <c r="U138" s="122">
        <f>IFERROR(T138/T131,0)</f>
        <v>0</v>
      </c>
      <c r="V138" s="121">
        <f>SUM(V135:V137)</f>
        <v>0</v>
      </c>
      <c r="W138" s="125">
        <f>IFERROR(V138/V146,0)</f>
        <v>0</v>
      </c>
      <c r="X138" s="126">
        <f>SUM(X135:X137)</f>
        <v>0</v>
      </c>
      <c r="Y138" s="120">
        <f>IFERROR(X138/X146,0)</f>
        <v>0</v>
      </c>
      <c r="Z138" s="121" t="str">
        <f t="shared" si="213"/>
        <v>0</v>
      </c>
      <c r="AA138" s="122">
        <f>IFERROR(Z138/Z131,0)</f>
        <v>0</v>
      </c>
      <c r="AB138" s="121">
        <f>SUM(AB135:AB137)</f>
        <v>0</v>
      </c>
      <c r="AC138" s="123">
        <f>IFERROR(AB138/AB146,0)</f>
        <v>0</v>
      </c>
      <c r="AD138" s="124">
        <f>SUM(AD135:AD137)</f>
        <v>0</v>
      </c>
      <c r="AE138" s="120">
        <f>IFERROR(AD138/AD146,0)</f>
        <v>0</v>
      </c>
      <c r="AF138" s="121" t="str">
        <f t="shared" si="214"/>
        <v>0</v>
      </c>
      <c r="AG138" s="122">
        <f>IFERROR(AF138/AF131,0)</f>
        <v>0</v>
      </c>
      <c r="AH138" s="121">
        <f>SUM(AH135:AH137)</f>
        <v>0</v>
      </c>
      <c r="AI138" s="125">
        <f>IFERROR(AH138/AH146,0)</f>
        <v>0</v>
      </c>
      <c r="AJ138" s="124">
        <f>SUM(AJ135:AJ137)</f>
        <v>0</v>
      </c>
      <c r="AK138" s="120">
        <f>IFERROR(AJ138/AJ146,0)</f>
        <v>0</v>
      </c>
      <c r="AL138" s="121" t="str">
        <f t="shared" si="215"/>
        <v>0</v>
      </c>
      <c r="AM138" s="122">
        <f>IFERROR(AL138/AL131,0)</f>
        <v>0</v>
      </c>
      <c r="AN138" s="121">
        <f>SUM(AN135:AN137)</f>
        <v>0</v>
      </c>
      <c r="AO138" s="123">
        <f>IFERROR(AN138/AN146,0)</f>
        <v>0</v>
      </c>
      <c r="AP138" s="124">
        <f>SUM(AP135:AP137)</f>
        <v>0</v>
      </c>
      <c r="AQ138" s="120">
        <f>IFERROR(AP138/AP146,0)</f>
        <v>0</v>
      </c>
      <c r="AR138" s="121" t="str">
        <f t="shared" si="217"/>
        <v>0</v>
      </c>
      <c r="AS138" s="122">
        <f>IFERROR(AR138/AR131,0)</f>
        <v>0</v>
      </c>
      <c r="AT138" s="121">
        <f>SUM(AT135:AT137)</f>
        <v>0</v>
      </c>
      <c r="AU138" s="127">
        <f>IFERROR(AT138/AT146,0)</f>
        <v>0</v>
      </c>
      <c r="AV138" s="128">
        <f t="shared" si="219"/>
        <v>665</v>
      </c>
      <c r="AW138" s="129">
        <f t="shared" si="220"/>
        <v>1.1083333333333334</v>
      </c>
      <c r="AX138" s="130">
        <f t="shared" si="221"/>
        <v>5.3733172595520386</v>
      </c>
      <c r="AY138" s="129">
        <f t="shared" si="222"/>
        <v>9.7108143244916359E-2</v>
      </c>
      <c r="AZ138" s="130">
        <f t="shared" si="223"/>
        <v>43593.913</v>
      </c>
      <c r="BA138" s="131">
        <f t="shared" si="224"/>
        <v>1.3130696686746988</v>
      </c>
      <c r="BB138" s="128">
        <f t="shared" si="225"/>
        <v>1265</v>
      </c>
      <c r="BC138" s="129">
        <f t="shared" si="226"/>
        <v>0</v>
      </c>
      <c r="BD138" s="130">
        <f t="shared" si="227"/>
        <v>60.706650592885374</v>
      </c>
      <c r="BE138" s="129">
        <f t="shared" si="228"/>
        <v>0</v>
      </c>
      <c r="BF138" s="130">
        <f t="shared" si="229"/>
        <v>76793.913</v>
      </c>
      <c r="BG138" s="131">
        <f t="shared" si="230"/>
        <v>0</v>
      </c>
      <c r="BH138" s="128">
        <f t="shared" si="231"/>
        <v>1265</v>
      </c>
      <c r="BI138" s="129">
        <f t="shared" si="232"/>
        <v>0</v>
      </c>
      <c r="BJ138" s="130">
        <f t="shared" si="233"/>
        <v>60.706650592885374</v>
      </c>
      <c r="BK138" s="129">
        <f t="shared" si="234"/>
        <v>0</v>
      </c>
      <c r="BL138" s="130">
        <f t="shared" si="235"/>
        <v>76793.913</v>
      </c>
      <c r="BM138" s="132">
        <f t="shared" si="236"/>
        <v>0</v>
      </c>
      <c r="BN138" s="133">
        <f t="shared" si="237"/>
        <v>1265</v>
      </c>
      <c r="BO138" s="129">
        <f t="shared" si="238"/>
        <v>0</v>
      </c>
      <c r="BP138" s="130">
        <f t="shared" si="239"/>
        <v>60.706650592885374</v>
      </c>
      <c r="BQ138" s="129">
        <f t="shared" si="240"/>
        <v>0</v>
      </c>
      <c r="BR138" s="130">
        <f t="shared" si="209"/>
        <v>76793.913</v>
      </c>
      <c r="BS138" s="132">
        <f t="shared" si="241"/>
        <v>0</v>
      </c>
      <c r="BX138" s="321"/>
      <c r="BY138" s="366"/>
      <c r="BZ138" s="60" t="s">
        <v>40</v>
      </c>
      <c r="CA138" s="76">
        <v>90</v>
      </c>
      <c r="CB138" s="77">
        <v>8567.1</v>
      </c>
      <c r="CC138" s="78">
        <f>'[5]10월'!$U$86</f>
        <v>70</v>
      </c>
      <c r="CD138" s="79">
        <f>'[5]10월'!$AK$86</f>
        <v>8842.7340000000004</v>
      </c>
      <c r="CE138" s="80">
        <v>64</v>
      </c>
      <c r="CF138" s="81">
        <v>6794.0940000000001</v>
      </c>
      <c r="CG138" s="82"/>
      <c r="CH138" s="83"/>
      <c r="CI138" s="84"/>
      <c r="CJ138" s="85"/>
      <c r="CK138" s="78"/>
      <c r="CL138" s="83"/>
      <c r="CM138" s="78"/>
      <c r="CN138" s="83"/>
    </row>
    <row r="139" spans="3:92" ht="18" customHeight="1" x14ac:dyDescent="0.3">
      <c r="C139" s="315"/>
      <c r="D139" s="323" t="s">
        <v>52</v>
      </c>
      <c r="E139" s="134" t="s">
        <v>53</v>
      </c>
      <c r="F139" s="35">
        <f>CA82</f>
        <v>150</v>
      </c>
      <c r="G139" s="36">
        <f>IFERROR(F139/F146,0)</f>
        <v>2.7027027027027029E-2</v>
      </c>
      <c r="H139" s="37">
        <f t="shared" si="210"/>
        <v>91.374000000000009</v>
      </c>
      <c r="I139" s="38">
        <f>IFERROR(H139/H131,0)</f>
        <v>0.96154357594328277</v>
      </c>
      <c r="J139" s="37">
        <f>CB82</f>
        <v>13706.100000000002</v>
      </c>
      <c r="K139" s="39">
        <f>IFERROR(J139/J146,0)</f>
        <v>2.9050657058075465E-2</v>
      </c>
      <c r="L139" s="40">
        <f t="shared" ref="L139:L143" si="246">CC82</f>
        <v>108</v>
      </c>
      <c r="M139" s="36">
        <f>IFERROR(L139/L146,0)</f>
        <v>2.2708158116063918E-2</v>
      </c>
      <c r="N139" s="37">
        <f t="shared" si="211"/>
        <v>106.31312962962963</v>
      </c>
      <c r="O139" s="38">
        <f>IFERROR(N139/N131,0)</f>
        <v>0.96319890478095749</v>
      </c>
      <c r="P139" s="37">
        <f t="shared" ref="P139:P143" si="247">CD82</f>
        <v>11481.817999999999</v>
      </c>
      <c r="Q139" s="41">
        <f>IFERROR(P139/P146,0)</f>
        <v>2.6378341236481164E-2</v>
      </c>
      <c r="R139" s="40">
        <f>CE82</f>
        <v>0</v>
      </c>
      <c r="S139" s="36">
        <f>IFERROR(R139/R146,0)</f>
        <v>0</v>
      </c>
      <c r="T139" s="37" t="str">
        <f t="shared" si="212"/>
        <v>0</v>
      </c>
      <c r="U139" s="38">
        <f>IFERROR(T139/T131,0)</f>
        <v>0</v>
      </c>
      <c r="V139" s="37">
        <f>CF82</f>
        <v>0</v>
      </c>
      <c r="W139" s="41">
        <f>IFERROR(V139/V146,0)</f>
        <v>0</v>
      </c>
      <c r="X139" s="42">
        <f>CG82</f>
        <v>0</v>
      </c>
      <c r="Y139" s="36">
        <f>IFERROR(X139/X146,0)</f>
        <v>0</v>
      </c>
      <c r="Z139" s="37" t="str">
        <f t="shared" si="213"/>
        <v>0</v>
      </c>
      <c r="AA139" s="38">
        <f>IFERROR(Z139/Z131,0)</f>
        <v>0</v>
      </c>
      <c r="AB139" s="37">
        <f>CH82</f>
        <v>0</v>
      </c>
      <c r="AC139" s="39">
        <f>IFERROR(AB139/AB146,0)</f>
        <v>0</v>
      </c>
      <c r="AD139" s="40">
        <f>CI82</f>
        <v>0</v>
      </c>
      <c r="AE139" s="36">
        <f>IFERROR(AD139/AD146,0)</f>
        <v>0</v>
      </c>
      <c r="AF139" s="37" t="str">
        <f t="shared" si="214"/>
        <v>0</v>
      </c>
      <c r="AG139" s="38">
        <f>IFERROR(AF139/AF131,0)</f>
        <v>0</v>
      </c>
      <c r="AH139" s="37">
        <f>CJ82</f>
        <v>0</v>
      </c>
      <c r="AI139" s="41">
        <f>IFERROR(AH139/AH146,0)</f>
        <v>0</v>
      </c>
      <c r="AJ139" s="40">
        <f>CK82</f>
        <v>0</v>
      </c>
      <c r="AK139" s="36">
        <f>IFERROR(AJ139/AJ146,0)</f>
        <v>0</v>
      </c>
      <c r="AL139" s="37" t="str">
        <f t="shared" si="215"/>
        <v>0</v>
      </c>
      <c r="AM139" s="38">
        <f>IFERROR(AL139/AL131,0)</f>
        <v>0</v>
      </c>
      <c r="AN139" s="37">
        <f>CL82</f>
        <v>0</v>
      </c>
      <c r="AO139" s="39">
        <f>IFERROR(AN139/AN146,0)</f>
        <v>0</v>
      </c>
      <c r="AP139" s="40">
        <f>CM82</f>
        <v>0</v>
      </c>
      <c r="AQ139" s="36">
        <f>IFERROR(AP139/AP146,0)</f>
        <v>0</v>
      </c>
      <c r="AR139" s="37" t="str">
        <f t="shared" si="217"/>
        <v>0</v>
      </c>
      <c r="AS139" s="38">
        <f>IFERROR(AR139/AR131,0)</f>
        <v>0</v>
      </c>
      <c r="AT139" s="37">
        <f>CN82</f>
        <v>0</v>
      </c>
      <c r="AU139" s="43">
        <f>IFERROR(AT139/AT146,0)</f>
        <v>0</v>
      </c>
      <c r="AV139" s="44">
        <f t="shared" si="219"/>
        <v>-42</v>
      </c>
      <c r="AW139" s="45">
        <f t="shared" si="220"/>
        <v>-0.28000000000000003</v>
      </c>
      <c r="AX139" s="46">
        <f t="shared" si="221"/>
        <v>14.939129629629619</v>
      </c>
      <c r="AY139" s="45">
        <f t="shared" si="222"/>
        <v>0.16349431599393283</v>
      </c>
      <c r="AZ139" s="46">
        <f t="shared" si="223"/>
        <v>-2224.2820000000029</v>
      </c>
      <c r="BA139" s="47">
        <f t="shared" si="224"/>
        <v>-0.16228409248436845</v>
      </c>
      <c r="BB139" s="44">
        <f t="shared" si="225"/>
        <v>108</v>
      </c>
      <c r="BC139" s="45">
        <f t="shared" si="226"/>
        <v>0</v>
      </c>
      <c r="BD139" s="46">
        <f t="shared" si="227"/>
        <v>106.31312962962963</v>
      </c>
      <c r="BE139" s="45">
        <f t="shared" si="228"/>
        <v>0</v>
      </c>
      <c r="BF139" s="46">
        <f t="shared" si="229"/>
        <v>11481.817999999999</v>
      </c>
      <c r="BG139" s="47">
        <f t="shared" si="230"/>
        <v>0</v>
      </c>
      <c r="BH139" s="44">
        <f t="shared" si="231"/>
        <v>108</v>
      </c>
      <c r="BI139" s="45">
        <f t="shared" si="232"/>
        <v>0</v>
      </c>
      <c r="BJ139" s="46">
        <f t="shared" si="233"/>
        <v>106.31312962962963</v>
      </c>
      <c r="BK139" s="45">
        <f t="shared" si="234"/>
        <v>0</v>
      </c>
      <c r="BL139" s="46">
        <f t="shared" si="235"/>
        <v>11481.817999999999</v>
      </c>
      <c r="BM139" s="48">
        <f t="shared" si="236"/>
        <v>0</v>
      </c>
      <c r="BN139" s="49">
        <f t="shared" si="237"/>
        <v>108</v>
      </c>
      <c r="BO139" s="45">
        <f t="shared" si="238"/>
        <v>0</v>
      </c>
      <c r="BP139" s="46">
        <f t="shared" si="239"/>
        <v>106.31312962962963</v>
      </c>
      <c r="BQ139" s="45">
        <f t="shared" si="240"/>
        <v>0</v>
      </c>
      <c r="BR139" s="46">
        <f t="shared" si="209"/>
        <v>11481.817999999999</v>
      </c>
      <c r="BS139" s="48">
        <f t="shared" si="241"/>
        <v>0</v>
      </c>
      <c r="BX139" s="322"/>
      <c r="BY139" s="361" t="s">
        <v>57</v>
      </c>
      <c r="BZ139" s="362"/>
      <c r="CA139" s="200">
        <v>40</v>
      </c>
      <c r="CB139" s="201">
        <v>0</v>
      </c>
      <c r="CC139" s="137">
        <f>'[5]10월'!$V$86</f>
        <v>71</v>
      </c>
      <c r="CD139" s="138">
        <f>'[5]10월'!$AL$86</f>
        <v>0</v>
      </c>
      <c r="CE139" s="204">
        <v>87</v>
      </c>
      <c r="CF139" s="205">
        <v>229.09200000000001</v>
      </c>
      <c r="CG139" s="206"/>
      <c r="CH139" s="207"/>
      <c r="CI139" s="208"/>
      <c r="CJ139" s="209"/>
      <c r="CK139" s="202"/>
      <c r="CL139" s="207"/>
      <c r="CM139" s="202"/>
      <c r="CN139" s="207"/>
    </row>
    <row r="140" spans="3:92" ht="18" customHeight="1" x14ac:dyDescent="0.3">
      <c r="C140" s="315"/>
      <c r="D140" s="324"/>
      <c r="E140" s="60" t="s">
        <v>51</v>
      </c>
      <c r="F140" s="61">
        <f>CA83</f>
        <v>1000</v>
      </c>
      <c r="G140" s="62">
        <f>IFERROR(F140/F146,0)</f>
        <v>0.18018018018018017</v>
      </c>
      <c r="H140" s="63">
        <f t="shared" si="210"/>
        <v>83.837999999999994</v>
      </c>
      <c r="I140" s="64">
        <f>IFERROR(H140/H131,0)</f>
        <v>0.88224101297888824</v>
      </c>
      <c r="J140" s="63">
        <f>CB83</f>
        <v>83838</v>
      </c>
      <c r="K140" s="65">
        <f>IFERROR(J140/J146,0)</f>
        <v>0.17769817719372619</v>
      </c>
      <c r="L140" s="66">
        <f t="shared" si="246"/>
        <v>419</v>
      </c>
      <c r="M140" s="62">
        <f>IFERROR(L140/L146,0)</f>
        <v>8.8099243061396132E-2</v>
      </c>
      <c r="N140" s="63">
        <f t="shared" si="211"/>
        <v>101.89625775656324</v>
      </c>
      <c r="O140" s="64">
        <f>IFERROR(N140/N131,0)</f>
        <v>0.92318196458254131</v>
      </c>
      <c r="P140" s="63">
        <f t="shared" si="247"/>
        <v>42694.531999999999</v>
      </c>
      <c r="Q140" s="67">
        <f>IFERROR(P140/P146,0)</f>
        <v>9.8086464532695483E-2</v>
      </c>
      <c r="R140" s="66">
        <f>CE83</f>
        <v>0</v>
      </c>
      <c r="S140" s="62">
        <f>IFERROR(R140/R146,0)</f>
        <v>0</v>
      </c>
      <c r="T140" s="63" t="str">
        <f t="shared" si="212"/>
        <v>0</v>
      </c>
      <c r="U140" s="64">
        <f>IFERROR(T140/T131,0)</f>
        <v>0</v>
      </c>
      <c r="V140" s="63">
        <f>CF83</f>
        <v>0</v>
      </c>
      <c r="W140" s="67">
        <f>IFERROR(V140/V146,0)</f>
        <v>0</v>
      </c>
      <c r="X140" s="68">
        <f>CG83</f>
        <v>0</v>
      </c>
      <c r="Y140" s="62">
        <f>IFERROR(X140/X146,0)</f>
        <v>0</v>
      </c>
      <c r="Z140" s="63" t="str">
        <f t="shared" si="213"/>
        <v>0</v>
      </c>
      <c r="AA140" s="64">
        <f>IFERROR(Z140/Z131,0)</f>
        <v>0</v>
      </c>
      <c r="AB140" s="63">
        <f>CH83</f>
        <v>0</v>
      </c>
      <c r="AC140" s="65">
        <f>IFERROR(AB140/AB146,0)</f>
        <v>0</v>
      </c>
      <c r="AD140" s="66">
        <f>CI83</f>
        <v>0</v>
      </c>
      <c r="AE140" s="62">
        <f>IFERROR(AD140/AD146,0)</f>
        <v>0</v>
      </c>
      <c r="AF140" s="63" t="str">
        <f t="shared" si="214"/>
        <v>0</v>
      </c>
      <c r="AG140" s="64">
        <f>IFERROR(AF140/AF131,0)</f>
        <v>0</v>
      </c>
      <c r="AH140" s="63">
        <f>CJ83</f>
        <v>0</v>
      </c>
      <c r="AI140" s="67">
        <f>IFERROR(AH140/AH146,0)</f>
        <v>0</v>
      </c>
      <c r="AJ140" s="66">
        <f>CK83</f>
        <v>0</v>
      </c>
      <c r="AK140" s="62">
        <f>IFERROR(AJ140/AJ146,0)</f>
        <v>0</v>
      </c>
      <c r="AL140" s="63" t="str">
        <f t="shared" si="215"/>
        <v>0</v>
      </c>
      <c r="AM140" s="64">
        <f>IFERROR(AL140/AL131,0)</f>
        <v>0</v>
      </c>
      <c r="AN140" s="63">
        <f>CL83</f>
        <v>0</v>
      </c>
      <c r="AO140" s="65">
        <f>IFERROR(AN140/AN146,0)</f>
        <v>0</v>
      </c>
      <c r="AP140" s="66">
        <f t="shared" ref="AP140:AP143" si="248">CM83</f>
        <v>0</v>
      </c>
      <c r="AQ140" s="62">
        <f>IFERROR(AP140/AP146,0)</f>
        <v>0</v>
      </c>
      <c r="AR140" s="63" t="str">
        <f t="shared" si="217"/>
        <v>0</v>
      </c>
      <c r="AS140" s="64">
        <f>IFERROR(AR140/AR131,0)</f>
        <v>0</v>
      </c>
      <c r="AT140" s="63">
        <f t="shared" ref="AT140:AT143" si="249">CN83</f>
        <v>0</v>
      </c>
      <c r="AU140" s="69">
        <f>IFERROR(AT140/AT146,0)</f>
        <v>0</v>
      </c>
      <c r="AV140" s="70">
        <f t="shared" si="219"/>
        <v>-581</v>
      </c>
      <c r="AW140" s="71">
        <f t="shared" si="220"/>
        <v>-0.58099999999999996</v>
      </c>
      <c r="AX140" s="72">
        <f t="shared" si="221"/>
        <v>18.05825775656325</v>
      </c>
      <c r="AY140" s="71">
        <f t="shared" si="222"/>
        <v>0.21539466299963325</v>
      </c>
      <c r="AZ140" s="72">
        <f t="shared" si="223"/>
        <v>-41143.468000000001</v>
      </c>
      <c r="BA140" s="73">
        <f t="shared" si="224"/>
        <v>-0.49074963620315371</v>
      </c>
      <c r="BB140" s="70">
        <f t="shared" si="225"/>
        <v>419</v>
      </c>
      <c r="BC140" s="71">
        <f t="shared" si="226"/>
        <v>0</v>
      </c>
      <c r="BD140" s="72">
        <f t="shared" si="227"/>
        <v>101.89625775656324</v>
      </c>
      <c r="BE140" s="71">
        <f t="shared" si="228"/>
        <v>0</v>
      </c>
      <c r="BF140" s="72">
        <f t="shared" si="229"/>
        <v>42694.531999999999</v>
      </c>
      <c r="BG140" s="73">
        <f t="shared" si="230"/>
        <v>0</v>
      </c>
      <c r="BH140" s="70">
        <f t="shared" si="231"/>
        <v>419</v>
      </c>
      <c r="BI140" s="71">
        <f t="shared" si="232"/>
        <v>0</v>
      </c>
      <c r="BJ140" s="72">
        <f t="shared" si="233"/>
        <v>101.89625775656324</v>
      </c>
      <c r="BK140" s="71">
        <f t="shared" si="234"/>
        <v>0</v>
      </c>
      <c r="BL140" s="72">
        <f t="shared" si="235"/>
        <v>42694.531999999999</v>
      </c>
      <c r="BM140" s="74">
        <f t="shared" si="236"/>
        <v>0</v>
      </c>
      <c r="BN140" s="75">
        <f t="shared" si="237"/>
        <v>419</v>
      </c>
      <c r="BO140" s="71">
        <f t="shared" si="238"/>
        <v>0</v>
      </c>
      <c r="BP140" s="72">
        <f t="shared" si="239"/>
        <v>101.89625775656324</v>
      </c>
      <c r="BQ140" s="71">
        <f t="shared" si="240"/>
        <v>0</v>
      </c>
      <c r="BR140" s="72">
        <f t="shared" si="209"/>
        <v>42694.531999999999</v>
      </c>
      <c r="BS140" s="74">
        <f t="shared" si="241"/>
        <v>0</v>
      </c>
      <c r="BX140" s="367" t="s">
        <v>69</v>
      </c>
      <c r="BY140" s="369" t="s">
        <v>35</v>
      </c>
      <c r="BZ140" s="34" t="s">
        <v>34</v>
      </c>
      <c r="CA140" s="50">
        <v>800</v>
      </c>
      <c r="CB140" s="51">
        <v>75200</v>
      </c>
      <c r="CC140" s="52">
        <f>'[6]11월'!$J$86</f>
        <v>504</v>
      </c>
      <c r="CD140" s="53">
        <f>'[6]11월'!$Z$86</f>
        <v>64239.423999999999</v>
      </c>
      <c r="CE140" s="54">
        <v>1020</v>
      </c>
      <c r="CF140" s="55">
        <v>96819.122999999992</v>
      </c>
      <c r="CG140" s="56"/>
      <c r="CH140" s="57"/>
      <c r="CI140" s="58"/>
      <c r="CJ140" s="59"/>
      <c r="CK140" s="52"/>
      <c r="CL140" s="57"/>
      <c r="CM140" s="52"/>
      <c r="CN140" s="57"/>
    </row>
    <row r="141" spans="3:92" ht="18" customHeight="1" x14ac:dyDescent="0.3">
      <c r="C141" s="315"/>
      <c r="D141" s="324"/>
      <c r="E141" s="60" t="s">
        <v>54</v>
      </c>
      <c r="F141" s="61">
        <f>CA84</f>
        <v>1300</v>
      </c>
      <c r="G141" s="62">
        <f>IFERROR(F141/F146,0)</f>
        <v>0.23423423423423423</v>
      </c>
      <c r="H141" s="63">
        <f t="shared" si="210"/>
        <v>82.896000000000015</v>
      </c>
      <c r="I141" s="64">
        <f>IFERROR(H141/H131,0)</f>
        <v>0.87232819260833916</v>
      </c>
      <c r="J141" s="63">
        <f>CB84</f>
        <v>107764.80000000002</v>
      </c>
      <c r="K141" s="65">
        <f>IFERROR(J141/J146,0)</f>
        <v>0.22841203899957616</v>
      </c>
      <c r="L141" s="66">
        <f t="shared" si="246"/>
        <v>644</v>
      </c>
      <c r="M141" s="62">
        <f>IFERROR(L141/L146,0)</f>
        <v>0.13540790580319595</v>
      </c>
      <c r="N141" s="63">
        <f t="shared" si="211"/>
        <v>92.46671894409937</v>
      </c>
      <c r="O141" s="64">
        <f>IFERROR(N141/N131,0)</f>
        <v>0.83775016995476448</v>
      </c>
      <c r="P141" s="63">
        <f t="shared" si="247"/>
        <v>59548.566999999995</v>
      </c>
      <c r="Q141" s="67">
        <f>IFERROR(P141/P146,0)</f>
        <v>0.13680694298319843</v>
      </c>
      <c r="R141" s="66">
        <f>CE84</f>
        <v>0</v>
      </c>
      <c r="S141" s="62">
        <f>IFERROR(R141/R146,0)</f>
        <v>0</v>
      </c>
      <c r="T141" s="63" t="str">
        <f t="shared" si="212"/>
        <v>0</v>
      </c>
      <c r="U141" s="64">
        <f>IFERROR(T141/T131,0)</f>
        <v>0</v>
      </c>
      <c r="V141" s="63">
        <f>CF84</f>
        <v>0</v>
      </c>
      <c r="W141" s="67">
        <f>IFERROR(V141/V146,0)</f>
        <v>0</v>
      </c>
      <c r="X141" s="68">
        <f>CG84</f>
        <v>0</v>
      </c>
      <c r="Y141" s="62">
        <f>IFERROR(X141/X146,0)</f>
        <v>0</v>
      </c>
      <c r="Z141" s="63" t="str">
        <f t="shared" si="213"/>
        <v>0</v>
      </c>
      <c r="AA141" s="64">
        <f>IFERROR(Z141/Z131,0)</f>
        <v>0</v>
      </c>
      <c r="AB141" s="63">
        <f>CH84</f>
        <v>0</v>
      </c>
      <c r="AC141" s="65">
        <f>IFERROR(AB141/AB146,0)</f>
        <v>0</v>
      </c>
      <c r="AD141" s="66">
        <f>CI84</f>
        <v>0</v>
      </c>
      <c r="AE141" s="62">
        <f>IFERROR(AD141/AD146,0)</f>
        <v>0</v>
      </c>
      <c r="AF141" s="63" t="str">
        <f t="shared" si="214"/>
        <v>0</v>
      </c>
      <c r="AG141" s="64">
        <f>IFERROR(AF141/AF131,0)</f>
        <v>0</v>
      </c>
      <c r="AH141" s="63">
        <f>CJ84</f>
        <v>0</v>
      </c>
      <c r="AI141" s="67">
        <f>IFERROR(AH141/AH146,0)</f>
        <v>0</v>
      </c>
      <c r="AJ141" s="66">
        <f>CK84</f>
        <v>0</v>
      </c>
      <c r="AK141" s="62">
        <f>IFERROR(AJ141/AJ146,0)</f>
        <v>0</v>
      </c>
      <c r="AL141" s="63" t="str">
        <f t="shared" si="215"/>
        <v>0</v>
      </c>
      <c r="AM141" s="64">
        <f>IFERROR(AL141/AL131,0)</f>
        <v>0</v>
      </c>
      <c r="AN141" s="63">
        <f>CL84</f>
        <v>0</v>
      </c>
      <c r="AO141" s="65">
        <f>IFERROR(AN141/AN146,0)</f>
        <v>0</v>
      </c>
      <c r="AP141" s="66">
        <f t="shared" si="248"/>
        <v>0</v>
      </c>
      <c r="AQ141" s="62">
        <f>IFERROR(AP141/AP146,0)</f>
        <v>0</v>
      </c>
      <c r="AR141" s="63" t="str">
        <f t="shared" si="217"/>
        <v>0</v>
      </c>
      <c r="AS141" s="64">
        <f>IFERROR(AR141/AR131,0)</f>
        <v>0</v>
      </c>
      <c r="AT141" s="63">
        <f t="shared" si="249"/>
        <v>0</v>
      </c>
      <c r="AU141" s="69">
        <f>IFERROR(AT141/AT146,0)</f>
        <v>0</v>
      </c>
      <c r="AV141" s="70">
        <f t="shared" si="219"/>
        <v>-656</v>
      </c>
      <c r="AW141" s="71">
        <f t="shared" si="220"/>
        <v>-0.50461538461538458</v>
      </c>
      <c r="AX141" s="72">
        <f t="shared" si="221"/>
        <v>9.5707189440993545</v>
      </c>
      <c r="AY141" s="71">
        <f t="shared" si="222"/>
        <v>0.11545453271689048</v>
      </c>
      <c r="AZ141" s="72">
        <f t="shared" si="223"/>
        <v>-48216.233000000022</v>
      </c>
      <c r="BA141" s="73">
        <f t="shared" si="224"/>
        <v>-0.44742098533101732</v>
      </c>
      <c r="BB141" s="70">
        <f t="shared" si="225"/>
        <v>644</v>
      </c>
      <c r="BC141" s="71">
        <f t="shared" si="226"/>
        <v>0</v>
      </c>
      <c r="BD141" s="72">
        <f t="shared" si="227"/>
        <v>92.46671894409937</v>
      </c>
      <c r="BE141" s="71">
        <f t="shared" si="228"/>
        <v>0</v>
      </c>
      <c r="BF141" s="72">
        <f t="shared" si="229"/>
        <v>59548.566999999995</v>
      </c>
      <c r="BG141" s="73">
        <f t="shared" si="230"/>
        <v>0</v>
      </c>
      <c r="BH141" s="70">
        <f t="shared" si="231"/>
        <v>644</v>
      </c>
      <c r="BI141" s="71">
        <f t="shared" si="232"/>
        <v>0</v>
      </c>
      <c r="BJ141" s="72">
        <f t="shared" si="233"/>
        <v>92.46671894409937</v>
      </c>
      <c r="BK141" s="71">
        <f t="shared" si="234"/>
        <v>0</v>
      </c>
      <c r="BL141" s="72">
        <f t="shared" si="235"/>
        <v>59548.566999999995</v>
      </c>
      <c r="BM141" s="74">
        <f t="shared" si="236"/>
        <v>0</v>
      </c>
      <c r="BN141" s="75">
        <f t="shared" si="237"/>
        <v>644</v>
      </c>
      <c r="BO141" s="71">
        <f t="shared" si="238"/>
        <v>0</v>
      </c>
      <c r="BP141" s="72">
        <f t="shared" si="239"/>
        <v>92.46671894409937</v>
      </c>
      <c r="BQ141" s="71">
        <f t="shared" si="240"/>
        <v>0</v>
      </c>
      <c r="BR141" s="72">
        <f t="shared" si="209"/>
        <v>59548.566999999995</v>
      </c>
      <c r="BS141" s="74">
        <f t="shared" si="241"/>
        <v>0</v>
      </c>
      <c r="BX141" s="321"/>
      <c r="BY141" s="366"/>
      <c r="BZ141" s="60" t="s">
        <v>36</v>
      </c>
      <c r="CA141" s="76">
        <v>900</v>
      </c>
      <c r="CB141" s="77">
        <v>85548.599999999977</v>
      </c>
      <c r="CC141" s="78">
        <f>'[6]11월'!$K$86</f>
        <v>1074</v>
      </c>
      <c r="CD141" s="79">
        <f>'[6]11월'!$AA$86</f>
        <v>133004.826</v>
      </c>
      <c r="CE141" s="80">
        <v>1058</v>
      </c>
      <c r="CF141" s="81">
        <v>104740.98</v>
      </c>
      <c r="CG141" s="82"/>
      <c r="CH141" s="83"/>
      <c r="CI141" s="84"/>
      <c r="CJ141" s="85"/>
      <c r="CK141" s="78"/>
      <c r="CL141" s="83"/>
      <c r="CM141" s="78"/>
      <c r="CN141" s="83"/>
    </row>
    <row r="142" spans="3:92" ht="18" customHeight="1" x14ac:dyDescent="0.3">
      <c r="C142" s="315"/>
      <c r="D142" s="324"/>
      <c r="E142" s="60" t="s">
        <v>56</v>
      </c>
      <c r="F142" s="61">
        <f>CA85</f>
        <v>10</v>
      </c>
      <c r="G142" s="62">
        <f>IFERROR(F142/F146,0)</f>
        <v>1.8018018018018018E-3</v>
      </c>
      <c r="H142" s="63">
        <f t="shared" si="210"/>
        <v>84.780000000000015</v>
      </c>
      <c r="I142" s="64">
        <f>IFERROR(H142/H131,0)</f>
        <v>0.89215383334943776</v>
      </c>
      <c r="J142" s="63">
        <f>CB85</f>
        <v>847.80000000000018</v>
      </c>
      <c r="K142" s="65">
        <f>IFERROR(J142/J146,0)</f>
        <v>1.7969478592623999E-3</v>
      </c>
      <c r="L142" s="66">
        <f t="shared" si="246"/>
        <v>5</v>
      </c>
      <c r="M142" s="62">
        <f>IFERROR(L142/L146,0)</f>
        <v>1.0513036164844407E-3</v>
      </c>
      <c r="N142" s="63">
        <f t="shared" si="211"/>
        <v>93.363799999999998</v>
      </c>
      <c r="O142" s="64">
        <f>IFERROR(N142/N131,0)</f>
        <v>0.84587774077836309</v>
      </c>
      <c r="P142" s="63">
        <f t="shared" si="247"/>
        <v>466.81900000000002</v>
      </c>
      <c r="Q142" s="67">
        <f>IFERROR(P142/P146,0)</f>
        <v>1.0724704813883047E-3</v>
      </c>
      <c r="R142" s="66">
        <f>CE85</f>
        <v>0</v>
      </c>
      <c r="S142" s="62">
        <f>IFERROR(R142/R146,0)</f>
        <v>0</v>
      </c>
      <c r="T142" s="63" t="str">
        <f t="shared" si="212"/>
        <v>0</v>
      </c>
      <c r="U142" s="64">
        <f>IFERROR(T142/T131,0)</f>
        <v>0</v>
      </c>
      <c r="V142" s="63">
        <f>CF85</f>
        <v>0</v>
      </c>
      <c r="W142" s="67">
        <f>IFERROR(V142/V146,0)</f>
        <v>0</v>
      </c>
      <c r="X142" s="68">
        <f>CG85</f>
        <v>0</v>
      </c>
      <c r="Y142" s="62">
        <f>IFERROR(X142/X146,0)</f>
        <v>0</v>
      </c>
      <c r="Z142" s="63" t="str">
        <f t="shared" si="213"/>
        <v>0</v>
      </c>
      <c r="AA142" s="64">
        <f>IFERROR(Z142/Z131,0)</f>
        <v>0</v>
      </c>
      <c r="AB142" s="63">
        <f>CH85</f>
        <v>0</v>
      </c>
      <c r="AC142" s="65">
        <f>IFERROR(AB142/AB146,0)</f>
        <v>0</v>
      </c>
      <c r="AD142" s="66">
        <f>CI85</f>
        <v>0</v>
      </c>
      <c r="AE142" s="62">
        <f>IFERROR(AD142/AD146,0)</f>
        <v>0</v>
      </c>
      <c r="AF142" s="63" t="str">
        <f t="shared" si="214"/>
        <v>0</v>
      </c>
      <c r="AG142" s="64">
        <f>IFERROR(AF142/AF131,0)</f>
        <v>0</v>
      </c>
      <c r="AH142" s="63">
        <f>CJ85</f>
        <v>0</v>
      </c>
      <c r="AI142" s="67">
        <f>IFERROR(AH142/AH146,0)</f>
        <v>0</v>
      </c>
      <c r="AJ142" s="66">
        <f>CK85</f>
        <v>0</v>
      </c>
      <c r="AK142" s="62">
        <f>IFERROR(AJ142/AJ146,0)</f>
        <v>0</v>
      </c>
      <c r="AL142" s="63" t="str">
        <f t="shared" si="215"/>
        <v>0</v>
      </c>
      <c r="AM142" s="64">
        <f>IFERROR(AL142/AL131,0)</f>
        <v>0</v>
      </c>
      <c r="AN142" s="63">
        <f>CL85</f>
        <v>0</v>
      </c>
      <c r="AO142" s="65">
        <f>IFERROR(AN142/AN146,0)</f>
        <v>0</v>
      </c>
      <c r="AP142" s="66">
        <f t="shared" si="248"/>
        <v>0</v>
      </c>
      <c r="AQ142" s="62">
        <f>IFERROR(AP142/AP146,0)</f>
        <v>0</v>
      </c>
      <c r="AR142" s="63" t="str">
        <f t="shared" si="217"/>
        <v>0</v>
      </c>
      <c r="AS142" s="64">
        <f>IFERROR(AR142/AR131,0)</f>
        <v>0</v>
      </c>
      <c r="AT142" s="63">
        <f t="shared" si="249"/>
        <v>0</v>
      </c>
      <c r="AU142" s="69">
        <f>IFERROR(AT142/AT146,0)</f>
        <v>0</v>
      </c>
      <c r="AV142" s="70">
        <f t="shared" si="219"/>
        <v>-5</v>
      </c>
      <c r="AW142" s="71">
        <f t="shared" si="220"/>
        <v>-0.5</v>
      </c>
      <c r="AX142" s="72">
        <f t="shared" si="221"/>
        <v>8.5837999999999823</v>
      </c>
      <c r="AY142" s="71">
        <f t="shared" si="222"/>
        <v>0.10124793583392287</v>
      </c>
      <c r="AZ142" s="72">
        <f t="shared" si="223"/>
        <v>-380.98100000000017</v>
      </c>
      <c r="BA142" s="73">
        <f t="shared" si="224"/>
        <v>-0.44937603208303856</v>
      </c>
      <c r="BB142" s="70">
        <f t="shared" si="225"/>
        <v>5</v>
      </c>
      <c r="BC142" s="71">
        <f t="shared" si="226"/>
        <v>0</v>
      </c>
      <c r="BD142" s="72">
        <f t="shared" si="227"/>
        <v>93.363799999999998</v>
      </c>
      <c r="BE142" s="71">
        <f t="shared" si="228"/>
        <v>0</v>
      </c>
      <c r="BF142" s="72">
        <f t="shared" si="229"/>
        <v>466.81900000000002</v>
      </c>
      <c r="BG142" s="73">
        <f t="shared" si="230"/>
        <v>0</v>
      </c>
      <c r="BH142" s="70">
        <f t="shared" si="231"/>
        <v>5</v>
      </c>
      <c r="BI142" s="71">
        <f t="shared" si="232"/>
        <v>0</v>
      </c>
      <c r="BJ142" s="72">
        <f t="shared" si="233"/>
        <v>93.363799999999998</v>
      </c>
      <c r="BK142" s="71">
        <f t="shared" si="234"/>
        <v>0</v>
      </c>
      <c r="BL142" s="72">
        <f t="shared" si="235"/>
        <v>466.81900000000002</v>
      </c>
      <c r="BM142" s="74">
        <f t="shared" si="236"/>
        <v>0</v>
      </c>
      <c r="BN142" s="75">
        <f t="shared" si="237"/>
        <v>5</v>
      </c>
      <c r="BO142" s="71">
        <f t="shared" si="238"/>
        <v>0</v>
      </c>
      <c r="BP142" s="72">
        <f t="shared" si="239"/>
        <v>93.363799999999998</v>
      </c>
      <c r="BQ142" s="71">
        <f t="shared" si="240"/>
        <v>0</v>
      </c>
      <c r="BR142" s="72">
        <f t="shared" si="209"/>
        <v>466.81900000000002</v>
      </c>
      <c r="BS142" s="74">
        <f t="shared" si="241"/>
        <v>0</v>
      </c>
      <c r="BX142" s="321"/>
      <c r="BY142" s="366"/>
      <c r="BZ142" s="60" t="s">
        <v>38</v>
      </c>
      <c r="CA142" s="76">
        <v>150</v>
      </c>
      <c r="CB142" s="77">
        <v>14836.500000000004</v>
      </c>
      <c r="CC142" s="78">
        <f>'[6]11월'!$L$86</f>
        <v>170</v>
      </c>
      <c r="CD142" s="79">
        <f>'[6]11월'!$AB$86</f>
        <v>21686.362000000001</v>
      </c>
      <c r="CE142" s="80">
        <v>242</v>
      </c>
      <c r="CF142" s="81">
        <v>25064.542999999998</v>
      </c>
      <c r="CG142" s="82"/>
      <c r="CH142" s="83"/>
      <c r="CI142" s="84"/>
      <c r="CJ142" s="85"/>
      <c r="CK142" s="78"/>
      <c r="CL142" s="83"/>
      <c r="CM142" s="78"/>
      <c r="CN142" s="83"/>
    </row>
    <row r="143" spans="3:92" ht="18" customHeight="1" x14ac:dyDescent="0.3">
      <c r="C143" s="315"/>
      <c r="D143" s="324"/>
      <c r="E143" s="60" t="s">
        <v>39</v>
      </c>
      <c r="F143" s="61">
        <f>CA86</f>
        <v>90</v>
      </c>
      <c r="G143" s="62">
        <f>IFERROR(F143/F146,0)</f>
        <v>1.6216216216216217E-2</v>
      </c>
      <c r="H143" s="63">
        <f t="shared" si="210"/>
        <v>89.490000000000009</v>
      </c>
      <c r="I143" s="64">
        <f>IFERROR(H143/H131,0)</f>
        <v>0.94171793520218416</v>
      </c>
      <c r="J143" s="63">
        <f>CB86</f>
        <v>8054.1</v>
      </c>
      <c r="K143" s="65">
        <f>IFERROR(J143/J146,0)</f>
        <v>1.7071004662992797E-2</v>
      </c>
      <c r="L143" s="66">
        <f t="shared" si="246"/>
        <v>59</v>
      </c>
      <c r="M143" s="62">
        <f>IFERROR(L143/L146,0)</f>
        <v>1.2405382674516401E-2</v>
      </c>
      <c r="N143" s="63">
        <f t="shared" si="211"/>
        <v>97.87367796610171</v>
      </c>
      <c r="O143" s="64">
        <f>IFERROR(N143/N131,0)</f>
        <v>0.88673731788589549</v>
      </c>
      <c r="P143" s="63">
        <f t="shared" si="247"/>
        <v>5774.5470000000005</v>
      </c>
      <c r="Q143" s="67">
        <f>IFERROR(P143/P146,0)</f>
        <v>1.3266450596246919E-2</v>
      </c>
      <c r="R143" s="66">
        <f>CE86</f>
        <v>0</v>
      </c>
      <c r="S143" s="62">
        <f>IFERROR(R143/R146,0)</f>
        <v>0</v>
      </c>
      <c r="T143" s="63" t="str">
        <f t="shared" si="212"/>
        <v>0</v>
      </c>
      <c r="U143" s="64">
        <f>IFERROR(T143/T131,0)</f>
        <v>0</v>
      </c>
      <c r="V143" s="63">
        <f>CF86</f>
        <v>0</v>
      </c>
      <c r="W143" s="67">
        <f>IFERROR(V143/V146,0)</f>
        <v>0</v>
      </c>
      <c r="X143" s="68">
        <f>CG86</f>
        <v>0</v>
      </c>
      <c r="Y143" s="62">
        <f>IFERROR(X143/X146,0)</f>
        <v>0</v>
      </c>
      <c r="Z143" s="63" t="str">
        <f t="shared" si="213"/>
        <v>0</v>
      </c>
      <c r="AA143" s="64">
        <f>IFERROR(Z143/Z131,0)</f>
        <v>0</v>
      </c>
      <c r="AB143" s="63">
        <f>CH86</f>
        <v>0</v>
      </c>
      <c r="AC143" s="65">
        <f>IFERROR(AB143/AB146,0)</f>
        <v>0</v>
      </c>
      <c r="AD143" s="66">
        <f>CI86</f>
        <v>0</v>
      </c>
      <c r="AE143" s="62">
        <f>IFERROR(AD143/AD146,0)</f>
        <v>0</v>
      </c>
      <c r="AF143" s="63" t="str">
        <f t="shared" si="214"/>
        <v>0</v>
      </c>
      <c r="AG143" s="64">
        <f>IFERROR(AF143/AF131,0)</f>
        <v>0</v>
      </c>
      <c r="AH143" s="63">
        <f>CJ86</f>
        <v>0</v>
      </c>
      <c r="AI143" s="67">
        <f>IFERROR(AH143/AH146,0)</f>
        <v>0</v>
      </c>
      <c r="AJ143" s="66">
        <f>CK86</f>
        <v>0</v>
      </c>
      <c r="AK143" s="62">
        <f>IFERROR(AJ143/AJ146,0)</f>
        <v>0</v>
      </c>
      <c r="AL143" s="63" t="str">
        <f t="shared" si="215"/>
        <v>0</v>
      </c>
      <c r="AM143" s="64">
        <f>IFERROR(AL143/AL131,0)</f>
        <v>0</v>
      </c>
      <c r="AN143" s="63">
        <f>CL86</f>
        <v>0</v>
      </c>
      <c r="AO143" s="65">
        <f>IFERROR(AN143/AN146,0)</f>
        <v>0</v>
      </c>
      <c r="AP143" s="66">
        <f t="shared" si="248"/>
        <v>0</v>
      </c>
      <c r="AQ143" s="62">
        <f>IFERROR(AP143/AP146,0)</f>
        <v>0</v>
      </c>
      <c r="AR143" s="63" t="str">
        <f t="shared" si="217"/>
        <v>0</v>
      </c>
      <c r="AS143" s="64">
        <f>IFERROR(AR143/AR131,0)</f>
        <v>0</v>
      </c>
      <c r="AT143" s="63">
        <f t="shared" si="249"/>
        <v>0</v>
      </c>
      <c r="AU143" s="69">
        <f>IFERROR(AT143/AT146,0)</f>
        <v>0</v>
      </c>
      <c r="AV143" s="70">
        <f t="shared" si="219"/>
        <v>-31</v>
      </c>
      <c r="AW143" s="71">
        <f t="shared" si="220"/>
        <v>-0.34444444444444444</v>
      </c>
      <c r="AX143" s="72">
        <f t="shared" si="221"/>
        <v>8.3836779661017005</v>
      </c>
      <c r="AY143" s="71">
        <f t="shared" si="222"/>
        <v>9.3682846866708011E-2</v>
      </c>
      <c r="AZ143" s="72">
        <f t="shared" si="223"/>
        <v>-2279.5529999999999</v>
      </c>
      <c r="BA143" s="73">
        <f t="shared" si="224"/>
        <v>-0.28303013372071367</v>
      </c>
      <c r="BB143" s="70">
        <f t="shared" si="225"/>
        <v>59</v>
      </c>
      <c r="BC143" s="71">
        <f t="shared" si="226"/>
        <v>0</v>
      </c>
      <c r="BD143" s="72">
        <f t="shared" si="227"/>
        <v>97.87367796610171</v>
      </c>
      <c r="BE143" s="71">
        <f t="shared" si="228"/>
        <v>0</v>
      </c>
      <c r="BF143" s="72">
        <f t="shared" si="229"/>
        <v>5774.5470000000005</v>
      </c>
      <c r="BG143" s="73">
        <f t="shared" si="230"/>
        <v>0</v>
      </c>
      <c r="BH143" s="70">
        <f t="shared" si="231"/>
        <v>59</v>
      </c>
      <c r="BI143" s="71">
        <f t="shared" si="232"/>
        <v>0</v>
      </c>
      <c r="BJ143" s="72">
        <f t="shared" si="233"/>
        <v>97.87367796610171</v>
      </c>
      <c r="BK143" s="71">
        <f t="shared" si="234"/>
        <v>0</v>
      </c>
      <c r="BL143" s="72">
        <f t="shared" si="235"/>
        <v>5774.5470000000005</v>
      </c>
      <c r="BM143" s="74">
        <f t="shared" si="236"/>
        <v>0</v>
      </c>
      <c r="BN143" s="75">
        <f t="shared" si="237"/>
        <v>59</v>
      </c>
      <c r="BO143" s="71">
        <f t="shared" si="238"/>
        <v>0</v>
      </c>
      <c r="BP143" s="72">
        <f t="shared" si="239"/>
        <v>97.87367796610171</v>
      </c>
      <c r="BQ143" s="71">
        <f t="shared" si="240"/>
        <v>0</v>
      </c>
      <c r="BR143" s="72">
        <f t="shared" si="209"/>
        <v>5774.5470000000005</v>
      </c>
      <c r="BS143" s="74">
        <f t="shared" si="241"/>
        <v>0</v>
      </c>
      <c r="BX143" s="321"/>
      <c r="BY143" s="366"/>
      <c r="BZ143" s="60" t="s">
        <v>40</v>
      </c>
      <c r="CA143" s="76">
        <v>90</v>
      </c>
      <c r="CB143" s="77">
        <v>8054.1</v>
      </c>
      <c r="CC143" s="78">
        <f>'[6]11월'!$M$86</f>
        <v>158</v>
      </c>
      <c r="CD143" s="79">
        <f>'[6]11월'!$AC$86</f>
        <v>11479.989000000001</v>
      </c>
      <c r="CE143" s="80">
        <v>30</v>
      </c>
      <c r="CF143" s="81">
        <v>2322.2719999999999</v>
      </c>
      <c r="CG143" s="82"/>
      <c r="CH143" s="83"/>
      <c r="CI143" s="84"/>
      <c r="CJ143" s="85"/>
      <c r="CK143" s="78"/>
      <c r="CL143" s="83"/>
      <c r="CM143" s="78"/>
      <c r="CN143" s="83"/>
    </row>
    <row r="144" spans="3:92" ht="18" customHeight="1" x14ac:dyDescent="0.3">
      <c r="C144" s="315"/>
      <c r="D144" s="325"/>
      <c r="E144" s="86" t="s">
        <v>41</v>
      </c>
      <c r="F144" s="87">
        <f>SUM(F139:F143)</f>
        <v>2550</v>
      </c>
      <c r="G144" s="88">
        <f>IFERROR(F144/F146,0)</f>
        <v>0.45945945945945948</v>
      </c>
      <c r="H144" s="89">
        <f t="shared" si="210"/>
        <v>84.004235294117649</v>
      </c>
      <c r="I144" s="90">
        <f>IFERROR(H144/H131,0)</f>
        <v>0.88399033422074991</v>
      </c>
      <c r="J144" s="89">
        <f>SUM(J139:J143)</f>
        <v>214210.80000000002</v>
      </c>
      <c r="K144" s="91">
        <f>IFERROR(J144/J146,0)</f>
        <v>0.45402882577363302</v>
      </c>
      <c r="L144" s="92">
        <f>SUM(L139:L143)</f>
        <v>1235</v>
      </c>
      <c r="M144" s="88">
        <f>IFERROR(L144/L146,0)</f>
        <v>0.25967199327165685</v>
      </c>
      <c r="N144" s="89">
        <f t="shared" si="211"/>
        <v>97.138690688259103</v>
      </c>
      <c r="O144" s="90">
        <f>IFERROR(N144/N131,0)</f>
        <v>0.88007831966514671</v>
      </c>
      <c r="P144" s="89">
        <f>SUM(P139:P143)</f>
        <v>119966.283</v>
      </c>
      <c r="Q144" s="93">
        <f>IFERROR(P144/P146,0)</f>
        <v>0.27561066983001031</v>
      </c>
      <c r="R144" s="92">
        <f>SUM(R139:R143)</f>
        <v>0</v>
      </c>
      <c r="S144" s="88">
        <f>IFERROR(R144/R146,0)</f>
        <v>0</v>
      </c>
      <c r="T144" s="89" t="str">
        <f t="shared" si="212"/>
        <v>0</v>
      </c>
      <c r="U144" s="90">
        <f>IFERROR(T144/T131,0)</f>
        <v>0</v>
      </c>
      <c r="V144" s="89">
        <f>SUM(V139:V143)</f>
        <v>0</v>
      </c>
      <c r="W144" s="93">
        <f>IFERROR(V144/V146,0)</f>
        <v>0</v>
      </c>
      <c r="X144" s="94">
        <f>SUM(X139:X143)</f>
        <v>0</v>
      </c>
      <c r="Y144" s="88">
        <f>IFERROR(X144/X146,0)</f>
        <v>0</v>
      </c>
      <c r="Z144" s="89" t="str">
        <f t="shared" si="213"/>
        <v>0</v>
      </c>
      <c r="AA144" s="90">
        <f>IFERROR(Z144/Z131,0)</f>
        <v>0</v>
      </c>
      <c r="AB144" s="89">
        <f>SUM(AB139:AB143)</f>
        <v>0</v>
      </c>
      <c r="AC144" s="91">
        <f>IFERROR(AB144/AB146,0)</f>
        <v>0</v>
      </c>
      <c r="AD144" s="92">
        <f>SUM(AD139:AD143)</f>
        <v>0</v>
      </c>
      <c r="AE144" s="88">
        <f>IFERROR(AD144/AD146,0)</f>
        <v>0</v>
      </c>
      <c r="AF144" s="89" t="str">
        <f t="shared" si="214"/>
        <v>0</v>
      </c>
      <c r="AG144" s="90">
        <f>IFERROR(AF144/AF131,0)</f>
        <v>0</v>
      </c>
      <c r="AH144" s="89">
        <f>SUM(AH139:AH143)</f>
        <v>0</v>
      </c>
      <c r="AI144" s="93">
        <f>IFERROR(AH144/AH146,0)</f>
        <v>0</v>
      </c>
      <c r="AJ144" s="92">
        <f>SUM(AJ139:AJ143)</f>
        <v>0</v>
      </c>
      <c r="AK144" s="88">
        <f>IFERROR(AJ144/AJ146,0)</f>
        <v>0</v>
      </c>
      <c r="AL144" s="89" t="str">
        <f t="shared" si="215"/>
        <v>0</v>
      </c>
      <c r="AM144" s="90">
        <f>IFERROR(AL144/AL131,0)</f>
        <v>0</v>
      </c>
      <c r="AN144" s="89">
        <f>SUM(AN139:AN143)</f>
        <v>0</v>
      </c>
      <c r="AO144" s="91">
        <f>IFERROR(AN144/AN146,0)</f>
        <v>0</v>
      </c>
      <c r="AP144" s="92">
        <f>SUM(AP139:AP143)</f>
        <v>0</v>
      </c>
      <c r="AQ144" s="88">
        <f>IFERROR(AP144/AP146,0)</f>
        <v>0</v>
      </c>
      <c r="AR144" s="89" t="str">
        <f t="shared" si="217"/>
        <v>0</v>
      </c>
      <c r="AS144" s="90">
        <f>IFERROR(AR144/AR131,0)</f>
        <v>0</v>
      </c>
      <c r="AT144" s="89">
        <f>SUM(AT139:AT143)</f>
        <v>0</v>
      </c>
      <c r="AU144" s="95">
        <f>IFERROR(AT144/AT146,0)</f>
        <v>0</v>
      </c>
      <c r="AV144" s="96">
        <f t="shared" si="219"/>
        <v>-1315</v>
      </c>
      <c r="AW144" s="97">
        <f t="shared" si="220"/>
        <v>-0.51568627450980398</v>
      </c>
      <c r="AX144" s="98">
        <f t="shared" si="221"/>
        <v>13.134455394141455</v>
      </c>
      <c r="AY144" s="97">
        <f t="shared" si="222"/>
        <v>0.15635468078668632</v>
      </c>
      <c r="AZ144" s="98">
        <f t="shared" si="223"/>
        <v>-94244.517000000022</v>
      </c>
      <c r="BA144" s="99">
        <f t="shared" si="224"/>
        <v>-0.43996155656017349</v>
      </c>
      <c r="BB144" s="96">
        <f t="shared" si="225"/>
        <v>1235</v>
      </c>
      <c r="BC144" s="97">
        <f t="shared" si="226"/>
        <v>0</v>
      </c>
      <c r="BD144" s="98">
        <f t="shared" si="227"/>
        <v>97.138690688259103</v>
      </c>
      <c r="BE144" s="97">
        <f t="shared" si="228"/>
        <v>0</v>
      </c>
      <c r="BF144" s="98">
        <f t="shared" si="229"/>
        <v>119966.283</v>
      </c>
      <c r="BG144" s="99">
        <f t="shared" si="230"/>
        <v>0</v>
      </c>
      <c r="BH144" s="96">
        <f t="shared" si="231"/>
        <v>1235</v>
      </c>
      <c r="BI144" s="97">
        <f t="shared" si="232"/>
        <v>0</v>
      </c>
      <c r="BJ144" s="98">
        <f t="shared" si="233"/>
        <v>97.138690688259103</v>
      </c>
      <c r="BK144" s="97">
        <f t="shared" si="234"/>
        <v>0</v>
      </c>
      <c r="BL144" s="98">
        <f t="shared" si="235"/>
        <v>119966.283</v>
      </c>
      <c r="BM144" s="100">
        <f t="shared" si="236"/>
        <v>0</v>
      </c>
      <c r="BN144" s="101">
        <f t="shared" si="237"/>
        <v>1235</v>
      </c>
      <c r="BO144" s="97">
        <f t="shared" si="238"/>
        <v>0</v>
      </c>
      <c r="BP144" s="98">
        <f t="shared" si="239"/>
        <v>97.138690688259103</v>
      </c>
      <c r="BQ144" s="97">
        <f t="shared" si="240"/>
        <v>0</v>
      </c>
      <c r="BR144" s="98">
        <f t="shared" si="209"/>
        <v>119966.283</v>
      </c>
      <c r="BS144" s="100">
        <f t="shared" si="241"/>
        <v>0</v>
      </c>
      <c r="BX144" s="321"/>
      <c r="BY144" s="366" t="s">
        <v>42</v>
      </c>
      <c r="BZ144" s="60" t="s">
        <v>43</v>
      </c>
      <c r="CA144" s="76">
        <v>900</v>
      </c>
      <c r="CB144" s="77">
        <v>89100</v>
      </c>
      <c r="CC144" s="78">
        <f>'[6]11월'!$N$86</f>
        <v>902</v>
      </c>
      <c r="CD144" s="79">
        <f>'[6]11월'!$AD$86</f>
        <v>86598.31</v>
      </c>
      <c r="CE144" s="80">
        <v>1158</v>
      </c>
      <c r="CF144" s="81">
        <v>123609.01700000001</v>
      </c>
      <c r="CG144" s="82"/>
      <c r="CH144" s="83"/>
      <c r="CI144" s="84"/>
      <c r="CJ144" s="85"/>
      <c r="CK144" s="78"/>
      <c r="CL144" s="83"/>
      <c r="CM144" s="78"/>
      <c r="CN144" s="83"/>
    </row>
    <row r="145" spans="3:92" ht="18" customHeight="1" x14ac:dyDescent="0.3">
      <c r="C145" s="315"/>
      <c r="D145" s="326" t="s">
        <v>57</v>
      </c>
      <c r="E145" s="327"/>
      <c r="F145" s="155">
        <f>CA87</f>
        <v>30</v>
      </c>
      <c r="G145" s="156">
        <f>IFERROR(F145/F146,0)</f>
        <v>5.4054054054054057E-3</v>
      </c>
      <c r="H145" s="157">
        <f t="shared" si="210"/>
        <v>0</v>
      </c>
      <c r="I145" s="158">
        <f>IFERROR(H145/H131,0)</f>
        <v>0</v>
      </c>
      <c r="J145" s="157">
        <f>CB87</f>
        <v>0</v>
      </c>
      <c r="K145" s="159">
        <f>IFERROR(J145/J146,0)</f>
        <v>0</v>
      </c>
      <c r="L145" s="160">
        <f>CC87</f>
        <v>55</v>
      </c>
      <c r="M145" s="156">
        <f>IFERROR(L145/L146,0)</f>
        <v>1.1564339781328847E-2</v>
      </c>
      <c r="N145" s="157">
        <f t="shared" si="211"/>
        <v>1.9338909090909091</v>
      </c>
      <c r="O145" s="158">
        <f>IFERROR(N145/N131,0)</f>
        <v>1.7521087113995283E-2</v>
      </c>
      <c r="P145" s="157">
        <f>CD87</f>
        <v>106.364</v>
      </c>
      <c r="Q145" s="161">
        <f>IFERROR(P145/P146,0)</f>
        <v>2.4436076998233928E-4</v>
      </c>
      <c r="R145" s="160">
        <f>CE87</f>
        <v>0</v>
      </c>
      <c r="S145" s="156">
        <f>IFERROR(R145/R146,0)</f>
        <v>0</v>
      </c>
      <c r="T145" s="157" t="str">
        <f t="shared" si="212"/>
        <v>0</v>
      </c>
      <c r="U145" s="158">
        <f>IFERROR(T145/T131,0)</f>
        <v>0</v>
      </c>
      <c r="V145" s="157">
        <f>CF87</f>
        <v>0</v>
      </c>
      <c r="W145" s="161">
        <f>IFERROR(V145/V146,0)</f>
        <v>0</v>
      </c>
      <c r="X145" s="162">
        <f>CG87</f>
        <v>0</v>
      </c>
      <c r="Y145" s="156">
        <f>IFERROR(X145/X146,0)</f>
        <v>0</v>
      </c>
      <c r="Z145" s="157" t="str">
        <f t="shared" si="213"/>
        <v>0</v>
      </c>
      <c r="AA145" s="158">
        <f>IFERROR(Z145/Z131,0)</f>
        <v>0</v>
      </c>
      <c r="AB145" s="157">
        <f>CH87</f>
        <v>0</v>
      </c>
      <c r="AC145" s="159">
        <f>IFERROR(AB145/AB146,0)</f>
        <v>0</v>
      </c>
      <c r="AD145" s="160">
        <f>CI87</f>
        <v>0</v>
      </c>
      <c r="AE145" s="156">
        <f>IFERROR(AD145/AD146,0)</f>
        <v>0</v>
      </c>
      <c r="AF145" s="157" t="str">
        <f t="shared" si="214"/>
        <v>0</v>
      </c>
      <c r="AG145" s="158">
        <f>IFERROR(AF145/AF131,0)</f>
        <v>0</v>
      </c>
      <c r="AH145" s="157">
        <f>CJ87</f>
        <v>0</v>
      </c>
      <c r="AI145" s="161">
        <f>IFERROR(AH145/AH146,0)</f>
        <v>0</v>
      </c>
      <c r="AJ145" s="160">
        <f>CK87</f>
        <v>0</v>
      </c>
      <c r="AK145" s="156">
        <f>IFERROR(AJ145/AJ146,0)</f>
        <v>0</v>
      </c>
      <c r="AL145" s="157" t="str">
        <f t="shared" si="215"/>
        <v>0</v>
      </c>
      <c r="AM145" s="158">
        <f>IFERROR(AL145/AL131,0)</f>
        <v>0</v>
      </c>
      <c r="AN145" s="157">
        <f>CL87</f>
        <v>0</v>
      </c>
      <c r="AO145" s="159">
        <f>IFERROR(AN145/AN146,0)</f>
        <v>0</v>
      </c>
      <c r="AP145" s="160">
        <f>CM87</f>
        <v>0</v>
      </c>
      <c r="AQ145" s="156">
        <f>IFERROR(AP145/AP146,0)</f>
        <v>0</v>
      </c>
      <c r="AR145" s="157" t="str">
        <f t="shared" si="217"/>
        <v>0</v>
      </c>
      <c r="AS145" s="158">
        <f>IFERROR(AR145/AR131,0)</f>
        <v>0</v>
      </c>
      <c r="AT145" s="157">
        <f>CN87</f>
        <v>0</v>
      </c>
      <c r="AU145" s="163">
        <f>IFERROR(AT145/AT146,0)</f>
        <v>0</v>
      </c>
      <c r="AV145" s="164">
        <f t="shared" si="219"/>
        <v>25</v>
      </c>
      <c r="AW145" s="165">
        <f t="shared" si="220"/>
        <v>0.83333333333333337</v>
      </c>
      <c r="AX145" s="166">
        <f t="shared" si="221"/>
        <v>1.9338909090909091</v>
      </c>
      <c r="AY145" s="165">
        <f t="shared" si="222"/>
        <v>0</v>
      </c>
      <c r="AZ145" s="166">
        <f t="shared" si="223"/>
        <v>106.364</v>
      </c>
      <c r="BA145" s="167">
        <f t="shared" si="224"/>
        <v>0</v>
      </c>
      <c r="BB145" s="164">
        <f t="shared" si="225"/>
        <v>55</v>
      </c>
      <c r="BC145" s="165">
        <f t="shared" si="226"/>
        <v>0</v>
      </c>
      <c r="BD145" s="166">
        <f t="shared" si="227"/>
        <v>1.9338909090909091</v>
      </c>
      <c r="BE145" s="165">
        <f t="shared" si="228"/>
        <v>0</v>
      </c>
      <c r="BF145" s="166">
        <f t="shared" si="229"/>
        <v>106.364</v>
      </c>
      <c r="BG145" s="167">
        <f t="shared" si="230"/>
        <v>0</v>
      </c>
      <c r="BH145" s="164">
        <f t="shared" si="231"/>
        <v>55</v>
      </c>
      <c r="BI145" s="165">
        <f t="shared" si="232"/>
        <v>0</v>
      </c>
      <c r="BJ145" s="166">
        <f t="shared" si="233"/>
        <v>1.9338909090909091</v>
      </c>
      <c r="BK145" s="165">
        <f t="shared" si="234"/>
        <v>0</v>
      </c>
      <c r="BL145" s="166">
        <f t="shared" si="235"/>
        <v>106.364</v>
      </c>
      <c r="BM145" s="168">
        <f t="shared" si="236"/>
        <v>0</v>
      </c>
      <c r="BN145" s="169">
        <f t="shared" si="237"/>
        <v>55</v>
      </c>
      <c r="BO145" s="165">
        <f t="shared" si="238"/>
        <v>0</v>
      </c>
      <c r="BP145" s="166">
        <f t="shared" si="239"/>
        <v>1.9338909090909091</v>
      </c>
      <c r="BQ145" s="165">
        <f t="shared" si="240"/>
        <v>0</v>
      </c>
      <c r="BR145" s="166">
        <f t="shared" si="209"/>
        <v>106.364</v>
      </c>
      <c r="BS145" s="168">
        <f t="shared" si="241"/>
        <v>0</v>
      </c>
      <c r="BX145" s="321"/>
      <c r="BY145" s="366"/>
      <c r="BZ145" s="60" t="s">
        <v>46</v>
      </c>
      <c r="CA145" s="76">
        <v>0</v>
      </c>
      <c r="CB145" s="77">
        <v>0</v>
      </c>
      <c r="CC145" s="78">
        <f>'[6]11월'!$O$86</f>
        <v>73</v>
      </c>
      <c r="CD145" s="79">
        <f>'[6]11월'!$AE$86</f>
        <v>5107.2969999999996</v>
      </c>
      <c r="CE145" s="80">
        <v>0</v>
      </c>
      <c r="CF145" s="81">
        <v>0</v>
      </c>
      <c r="CG145" s="82"/>
      <c r="CH145" s="83"/>
      <c r="CI145" s="84"/>
      <c r="CJ145" s="85"/>
      <c r="CK145" s="78"/>
      <c r="CL145" s="83"/>
      <c r="CM145" s="78"/>
      <c r="CN145" s="83"/>
    </row>
    <row r="146" spans="3:92" ht="18" customHeight="1" x14ac:dyDescent="0.3">
      <c r="C146" s="315"/>
      <c r="D146" s="328" t="s">
        <v>59</v>
      </c>
      <c r="E146" s="329"/>
      <c r="F146" s="170">
        <f>SUM(F134,F138,F144,F145)</f>
        <v>5550</v>
      </c>
      <c r="G146" s="171">
        <f>IFERROR(F146/F146,0)</f>
        <v>1</v>
      </c>
      <c r="H146" s="172">
        <f t="shared" si="210"/>
        <v>85.009009009008992</v>
      </c>
      <c r="I146" s="173">
        <f>IFERROR(H146/H131,0)</f>
        <v>0.89456373268016331</v>
      </c>
      <c r="J146" s="172">
        <f>SUM(J134,J138,J144,J145)</f>
        <v>471799.99999999994</v>
      </c>
      <c r="K146" s="174">
        <f>IFERROR(J146/J146,0)</f>
        <v>1</v>
      </c>
      <c r="L146" s="175">
        <f>SUM(L134,L138,L144,L145)</f>
        <v>4756</v>
      </c>
      <c r="M146" s="171">
        <f>IFERROR(L146/L146,0)</f>
        <v>1</v>
      </c>
      <c r="N146" s="172">
        <f t="shared" si="211"/>
        <v>91.5211208999159</v>
      </c>
      <c r="O146" s="173">
        <f>IFERROR(N146/N131,0)</f>
        <v>0.82918303432726914</v>
      </c>
      <c r="P146" s="172">
        <f>SUM(P134,P138,P144,P145)</f>
        <v>435274.451</v>
      </c>
      <c r="Q146" s="176">
        <f>IFERROR(P146/P146,0)</f>
        <v>1</v>
      </c>
      <c r="R146" s="175">
        <f>SUM(R134,R138,R144,R145)</f>
        <v>0</v>
      </c>
      <c r="S146" s="171">
        <f>IFERROR(R146/R146,0)</f>
        <v>0</v>
      </c>
      <c r="T146" s="172" t="str">
        <f t="shared" si="212"/>
        <v>0</v>
      </c>
      <c r="U146" s="173">
        <f>IFERROR(T146/T131,0)</f>
        <v>0</v>
      </c>
      <c r="V146" s="172">
        <f>SUM(V134,V138,V144,V145)</f>
        <v>0</v>
      </c>
      <c r="W146" s="176">
        <f>IFERROR(V146/V146,0)</f>
        <v>0</v>
      </c>
      <c r="X146" s="177">
        <f>SUM(X134,X138,X144,X145)</f>
        <v>0</v>
      </c>
      <c r="Y146" s="171">
        <f>IFERROR(X146/X146,0)</f>
        <v>0</v>
      </c>
      <c r="Z146" s="172" t="str">
        <f t="shared" si="213"/>
        <v>0</v>
      </c>
      <c r="AA146" s="173">
        <f>IFERROR(Z146/Z131,0)</f>
        <v>0</v>
      </c>
      <c r="AB146" s="172">
        <f>SUM(AB134,AB138,AB144,AB145)</f>
        <v>0</v>
      </c>
      <c r="AC146" s="174">
        <f>IFERROR(AB146/AB146,0)</f>
        <v>0</v>
      </c>
      <c r="AD146" s="175">
        <f>SUM(AD134,AD138,AD144,AD145)</f>
        <v>0</v>
      </c>
      <c r="AE146" s="171">
        <f>IFERROR(AD146/AD146,0)</f>
        <v>0</v>
      </c>
      <c r="AF146" s="172" t="str">
        <f t="shared" si="214"/>
        <v>0</v>
      </c>
      <c r="AG146" s="173">
        <f>IFERROR(AF146/AF131,0)</f>
        <v>0</v>
      </c>
      <c r="AH146" s="172">
        <f>SUM(AH134,AH138,AH144,AH145)</f>
        <v>0</v>
      </c>
      <c r="AI146" s="176">
        <f>IFERROR(AH146/AH146,0)</f>
        <v>0</v>
      </c>
      <c r="AJ146" s="175">
        <f>SUM(AJ134,AJ138,AJ144,AJ145)</f>
        <v>0</v>
      </c>
      <c r="AK146" s="171">
        <f>IFERROR(AJ146/AJ146,0)</f>
        <v>0</v>
      </c>
      <c r="AL146" s="172" t="str">
        <f t="shared" si="215"/>
        <v>0</v>
      </c>
      <c r="AM146" s="173">
        <f>IFERROR(AL146/AL131,0)</f>
        <v>0</v>
      </c>
      <c r="AN146" s="172">
        <f>SUM(AN134,AN138,AN144,AN145)</f>
        <v>0</v>
      </c>
      <c r="AO146" s="174">
        <f>IFERROR(AN146/AN146,0)</f>
        <v>0</v>
      </c>
      <c r="AP146" s="175">
        <f>SUM(AP134,AP138,AP144,AP145)</f>
        <v>0</v>
      </c>
      <c r="AQ146" s="171">
        <f>IFERROR(AP146/AP146,0)</f>
        <v>0</v>
      </c>
      <c r="AR146" s="172" t="str">
        <f t="shared" si="217"/>
        <v>0</v>
      </c>
      <c r="AS146" s="173">
        <f>IFERROR(AR146/AR131,0)</f>
        <v>0</v>
      </c>
      <c r="AT146" s="172">
        <f>SUM(AT134,AT138,AT144,AT145)</f>
        <v>0</v>
      </c>
      <c r="AU146" s="178">
        <f>IFERROR(AT146/AT146,0)</f>
        <v>0</v>
      </c>
      <c r="AV146" s="179">
        <f t="shared" si="219"/>
        <v>-794</v>
      </c>
      <c r="AW146" s="180">
        <f t="shared" si="220"/>
        <v>-0.14306306306306307</v>
      </c>
      <c r="AX146" s="181">
        <f t="shared" si="221"/>
        <v>6.5121118909069082</v>
      </c>
      <c r="AY146" s="180">
        <f t="shared" si="222"/>
        <v>7.6604961836653981E-2</v>
      </c>
      <c r="AZ146" s="181">
        <f t="shared" si="223"/>
        <v>-36525.548999999941</v>
      </c>
      <c r="BA146" s="182">
        <f t="shared" si="224"/>
        <v>-7.7417441712589963E-2</v>
      </c>
      <c r="BB146" s="179">
        <f t="shared" si="225"/>
        <v>4756</v>
      </c>
      <c r="BC146" s="180">
        <f t="shared" si="226"/>
        <v>0</v>
      </c>
      <c r="BD146" s="181">
        <f t="shared" si="227"/>
        <v>91.5211208999159</v>
      </c>
      <c r="BE146" s="180">
        <f t="shared" si="228"/>
        <v>0</v>
      </c>
      <c r="BF146" s="181">
        <f t="shared" si="229"/>
        <v>435274.451</v>
      </c>
      <c r="BG146" s="182">
        <f t="shared" si="230"/>
        <v>0</v>
      </c>
      <c r="BH146" s="179">
        <f t="shared" si="231"/>
        <v>4756</v>
      </c>
      <c r="BI146" s="180">
        <f t="shared" si="232"/>
        <v>0</v>
      </c>
      <c r="BJ146" s="181">
        <f t="shared" si="233"/>
        <v>91.5211208999159</v>
      </c>
      <c r="BK146" s="180">
        <f t="shared" si="234"/>
        <v>0</v>
      </c>
      <c r="BL146" s="181">
        <f t="shared" si="235"/>
        <v>435274.451</v>
      </c>
      <c r="BM146" s="183">
        <f t="shared" si="236"/>
        <v>0</v>
      </c>
      <c r="BN146" s="184">
        <f t="shared" si="237"/>
        <v>4756</v>
      </c>
      <c r="BO146" s="180">
        <f t="shared" si="238"/>
        <v>0</v>
      </c>
      <c r="BP146" s="181">
        <f t="shared" si="239"/>
        <v>91.5211208999159</v>
      </c>
      <c r="BQ146" s="180">
        <f t="shared" si="240"/>
        <v>0</v>
      </c>
      <c r="BR146" s="181">
        <f t="shared" si="209"/>
        <v>435274.451</v>
      </c>
      <c r="BS146" s="183">
        <f t="shared" si="241"/>
        <v>0</v>
      </c>
      <c r="BX146" s="321"/>
      <c r="BY146" s="366"/>
      <c r="BZ146" s="60" t="s">
        <v>48</v>
      </c>
      <c r="CA146" s="76">
        <v>450</v>
      </c>
      <c r="CB146" s="77">
        <v>24750</v>
      </c>
      <c r="CC146" s="78">
        <f>'[6]11월'!$P$86</f>
        <v>772</v>
      </c>
      <c r="CD146" s="79">
        <f>'[6]11월'!$AF$86</f>
        <v>54608.035000000003</v>
      </c>
      <c r="CE146" s="80">
        <v>586</v>
      </c>
      <c r="CF146" s="81">
        <v>31962.720000000001</v>
      </c>
      <c r="CG146" s="82"/>
      <c r="CH146" s="83"/>
      <c r="CI146" s="84"/>
      <c r="CJ146" s="85"/>
      <c r="CK146" s="78"/>
      <c r="CL146" s="83"/>
      <c r="CM146" s="78"/>
      <c r="CN146" s="83"/>
    </row>
    <row r="147" spans="3:92" ht="18" customHeight="1" thickBot="1" x14ac:dyDescent="0.35">
      <c r="C147" s="316"/>
      <c r="D147" s="330" t="s">
        <v>60</v>
      </c>
      <c r="E147" s="331"/>
      <c r="F147" s="185">
        <f>F146/F126</f>
        <v>0.78723404255319152</v>
      </c>
      <c r="G147" s="186"/>
      <c r="H147" s="187"/>
      <c r="I147" s="188"/>
      <c r="J147" s="187"/>
      <c r="K147" s="189"/>
      <c r="L147" s="190">
        <f>L146/L126</f>
        <v>0.6746099290780142</v>
      </c>
      <c r="M147" s="186"/>
      <c r="N147" s="187"/>
      <c r="O147" s="188"/>
      <c r="P147" s="187"/>
      <c r="Q147" s="191"/>
      <c r="R147" s="190" t="e">
        <f>R146/R126</f>
        <v>#DIV/0!</v>
      </c>
      <c r="S147" s="186"/>
      <c r="T147" s="187"/>
      <c r="U147" s="188"/>
      <c r="V147" s="187"/>
      <c r="W147" s="191"/>
      <c r="X147" s="192" t="e">
        <f>X146/X126</f>
        <v>#DIV/0!</v>
      </c>
      <c r="Y147" s="186"/>
      <c r="Z147" s="187"/>
      <c r="AA147" s="188"/>
      <c r="AB147" s="187"/>
      <c r="AC147" s="189"/>
      <c r="AD147" s="190" t="e">
        <f>AD146/AD126</f>
        <v>#DIV/0!</v>
      </c>
      <c r="AE147" s="186"/>
      <c r="AF147" s="187"/>
      <c r="AG147" s="188"/>
      <c r="AH147" s="187"/>
      <c r="AI147" s="191"/>
      <c r="AJ147" s="190" t="e">
        <f>AJ146/AJ126</f>
        <v>#DIV/0!</v>
      </c>
      <c r="AK147" s="186"/>
      <c r="AL147" s="187"/>
      <c r="AM147" s="188"/>
      <c r="AN147" s="187"/>
      <c r="AO147" s="189"/>
      <c r="AP147" s="190" t="e">
        <f>AP146/AP126</f>
        <v>#DIV/0!</v>
      </c>
      <c r="AQ147" s="186"/>
      <c r="AR147" s="187"/>
      <c r="AS147" s="188"/>
      <c r="AT147" s="187"/>
      <c r="AU147" s="193"/>
      <c r="AV147" s="194">
        <f t="shared" si="219"/>
        <v>-0.11262411347517731</v>
      </c>
      <c r="AW147" s="195"/>
      <c r="AX147" s="196"/>
      <c r="AY147" s="197"/>
      <c r="AZ147" s="196"/>
      <c r="BA147" s="197"/>
      <c r="BB147" s="194">
        <f t="shared" si="225"/>
        <v>0</v>
      </c>
      <c r="BC147" s="195"/>
      <c r="BD147" s="196"/>
      <c r="BE147" s="197"/>
      <c r="BF147" s="196"/>
      <c r="BG147" s="197"/>
      <c r="BH147" s="194">
        <f t="shared" si="231"/>
        <v>0</v>
      </c>
      <c r="BI147" s="195"/>
      <c r="BJ147" s="196"/>
      <c r="BK147" s="197"/>
      <c r="BL147" s="196"/>
      <c r="BM147" s="198"/>
      <c r="BN147" s="199">
        <f>IFERROR(L147-AP147,0)</f>
        <v>0</v>
      </c>
      <c r="BO147" s="195"/>
      <c r="BP147" s="196"/>
      <c r="BQ147" s="197"/>
      <c r="BR147" s="196"/>
      <c r="BS147" s="198"/>
      <c r="BX147" s="321"/>
      <c r="BY147" s="366" t="s">
        <v>43</v>
      </c>
      <c r="BZ147" s="60" t="s">
        <v>50</v>
      </c>
      <c r="CA147" s="76">
        <v>150</v>
      </c>
      <c r="CB147" s="77">
        <v>13706.100000000002</v>
      </c>
      <c r="CC147" s="78">
        <f>'[6]11월'!$Q$86</f>
        <v>128</v>
      </c>
      <c r="CD147" s="79">
        <f>'[6]11월'!$AG$86</f>
        <v>13923.632000000001</v>
      </c>
      <c r="CE147" s="80">
        <v>109</v>
      </c>
      <c r="CF147" s="81">
        <v>9515.4500000000007</v>
      </c>
      <c r="CG147" s="82"/>
      <c r="CH147" s="83"/>
      <c r="CI147" s="84"/>
      <c r="CJ147" s="85"/>
      <c r="CK147" s="78"/>
      <c r="CL147" s="83"/>
      <c r="CM147" s="78"/>
      <c r="CN147" s="83"/>
    </row>
    <row r="148" spans="3:92" ht="18" customHeight="1" x14ac:dyDescent="0.3">
      <c r="AM148" s="4"/>
      <c r="AS148" s="4"/>
      <c r="BI148" s="3"/>
      <c r="BK148" s="3"/>
      <c r="BM148" s="3"/>
      <c r="BO148" s="3"/>
      <c r="BQ148" s="3"/>
      <c r="BS148" s="3"/>
      <c r="BX148" s="321"/>
      <c r="BY148" s="366"/>
      <c r="BZ148" s="60" t="s">
        <v>51</v>
      </c>
      <c r="CA148" s="76">
        <v>1000</v>
      </c>
      <c r="CB148" s="77">
        <v>83838.000000000029</v>
      </c>
      <c r="CC148" s="78">
        <f>'[6]11월'!$R$86</f>
        <v>429</v>
      </c>
      <c r="CD148" s="79">
        <f>'[6]11월'!$AH$86</f>
        <v>42801.775999999998</v>
      </c>
      <c r="CE148" s="80">
        <v>237</v>
      </c>
      <c r="CF148" s="81">
        <v>19483.885000000002</v>
      </c>
      <c r="CG148" s="82"/>
      <c r="CH148" s="83"/>
      <c r="CI148" s="84"/>
      <c r="CJ148" s="85"/>
      <c r="CK148" s="78"/>
      <c r="CL148" s="83"/>
      <c r="CM148" s="78"/>
      <c r="CN148" s="83"/>
    </row>
    <row r="149" spans="3:92" ht="18" customHeight="1" x14ac:dyDescent="0.3">
      <c r="AH149" s="8"/>
      <c r="AM149" s="4"/>
      <c r="AN149" s="8"/>
      <c r="AS149" s="4"/>
      <c r="AT149" s="8"/>
      <c r="BI149" s="3"/>
      <c r="BK149" s="3"/>
      <c r="BM149" s="3"/>
      <c r="BO149" s="3"/>
      <c r="BQ149" s="3"/>
      <c r="BS149" s="3"/>
      <c r="BX149" s="321"/>
      <c r="BY149" s="366"/>
      <c r="BZ149" s="60" t="s">
        <v>54</v>
      </c>
      <c r="CA149" s="76">
        <v>1300</v>
      </c>
      <c r="CB149" s="77">
        <v>107764.80000000002</v>
      </c>
      <c r="CC149" s="78">
        <f>'[6]11월'!$S$86</f>
        <v>972</v>
      </c>
      <c r="CD149" s="79">
        <f>'[6]11월'!$AI$86</f>
        <v>92278.585999999996</v>
      </c>
      <c r="CE149" s="80">
        <v>897</v>
      </c>
      <c r="CF149" s="81">
        <v>65022.750999999997</v>
      </c>
      <c r="CG149" s="82"/>
      <c r="CH149" s="83"/>
      <c r="CI149" s="84"/>
      <c r="CJ149" s="85"/>
      <c r="CK149" s="78"/>
      <c r="CL149" s="83"/>
      <c r="CM149" s="78"/>
      <c r="CN149" s="83"/>
    </row>
    <row r="150" spans="3:92" s="8" customFormat="1" ht="18" customHeight="1" thickBot="1" x14ac:dyDescent="0.35">
      <c r="C150" s="7"/>
      <c r="D150" s="7"/>
      <c r="E150" s="7"/>
      <c r="F150" s="7">
        <f>CG169</f>
        <v>7285</v>
      </c>
      <c r="G150" s="3"/>
      <c r="I150" s="4"/>
      <c r="J150" s="9"/>
      <c r="K150" s="9"/>
      <c r="L150" s="7">
        <f>CG170</f>
        <v>7285</v>
      </c>
      <c r="M150" s="3"/>
      <c r="O150" s="4"/>
      <c r="P150" s="9"/>
      <c r="Q150" s="9"/>
      <c r="R150" s="10">
        <f>CG171</f>
        <v>6299</v>
      </c>
      <c r="S150" s="11"/>
      <c r="T150" s="10"/>
      <c r="U150" s="12"/>
      <c r="V150" s="9"/>
      <c r="W150" s="9"/>
      <c r="X150" s="10">
        <f>CG172</f>
        <v>0</v>
      </c>
      <c r="Y150" s="11"/>
      <c r="Z150" s="10"/>
      <c r="AA150" s="12"/>
      <c r="AB150" s="9"/>
      <c r="AC150" s="9"/>
      <c r="AD150" s="10">
        <f>CG173</f>
        <v>0</v>
      </c>
      <c r="AE150" s="11"/>
      <c r="AF150" s="10"/>
      <c r="AG150" s="12"/>
      <c r="AH150" s="9"/>
      <c r="AI150" s="9"/>
      <c r="AJ150" s="10">
        <f>CG174</f>
        <v>0</v>
      </c>
      <c r="AK150" s="3"/>
      <c r="AM150" s="4"/>
      <c r="AO150" s="3"/>
      <c r="AP150" s="10">
        <f>CG175</f>
        <v>0</v>
      </c>
      <c r="AQ150" s="3"/>
      <c r="AS150" s="4"/>
      <c r="AU150" s="3"/>
      <c r="AW150" s="3"/>
      <c r="AY150" s="3"/>
      <c r="BA150" s="3"/>
      <c r="BC150" s="3"/>
      <c r="BE150" s="3"/>
      <c r="BG150" s="3"/>
      <c r="BI150" s="3"/>
      <c r="BK150" s="3"/>
      <c r="BM150" s="11" t="s">
        <v>1</v>
      </c>
      <c r="BO150" s="3"/>
      <c r="BQ150" s="3"/>
      <c r="BS150" s="11" t="s">
        <v>1</v>
      </c>
      <c r="BX150" s="321"/>
      <c r="BY150" s="366"/>
      <c r="BZ150" s="60" t="s">
        <v>55</v>
      </c>
      <c r="CA150" s="76">
        <v>10</v>
      </c>
      <c r="CB150" s="77">
        <v>847.80000000000018</v>
      </c>
      <c r="CC150" s="78">
        <f>'[6]11월'!$T$86</f>
        <v>2</v>
      </c>
      <c r="CD150" s="79">
        <f>'[6]11월'!$AJ$86</f>
        <v>410.90899999999999</v>
      </c>
      <c r="CE150" s="80">
        <v>0</v>
      </c>
      <c r="CF150" s="81">
        <v>0</v>
      </c>
      <c r="CG150" s="82"/>
      <c r="CH150" s="83"/>
      <c r="CI150" s="84"/>
      <c r="CJ150" s="85"/>
      <c r="CK150" s="78"/>
      <c r="CL150" s="83"/>
      <c r="CM150" s="78"/>
      <c r="CN150" s="83"/>
    </row>
    <row r="151" spans="3:92" s="15" customFormat="1" ht="18" customHeight="1" x14ac:dyDescent="0.3">
      <c r="C151" s="347" t="s">
        <v>2</v>
      </c>
      <c r="D151" s="345"/>
      <c r="E151" s="352"/>
      <c r="F151" s="358" t="str">
        <f>$F$7</f>
        <v>2025 Budget</v>
      </c>
      <c r="G151" s="345"/>
      <c r="H151" s="345"/>
      <c r="I151" s="345"/>
      <c r="J151" s="345"/>
      <c r="K151" s="346"/>
      <c r="L151" s="359" t="str">
        <f>$L$7</f>
        <v>2025 Actual</v>
      </c>
      <c r="M151" s="345"/>
      <c r="N151" s="345"/>
      <c r="O151" s="345"/>
      <c r="P151" s="345"/>
      <c r="Q151" s="348"/>
      <c r="R151" s="347" t="str">
        <f>$R$7</f>
        <v>2024 Actual</v>
      </c>
      <c r="S151" s="345"/>
      <c r="T151" s="345"/>
      <c r="U151" s="345"/>
      <c r="V151" s="345"/>
      <c r="W151" s="348"/>
      <c r="X151" s="344" t="str">
        <f>$X$7</f>
        <v>2023 Actual</v>
      </c>
      <c r="Y151" s="345"/>
      <c r="Z151" s="345"/>
      <c r="AA151" s="345"/>
      <c r="AB151" s="345"/>
      <c r="AC151" s="346"/>
      <c r="AD151" s="347" t="str">
        <f>$AD$7</f>
        <v>2022 Actual</v>
      </c>
      <c r="AE151" s="345"/>
      <c r="AF151" s="345"/>
      <c r="AG151" s="345"/>
      <c r="AH151" s="345"/>
      <c r="AI151" s="348"/>
      <c r="AJ151" s="347" t="str">
        <f>$AJ$7</f>
        <v>2021 Actual</v>
      </c>
      <c r="AK151" s="345"/>
      <c r="AL151" s="345"/>
      <c r="AM151" s="345"/>
      <c r="AN151" s="345"/>
      <c r="AO151" s="346"/>
      <c r="AP151" s="347" t="str">
        <f>$AP$7</f>
        <v>2020 Actual</v>
      </c>
      <c r="AQ151" s="345"/>
      <c r="AR151" s="345"/>
      <c r="AS151" s="345"/>
      <c r="AT151" s="345"/>
      <c r="AU151" s="349"/>
      <c r="AV151" s="350" t="str">
        <f>$AV$7</f>
        <v>2025 Actual vs. 2025 Budget</v>
      </c>
      <c r="AW151" s="340"/>
      <c r="AX151" s="340"/>
      <c r="AY151" s="340"/>
      <c r="AZ151" s="340"/>
      <c r="BA151" s="351"/>
      <c r="BB151" s="350" t="str">
        <f>$BB$7</f>
        <v>2025 Actual vs. 2024 Actual</v>
      </c>
      <c r="BC151" s="340"/>
      <c r="BD151" s="340"/>
      <c r="BE151" s="340"/>
      <c r="BF151" s="340"/>
      <c r="BG151" s="351"/>
      <c r="BH151" s="350" t="str">
        <f>$BH$7</f>
        <v>2025 Actual vs. 2023 Actual</v>
      </c>
      <c r="BI151" s="340"/>
      <c r="BJ151" s="340"/>
      <c r="BK151" s="340"/>
      <c r="BL151" s="340"/>
      <c r="BM151" s="341"/>
      <c r="BN151" s="339" t="str">
        <f>$BN$7</f>
        <v>2024 Actual vs. 2019 Actual</v>
      </c>
      <c r="BO151" s="340"/>
      <c r="BP151" s="340"/>
      <c r="BQ151" s="340"/>
      <c r="BR151" s="340"/>
      <c r="BS151" s="341"/>
      <c r="BX151" s="321"/>
      <c r="BY151" s="366"/>
      <c r="BZ151" s="60" t="s">
        <v>40</v>
      </c>
      <c r="CA151" s="76">
        <v>90</v>
      </c>
      <c r="CB151" s="77">
        <v>8054.1</v>
      </c>
      <c r="CC151" s="78">
        <f>'[6]11월'!$U$86</f>
        <v>103</v>
      </c>
      <c r="CD151" s="79">
        <f>'[6]11월'!$AK$86</f>
        <v>11339.089</v>
      </c>
      <c r="CE151" s="80">
        <v>55</v>
      </c>
      <c r="CF151" s="81">
        <v>5279.9960000000001</v>
      </c>
      <c r="CG151" s="82"/>
      <c r="CH151" s="83"/>
      <c r="CI151" s="84"/>
      <c r="CJ151" s="85"/>
      <c r="CK151" s="78"/>
      <c r="CL151" s="83"/>
      <c r="CM151" s="78"/>
      <c r="CN151" s="83"/>
    </row>
    <row r="152" spans="3:92" s="15" customFormat="1" ht="18" customHeight="1" x14ac:dyDescent="0.3">
      <c r="C152" s="353"/>
      <c r="D152" s="333"/>
      <c r="E152" s="354"/>
      <c r="F152" s="342" t="s">
        <v>15</v>
      </c>
      <c r="G152" s="333"/>
      <c r="H152" s="334" t="s">
        <v>16</v>
      </c>
      <c r="I152" s="333"/>
      <c r="J152" s="334" t="s">
        <v>17</v>
      </c>
      <c r="K152" s="336"/>
      <c r="L152" s="335" t="s">
        <v>15</v>
      </c>
      <c r="M152" s="333"/>
      <c r="N152" s="334" t="s">
        <v>16</v>
      </c>
      <c r="O152" s="333"/>
      <c r="P152" s="334" t="s">
        <v>17</v>
      </c>
      <c r="Q152" s="343"/>
      <c r="R152" s="335" t="s">
        <v>15</v>
      </c>
      <c r="S152" s="333"/>
      <c r="T152" s="334" t="s">
        <v>16</v>
      </c>
      <c r="U152" s="333"/>
      <c r="V152" s="334" t="s">
        <v>18</v>
      </c>
      <c r="W152" s="343"/>
      <c r="X152" s="338" t="s">
        <v>15</v>
      </c>
      <c r="Y152" s="333"/>
      <c r="Z152" s="334" t="s">
        <v>16</v>
      </c>
      <c r="AA152" s="333"/>
      <c r="AB152" s="334" t="s">
        <v>18</v>
      </c>
      <c r="AC152" s="336"/>
      <c r="AD152" s="335" t="s">
        <v>15</v>
      </c>
      <c r="AE152" s="333"/>
      <c r="AF152" s="334" t="s">
        <v>16</v>
      </c>
      <c r="AG152" s="333"/>
      <c r="AH152" s="334" t="s">
        <v>19</v>
      </c>
      <c r="AI152" s="343"/>
      <c r="AJ152" s="335" t="s">
        <v>15</v>
      </c>
      <c r="AK152" s="333"/>
      <c r="AL152" s="334" t="s">
        <v>16</v>
      </c>
      <c r="AM152" s="333"/>
      <c r="AN152" s="334" t="s">
        <v>19</v>
      </c>
      <c r="AO152" s="336"/>
      <c r="AP152" s="335" t="s">
        <v>15</v>
      </c>
      <c r="AQ152" s="333"/>
      <c r="AR152" s="334" t="s">
        <v>16</v>
      </c>
      <c r="AS152" s="333"/>
      <c r="AT152" s="334" t="s">
        <v>19</v>
      </c>
      <c r="AU152" s="337"/>
      <c r="AV152" s="332" t="s">
        <v>15</v>
      </c>
      <c r="AW152" s="333"/>
      <c r="AX152" s="334" t="s">
        <v>16</v>
      </c>
      <c r="AY152" s="333"/>
      <c r="AZ152" s="334" t="s">
        <v>17</v>
      </c>
      <c r="BA152" s="336"/>
      <c r="BB152" s="332" t="s">
        <v>15</v>
      </c>
      <c r="BC152" s="333"/>
      <c r="BD152" s="334" t="s">
        <v>16</v>
      </c>
      <c r="BE152" s="333"/>
      <c r="BF152" s="334" t="s">
        <v>17</v>
      </c>
      <c r="BG152" s="336"/>
      <c r="BH152" s="332" t="s">
        <v>15</v>
      </c>
      <c r="BI152" s="333"/>
      <c r="BJ152" s="334" t="s">
        <v>16</v>
      </c>
      <c r="BK152" s="333"/>
      <c r="BL152" s="334" t="s">
        <v>17</v>
      </c>
      <c r="BM152" s="337"/>
      <c r="BN152" s="338" t="s">
        <v>15</v>
      </c>
      <c r="BO152" s="333"/>
      <c r="BP152" s="334" t="s">
        <v>16</v>
      </c>
      <c r="BQ152" s="333"/>
      <c r="BR152" s="334" t="s">
        <v>17</v>
      </c>
      <c r="BS152" s="337"/>
      <c r="BX152" s="368"/>
      <c r="BY152" s="364" t="s">
        <v>57</v>
      </c>
      <c r="BZ152" s="365"/>
      <c r="CA152" s="135">
        <v>40</v>
      </c>
      <c r="CB152" s="136">
        <v>0</v>
      </c>
      <c r="CC152" s="137">
        <f>'[6]11월'!$V$86</f>
        <v>57</v>
      </c>
      <c r="CD152" s="138">
        <f>'[6]11월'!$AL$86</f>
        <v>0</v>
      </c>
      <c r="CE152" s="139">
        <v>51</v>
      </c>
      <c r="CF152" s="140">
        <v>0</v>
      </c>
      <c r="CG152" s="141"/>
      <c r="CH152" s="142"/>
      <c r="CI152" s="143"/>
      <c r="CJ152" s="144"/>
      <c r="CK152" s="137"/>
      <c r="CL152" s="142"/>
      <c r="CM152" s="137"/>
      <c r="CN152" s="142"/>
    </row>
    <row r="153" spans="3:92" s="15" customFormat="1" ht="18" customHeight="1" thickBot="1" x14ac:dyDescent="0.35">
      <c r="C153" s="355"/>
      <c r="D153" s="356"/>
      <c r="E153" s="357"/>
      <c r="F153" s="19"/>
      <c r="G153" s="20" t="s">
        <v>28</v>
      </c>
      <c r="H153" s="21"/>
      <c r="I153" s="22" t="s">
        <v>29</v>
      </c>
      <c r="J153" s="21"/>
      <c r="K153" s="23" t="s">
        <v>28</v>
      </c>
      <c r="L153" s="24"/>
      <c r="M153" s="20" t="s">
        <v>28</v>
      </c>
      <c r="N153" s="21"/>
      <c r="O153" s="22" t="s">
        <v>29</v>
      </c>
      <c r="P153" s="21"/>
      <c r="Q153" s="25" t="s">
        <v>28</v>
      </c>
      <c r="R153" s="24"/>
      <c r="S153" s="20" t="s">
        <v>28</v>
      </c>
      <c r="T153" s="21"/>
      <c r="U153" s="22" t="s">
        <v>29</v>
      </c>
      <c r="V153" s="21"/>
      <c r="W153" s="25" t="s">
        <v>28</v>
      </c>
      <c r="X153" s="26"/>
      <c r="Y153" s="20" t="s">
        <v>28</v>
      </c>
      <c r="Z153" s="21"/>
      <c r="AA153" s="22" t="s">
        <v>29</v>
      </c>
      <c r="AB153" s="21"/>
      <c r="AC153" s="23" t="s">
        <v>28</v>
      </c>
      <c r="AD153" s="24"/>
      <c r="AE153" s="20" t="s">
        <v>28</v>
      </c>
      <c r="AF153" s="21"/>
      <c r="AG153" s="22" t="s">
        <v>29</v>
      </c>
      <c r="AH153" s="21"/>
      <c r="AI153" s="25" t="s">
        <v>28</v>
      </c>
      <c r="AJ153" s="24"/>
      <c r="AK153" s="20" t="s">
        <v>28</v>
      </c>
      <c r="AL153" s="21"/>
      <c r="AM153" s="22" t="s">
        <v>29</v>
      </c>
      <c r="AN153" s="21"/>
      <c r="AO153" s="23" t="s">
        <v>28</v>
      </c>
      <c r="AP153" s="24"/>
      <c r="AQ153" s="20" t="s">
        <v>28</v>
      </c>
      <c r="AR153" s="21"/>
      <c r="AS153" s="22" t="s">
        <v>29</v>
      </c>
      <c r="AT153" s="21"/>
      <c r="AU153" s="27" t="s">
        <v>28</v>
      </c>
      <c r="AV153" s="28"/>
      <c r="AW153" s="20" t="s">
        <v>30</v>
      </c>
      <c r="AX153" s="21"/>
      <c r="AY153" s="20" t="s">
        <v>30</v>
      </c>
      <c r="AZ153" s="21"/>
      <c r="BA153" s="23" t="s">
        <v>30</v>
      </c>
      <c r="BB153" s="28"/>
      <c r="BC153" s="20" t="s">
        <v>30</v>
      </c>
      <c r="BD153" s="21"/>
      <c r="BE153" s="20" t="s">
        <v>30</v>
      </c>
      <c r="BF153" s="21"/>
      <c r="BG153" s="23" t="s">
        <v>30</v>
      </c>
      <c r="BH153" s="28"/>
      <c r="BI153" s="20" t="s">
        <v>30</v>
      </c>
      <c r="BJ153" s="21"/>
      <c r="BK153" s="20" t="s">
        <v>30</v>
      </c>
      <c r="BL153" s="21"/>
      <c r="BM153" s="27" t="s">
        <v>30</v>
      </c>
      <c r="BN153" s="26"/>
      <c r="BO153" s="20" t="s">
        <v>30</v>
      </c>
      <c r="BP153" s="21"/>
      <c r="BQ153" s="20" t="s">
        <v>30</v>
      </c>
      <c r="BR153" s="21"/>
      <c r="BS153" s="27" t="s">
        <v>30</v>
      </c>
      <c r="BX153" s="320" t="s">
        <v>70</v>
      </c>
      <c r="BY153" s="363" t="s">
        <v>35</v>
      </c>
      <c r="BZ153" s="102" t="s">
        <v>34</v>
      </c>
      <c r="CA153" s="145">
        <v>900</v>
      </c>
      <c r="CB153" s="146">
        <v>81900</v>
      </c>
      <c r="CC153" s="147"/>
      <c r="CD153" s="148"/>
      <c r="CE153" s="149">
        <v>1123</v>
      </c>
      <c r="CF153" s="150">
        <v>100468.67300000001</v>
      </c>
      <c r="CG153" s="151"/>
      <c r="CH153" s="152"/>
      <c r="CI153" s="153"/>
      <c r="CJ153" s="154"/>
      <c r="CK153" s="147"/>
      <c r="CL153" s="152"/>
      <c r="CM153" s="147"/>
      <c r="CN153" s="152"/>
    </row>
    <row r="154" spans="3:92" ht="18" customHeight="1" thickTop="1" x14ac:dyDescent="0.3">
      <c r="C154" s="360" t="s">
        <v>65</v>
      </c>
      <c r="D154" s="317" t="s">
        <v>33</v>
      </c>
      <c r="E154" s="34" t="s">
        <v>34</v>
      </c>
      <c r="F154" s="35">
        <f>CA88</f>
        <v>1300</v>
      </c>
      <c r="G154" s="36">
        <f>IFERROR(F154/F170,0)</f>
        <v>0.20569620253164558</v>
      </c>
      <c r="H154" s="37">
        <f>IFERROR(J154/F154,"0")</f>
        <v>123</v>
      </c>
      <c r="I154" s="38">
        <f>IFERROR(H154/H155,0)</f>
        <v>0.99176912259879013</v>
      </c>
      <c r="J154" s="37">
        <f>CB88</f>
        <v>159900</v>
      </c>
      <c r="K154" s="39">
        <f>IFERROR(J154/J170,0)</f>
        <v>0.2210700953961012</v>
      </c>
      <c r="L154" s="40">
        <f t="shared" ref="L154:L157" si="250">CC88</f>
        <v>750</v>
      </c>
      <c r="M154" s="36">
        <f>IFERROR(L154/L170,0)</f>
        <v>0.14711651628089448</v>
      </c>
      <c r="N154" s="37">
        <f>IFERROR(P154/L154,"0")</f>
        <v>143.37396400000003</v>
      </c>
      <c r="O154" s="38">
        <f>IFERROR(N154/N155,0)</f>
        <v>0.96824093503986497</v>
      </c>
      <c r="P154" s="37">
        <f t="shared" ref="P154:P157" si="251">CD88</f>
        <v>107530.47300000001</v>
      </c>
      <c r="Q154" s="41">
        <f>IFERROR(P154/P170,0)</f>
        <v>0.16969396201791773</v>
      </c>
      <c r="R154" s="40">
        <f>CE88</f>
        <v>1487</v>
      </c>
      <c r="S154" s="36">
        <f>IFERROR(R154/R170,0)</f>
        <v>0.33022429491450145</v>
      </c>
      <c r="T154" s="37">
        <f>IFERROR(V154/R154,"0")</f>
        <v>122.17021318090116</v>
      </c>
      <c r="U154" s="38">
        <f>IFERROR(T154/T155,0)</f>
        <v>0.96940944809274443</v>
      </c>
      <c r="V154" s="37">
        <f>CF88</f>
        <v>181667.10700000002</v>
      </c>
      <c r="W154" s="41">
        <f>IFERROR(V154/V170,0)</f>
        <v>0.33485729035900802</v>
      </c>
      <c r="X154" s="42">
        <f>CG88</f>
        <v>0</v>
      </c>
      <c r="Y154" s="36">
        <f>IFERROR(X154/X170,0)</f>
        <v>0</v>
      </c>
      <c r="Z154" s="37" t="str">
        <f>IFERROR(AB154/X154,"0")</f>
        <v>0</v>
      </c>
      <c r="AA154" s="38">
        <f>IFERROR(Z154/Z155,0)</f>
        <v>0</v>
      </c>
      <c r="AB154" s="37">
        <f>CH88</f>
        <v>0</v>
      </c>
      <c r="AC154" s="39">
        <f>IFERROR(AB154/AB170,0)</f>
        <v>0</v>
      </c>
      <c r="AD154" s="40">
        <f>CI88</f>
        <v>0</v>
      </c>
      <c r="AE154" s="36">
        <f>IFERROR(AD154/AD170,0)</f>
        <v>0</v>
      </c>
      <c r="AF154" s="37" t="str">
        <f>IFERROR(AH154/AD154,"0")</f>
        <v>0</v>
      </c>
      <c r="AG154" s="38">
        <f>IFERROR(AF154/AF155,0)</f>
        <v>0</v>
      </c>
      <c r="AH154" s="37">
        <f>CJ88</f>
        <v>0</v>
      </c>
      <c r="AI154" s="41">
        <f>IFERROR(AH154/AH170,0)</f>
        <v>0</v>
      </c>
      <c r="AJ154" s="40">
        <f>CK88</f>
        <v>0</v>
      </c>
      <c r="AK154" s="36">
        <f>IFERROR(AJ154/AJ170,0)</f>
        <v>0</v>
      </c>
      <c r="AL154" s="37" t="str">
        <f>IFERROR(AN154/AJ154,"0")</f>
        <v>0</v>
      </c>
      <c r="AM154" s="38">
        <f>IFERROR(AL154/AL155,0)</f>
        <v>0</v>
      </c>
      <c r="AN154" s="37">
        <f>CL88</f>
        <v>0</v>
      </c>
      <c r="AO154" s="39">
        <f>IFERROR(AN154/AN170,0)</f>
        <v>0</v>
      </c>
      <c r="AP154" s="40">
        <f>CM88</f>
        <v>0</v>
      </c>
      <c r="AQ154" s="36">
        <f>IFERROR(AP154/AP170,0)</f>
        <v>0</v>
      </c>
      <c r="AR154" s="37" t="str">
        <f>IFERROR(AT154/AP154,"0")</f>
        <v>0</v>
      </c>
      <c r="AS154" s="38">
        <f>IFERROR(AR154/AR155,0)</f>
        <v>0</v>
      </c>
      <c r="AT154" s="37">
        <f>CN88</f>
        <v>0</v>
      </c>
      <c r="AU154" s="43">
        <f>IFERROR(AT154/AT170,0)</f>
        <v>0</v>
      </c>
      <c r="AV154" s="44">
        <f>IFERROR(L154-F154,0)</f>
        <v>-550</v>
      </c>
      <c r="AW154" s="45">
        <f>IFERROR(AV154/F154,0)</f>
        <v>-0.42307692307692307</v>
      </c>
      <c r="AX154" s="46">
        <f>IFERROR(N154-H154,0)</f>
        <v>20.373964000000029</v>
      </c>
      <c r="AY154" s="45">
        <f>IFERROR(AX154/H154,0)</f>
        <v>0.16564198373983763</v>
      </c>
      <c r="AZ154" s="46">
        <f>IFERROR(P154-J154,0)</f>
        <v>-52369.526999999987</v>
      </c>
      <c r="BA154" s="47">
        <f>IFERROR(AZ154/J154,0)</f>
        <v>-0.32751424015009373</v>
      </c>
      <c r="BB154" s="44">
        <f>IFERROR(L154-R154,0)</f>
        <v>-737</v>
      </c>
      <c r="BC154" s="45">
        <f>IFERROR(BB154/R154,0)</f>
        <v>-0.49562878278412914</v>
      </c>
      <c r="BD154" s="46">
        <f>IFERROR(N154-T154,0)</f>
        <v>21.203750819098872</v>
      </c>
      <c r="BE154" s="45">
        <f>IFERROR(BD154/T154,0)</f>
        <v>0.17355908831641173</v>
      </c>
      <c r="BF154" s="46">
        <f>IFERROR(P154-V154,0)</f>
        <v>-74136.634000000005</v>
      </c>
      <c r="BG154" s="47">
        <f>IFERROR(BF154/V154,0)</f>
        <v>-0.40809057415110372</v>
      </c>
      <c r="BH154" s="44">
        <f>IFERROR(L154-X154,0)</f>
        <v>750</v>
      </c>
      <c r="BI154" s="45">
        <f>IFERROR(BH154/X154,0)</f>
        <v>0</v>
      </c>
      <c r="BJ154" s="46">
        <f>IFERROR(N154-Z154,0)</f>
        <v>143.37396400000003</v>
      </c>
      <c r="BK154" s="45">
        <f>IFERROR(BJ154/Z154,0)</f>
        <v>0</v>
      </c>
      <c r="BL154" s="46">
        <f>IFERROR(P154-AB154,0)</f>
        <v>107530.47300000001</v>
      </c>
      <c r="BM154" s="48">
        <f>IFERROR(BL154/AB154,0)</f>
        <v>0</v>
      </c>
      <c r="BN154" s="49">
        <f>IFERROR(L154-AP154,0)</f>
        <v>750</v>
      </c>
      <c r="BO154" s="45">
        <f>IFERROR(BN154/AP154,0)</f>
        <v>0</v>
      </c>
      <c r="BP154" s="46">
        <f>IFERROR(N154-AR154,0)</f>
        <v>143.37396400000003</v>
      </c>
      <c r="BQ154" s="45">
        <f>IFERROR(BP154/AR154,0)</f>
        <v>0</v>
      </c>
      <c r="BR154" s="46">
        <f t="shared" ref="BR154:BR170" si="252">IFERROR(P154-AT154,0)</f>
        <v>107530.47300000001</v>
      </c>
      <c r="BS154" s="48">
        <f>IFERROR(BR154/AT154,0)</f>
        <v>0</v>
      </c>
      <c r="BX154" s="321"/>
      <c r="BY154" s="366"/>
      <c r="BZ154" s="60" t="s">
        <v>36</v>
      </c>
      <c r="CA154" s="76">
        <v>1000</v>
      </c>
      <c r="CB154" s="77">
        <v>91964.79999999993</v>
      </c>
      <c r="CC154" s="78"/>
      <c r="CD154" s="79"/>
      <c r="CE154" s="80">
        <v>1503</v>
      </c>
      <c r="CF154" s="81">
        <v>137081.87099999998</v>
      </c>
      <c r="CG154" s="82"/>
      <c r="CH154" s="83"/>
      <c r="CI154" s="84"/>
      <c r="CJ154" s="85"/>
      <c r="CK154" s="78"/>
      <c r="CL154" s="83"/>
      <c r="CM154" s="78"/>
      <c r="CN154" s="83"/>
    </row>
    <row r="155" spans="3:92" ht="18" customHeight="1" x14ac:dyDescent="0.3">
      <c r="C155" s="315"/>
      <c r="D155" s="318"/>
      <c r="E155" s="60" t="s">
        <v>36</v>
      </c>
      <c r="F155" s="61">
        <f>CA89</f>
        <v>1500</v>
      </c>
      <c r="G155" s="62">
        <f>IFERROR(F155/F170,0)</f>
        <v>0.23734177215189872</v>
      </c>
      <c r="H155" s="63">
        <f t="shared" ref="H155:H170" si="253">IFERROR(J155/F155,"0")</f>
        <v>124.02079999999997</v>
      </c>
      <c r="I155" s="64">
        <f>IFERROR(H155/H155,0)</f>
        <v>1</v>
      </c>
      <c r="J155" s="63">
        <f>CB89</f>
        <v>186031.19999999995</v>
      </c>
      <c r="K155" s="65">
        <f>IFERROR(J155/J170,0)</f>
        <v>0.25719784321858141</v>
      </c>
      <c r="L155" s="66">
        <f t="shared" si="250"/>
        <v>1443</v>
      </c>
      <c r="M155" s="62">
        <f>IFERROR(L155/L170,0)</f>
        <v>0.28305217732444093</v>
      </c>
      <c r="N155" s="63">
        <f t="shared" ref="N155:N170" si="254">IFERROR(P155/L155,"0")</f>
        <v>148.0767428967429</v>
      </c>
      <c r="O155" s="64">
        <f>IFERROR(N155/N155,0)</f>
        <v>1</v>
      </c>
      <c r="P155" s="63">
        <f t="shared" si="251"/>
        <v>213674.74000000002</v>
      </c>
      <c r="Q155" s="67">
        <f>IFERROR(P155/P170,0)</f>
        <v>0.33720035076706528</v>
      </c>
      <c r="R155" s="66">
        <f>CE89</f>
        <v>1391</v>
      </c>
      <c r="S155" s="62">
        <f>IFERROR(R155/R170,0)</f>
        <v>0.30890517432822562</v>
      </c>
      <c r="T155" s="63">
        <f t="shared" ref="T155:T170" si="255">IFERROR(V155/R155,"0")</f>
        <v>126.02539971243709</v>
      </c>
      <c r="U155" s="64">
        <f>IFERROR(T155/T155,0)</f>
        <v>1</v>
      </c>
      <c r="V155" s="63">
        <f>CF89</f>
        <v>175301.33100000001</v>
      </c>
      <c r="W155" s="67">
        <f>IFERROR(V155/V170,0)</f>
        <v>0.32312359493338311</v>
      </c>
      <c r="X155" s="68">
        <f>CG89</f>
        <v>0</v>
      </c>
      <c r="Y155" s="62">
        <f>IFERROR(X155/X170,0)</f>
        <v>0</v>
      </c>
      <c r="Z155" s="63" t="str">
        <f t="shared" ref="Z155:Z170" si="256">IFERROR(AB155/X155,"0")</f>
        <v>0</v>
      </c>
      <c r="AA155" s="64">
        <f>IFERROR(Z155/Z155,0)</f>
        <v>0</v>
      </c>
      <c r="AB155" s="63">
        <f>CH89</f>
        <v>0</v>
      </c>
      <c r="AC155" s="65">
        <f>IFERROR(AB155/AB170,0)</f>
        <v>0</v>
      </c>
      <c r="AD155" s="66">
        <f>CI89</f>
        <v>0</v>
      </c>
      <c r="AE155" s="62">
        <f>IFERROR(AD155/AD170,0)</f>
        <v>0</v>
      </c>
      <c r="AF155" s="63" t="str">
        <f t="shared" ref="AF155:AF170" si="257">IFERROR(AH155/AD155,"0")</f>
        <v>0</v>
      </c>
      <c r="AG155" s="64">
        <f>IFERROR(AF155/AF155,0)</f>
        <v>0</v>
      </c>
      <c r="AH155" s="63">
        <f>CJ89</f>
        <v>0</v>
      </c>
      <c r="AI155" s="67">
        <f>IFERROR(AH155/AH170,0)</f>
        <v>0</v>
      </c>
      <c r="AJ155" s="66">
        <f>CK89</f>
        <v>0</v>
      </c>
      <c r="AK155" s="62">
        <f>IFERROR(AJ155/AJ170,0)</f>
        <v>0</v>
      </c>
      <c r="AL155" s="63" t="str">
        <f t="shared" ref="AL155:AL170" si="258">IFERROR(AN155/AJ155,"0")</f>
        <v>0</v>
      </c>
      <c r="AM155" s="64">
        <f>IFERROR(AL155/AL155,0)</f>
        <v>0</v>
      </c>
      <c r="AN155" s="63">
        <f>CL89</f>
        <v>0</v>
      </c>
      <c r="AO155" s="65">
        <f>IFERROR(AN155/AN170,0)</f>
        <v>0</v>
      </c>
      <c r="AP155" s="66">
        <f t="shared" ref="AP155:AP157" si="259">CM89</f>
        <v>0</v>
      </c>
      <c r="AQ155" s="62">
        <f>IFERROR(AP155/AP170,0)</f>
        <v>0</v>
      </c>
      <c r="AR155" s="63" t="str">
        <f t="shared" ref="AR155:AR170" si="260">IFERROR(AT155/AP155,"0")</f>
        <v>0</v>
      </c>
      <c r="AS155" s="64">
        <f>IFERROR(AR155/AR155,0)</f>
        <v>0</v>
      </c>
      <c r="AT155" s="63">
        <f t="shared" ref="AT155:AT157" si="261">CN89</f>
        <v>0</v>
      </c>
      <c r="AU155" s="69">
        <f>IFERROR(AT155/AT170,0)</f>
        <v>0</v>
      </c>
      <c r="AV155" s="70">
        <f t="shared" ref="AV155:AV171" si="262">IFERROR(L155-F155,0)</f>
        <v>-57</v>
      </c>
      <c r="AW155" s="71">
        <f t="shared" ref="AW155:AW170" si="263">IFERROR(AV155/F155,0)</f>
        <v>-3.7999999999999999E-2</v>
      </c>
      <c r="AX155" s="72">
        <f t="shared" ref="AX155:AX170" si="264">IFERROR(N155-H155,0)</f>
        <v>24.055942896742934</v>
      </c>
      <c r="AY155" s="71">
        <f t="shared" ref="AY155:AY170" si="265">IFERROR(AX155/H155,0)</f>
        <v>0.19396700308934423</v>
      </c>
      <c r="AZ155" s="72">
        <f t="shared" ref="AZ155:AZ170" si="266">IFERROR(P155-J155,0)</f>
        <v>27643.540000000066</v>
      </c>
      <c r="BA155" s="73">
        <f t="shared" ref="BA155:BA170" si="267">IFERROR(AZ155/J155,0)</f>
        <v>0.1485962569719492</v>
      </c>
      <c r="BB155" s="70">
        <f t="shared" ref="BB155:BB171" si="268">IFERROR(L155-R155,0)</f>
        <v>52</v>
      </c>
      <c r="BC155" s="71">
        <f t="shared" ref="BC155:BC170" si="269">IFERROR(BB155/R155,0)</f>
        <v>3.7383177570093455E-2</v>
      </c>
      <c r="BD155" s="72">
        <f t="shared" ref="BD155:BD170" si="270">IFERROR(N155-T155,0)</f>
        <v>22.051343184305807</v>
      </c>
      <c r="BE155" s="71">
        <f t="shared" ref="BE155:BE170" si="271">IFERROR(BD155/T155,0)</f>
        <v>0.17497538777597405</v>
      </c>
      <c r="BF155" s="72">
        <f t="shared" ref="BF155:BF170" si="272">IFERROR(P155-V155,0)</f>
        <v>38373.409000000014</v>
      </c>
      <c r="BG155" s="73">
        <f t="shared" ref="BG155:BG170" si="273">IFERROR(BF155/V155,0)</f>
        <v>0.21889970133769271</v>
      </c>
      <c r="BH155" s="70">
        <f t="shared" ref="BH155:BH171" si="274">IFERROR(L155-X155,0)</f>
        <v>1443</v>
      </c>
      <c r="BI155" s="71">
        <f t="shared" ref="BI155:BI170" si="275">IFERROR(BH155/X155,0)</f>
        <v>0</v>
      </c>
      <c r="BJ155" s="72">
        <f t="shared" ref="BJ155:BJ170" si="276">IFERROR(N155-Z155,0)</f>
        <v>148.0767428967429</v>
      </c>
      <c r="BK155" s="71">
        <f t="shared" ref="BK155:BK170" si="277">IFERROR(BJ155/Z155,0)</f>
        <v>0</v>
      </c>
      <c r="BL155" s="72">
        <f t="shared" ref="BL155:BL170" si="278">IFERROR(P155-AB155,0)</f>
        <v>213674.74000000002</v>
      </c>
      <c r="BM155" s="74">
        <f t="shared" ref="BM155:BM170" si="279">IFERROR(BL155/AB155,0)</f>
        <v>0</v>
      </c>
      <c r="BN155" s="75">
        <f t="shared" ref="BN155:BN170" si="280">IFERROR(L155-AP155,0)</f>
        <v>1443</v>
      </c>
      <c r="BO155" s="71">
        <f t="shared" ref="BO155:BO170" si="281">IFERROR(BN155/AP155,0)</f>
        <v>0</v>
      </c>
      <c r="BP155" s="72">
        <f t="shared" ref="BP155:BP170" si="282">IFERROR(N155-AR155,0)</f>
        <v>148.0767428967429</v>
      </c>
      <c r="BQ155" s="71">
        <f t="shared" ref="BQ155:BQ170" si="283">IFERROR(BP155/AR155,0)</f>
        <v>0</v>
      </c>
      <c r="BR155" s="72">
        <f t="shared" si="252"/>
        <v>213674.74000000002</v>
      </c>
      <c r="BS155" s="74">
        <f t="shared" ref="BS155:BS170" si="284">IFERROR(BR155/AT155,0)</f>
        <v>0</v>
      </c>
      <c r="BX155" s="321"/>
      <c r="BY155" s="366"/>
      <c r="BZ155" s="60" t="s">
        <v>38</v>
      </c>
      <c r="CA155" s="76">
        <v>120</v>
      </c>
      <c r="CB155" s="77">
        <v>11491.200000000003</v>
      </c>
      <c r="CC155" s="78"/>
      <c r="CD155" s="79"/>
      <c r="CE155" s="80">
        <v>308</v>
      </c>
      <c r="CF155" s="81">
        <v>27688.161</v>
      </c>
      <c r="CG155" s="82"/>
      <c r="CH155" s="83"/>
      <c r="CI155" s="84"/>
      <c r="CJ155" s="85"/>
      <c r="CK155" s="78"/>
      <c r="CL155" s="83"/>
      <c r="CM155" s="78"/>
      <c r="CN155" s="83"/>
    </row>
    <row r="156" spans="3:92" ht="18" customHeight="1" x14ac:dyDescent="0.3">
      <c r="C156" s="315"/>
      <c r="D156" s="318"/>
      <c r="E156" s="60" t="s">
        <v>37</v>
      </c>
      <c r="F156" s="61">
        <f>CA90</f>
        <v>200</v>
      </c>
      <c r="G156" s="62">
        <f>IFERROR(F156/F170,0)</f>
        <v>3.1645569620253167E-2</v>
      </c>
      <c r="H156" s="63">
        <f t="shared" si="253"/>
        <v>129.36000000000001</v>
      </c>
      <c r="I156" s="64">
        <f>IFERROR(H156/H155,0)</f>
        <v>1.0430508430843863</v>
      </c>
      <c r="J156" s="63">
        <f>CB90</f>
        <v>25872.000000000004</v>
      </c>
      <c r="K156" s="65">
        <f>IFERROR(J156/J170,0)</f>
        <v>3.5769390294483623E-2</v>
      </c>
      <c r="L156" s="66">
        <f t="shared" si="250"/>
        <v>174</v>
      </c>
      <c r="M156" s="62">
        <f>IFERROR(L156/L170,0)</f>
        <v>3.4131031777167517E-2</v>
      </c>
      <c r="N156" s="63">
        <f t="shared" si="254"/>
        <v>153.87675862068966</v>
      </c>
      <c r="O156" s="64">
        <f>IFERROR(N156/N155,0)</f>
        <v>1.0391689850173922</v>
      </c>
      <c r="P156" s="63">
        <f t="shared" si="251"/>
        <v>26774.556</v>
      </c>
      <c r="Q156" s="67">
        <f>IFERROR(P156/P170,0)</f>
        <v>4.2252957344571622E-2</v>
      </c>
      <c r="R156" s="66">
        <f>CE90</f>
        <v>228</v>
      </c>
      <c r="S156" s="62">
        <f>IFERROR(R156/R170,0)</f>
        <v>5.0632911392405063E-2</v>
      </c>
      <c r="T156" s="63">
        <f t="shared" si="255"/>
        <v>135.70974122807019</v>
      </c>
      <c r="U156" s="64">
        <f>IFERROR(T156/T155,0)</f>
        <v>1.0768443626263491</v>
      </c>
      <c r="V156" s="63">
        <f>CF90</f>
        <v>30941.821</v>
      </c>
      <c r="W156" s="67">
        <f>IFERROR(V156/V170,0)</f>
        <v>5.7033408578656179E-2</v>
      </c>
      <c r="X156" s="68">
        <f>CG90</f>
        <v>0</v>
      </c>
      <c r="Y156" s="62">
        <f>IFERROR(X156/X170,0)</f>
        <v>0</v>
      </c>
      <c r="Z156" s="63" t="str">
        <f t="shared" si="256"/>
        <v>0</v>
      </c>
      <c r="AA156" s="64">
        <f>IFERROR(Z156/Z155,0)</f>
        <v>0</v>
      </c>
      <c r="AB156" s="63">
        <f>CH90</f>
        <v>0</v>
      </c>
      <c r="AC156" s="65">
        <f>IFERROR(AB156/AB170,0)</f>
        <v>0</v>
      </c>
      <c r="AD156" s="66">
        <f>CI90</f>
        <v>0</v>
      </c>
      <c r="AE156" s="62">
        <f>IFERROR(AD156/AD170,0)</f>
        <v>0</v>
      </c>
      <c r="AF156" s="63" t="str">
        <f t="shared" si="257"/>
        <v>0</v>
      </c>
      <c r="AG156" s="64">
        <f>IFERROR(AF156/AF155,0)</f>
        <v>0</v>
      </c>
      <c r="AH156" s="63">
        <f>CJ90</f>
        <v>0</v>
      </c>
      <c r="AI156" s="67">
        <f>IFERROR(AH156/AH170,0)</f>
        <v>0</v>
      </c>
      <c r="AJ156" s="66">
        <f>CK90</f>
        <v>0</v>
      </c>
      <c r="AK156" s="62">
        <f>IFERROR(AJ156/AJ170,0)</f>
        <v>0</v>
      </c>
      <c r="AL156" s="63" t="str">
        <f t="shared" si="258"/>
        <v>0</v>
      </c>
      <c r="AM156" s="64">
        <f>IFERROR(AL156/AL155,0)</f>
        <v>0</v>
      </c>
      <c r="AN156" s="63">
        <f>CL90</f>
        <v>0</v>
      </c>
      <c r="AO156" s="65">
        <f>IFERROR(AN156/AN170,0)</f>
        <v>0</v>
      </c>
      <c r="AP156" s="66">
        <f t="shared" si="259"/>
        <v>0</v>
      </c>
      <c r="AQ156" s="62">
        <f>IFERROR(AP156/AP170,0)</f>
        <v>0</v>
      </c>
      <c r="AR156" s="63" t="str">
        <f t="shared" si="260"/>
        <v>0</v>
      </c>
      <c r="AS156" s="64">
        <f>IFERROR(AR156/AR155,0)</f>
        <v>0</v>
      </c>
      <c r="AT156" s="63">
        <f t="shared" si="261"/>
        <v>0</v>
      </c>
      <c r="AU156" s="69">
        <f>IFERROR(AT156/AT170,0)</f>
        <v>0</v>
      </c>
      <c r="AV156" s="70">
        <f t="shared" si="262"/>
        <v>-26</v>
      </c>
      <c r="AW156" s="71">
        <f t="shared" si="263"/>
        <v>-0.13</v>
      </c>
      <c r="AX156" s="72">
        <f t="shared" si="264"/>
        <v>24.516758620689643</v>
      </c>
      <c r="AY156" s="71">
        <f t="shared" si="265"/>
        <v>0.18952348964664223</v>
      </c>
      <c r="AZ156" s="72">
        <f t="shared" si="266"/>
        <v>902.55599999999686</v>
      </c>
      <c r="BA156" s="73">
        <f t="shared" si="267"/>
        <v>3.488543599257872E-2</v>
      </c>
      <c r="BB156" s="70">
        <f t="shared" si="268"/>
        <v>-54</v>
      </c>
      <c r="BC156" s="71">
        <f t="shared" si="269"/>
        <v>-0.23684210526315788</v>
      </c>
      <c r="BD156" s="72">
        <f t="shared" si="270"/>
        <v>18.167017392619471</v>
      </c>
      <c r="BE156" s="71">
        <f t="shared" si="271"/>
        <v>0.13386671603837536</v>
      </c>
      <c r="BF156" s="72">
        <f t="shared" si="272"/>
        <v>-4167.2649999999994</v>
      </c>
      <c r="BG156" s="73">
        <f t="shared" si="273"/>
        <v>-0.13468066407597665</v>
      </c>
      <c r="BH156" s="70">
        <f t="shared" si="274"/>
        <v>174</v>
      </c>
      <c r="BI156" s="71">
        <f t="shared" si="275"/>
        <v>0</v>
      </c>
      <c r="BJ156" s="72">
        <f t="shared" si="276"/>
        <v>153.87675862068966</v>
      </c>
      <c r="BK156" s="71">
        <f t="shared" si="277"/>
        <v>0</v>
      </c>
      <c r="BL156" s="72">
        <f t="shared" si="278"/>
        <v>26774.556</v>
      </c>
      <c r="BM156" s="74">
        <f t="shared" si="279"/>
        <v>0</v>
      </c>
      <c r="BN156" s="75">
        <f t="shared" si="280"/>
        <v>174</v>
      </c>
      <c r="BO156" s="71">
        <f t="shared" si="281"/>
        <v>0</v>
      </c>
      <c r="BP156" s="72">
        <f t="shared" si="282"/>
        <v>153.87675862068966</v>
      </c>
      <c r="BQ156" s="71">
        <f t="shared" si="283"/>
        <v>0</v>
      </c>
      <c r="BR156" s="72">
        <f t="shared" si="252"/>
        <v>26774.556</v>
      </c>
      <c r="BS156" s="74">
        <f t="shared" si="284"/>
        <v>0</v>
      </c>
      <c r="BX156" s="321"/>
      <c r="BY156" s="366"/>
      <c r="BZ156" s="60" t="s">
        <v>40</v>
      </c>
      <c r="CA156" s="76">
        <v>90</v>
      </c>
      <c r="CB156" s="77">
        <v>7797.6000000000013</v>
      </c>
      <c r="CC156" s="78"/>
      <c r="CD156" s="79"/>
      <c r="CE156" s="80">
        <v>10</v>
      </c>
      <c r="CF156" s="81">
        <v>761.36599999999999</v>
      </c>
      <c r="CG156" s="82"/>
      <c r="CH156" s="83"/>
      <c r="CI156" s="84"/>
      <c r="CJ156" s="85"/>
      <c r="CK156" s="78"/>
      <c r="CL156" s="83"/>
      <c r="CM156" s="78"/>
      <c r="CN156" s="83"/>
    </row>
    <row r="157" spans="3:92" ht="18" customHeight="1" x14ac:dyDescent="0.3">
      <c r="C157" s="315"/>
      <c r="D157" s="318"/>
      <c r="E157" s="60" t="s">
        <v>39</v>
      </c>
      <c r="F157" s="61">
        <f>CA91</f>
        <v>90</v>
      </c>
      <c r="G157" s="62">
        <f>IFERROR(F157/F170,0)</f>
        <v>1.4240506329113924E-2</v>
      </c>
      <c r="H157" s="63">
        <f t="shared" si="253"/>
        <v>117.04</v>
      </c>
      <c r="I157" s="64">
        <f>IFERROR(H157/H155,0)</f>
        <v>0.94371266755253991</v>
      </c>
      <c r="J157" s="63">
        <f>CB91</f>
        <v>10533.6</v>
      </c>
      <c r="K157" s="65">
        <f>IFERROR(J157/J170,0)</f>
        <v>1.4563251762754045E-2</v>
      </c>
      <c r="L157" s="66">
        <f t="shared" si="250"/>
        <v>119</v>
      </c>
      <c r="M157" s="62">
        <f>IFERROR(L157/L170,0)</f>
        <v>2.3342487249901921E-2</v>
      </c>
      <c r="N157" s="63">
        <f t="shared" si="254"/>
        <v>103.59890756302521</v>
      </c>
      <c r="O157" s="64">
        <f>IFERROR(N157/N155,0)</f>
        <v>0.69962983745034801</v>
      </c>
      <c r="P157" s="63">
        <f t="shared" si="251"/>
        <v>12328.27</v>
      </c>
      <c r="Q157" s="67">
        <f>IFERROR(P157/P170,0)</f>
        <v>1.9455256940296674E-2</v>
      </c>
      <c r="R157" s="66">
        <f>CE91</f>
        <v>86</v>
      </c>
      <c r="S157" s="62">
        <f>IFERROR(R157/R170,0)</f>
        <v>1.9098378858538753E-2</v>
      </c>
      <c r="T157" s="63">
        <f t="shared" si="255"/>
        <v>84.207186046511637</v>
      </c>
      <c r="U157" s="64">
        <f>IFERROR(T157/T155,0)</f>
        <v>0.66817630603556388</v>
      </c>
      <c r="V157" s="63">
        <f>CF91</f>
        <v>7241.8180000000002</v>
      </c>
      <c r="W157" s="67">
        <f>IFERROR(V157/V170,0)</f>
        <v>1.3348456926509489E-2</v>
      </c>
      <c r="X157" s="68">
        <f>CG91</f>
        <v>0</v>
      </c>
      <c r="Y157" s="62">
        <f>IFERROR(X157/X170,0)</f>
        <v>0</v>
      </c>
      <c r="Z157" s="63" t="str">
        <f t="shared" si="256"/>
        <v>0</v>
      </c>
      <c r="AA157" s="64">
        <f>IFERROR(Z157/Z155,0)</f>
        <v>0</v>
      </c>
      <c r="AB157" s="63">
        <f>CH91</f>
        <v>0</v>
      </c>
      <c r="AC157" s="65">
        <f>IFERROR(AB157/AB170,0)</f>
        <v>0</v>
      </c>
      <c r="AD157" s="66">
        <f>CI91</f>
        <v>0</v>
      </c>
      <c r="AE157" s="62">
        <f>IFERROR(AD157/AD170,0)</f>
        <v>0</v>
      </c>
      <c r="AF157" s="63" t="str">
        <f t="shared" si="257"/>
        <v>0</v>
      </c>
      <c r="AG157" s="64">
        <f>IFERROR(AF157/AF155,0)</f>
        <v>0</v>
      </c>
      <c r="AH157" s="63">
        <f>CJ91</f>
        <v>0</v>
      </c>
      <c r="AI157" s="67">
        <f>IFERROR(AH157/AH170,0)</f>
        <v>0</v>
      </c>
      <c r="AJ157" s="66">
        <f>CK91</f>
        <v>0</v>
      </c>
      <c r="AK157" s="62">
        <f>IFERROR(AJ157/AJ170,0)</f>
        <v>0</v>
      </c>
      <c r="AL157" s="63" t="str">
        <f t="shared" si="258"/>
        <v>0</v>
      </c>
      <c r="AM157" s="64">
        <f>IFERROR(AL157/AL155,0)</f>
        <v>0</v>
      </c>
      <c r="AN157" s="63">
        <f>CL91</f>
        <v>0</v>
      </c>
      <c r="AO157" s="65">
        <f>IFERROR(AN157/AN170,0)</f>
        <v>0</v>
      </c>
      <c r="AP157" s="66">
        <f t="shared" si="259"/>
        <v>0</v>
      </c>
      <c r="AQ157" s="62">
        <f>IFERROR(AP157/AP170,0)</f>
        <v>0</v>
      </c>
      <c r="AR157" s="63" t="str">
        <f t="shared" si="260"/>
        <v>0</v>
      </c>
      <c r="AS157" s="64">
        <f>IFERROR(AR157/AR155,0)</f>
        <v>0</v>
      </c>
      <c r="AT157" s="63">
        <f t="shared" si="261"/>
        <v>0</v>
      </c>
      <c r="AU157" s="69">
        <f>IFERROR(AT157/AT170,0)</f>
        <v>0</v>
      </c>
      <c r="AV157" s="70">
        <f t="shared" si="262"/>
        <v>29</v>
      </c>
      <c r="AW157" s="71">
        <f t="shared" si="263"/>
        <v>0.32222222222222224</v>
      </c>
      <c r="AX157" s="72">
        <f t="shared" si="264"/>
        <v>-13.441092436974799</v>
      </c>
      <c r="AY157" s="71">
        <f t="shared" si="265"/>
        <v>-0.11484186976225905</v>
      </c>
      <c r="AZ157" s="72">
        <f t="shared" si="266"/>
        <v>1794.67</v>
      </c>
      <c r="BA157" s="73">
        <f t="shared" si="267"/>
        <v>0.17037574998101315</v>
      </c>
      <c r="BB157" s="70">
        <f t="shared" si="268"/>
        <v>33</v>
      </c>
      <c r="BC157" s="71">
        <f t="shared" si="269"/>
        <v>0.38372093023255816</v>
      </c>
      <c r="BD157" s="72">
        <f t="shared" si="270"/>
        <v>19.39172151651357</v>
      </c>
      <c r="BE157" s="71">
        <f t="shared" si="271"/>
        <v>0.23028582745660922</v>
      </c>
      <c r="BF157" s="72">
        <f t="shared" si="272"/>
        <v>5086.4520000000002</v>
      </c>
      <c r="BG157" s="73">
        <f t="shared" si="273"/>
        <v>0.70237224962019207</v>
      </c>
      <c r="BH157" s="70">
        <f t="shared" si="274"/>
        <v>119</v>
      </c>
      <c r="BI157" s="71">
        <f t="shared" si="275"/>
        <v>0</v>
      </c>
      <c r="BJ157" s="72">
        <f t="shared" si="276"/>
        <v>103.59890756302521</v>
      </c>
      <c r="BK157" s="71">
        <f t="shared" si="277"/>
        <v>0</v>
      </c>
      <c r="BL157" s="72">
        <f t="shared" si="278"/>
        <v>12328.27</v>
      </c>
      <c r="BM157" s="74">
        <f t="shared" si="279"/>
        <v>0</v>
      </c>
      <c r="BN157" s="75">
        <f t="shared" si="280"/>
        <v>119</v>
      </c>
      <c r="BO157" s="71">
        <f t="shared" si="281"/>
        <v>0</v>
      </c>
      <c r="BP157" s="72">
        <f t="shared" si="282"/>
        <v>103.59890756302521</v>
      </c>
      <c r="BQ157" s="71">
        <f t="shared" si="283"/>
        <v>0</v>
      </c>
      <c r="BR157" s="72">
        <f t="shared" si="252"/>
        <v>12328.27</v>
      </c>
      <c r="BS157" s="74">
        <f t="shared" si="284"/>
        <v>0</v>
      </c>
      <c r="BX157" s="321"/>
      <c r="BY157" s="366" t="s">
        <v>42</v>
      </c>
      <c r="BZ157" s="60" t="s">
        <v>43</v>
      </c>
      <c r="CA157" s="76">
        <v>250</v>
      </c>
      <c r="CB157" s="77">
        <v>15000</v>
      </c>
      <c r="CC157" s="78"/>
      <c r="CD157" s="79"/>
      <c r="CE157" s="80">
        <v>467</v>
      </c>
      <c r="CF157" s="81">
        <v>30257.240999999998</v>
      </c>
      <c r="CG157" s="82"/>
      <c r="CH157" s="83"/>
      <c r="CI157" s="84"/>
      <c r="CJ157" s="85"/>
      <c r="CK157" s="78"/>
      <c r="CL157" s="83"/>
      <c r="CM157" s="78"/>
      <c r="CN157" s="83"/>
    </row>
    <row r="158" spans="3:92" ht="18" customHeight="1" x14ac:dyDescent="0.3">
      <c r="C158" s="315"/>
      <c r="D158" s="319"/>
      <c r="E158" s="86" t="s">
        <v>41</v>
      </c>
      <c r="F158" s="87">
        <f>SUM(F154:F157)</f>
        <v>3090</v>
      </c>
      <c r="G158" s="88">
        <f>IFERROR(F158/F170,0)</f>
        <v>0.48892405063291139</v>
      </c>
      <c r="H158" s="89">
        <f t="shared" si="253"/>
        <v>123.73359223300969</v>
      </c>
      <c r="I158" s="90">
        <f>IFERROR(H158/H155,0)</f>
        <v>0.99768419678803655</v>
      </c>
      <c r="J158" s="89">
        <f>SUM(J154:J157)</f>
        <v>382336.79999999993</v>
      </c>
      <c r="K158" s="91">
        <f>IFERROR(J158/J170,0)</f>
        <v>0.52860058067192028</v>
      </c>
      <c r="L158" s="92">
        <f>SUM(L154:L157)</f>
        <v>2486</v>
      </c>
      <c r="M158" s="88">
        <f>IFERROR(L158/L170,0)</f>
        <v>0.48764221263240487</v>
      </c>
      <c r="N158" s="89">
        <f t="shared" si="254"/>
        <v>144.93485076427999</v>
      </c>
      <c r="O158" s="90">
        <f>IFERROR(N158/N155,0)</f>
        <v>0.97878200133930671</v>
      </c>
      <c r="P158" s="89">
        <f>SUM(P154:P157)</f>
        <v>360308.03900000005</v>
      </c>
      <c r="Q158" s="93">
        <f>IFERROR(P158/P170,0)</f>
        <v>0.56860252706985126</v>
      </c>
      <c r="R158" s="92">
        <f>SUM(R154:R157)</f>
        <v>3192</v>
      </c>
      <c r="S158" s="88">
        <f>IFERROR(R158/R170,0)</f>
        <v>0.70886075949367089</v>
      </c>
      <c r="T158" s="89">
        <f t="shared" si="255"/>
        <v>123.79451033834587</v>
      </c>
      <c r="U158" s="90">
        <f>IFERROR(T158/T155,0)</f>
        <v>0.98229809721546901</v>
      </c>
      <c r="V158" s="89">
        <f>SUM(V154:V157)</f>
        <v>395152.07700000005</v>
      </c>
      <c r="W158" s="93">
        <f>IFERROR(V158/V170,0)</f>
        <v>0.72836275079755686</v>
      </c>
      <c r="X158" s="94">
        <f>SUM(X154:X157)</f>
        <v>0</v>
      </c>
      <c r="Y158" s="88">
        <f>IFERROR(X158/X170,0)</f>
        <v>0</v>
      </c>
      <c r="Z158" s="89" t="str">
        <f t="shared" si="256"/>
        <v>0</v>
      </c>
      <c r="AA158" s="90">
        <f>IFERROR(Z158/Z155,0)</f>
        <v>0</v>
      </c>
      <c r="AB158" s="89">
        <f>SUM(AB154:AB157)</f>
        <v>0</v>
      </c>
      <c r="AC158" s="91">
        <f>IFERROR(AB158/AB170,0)</f>
        <v>0</v>
      </c>
      <c r="AD158" s="92">
        <f>SUM(AD154:AD157)</f>
        <v>0</v>
      </c>
      <c r="AE158" s="88">
        <f>IFERROR(AD158/AD170,0)</f>
        <v>0</v>
      </c>
      <c r="AF158" s="89" t="str">
        <f t="shared" si="257"/>
        <v>0</v>
      </c>
      <c r="AG158" s="90">
        <f>IFERROR(AF158/AF155,0)</f>
        <v>0</v>
      </c>
      <c r="AH158" s="89">
        <f>SUM(AH154:AH157)</f>
        <v>0</v>
      </c>
      <c r="AI158" s="93">
        <f>IFERROR(AH158/AH170,0)</f>
        <v>0</v>
      </c>
      <c r="AJ158" s="92">
        <f>SUM(AJ154:AJ157)</f>
        <v>0</v>
      </c>
      <c r="AK158" s="88">
        <f>IFERROR(AJ158/AJ170,0)</f>
        <v>0</v>
      </c>
      <c r="AL158" s="89" t="str">
        <f t="shared" si="258"/>
        <v>0</v>
      </c>
      <c r="AM158" s="90">
        <f>IFERROR(AL158/AL155,0)</f>
        <v>0</v>
      </c>
      <c r="AN158" s="89">
        <f>SUM(AN154:AN157)</f>
        <v>0</v>
      </c>
      <c r="AO158" s="91">
        <f>IFERROR(AN158/AN170,0)</f>
        <v>0</v>
      </c>
      <c r="AP158" s="92">
        <f>SUM(AP154:AP157)</f>
        <v>0</v>
      </c>
      <c r="AQ158" s="88">
        <f>IFERROR(AP158/AP170,0)</f>
        <v>0</v>
      </c>
      <c r="AR158" s="89" t="str">
        <f t="shared" si="260"/>
        <v>0</v>
      </c>
      <c r="AS158" s="90">
        <f>IFERROR(AR158/AR155,0)</f>
        <v>0</v>
      </c>
      <c r="AT158" s="89">
        <f>SUM(AT154:AT157)</f>
        <v>0</v>
      </c>
      <c r="AU158" s="95">
        <f>IFERROR(AT158/AT170,0)</f>
        <v>0</v>
      </c>
      <c r="AV158" s="96">
        <f t="shared" si="262"/>
        <v>-604</v>
      </c>
      <c r="AW158" s="97">
        <f t="shared" si="263"/>
        <v>-0.19546925566343043</v>
      </c>
      <c r="AX158" s="98">
        <f t="shared" si="264"/>
        <v>21.201258531270298</v>
      </c>
      <c r="AY158" s="97">
        <f t="shared" si="265"/>
        <v>0.17134601969160498</v>
      </c>
      <c r="AZ158" s="98">
        <f t="shared" si="266"/>
        <v>-22028.760999999882</v>
      </c>
      <c r="BA158" s="99">
        <f t="shared" si="267"/>
        <v>-5.7616114901834943E-2</v>
      </c>
      <c r="BB158" s="96">
        <f t="shared" si="268"/>
        <v>-706</v>
      </c>
      <c r="BC158" s="97">
        <f t="shared" si="269"/>
        <v>-0.22117794486215539</v>
      </c>
      <c r="BD158" s="98">
        <f t="shared" si="270"/>
        <v>21.140340425934113</v>
      </c>
      <c r="BE158" s="97">
        <f t="shared" si="271"/>
        <v>0.17076961141616798</v>
      </c>
      <c r="BF158" s="98">
        <f t="shared" si="272"/>
        <v>-34844.038</v>
      </c>
      <c r="BG158" s="99">
        <f t="shared" si="273"/>
        <v>-8.8178805143924358E-2</v>
      </c>
      <c r="BH158" s="96">
        <f t="shared" si="274"/>
        <v>2486</v>
      </c>
      <c r="BI158" s="97">
        <f t="shared" si="275"/>
        <v>0</v>
      </c>
      <c r="BJ158" s="98">
        <f t="shared" si="276"/>
        <v>144.93485076427999</v>
      </c>
      <c r="BK158" s="97">
        <f t="shared" si="277"/>
        <v>0</v>
      </c>
      <c r="BL158" s="98">
        <f t="shared" si="278"/>
        <v>360308.03900000005</v>
      </c>
      <c r="BM158" s="100">
        <f t="shared" si="279"/>
        <v>0</v>
      </c>
      <c r="BN158" s="101">
        <f t="shared" si="280"/>
        <v>2486</v>
      </c>
      <c r="BO158" s="97">
        <f t="shared" si="281"/>
        <v>0</v>
      </c>
      <c r="BP158" s="98">
        <f t="shared" si="282"/>
        <v>144.93485076427999</v>
      </c>
      <c r="BQ158" s="97">
        <f t="shared" si="283"/>
        <v>0</v>
      </c>
      <c r="BR158" s="98">
        <f t="shared" si="252"/>
        <v>360308.03900000005</v>
      </c>
      <c r="BS158" s="100">
        <f t="shared" si="284"/>
        <v>0</v>
      </c>
      <c r="BX158" s="321"/>
      <c r="BY158" s="366"/>
      <c r="BZ158" s="60" t="s">
        <v>46</v>
      </c>
      <c r="CA158" s="76">
        <v>0</v>
      </c>
      <c r="CB158" s="77">
        <v>0</v>
      </c>
      <c r="CC158" s="78"/>
      <c r="CD158" s="79"/>
      <c r="CE158" s="80">
        <v>0</v>
      </c>
      <c r="CF158" s="81">
        <v>0</v>
      </c>
      <c r="CG158" s="82"/>
      <c r="CH158" s="83"/>
      <c r="CI158" s="84"/>
      <c r="CJ158" s="85"/>
      <c r="CK158" s="78"/>
      <c r="CL158" s="83"/>
      <c r="CM158" s="78"/>
      <c r="CN158" s="83"/>
    </row>
    <row r="159" spans="3:92" ht="18" customHeight="1" x14ac:dyDescent="0.3">
      <c r="C159" s="315"/>
      <c r="D159" s="320" t="s">
        <v>44</v>
      </c>
      <c r="E159" s="102" t="s">
        <v>45</v>
      </c>
      <c r="F159" s="103">
        <f>CA92</f>
        <v>250</v>
      </c>
      <c r="G159" s="104">
        <f>IFERROR(F159/F170,0)</f>
        <v>3.9556962025316458E-2</v>
      </c>
      <c r="H159" s="105">
        <f t="shared" si="253"/>
        <v>88</v>
      </c>
      <c r="I159" s="106">
        <f>IFERROR(H159/H155,0)</f>
        <v>0.70955839665604503</v>
      </c>
      <c r="J159" s="105">
        <f>CB92</f>
        <v>22000</v>
      </c>
      <c r="K159" s="107">
        <f>IFERROR(J159/J170,0)</f>
        <v>3.0416148209594911E-2</v>
      </c>
      <c r="L159" s="108">
        <f t="shared" ref="L159:L161" si="285">CC92</f>
        <v>377</v>
      </c>
      <c r="M159" s="104">
        <f>IFERROR(L159/L170,0)</f>
        <v>7.3950568850529613E-2</v>
      </c>
      <c r="N159" s="105">
        <f t="shared" si="254"/>
        <v>72.770615384615382</v>
      </c>
      <c r="O159" s="106">
        <f>IFERROR(N159/N155,0)</f>
        <v>0.49143852006091127</v>
      </c>
      <c r="P159" s="105">
        <f t="shared" ref="P159:P161" si="286">CD92</f>
        <v>27434.522000000001</v>
      </c>
      <c r="Q159" s="109">
        <f>IFERROR(P159/P170,0)</f>
        <v>4.3294450441483015E-2</v>
      </c>
      <c r="R159" s="108">
        <f>CE92</f>
        <v>95</v>
      </c>
      <c r="S159" s="104">
        <f>IFERROR(R159/R170,0)</f>
        <v>2.1097046413502109E-2</v>
      </c>
      <c r="T159" s="105">
        <f t="shared" si="255"/>
        <v>61.416210526315787</v>
      </c>
      <c r="U159" s="106">
        <f>IFERROR(T159/T155,0)</f>
        <v>0.48733200344100785</v>
      </c>
      <c r="V159" s="105">
        <f>CF92</f>
        <v>5834.54</v>
      </c>
      <c r="W159" s="109">
        <f>IFERROR(V159/V170,0)</f>
        <v>1.0754496436667791E-2</v>
      </c>
      <c r="X159" s="110">
        <f>CG92</f>
        <v>0</v>
      </c>
      <c r="Y159" s="104">
        <f>IFERROR(X159/X170,0)</f>
        <v>0</v>
      </c>
      <c r="Z159" s="105" t="str">
        <f t="shared" si="256"/>
        <v>0</v>
      </c>
      <c r="AA159" s="106">
        <f>IFERROR(Z159/Z155,0)</f>
        <v>0</v>
      </c>
      <c r="AB159" s="105">
        <f>CH92</f>
        <v>0</v>
      </c>
      <c r="AC159" s="107">
        <f>IFERROR(AB159/AB170,0)</f>
        <v>0</v>
      </c>
      <c r="AD159" s="108">
        <f>CI92</f>
        <v>0</v>
      </c>
      <c r="AE159" s="104">
        <f>IFERROR(AD159/AD170,0)</f>
        <v>0</v>
      </c>
      <c r="AF159" s="105" t="str">
        <f t="shared" si="257"/>
        <v>0</v>
      </c>
      <c r="AG159" s="106">
        <f>IFERROR(AF159/AF155,0)</f>
        <v>0</v>
      </c>
      <c r="AH159" s="105">
        <f>CJ92</f>
        <v>0</v>
      </c>
      <c r="AI159" s="109">
        <f>IFERROR(AH159/AH170,0)</f>
        <v>0</v>
      </c>
      <c r="AJ159" s="108">
        <f>CK92</f>
        <v>0</v>
      </c>
      <c r="AK159" s="104">
        <f>IFERROR(AJ159/AJ170,0)</f>
        <v>0</v>
      </c>
      <c r="AL159" s="105" t="str">
        <f t="shared" si="258"/>
        <v>0</v>
      </c>
      <c r="AM159" s="106">
        <f>IFERROR(AL159/AL155,0)</f>
        <v>0</v>
      </c>
      <c r="AN159" s="105">
        <f>CL92</f>
        <v>0</v>
      </c>
      <c r="AO159" s="107">
        <f>IFERROR(AN159/AN170,0)</f>
        <v>0</v>
      </c>
      <c r="AP159" s="108">
        <f>CM92</f>
        <v>0</v>
      </c>
      <c r="AQ159" s="104">
        <f>IFERROR(AP159/AP170,0)</f>
        <v>0</v>
      </c>
      <c r="AR159" s="105" t="str">
        <f t="shared" si="260"/>
        <v>0</v>
      </c>
      <c r="AS159" s="106">
        <f>IFERROR(AR159/AR155,0)</f>
        <v>0</v>
      </c>
      <c r="AT159" s="105">
        <f>CN92</f>
        <v>0</v>
      </c>
      <c r="AU159" s="111">
        <f>IFERROR(AT159/AT170,0)</f>
        <v>0</v>
      </c>
      <c r="AV159" s="112">
        <f t="shared" si="262"/>
        <v>127</v>
      </c>
      <c r="AW159" s="113">
        <f t="shared" si="263"/>
        <v>0.50800000000000001</v>
      </c>
      <c r="AX159" s="114">
        <f t="shared" si="264"/>
        <v>-15.229384615384618</v>
      </c>
      <c r="AY159" s="113">
        <f t="shared" si="265"/>
        <v>-0.17306118881118884</v>
      </c>
      <c r="AZ159" s="114">
        <f t="shared" si="266"/>
        <v>5434.5220000000008</v>
      </c>
      <c r="BA159" s="115">
        <f t="shared" si="267"/>
        <v>0.24702372727272731</v>
      </c>
      <c r="BB159" s="112">
        <f t="shared" si="268"/>
        <v>282</v>
      </c>
      <c r="BC159" s="113">
        <f t="shared" si="269"/>
        <v>2.9684210526315788</v>
      </c>
      <c r="BD159" s="114">
        <f t="shared" si="270"/>
        <v>11.354404858299596</v>
      </c>
      <c r="BE159" s="113">
        <f t="shared" si="271"/>
        <v>0.18487635041296513</v>
      </c>
      <c r="BF159" s="114">
        <f t="shared" si="272"/>
        <v>21599.982</v>
      </c>
      <c r="BG159" s="115">
        <f t="shared" si="273"/>
        <v>3.7020882537440825</v>
      </c>
      <c r="BH159" s="112">
        <f t="shared" si="274"/>
        <v>377</v>
      </c>
      <c r="BI159" s="113">
        <f t="shared" si="275"/>
        <v>0</v>
      </c>
      <c r="BJ159" s="114">
        <f t="shared" si="276"/>
        <v>72.770615384615382</v>
      </c>
      <c r="BK159" s="113">
        <f t="shared" si="277"/>
        <v>0</v>
      </c>
      <c r="BL159" s="114">
        <f t="shared" si="278"/>
        <v>27434.522000000001</v>
      </c>
      <c r="BM159" s="116">
        <f t="shared" si="279"/>
        <v>0</v>
      </c>
      <c r="BN159" s="117">
        <f t="shared" si="280"/>
        <v>377</v>
      </c>
      <c r="BO159" s="113">
        <f t="shared" si="281"/>
        <v>0</v>
      </c>
      <c r="BP159" s="114">
        <f t="shared" si="282"/>
        <v>72.770615384615382</v>
      </c>
      <c r="BQ159" s="113">
        <f t="shared" si="283"/>
        <v>0</v>
      </c>
      <c r="BR159" s="114">
        <f t="shared" si="252"/>
        <v>27434.522000000001</v>
      </c>
      <c r="BS159" s="116">
        <f t="shared" si="284"/>
        <v>0</v>
      </c>
      <c r="BX159" s="321"/>
      <c r="BY159" s="366"/>
      <c r="BZ159" s="60" t="s">
        <v>48</v>
      </c>
      <c r="CA159" s="76">
        <v>300</v>
      </c>
      <c r="CB159" s="77">
        <v>16500</v>
      </c>
      <c r="CC159" s="78"/>
      <c r="CD159" s="79"/>
      <c r="CE159" s="80">
        <v>457</v>
      </c>
      <c r="CF159" s="81">
        <v>24128.16</v>
      </c>
      <c r="CG159" s="82"/>
      <c r="CH159" s="83"/>
      <c r="CI159" s="84"/>
      <c r="CJ159" s="85"/>
      <c r="CK159" s="78"/>
      <c r="CL159" s="83"/>
      <c r="CM159" s="78"/>
      <c r="CN159" s="83"/>
    </row>
    <row r="160" spans="3:92" ht="18" customHeight="1" x14ac:dyDescent="0.3">
      <c r="C160" s="315"/>
      <c r="D160" s="321"/>
      <c r="E160" s="60" t="s">
        <v>47</v>
      </c>
      <c r="F160" s="61">
        <f>CA93</f>
        <v>0</v>
      </c>
      <c r="G160" s="62">
        <f>IFERROR(F160/F170,0)</f>
        <v>0</v>
      </c>
      <c r="H160" s="63" t="str">
        <f t="shared" si="253"/>
        <v>0</v>
      </c>
      <c r="I160" s="64">
        <f>IFERROR(H160/H155,0)</f>
        <v>0</v>
      </c>
      <c r="J160" s="63">
        <f>CB93</f>
        <v>0</v>
      </c>
      <c r="K160" s="65">
        <f>IFERROR(J160/J170,0)</f>
        <v>0</v>
      </c>
      <c r="L160" s="66">
        <f t="shared" si="285"/>
        <v>0</v>
      </c>
      <c r="M160" s="62">
        <f>IFERROR(L160/L170,0)</f>
        <v>0</v>
      </c>
      <c r="N160" s="63" t="str">
        <f t="shared" si="254"/>
        <v>0</v>
      </c>
      <c r="O160" s="64">
        <f>IFERROR(N160/N155,0)</f>
        <v>0</v>
      </c>
      <c r="P160" s="63">
        <f t="shared" si="286"/>
        <v>0</v>
      </c>
      <c r="Q160" s="67">
        <f>IFERROR(P160/P170,0)</f>
        <v>0</v>
      </c>
      <c r="R160" s="66">
        <f>CE93</f>
        <v>0</v>
      </c>
      <c r="S160" s="62">
        <f>IFERROR(R160/R170,0)</f>
        <v>0</v>
      </c>
      <c r="T160" s="63" t="str">
        <f t="shared" si="255"/>
        <v>0</v>
      </c>
      <c r="U160" s="64">
        <f>IFERROR(T160/T155,0)</f>
        <v>0</v>
      </c>
      <c r="V160" s="63">
        <f>CF93</f>
        <v>0</v>
      </c>
      <c r="W160" s="67">
        <f>IFERROR(V160/V170,0)</f>
        <v>0</v>
      </c>
      <c r="X160" s="68">
        <f>CG93</f>
        <v>0</v>
      </c>
      <c r="Y160" s="62">
        <f>IFERROR(X160/X170,0)</f>
        <v>0</v>
      </c>
      <c r="Z160" s="63" t="str">
        <f t="shared" si="256"/>
        <v>0</v>
      </c>
      <c r="AA160" s="64">
        <f>IFERROR(Z160/Z155,0)</f>
        <v>0</v>
      </c>
      <c r="AB160" s="63">
        <f>CH93</f>
        <v>0</v>
      </c>
      <c r="AC160" s="65">
        <f>IFERROR(AB160/AB170,0)</f>
        <v>0</v>
      </c>
      <c r="AD160" s="66">
        <f>CI93</f>
        <v>0</v>
      </c>
      <c r="AE160" s="62">
        <f>IFERROR(AD160/AD170,0)</f>
        <v>0</v>
      </c>
      <c r="AF160" s="63" t="str">
        <f t="shared" si="257"/>
        <v>0</v>
      </c>
      <c r="AG160" s="64">
        <f>IFERROR(AF160/AF155,0)</f>
        <v>0</v>
      </c>
      <c r="AH160" s="63">
        <f>CJ93</f>
        <v>0</v>
      </c>
      <c r="AI160" s="67">
        <f>IFERROR(AH160/AH170,0)</f>
        <v>0</v>
      </c>
      <c r="AJ160" s="66">
        <f>CK93</f>
        <v>0</v>
      </c>
      <c r="AK160" s="62">
        <f>IFERROR(AJ160/AJ170,0)</f>
        <v>0</v>
      </c>
      <c r="AL160" s="63" t="str">
        <f t="shared" si="258"/>
        <v>0</v>
      </c>
      <c r="AM160" s="64">
        <f>IFERROR(AL160/AL155,0)</f>
        <v>0</v>
      </c>
      <c r="AN160" s="63">
        <f>CL93</f>
        <v>0</v>
      </c>
      <c r="AO160" s="65">
        <f>IFERROR(AN160/AN170,0)</f>
        <v>0</v>
      </c>
      <c r="AP160" s="66">
        <f t="shared" ref="AP160:AP161" si="287">CM93</f>
        <v>0</v>
      </c>
      <c r="AQ160" s="62">
        <f>IFERROR(AP160/AP170,0)</f>
        <v>0</v>
      </c>
      <c r="AR160" s="63" t="str">
        <f t="shared" si="260"/>
        <v>0</v>
      </c>
      <c r="AS160" s="64">
        <f>IFERROR(AR160/AR155,0)</f>
        <v>0</v>
      </c>
      <c r="AT160" s="63">
        <f t="shared" ref="AT160:AT161" si="288">CN93</f>
        <v>0</v>
      </c>
      <c r="AU160" s="69">
        <f>IFERROR(AT160/AT170,0)</f>
        <v>0</v>
      </c>
      <c r="AV160" s="70">
        <f t="shared" si="262"/>
        <v>0</v>
      </c>
      <c r="AW160" s="71">
        <f t="shared" si="263"/>
        <v>0</v>
      </c>
      <c r="AX160" s="72">
        <f t="shared" si="264"/>
        <v>0</v>
      </c>
      <c r="AY160" s="71">
        <f t="shared" si="265"/>
        <v>0</v>
      </c>
      <c r="AZ160" s="72">
        <f t="shared" si="266"/>
        <v>0</v>
      </c>
      <c r="BA160" s="73">
        <f t="shared" si="267"/>
        <v>0</v>
      </c>
      <c r="BB160" s="70">
        <f t="shared" si="268"/>
        <v>0</v>
      </c>
      <c r="BC160" s="71">
        <f t="shared" si="269"/>
        <v>0</v>
      </c>
      <c r="BD160" s="72">
        <f t="shared" si="270"/>
        <v>0</v>
      </c>
      <c r="BE160" s="71">
        <f t="shared" si="271"/>
        <v>0</v>
      </c>
      <c r="BF160" s="72">
        <f t="shared" si="272"/>
        <v>0</v>
      </c>
      <c r="BG160" s="73">
        <f t="shared" si="273"/>
        <v>0</v>
      </c>
      <c r="BH160" s="70">
        <f t="shared" si="274"/>
        <v>0</v>
      </c>
      <c r="BI160" s="71">
        <f t="shared" si="275"/>
        <v>0</v>
      </c>
      <c r="BJ160" s="72">
        <f t="shared" si="276"/>
        <v>0</v>
      </c>
      <c r="BK160" s="71">
        <f t="shared" si="277"/>
        <v>0</v>
      </c>
      <c r="BL160" s="72">
        <f t="shared" si="278"/>
        <v>0</v>
      </c>
      <c r="BM160" s="74">
        <f t="shared" si="279"/>
        <v>0</v>
      </c>
      <c r="BN160" s="75">
        <f t="shared" si="280"/>
        <v>0</v>
      </c>
      <c r="BO160" s="71">
        <f t="shared" si="281"/>
        <v>0</v>
      </c>
      <c r="BP160" s="72">
        <f t="shared" si="282"/>
        <v>0</v>
      </c>
      <c r="BQ160" s="71">
        <f t="shared" si="283"/>
        <v>0</v>
      </c>
      <c r="BR160" s="72">
        <f t="shared" si="252"/>
        <v>0</v>
      </c>
      <c r="BS160" s="74">
        <f t="shared" si="284"/>
        <v>0</v>
      </c>
      <c r="BX160" s="321"/>
      <c r="BY160" s="366" t="s">
        <v>43</v>
      </c>
      <c r="BZ160" s="60" t="s">
        <v>50</v>
      </c>
      <c r="CA160" s="76">
        <v>150</v>
      </c>
      <c r="CB160" s="77">
        <v>13269.600000000002</v>
      </c>
      <c r="CC160" s="78"/>
      <c r="CD160" s="79"/>
      <c r="CE160" s="80">
        <v>152</v>
      </c>
      <c r="CF160" s="81">
        <v>14213.621999999999</v>
      </c>
      <c r="CG160" s="82"/>
      <c r="CH160" s="83"/>
      <c r="CI160" s="84"/>
      <c r="CJ160" s="85"/>
      <c r="CK160" s="78"/>
      <c r="CL160" s="83"/>
      <c r="CM160" s="78"/>
      <c r="CN160" s="83"/>
    </row>
    <row r="161" spans="3:92" ht="18" customHeight="1" x14ac:dyDescent="0.3">
      <c r="C161" s="315"/>
      <c r="D161" s="321"/>
      <c r="E161" s="60" t="s">
        <v>49</v>
      </c>
      <c r="F161" s="61">
        <f>CA94</f>
        <v>200</v>
      </c>
      <c r="G161" s="62">
        <f>IFERROR(F161/F170,0)</f>
        <v>3.1645569620253167E-2</v>
      </c>
      <c r="H161" s="63">
        <f t="shared" si="253"/>
        <v>85</v>
      </c>
      <c r="I161" s="64">
        <f>IFERROR(H161/H155,0)</f>
        <v>0.68536890586095256</v>
      </c>
      <c r="J161" s="63">
        <f>CB94</f>
        <v>17000</v>
      </c>
      <c r="K161" s="65">
        <f>IFERROR(J161/J170,0)</f>
        <v>2.3503387252868796E-2</v>
      </c>
      <c r="L161" s="66">
        <f t="shared" si="285"/>
        <v>618</v>
      </c>
      <c r="M161" s="62">
        <f>IFERROR(L161/L170,0)</f>
        <v>0.12122400941545704</v>
      </c>
      <c r="N161" s="63">
        <f t="shared" si="254"/>
        <v>79.021922330097084</v>
      </c>
      <c r="O161" s="64">
        <f>IFERROR(N161/N155,0)</f>
        <v>0.53365518976332948</v>
      </c>
      <c r="P161" s="63">
        <f t="shared" si="286"/>
        <v>48835.547999999995</v>
      </c>
      <c r="Q161" s="67">
        <f>IFERROR(P161/P170,0)</f>
        <v>7.7067433967636281E-2</v>
      </c>
      <c r="R161" s="66">
        <f>CE94</f>
        <v>146</v>
      </c>
      <c r="S161" s="62">
        <f>IFERROR(R161/R170,0)</f>
        <v>3.242282922496114E-2</v>
      </c>
      <c r="T161" s="63">
        <f t="shared" si="255"/>
        <v>87.920342465753421</v>
      </c>
      <c r="U161" s="64">
        <f>IFERROR(T161/T155,0)</f>
        <v>0.69763986201486972</v>
      </c>
      <c r="V161" s="63">
        <f>CF94</f>
        <v>12836.369999999999</v>
      </c>
      <c r="W161" s="67">
        <f>IFERROR(V161/V170,0)</f>
        <v>2.366059628089778E-2</v>
      </c>
      <c r="X161" s="68">
        <f>CG94</f>
        <v>0</v>
      </c>
      <c r="Y161" s="62">
        <f>IFERROR(X161/X170,0)</f>
        <v>0</v>
      </c>
      <c r="Z161" s="63" t="str">
        <f t="shared" si="256"/>
        <v>0</v>
      </c>
      <c r="AA161" s="64">
        <f>IFERROR(Z161/Z155,0)</f>
        <v>0</v>
      </c>
      <c r="AB161" s="63">
        <f>CH94</f>
        <v>0</v>
      </c>
      <c r="AC161" s="65">
        <f>IFERROR(AB161/AB170,0)</f>
        <v>0</v>
      </c>
      <c r="AD161" s="66">
        <f>CI94</f>
        <v>0</v>
      </c>
      <c r="AE161" s="62">
        <f>IFERROR(AD161/AD170,0)</f>
        <v>0</v>
      </c>
      <c r="AF161" s="63" t="str">
        <f t="shared" si="257"/>
        <v>0</v>
      </c>
      <c r="AG161" s="64">
        <f>IFERROR(AF161/AF155,0)</f>
        <v>0</v>
      </c>
      <c r="AH161" s="63">
        <f>CJ94</f>
        <v>0</v>
      </c>
      <c r="AI161" s="67">
        <f>IFERROR(AH161/AH170,0)</f>
        <v>0</v>
      </c>
      <c r="AJ161" s="66">
        <f>CK94</f>
        <v>0</v>
      </c>
      <c r="AK161" s="62">
        <f>IFERROR(AJ161/AJ170,0)</f>
        <v>0</v>
      </c>
      <c r="AL161" s="63" t="str">
        <f t="shared" si="258"/>
        <v>0</v>
      </c>
      <c r="AM161" s="64">
        <f>IFERROR(AL161/AL155,0)</f>
        <v>0</v>
      </c>
      <c r="AN161" s="63">
        <f>CL94</f>
        <v>0</v>
      </c>
      <c r="AO161" s="65">
        <f>IFERROR(AN161/AN170,0)</f>
        <v>0</v>
      </c>
      <c r="AP161" s="66">
        <f t="shared" si="287"/>
        <v>0</v>
      </c>
      <c r="AQ161" s="62">
        <f>IFERROR(AP161/AP170,0)</f>
        <v>0</v>
      </c>
      <c r="AR161" s="63" t="str">
        <f t="shared" si="260"/>
        <v>0</v>
      </c>
      <c r="AS161" s="64">
        <f>IFERROR(AR161/AR155,0)</f>
        <v>0</v>
      </c>
      <c r="AT161" s="63">
        <f t="shared" si="288"/>
        <v>0</v>
      </c>
      <c r="AU161" s="69">
        <f>IFERROR(AT161/AT170,0)</f>
        <v>0</v>
      </c>
      <c r="AV161" s="70">
        <f t="shared" si="262"/>
        <v>418</v>
      </c>
      <c r="AW161" s="71">
        <f t="shared" si="263"/>
        <v>2.09</v>
      </c>
      <c r="AX161" s="72">
        <f t="shared" si="264"/>
        <v>-5.9780776699029161</v>
      </c>
      <c r="AY161" s="71">
        <f t="shared" si="265"/>
        <v>-7.0330325528269608E-2</v>
      </c>
      <c r="AZ161" s="72">
        <f t="shared" si="266"/>
        <v>31835.547999999995</v>
      </c>
      <c r="BA161" s="73">
        <f t="shared" si="267"/>
        <v>1.8726792941176469</v>
      </c>
      <c r="BB161" s="70">
        <f t="shared" si="268"/>
        <v>472</v>
      </c>
      <c r="BC161" s="71">
        <f t="shared" si="269"/>
        <v>3.2328767123287672</v>
      </c>
      <c r="BD161" s="72">
        <f t="shared" si="270"/>
        <v>-8.8984201356563375</v>
      </c>
      <c r="BE161" s="71">
        <f t="shared" si="271"/>
        <v>-0.10121002587225401</v>
      </c>
      <c r="BF161" s="72">
        <f t="shared" si="272"/>
        <v>35999.178</v>
      </c>
      <c r="BG161" s="73">
        <f t="shared" si="273"/>
        <v>2.8044671507599115</v>
      </c>
      <c r="BH161" s="70">
        <f t="shared" si="274"/>
        <v>618</v>
      </c>
      <c r="BI161" s="71">
        <f t="shared" si="275"/>
        <v>0</v>
      </c>
      <c r="BJ161" s="72">
        <f t="shared" si="276"/>
        <v>79.021922330097084</v>
      </c>
      <c r="BK161" s="71">
        <f t="shared" si="277"/>
        <v>0</v>
      </c>
      <c r="BL161" s="72">
        <f t="shared" si="278"/>
        <v>48835.547999999995</v>
      </c>
      <c r="BM161" s="74">
        <f t="shared" si="279"/>
        <v>0</v>
      </c>
      <c r="BN161" s="75">
        <f t="shared" si="280"/>
        <v>618</v>
      </c>
      <c r="BO161" s="71">
        <f t="shared" si="281"/>
        <v>0</v>
      </c>
      <c r="BP161" s="72">
        <f t="shared" si="282"/>
        <v>79.021922330097084</v>
      </c>
      <c r="BQ161" s="71">
        <f t="shared" si="283"/>
        <v>0</v>
      </c>
      <c r="BR161" s="72">
        <f t="shared" si="252"/>
        <v>48835.547999999995</v>
      </c>
      <c r="BS161" s="74">
        <f t="shared" si="284"/>
        <v>0</v>
      </c>
      <c r="BX161" s="321"/>
      <c r="BY161" s="366"/>
      <c r="BZ161" s="60" t="s">
        <v>51</v>
      </c>
      <c r="CA161" s="76">
        <v>900</v>
      </c>
      <c r="CB161" s="77">
        <v>73051.200000000012</v>
      </c>
      <c r="CC161" s="78"/>
      <c r="CD161" s="79"/>
      <c r="CE161" s="80">
        <v>221</v>
      </c>
      <c r="CF161" s="81">
        <v>16212.687</v>
      </c>
      <c r="CG161" s="82"/>
      <c r="CH161" s="83"/>
      <c r="CI161" s="84"/>
      <c r="CJ161" s="85"/>
      <c r="CK161" s="78"/>
      <c r="CL161" s="83"/>
      <c r="CM161" s="78"/>
      <c r="CN161" s="83"/>
    </row>
    <row r="162" spans="3:92" ht="18" customHeight="1" x14ac:dyDescent="0.3">
      <c r="C162" s="315"/>
      <c r="D162" s="322"/>
      <c r="E162" s="118" t="s">
        <v>41</v>
      </c>
      <c r="F162" s="119">
        <f>SUM(F159:F161)</f>
        <v>450</v>
      </c>
      <c r="G162" s="120">
        <f>IFERROR(F162/F170,0)</f>
        <v>7.1202531645569625E-2</v>
      </c>
      <c r="H162" s="121">
        <f t="shared" si="253"/>
        <v>86.666666666666671</v>
      </c>
      <c r="I162" s="122">
        <f>IFERROR(H162/H155,0)</f>
        <v>0.6988075118582262</v>
      </c>
      <c r="J162" s="121">
        <f>SUM(J159:J161)</f>
        <v>39000</v>
      </c>
      <c r="K162" s="123">
        <f>IFERROR(J162/J170,0)</f>
        <v>5.3919535462463711E-2</v>
      </c>
      <c r="L162" s="124">
        <f>SUM(L159:L161)</f>
        <v>995</v>
      </c>
      <c r="M162" s="120">
        <f>IFERROR(L162/L170,0)</f>
        <v>0.19517457826598666</v>
      </c>
      <c r="N162" s="121">
        <f t="shared" si="254"/>
        <v>76.653336683417081</v>
      </c>
      <c r="O162" s="122">
        <f>IFERROR(N162/N155,0)</f>
        <v>0.51765952697155893</v>
      </c>
      <c r="P162" s="121">
        <f>SUM(P159:P161)</f>
        <v>76270.069999999992</v>
      </c>
      <c r="Q162" s="125">
        <f>IFERROR(P162/P170,0)</f>
        <v>0.12036188440911928</v>
      </c>
      <c r="R162" s="124">
        <f>SUM(R159:R161)</f>
        <v>241</v>
      </c>
      <c r="S162" s="120">
        <f>IFERROR(R162/R170,0)</f>
        <v>5.3519875638463249E-2</v>
      </c>
      <c r="T162" s="121">
        <f t="shared" si="255"/>
        <v>77.472655601659753</v>
      </c>
      <c r="U162" s="122">
        <f>IFERROR(T162/T155,0)</f>
        <v>0.61473842398782885</v>
      </c>
      <c r="V162" s="121">
        <f>SUM(V159:V161)</f>
        <v>18670.91</v>
      </c>
      <c r="W162" s="125">
        <f>IFERROR(V162/V170,0)</f>
        <v>3.4415092717565571E-2</v>
      </c>
      <c r="X162" s="126">
        <f>SUM(X159:X161)</f>
        <v>0</v>
      </c>
      <c r="Y162" s="120">
        <f>IFERROR(X162/X170,0)</f>
        <v>0</v>
      </c>
      <c r="Z162" s="121" t="str">
        <f t="shared" si="256"/>
        <v>0</v>
      </c>
      <c r="AA162" s="122">
        <f>IFERROR(Z162/Z155,0)</f>
        <v>0</v>
      </c>
      <c r="AB162" s="121">
        <f>SUM(AB159:AB161)</f>
        <v>0</v>
      </c>
      <c r="AC162" s="123">
        <f>IFERROR(AB162/AB170,0)</f>
        <v>0</v>
      </c>
      <c r="AD162" s="124">
        <f>SUM(AD159:AD161)</f>
        <v>0</v>
      </c>
      <c r="AE162" s="120">
        <f>IFERROR(AD162/AD170,0)</f>
        <v>0</v>
      </c>
      <c r="AF162" s="121" t="str">
        <f t="shared" si="257"/>
        <v>0</v>
      </c>
      <c r="AG162" s="122">
        <f>IFERROR(AF162/AF155,0)</f>
        <v>0</v>
      </c>
      <c r="AH162" s="121">
        <f>SUM(AH159:AH161)</f>
        <v>0</v>
      </c>
      <c r="AI162" s="125">
        <f>IFERROR(AH162/AH170,0)</f>
        <v>0</v>
      </c>
      <c r="AJ162" s="124">
        <f>SUM(AJ159:AJ161)</f>
        <v>0</v>
      </c>
      <c r="AK162" s="120">
        <f>IFERROR(AJ162/AJ170,0)</f>
        <v>0</v>
      </c>
      <c r="AL162" s="121" t="str">
        <f t="shared" si="258"/>
        <v>0</v>
      </c>
      <c r="AM162" s="122">
        <f>IFERROR(AL162/AL155,0)</f>
        <v>0</v>
      </c>
      <c r="AN162" s="121">
        <f>SUM(AN159:AN161)</f>
        <v>0</v>
      </c>
      <c r="AO162" s="123">
        <f>IFERROR(AN162/AN170,0)</f>
        <v>0</v>
      </c>
      <c r="AP162" s="124">
        <f>SUM(AP159:AP161)</f>
        <v>0</v>
      </c>
      <c r="AQ162" s="120">
        <f>IFERROR(AP162/AP170,0)</f>
        <v>0</v>
      </c>
      <c r="AR162" s="121" t="str">
        <f t="shared" si="260"/>
        <v>0</v>
      </c>
      <c r="AS162" s="122">
        <f>IFERROR(AR162/AR155,0)</f>
        <v>0</v>
      </c>
      <c r="AT162" s="121">
        <f>SUM(AT159:AT161)</f>
        <v>0</v>
      </c>
      <c r="AU162" s="127">
        <f>IFERROR(AT162/AT170,0)</f>
        <v>0</v>
      </c>
      <c r="AV162" s="128">
        <f t="shared" si="262"/>
        <v>545</v>
      </c>
      <c r="AW162" s="129">
        <f t="shared" si="263"/>
        <v>1.211111111111111</v>
      </c>
      <c r="AX162" s="130">
        <f t="shared" si="264"/>
        <v>-10.013329983249591</v>
      </c>
      <c r="AY162" s="129">
        <f t="shared" si="265"/>
        <v>-0.11553842288364911</v>
      </c>
      <c r="AZ162" s="130">
        <f t="shared" si="266"/>
        <v>37270.069999999992</v>
      </c>
      <c r="BA162" s="131">
        <f t="shared" si="267"/>
        <v>0.95564282051282035</v>
      </c>
      <c r="BB162" s="128">
        <f t="shared" si="268"/>
        <v>754</v>
      </c>
      <c r="BC162" s="129">
        <f t="shared" si="269"/>
        <v>3.1286307053941909</v>
      </c>
      <c r="BD162" s="130">
        <f t="shared" si="270"/>
        <v>-0.81931891824267211</v>
      </c>
      <c r="BE162" s="129">
        <f t="shared" si="271"/>
        <v>-1.0575588404447559E-2</v>
      </c>
      <c r="BF162" s="130">
        <f t="shared" si="272"/>
        <v>57599.159999999989</v>
      </c>
      <c r="BG162" s="131">
        <f t="shared" si="273"/>
        <v>3.0849680063799778</v>
      </c>
      <c r="BH162" s="128">
        <f t="shared" si="274"/>
        <v>995</v>
      </c>
      <c r="BI162" s="129">
        <f t="shared" si="275"/>
        <v>0</v>
      </c>
      <c r="BJ162" s="130">
        <f t="shared" si="276"/>
        <v>76.653336683417081</v>
      </c>
      <c r="BK162" s="129">
        <f t="shared" si="277"/>
        <v>0</v>
      </c>
      <c r="BL162" s="130">
        <f t="shared" si="278"/>
        <v>76270.069999999992</v>
      </c>
      <c r="BM162" s="132">
        <f t="shared" si="279"/>
        <v>0</v>
      </c>
      <c r="BN162" s="133">
        <f t="shared" si="280"/>
        <v>995</v>
      </c>
      <c r="BO162" s="129">
        <f t="shared" si="281"/>
        <v>0</v>
      </c>
      <c r="BP162" s="130">
        <f t="shared" si="282"/>
        <v>76.653336683417081</v>
      </c>
      <c r="BQ162" s="129">
        <f t="shared" si="283"/>
        <v>0</v>
      </c>
      <c r="BR162" s="130">
        <f t="shared" si="252"/>
        <v>76270.069999999992</v>
      </c>
      <c r="BS162" s="132">
        <f t="shared" si="284"/>
        <v>0</v>
      </c>
      <c r="BX162" s="321"/>
      <c r="BY162" s="366"/>
      <c r="BZ162" s="60" t="s">
        <v>54</v>
      </c>
      <c r="CA162" s="76">
        <v>1200</v>
      </c>
      <c r="CB162" s="77">
        <v>96307.200000000012</v>
      </c>
      <c r="CC162" s="78"/>
      <c r="CD162" s="79"/>
      <c r="CE162" s="80">
        <v>710</v>
      </c>
      <c r="CF162" s="81">
        <v>50155.188999999998</v>
      </c>
      <c r="CG162" s="82"/>
      <c r="CH162" s="83"/>
      <c r="CI162" s="84"/>
      <c r="CJ162" s="85"/>
      <c r="CK162" s="78"/>
      <c r="CL162" s="83"/>
      <c r="CM162" s="78"/>
      <c r="CN162" s="83"/>
    </row>
    <row r="163" spans="3:92" ht="18" customHeight="1" x14ac:dyDescent="0.3">
      <c r="C163" s="315"/>
      <c r="D163" s="323" t="s">
        <v>52</v>
      </c>
      <c r="E163" s="134" t="s">
        <v>53</v>
      </c>
      <c r="F163" s="35">
        <f>CA95</f>
        <v>150</v>
      </c>
      <c r="G163" s="36">
        <f>IFERROR(F163/F170,0)</f>
        <v>2.3734177215189875E-2</v>
      </c>
      <c r="H163" s="37">
        <f t="shared" si="253"/>
        <v>119.50400000000002</v>
      </c>
      <c r="I163" s="38">
        <f>IFERROR(H163/H155,0)</f>
        <v>0.96358030265890926</v>
      </c>
      <c r="J163" s="37">
        <f>CB95</f>
        <v>17925.600000000002</v>
      </c>
      <c r="K163" s="39">
        <f>IFERROR(J163/J170,0)</f>
        <v>2.4783077561177938E-2</v>
      </c>
      <c r="L163" s="40">
        <f t="shared" ref="L163:L167" si="289">CC95</f>
        <v>170</v>
      </c>
      <c r="M163" s="36">
        <f>IFERROR(L163/L170,0)</f>
        <v>3.3346410357002747E-2</v>
      </c>
      <c r="N163" s="37">
        <f t="shared" si="254"/>
        <v>147.16152352941177</v>
      </c>
      <c r="O163" s="38">
        <f>IFERROR(N163/N155,0)</f>
        <v>0.99381929025836735</v>
      </c>
      <c r="P163" s="37">
        <f t="shared" ref="P163:P167" si="290">CD95</f>
        <v>25017.459000000003</v>
      </c>
      <c r="Q163" s="41">
        <f>IFERROR(P163/P170,0)</f>
        <v>3.9480080565913754E-2</v>
      </c>
      <c r="R163" s="40">
        <f>CE95</f>
        <v>107</v>
      </c>
      <c r="S163" s="36">
        <f>IFERROR(R163/R170,0)</f>
        <v>2.3761936486786588E-2</v>
      </c>
      <c r="T163" s="37">
        <f t="shared" si="255"/>
        <v>122.25999065420561</v>
      </c>
      <c r="U163" s="38">
        <f>IFERROR(T163/T155,0)</f>
        <v>0.97012182411781012</v>
      </c>
      <c r="V163" s="37">
        <f>CF95</f>
        <v>13081.819</v>
      </c>
      <c r="W163" s="41">
        <f>IFERROR(V163/V170,0)</f>
        <v>2.4113019333252151E-2</v>
      </c>
      <c r="X163" s="42">
        <f>CG95</f>
        <v>0</v>
      </c>
      <c r="Y163" s="36">
        <f>IFERROR(X163/X170,0)</f>
        <v>0</v>
      </c>
      <c r="Z163" s="37" t="str">
        <f t="shared" si="256"/>
        <v>0</v>
      </c>
      <c r="AA163" s="38">
        <f>IFERROR(Z163/Z155,0)</f>
        <v>0</v>
      </c>
      <c r="AB163" s="37">
        <f>CH95</f>
        <v>0</v>
      </c>
      <c r="AC163" s="39">
        <f>IFERROR(AB163/AB170,0)</f>
        <v>0</v>
      </c>
      <c r="AD163" s="40">
        <f>CI95</f>
        <v>0</v>
      </c>
      <c r="AE163" s="36">
        <f>IFERROR(AD163/AD170,0)</f>
        <v>0</v>
      </c>
      <c r="AF163" s="37" t="str">
        <f t="shared" si="257"/>
        <v>0</v>
      </c>
      <c r="AG163" s="38">
        <f>IFERROR(AF163/AF155,0)</f>
        <v>0</v>
      </c>
      <c r="AH163" s="37">
        <f>CJ95</f>
        <v>0</v>
      </c>
      <c r="AI163" s="41">
        <f>IFERROR(AH163/AH170,0)</f>
        <v>0</v>
      </c>
      <c r="AJ163" s="40">
        <f>CK95</f>
        <v>0</v>
      </c>
      <c r="AK163" s="36">
        <f>IFERROR(AJ163/AJ170,0)</f>
        <v>0</v>
      </c>
      <c r="AL163" s="37" t="str">
        <f t="shared" si="258"/>
        <v>0</v>
      </c>
      <c r="AM163" s="38">
        <f>IFERROR(AL163/AL155,0)</f>
        <v>0</v>
      </c>
      <c r="AN163" s="37">
        <f>CL95</f>
        <v>0</v>
      </c>
      <c r="AO163" s="39">
        <f>IFERROR(AN163/AN170,0)</f>
        <v>0</v>
      </c>
      <c r="AP163" s="40">
        <f>CM95</f>
        <v>0</v>
      </c>
      <c r="AQ163" s="36">
        <f>IFERROR(AP163/AP170,0)</f>
        <v>0</v>
      </c>
      <c r="AR163" s="37" t="str">
        <f t="shared" si="260"/>
        <v>0</v>
      </c>
      <c r="AS163" s="38">
        <f>IFERROR(AR163/AR155,0)</f>
        <v>0</v>
      </c>
      <c r="AT163" s="37">
        <f>CN95</f>
        <v>0</v>
      </c>
      <c r="AU163" s="43">
        <f>IFERROR(AT163/AT170,0)</f>
        <v>0</v>
      </c>
      <c r="AV163" s="44">
        <f t="shared" si="262"/>
        <v>20</v>
      </c>
      <c r="AW163" s="45">
        <f t="shared" si="263"/>
        <v>0.13333333333333333</v>
      </c>
      <c r="AX163" s="46">
        <f t="shared" si="264"/>
        <v>27.657523529411748</v>
      </c>
      <c r="AY163" s="45">
        <f t="shared" si="265"/>
        <v>0.23143596473265951</v>
      </c>
      <c r="AZ163" s="46">
        <f t="shared" si="266"/>
        <v>7091.8590000000004</v>
      </c>
      <c r="BA163" s="47">
        <f t="shared" si="267"/>
        <v>0.39562742669701428</v>
      </c>
      <c r="BB163" s="44">
        <f t="shared" si="268"/>
        <v>63</v>
      </c>
      <c r="BC163" s="45">
        <f t="shared" si="269"/>
        <v>0.58878504672897192</v>
      </c>
      <c r="BD163" s="46">
        <f t="shared" si="270"/>
        <v>24.901532875206158</v>
      </c>
      <c r="BE163" s="45">
        <f t="shared" si="271"/>
        <v>0.20367687533721868</v>
      </c>
      <c r="BF163" s="46">
        <f t="shared" si="272"/>
        <v>11935.640000000003</v>
      </c>
      <c r="BG163" s="47">
        <f t="shared" si="273"/>
        <v>0.91238382062922618</v>
      </c>
      <c r="BH163" s="44">
        <f t="shared" si="274"/>
        <v>170</v>
      </c>
      <c r="BI163" s="45">
        <f t="shared" si="275"/>
        <v>0</v>
      </c>
      <c r="BJ163" s="46">
        <f t="shared" si="276"/>
        <v>147.16152352941177</v>
      </c>
      <c r="BK163" s="45">
        <f t="shared" si="277"/>
        <v>0</v>
      </c>
      <c r="BL163" s="46">
        <f t="shared" si="278"/>
        <v>25017.459000000003</v>
      </c>
      <c r="BM163" s="48">
        <f t="shared" si="279"/>
        <v>0</v>
      </c>
      <c r="BN163" s="49">
        <f t="shared" si="280"/>
        <v>170</v>
      </c>
      <c r="BO163" s="45">
        <f t="shared" si="281"/>
        <v>0</v>
      </c>
      <c r="BP163" s="46">
        <f t="shared" si="282"/>
        <v>147.16152352941177</v>
      </c>
      <c r="BQ163" s="45">
        <f t="shared" si="283"/>
        <v>0</v>
      </c>
      <c r="BR163" s="46">
        <f t="shared" si="252"/>
        <v>25017.459000000003</v>
      </c>
      <c r="BS163" s="48">
        <f t="shared" si="284"/>
        <v>0</v>
      </c>
      <c r="BX163" s="321"/>
      <c r="BY163" s="366"/>
      <c r="BZ163" s="60" t="s">
        <v>55</v>
      </c>
      <c r="CA163" s="76">
        <v>10</v>
      </c>
      <c r="CB163" s="77">
        <v>820.80000000000018</v>
      </c>
      <c r="CC163" s="78"/>
      <c r="CD163" s="79"/>
      <c r="CE163" s="80">
        <v>1</v>
      </c>
      <c r="CF163" s="81">
        <v>78.635999999999996</v>
      </c>
      <c r="CG163" s="82"/>
      <c r="CH163" s="83"/>
      <c r="CI163" s="84"/>
      <c r="CJ163" s="85"/>
      <c r="CK163" s="78"/>
      <c r="CL163" s="83"/>
      <c r="CM163" s="78"/>
      <c r="CN163" s="83"/>
    </row>
    <row r="164" spans="3:92" ht="18" customHeight="1" x14ac:dyDescent="0.3">
      <c r="C164" s="315"/>
      <c r="D164" s="324"/>
      <c r="E164" s="60" t="s">
        <v>51</v>
      </c>
      <c r="F164" s="61">
        <f>CA96</f>
        <v>1100</v>
      </c>
      <c r="G164" s="62">
        <f>IFERROR(F164/F170,0)</f>
        <v>0.17405063291139242</v>
      </c>
      <c r="H164" s="63">
        <f t="shared" si="253"/>
        <v>109.64800000000001</v>
      </c>
      <c r="I164" s="64">
        <f>IFERROR(H164/H155,0)</f>
        <v>0.88410976223343218</v>
      </c>
      <c r="J164" s="63">
        <f>CB96</f>
        <v>120612.80000000002</v>
      </c>
      <c r="K164" s="65">
        <f>IFERROR(J164/J170,0)</f>
        <v>0.16675349094428318</v>
      </c>
      <c r="L164" s="66">
        <f t="shared" si="289"/>
        <v>354</v>
      </c>
      <c r="M164" s="62">
        <f>IFERROR(L164/L170,0)</f>
        <v>6.9438995684582186E-2</v>
      </c>
      <c r="N164" s="63">
        <f t="shared" si="254"/>
        <v>118.77506214689264</v>
      </c>
      <c r="O164" s="64">
        <f>IFERROR(N164/N155,0)</f>
        <v>0.8021182788286817</v>
      </c>
      <c r="P164" s="63">
        <f t="shared" si="290"/>
        <v>42046.371999999996</v>
      </c>
      <c r="Q164" s="67">
        <f>IFERROR(P164/P170,0)</f>
        <v>6.6353427582888411E-2</v>
      </c>
      <c r="R164" s="66">
        <f>CE96</f>
        <v>514</v>
      </c>
      <c r="S164" s="62">
        <f>IFERROR(R164/R170,0)</f>
        <v>0.1141461248056851</v>
      </c>
      <c r="T164" s="63">
        <f t="shared" si="255"/>
        <v>117.29397470817121</v>
      </c>
      <c r="U164" s="64">
        <f>IFERROR(T164/T155,0)</f>
        <v>0.93071694258308946</v>
      </c>
      <c r="V164" s="63">
        <f>CF96</f>
        <v>60289.103000000003</v>
      </c>
      <c r="W164" s="67">
        <f>IFERROR(V164/V170,0)</f>
        <v>0.11112768845245682</v>
      </c>
      <c r="X164" s="68">
        <f>CG96</f>
        <v>0</v>
      </c>
      <c r="Y164" s="62">
        <f>IFERROR(X164/X170,0)</f>
        <v>0</v>
      </c>
      <c r="Z164" s="63" t="str">
        <f t="shared" si="256"/>
        <v>0</v>
      </c>
      <c r="AA164" s="64">
        <f>IFERROR(Z164/Z155,0)</f>
        <v>0</v>
      </c>
      <c r="AB164" s="63">
        <f>CH96</f>
        <v>0</v>
      </c>
      <c r="AC164" s="65">
        <f>IFERROR(AB164/AB170,0)</f>
        <v>0</v>
      </c>
      <c r="AD164" s="66">
        <f>CI96</f>
        <v>0</v>
      </c>
      <c r="AE164" s="62">
        <f>IFERROR(AD164/AD170,0)</f>
        <v>0</v>
      </c>
      <c r="AF164" s="63" t="str">
        <f t="shared" si="257"/>
        <v>0</v>
      </c>
      <c r="AG164" s="64">
        <f>IFERROR(AF164/AF155,0)</f>
        <v>0</v>
      </c>
      <c r="AH164" s="63">
        <f>CJ96</f>
        <v>0</v>
      </c>
      <c r="AI164" s="67">
        <f>IFERROR(AH164/AH170,0)</f>
        <v>0</v>
      </c>
      <c r="AJ164" s="66">
        <f>CK96</f>
        <v>0</v>
      </c>
      <c r="AK164" s="62">
        <f>IFERROR(AJ164/AJ170,0)</f>
        <v>0</v>
      </c>
      <c r="AL164" s="63" t="str">
        <f t="shared" si="258"/>
        <v>0</v>
      </c>
      <c r="AM164" s="64">
        <f>IFERROR(AL164/AL155,0)</f>
        <v>0</v>
      </c>
      <c r="AN164" s="63">
        <f>CL96</f>
        <v>0</v>
      </c>
      <c r="AO164" s="65">
        <f>IFERROR(AN164/AN170,0)</f>
        <v>0</v>
      </c>
      <c r="AP164" s="66">
        <f t="shared" ref="AP164:AP167" si="291">CM96</f>
        <v>0</v>
      </c>
      <c r="AQ164" s="62">
        <f>IFERROR(AP164/AP170,0)</f>
        <v>0</v>
      </c>
      <c r="AR164" s="63" t="str">
        <f t="shared" si="260"/>
        <v>0</v>
      </c>
      <c r="AS164" s="64">
        <f>IFERROR(AR164/AR155,0)</f>
        <v>0</v>
      </c>
      <c r="AT164" s="63">
        <f t="shared" ref="AT164:AT167" si="292">CN96</f>
        <v>0</v>
      </c>
      <c r="AU164" s="69">
        <f>IFERROR(AT164/AT170,0)</f>
        <v>0</v>
      </c>
      <c r="AV164" s="70">
        <f t="shared" si="262"/>
        <v>-746</v>
      </c>
      <c r="AW164" s="71">
        <f t="shared" si="263"/>
        <v>-0.67818181818181822</v>
      </c>
      <c r="AX164" s="72">
        <f t="shared" si="264"/>
        <v>9.1270621468926265</v>
      </c>
      <c r="AY164" s="71">
        <f t="shared" si="265"/>
        <v>8.3239659153770476E-2</v>
      </c>
      <c r="AZ164" s="72">
        <f t="shared" si="266"/>
        <v>-78566.428000000014</v>
      </c>
      <c r="BA164" s="73">
        <f t="shared" si="267"/>
        <v>-0.65139378241778656</v>
      </c>
      <c r="BB164" s="70">
        <f t="shared" si="268"/>
        <v>-160</v>
      </c>
      <c r="BC164" s="71">
        <f t="shared" si="269"/>
        <v>-0.31128404669260701</v>
      </c>
      <c r="BD164" s="72">
        <f t="shared" si="270"/>
        <v>1.4810874387214312</v>
      </c>
      <c r="BE164" s="71">
        <f t="shared" si="271"/>
        <v>1.2627139990834093E-2</v>
      </c>
      <c r="BF164" s="72">
        <f t="shared" si="272"/>
        <v>-18242.731000000007</v>
      </c>
      <c r="BG164" s="73">
        <f t="shared" si="273"/>
        <v>-0.3025875339362738</v>
      </c>
      <c r="BH164" s="70">
        <f t="shared" si="274"/>
        <v>354</v>
      </c>
      <c r="BI164" s="71">
        <f t="shared" si="275"/>
        <v>0</v>
      </c>
      <c r="BJ164" s="72">
        <f t="shared" si="276"/>
        <v>118.77506214689264</v>
      </c>
      <c r="BK164" s="71">
        <f t="shared" si="277"/>
        <v>0</v>
      </c>
      <c r="BL164" s="72">
        <f t="shared" si="278"/>
        <v>42046.371999999996</v>
      </c>
      <c r="BM164" s="74">
        <f t="shared" si="279"/>
        <v>0</v>
      </c>
      <c r="BN164" s="75">
        <f t="shared" si="280"/>
        <v>354</v>
      </c>
      <c r="BO164" s="71">
        <f t="shared" si="281"/>
        <v>0</v>
      </c>
      <c r="BP164" s="72">
        <f t="shared" si="282"/>
        <v>118.77506214689264</v>
      </c>
      <c r="BQ164" s="71">
        <f t="shared" si="283"/>
        <v>0</v>
      </c>
      <c r="BR164" s="72">
        <f t="shared" si="252"/>
        <v>42046.371999999996</v>
      </c>
      <c r="BS164" s="74">
        <f t="shared" si="284"/>
        <v>0</v>
      </c>
      <c r="BX164" s="321"/>
      <c r="BY164" s="366"/>
      <c r="BZ164" s="60" t="s">
        <v>40</v>
      </c>
      <c r="CA164" s="76">
        <v>90</v>
      </c>
      <c r="CB164" s="77">
        <v>7797.6000000000013</v>
      </c>
      <c r="CC164" s="78"/>
      <c r="CD164" s="79"/>
      <c r="CE164" s="80">
        <v>108</v>
      </c>
      <c r="CF164" s="81">
        <v>10094.541000000001</v>
      </c>
      <c r="CG164" s="82"/>
      <c r="CH164" s="83"/>
      <c r="CI164" s="84"/>
      <c r="CJ164" s="85"/>
      <c r="CK164" s="78"/>
      <c r="CL164" s="83"/>
      <c r="CM164" s="78"/>
      <c r="CN164" s="83"/>
    </row>
    <row r="165" spans="3:92" ht="18" customHeight="1" x14ac:dyDescent="0.3">
      <c r="C165" s="315"/>
      <c r="D165" s="324"/>
      <c r="E165" s="60" t="s">
        <v>54</v>
      </c>
      <c r="F165" s="61">
        <f>CA97</f>
        <v>1400</v>
      </c>
      <c r="G165" s="62">
        <f>IFERROR(F165/F170,0)</f>
        <v>0.22151898734177214</v>
      </c>
      <c r="H165" s="63">
        <f t="shared" si="253"/>
        <v>108.41600000000001</v>
      </c>
      <c r="I165" s="64">
        <f>IFERROR(H165/H155,0)</f>
        <v>0.87417594468024751</v>
      </c>
      <c r="J165" s="63">
        <f>CB97</f>
        <v>151782.40000000002</v>
      </c>
      <c r="K165" s="65">
        <f>IFERROR(J165/J170,0)</f>
        <v>0.20984708972763724</v>
      </c>
      <c r="L165" s="66">
        <f t="shared" si="289"/>
        <v>938</v>
      </c>
      <c r="M165" s="62">
        <f>IFERROR(L165/L170,0)</f>
        <v>0.18399372302863867</v>
      </c>
      <c r="N165" s="63">
        <f t="shared" si="254"/>
        <v>124.56300319829425</v>
      </c>
      <c r="O165" s="64">
        <f>IFERROR(N165/N155,0)</f>
        <v>0.84120572050368991</v>
      </c>
      <c r="P165" s="63">
        <f t="shared" si="290"/>
        <v>116840.09700000001</v>
      </c>
      <c r="Q165" s="67">
        <f>IFERROR(P165/P170,0)</f>
        <v>0.18438549026458592</v>
      </c>
      <c r="R165" s="66">
        <f>CE97</f>
        <v>380</v>
      </c>
      <c r="S165" s="62">
        <f>IFERROR(R165/R170,0)</f>
        <v>8.4388185654008435E-2</v>
      </c>
      <c r="T165" s="63">
        <f t="shared" si="255"/>
        <v>124.01144473684211</v>
      </c>
      <c r="U165" s="64">
        <f>IFERROR(T165/T155,0)</f>
        <v>0.98401945179154049</v>
      </c>
      <c r="V165" s="63">
        <f>CF97</f>
        <v>47124.349000000002</v>
      </c>
      <c r="W165" s="67">
        <f>IFERROR(V165/V170,0)</f>
        <v>8.6861799456476332E-2</v>
      </c>
      <c r="X165" s="68">
        <f>CG97</f>
        <v>0</v>
      </c>
      <c r="Y165" s="62">
        <f>IFERROR(X165/X170,0)</f>
        <v>0</v>
      </c>
      <c r="Z165" s="63" t="str">
        <f t="shared" si="256"/>
        <v>0</v>
      </c>
      <c r="AA165" s="64">
        <f>IFERROR(Z165/Z155,0)</f>
        <v>0</v>
      </c>
      <c r="AB165" s="63">
        <f>CH97</f>
        <v>0</v>
      </c>
      <c r="AC165" s="65">
        <f>IFERROR(AB165/AB170,0)</f>
        <v>0</v>
      </c>
      <c r="AD165" s="66">
        <f>CI97</f>
        <v>0</v>
      </c>
      <c r="AE165" s="62">
        <f>IFERROR(AD165/AD170,0)</f>
        <v>0</v>
      </c>
      <c r="AF165" s="63" t="str">
        <f t="shared" si="257"/>
        <v>0</v>
      </c>
      <c r="AG165" s="64">
        <f>IFERROR(AF165/AF155,0)</f>
        <v>0</v>
      </c>
      <c r="AH165" s="63">
        <f>CJ97</f>
        <v>0</v>
      </c>
      <c r="AI165" s="67">
        <f>IFERROR(AH165/AH170,0)</f>
        <v>0</v>
      </c>
      <c r="AJ165" s="66">
        <f>CK97</f>
        <v>0</v>
      </c>
      <c r="AK165" s="62">
        <f>IFERROR(AJ165/AJ170,0)</f>
        <v>0</v>
      </c>
      <c r="AL165" s="63" t="str">
        <f t="shared" si="258"/>
        <v>0</v>
      </c>
      <c r="AM165" s="64">
        <f>IFERROR(AL165/AL155,0)</f>
        <v>0</v>
      </c>
      <c r="AN165" s="63">
        <f>CL97</f>
        <v>0</v>
      </c>
      <c r="AO165" s="65">
        <f>IFERROR(AN165/AN170,0)</f>
        <v>0</v>
      </c>
      <c r="AP165" s="66">
        <f t="shared" si="291"/>
        <v>0</v>
      </c>
      <c r="AQ165" s="62">
        <f>IFERROR(AP165/AP170,0)</f>
        <v>0</v>
      </c>
      <c r="AR165" s="63" t="str">
        <f t="shared" si="260"/>
        <v>0</v>
      </c>
      <c r="AS165" s="64">
        <f>IFERROR(AR165/AR155,0)</f>
        <v>0</v>
      </c>
      <c r="AT165" s="63">
        <f t="shared" si="292"/>
        <v>0</v>
      </c>
      <c r="AU165" s="69">
        <f>IFERROR(AT165/AT170,0)</f>
        <v>0</v>
      </c>
      <c r="AV165" s="70">
        <f t="shared" si="262"/>
        <v>-462</v>
      </c>
      <c r="AW165" s="71">
        <f t="shared" si="263"/>
        <v>-0.33</v>
      </c>
      <c r="AX165" s="72">
        <f t="shared" si="264"/>
        <v>16.147003198294243</v>
      </c>
      <c r="AY165" s="71">
        <f t="shared" si="265"/>
        <v>0.14893561096419569</v>
      </c>
      <c r="AZ165" s="72">
        <f t="shared" si="266"/>
        <v>-34942.303000000014</v>
      </c>
      <c r="BA165" s="73">
        <f t="shared" si="267"/>
        <v>-0.23021314065398893</v>
      </c>
      <c r="BB165" s="70">
        <f t="shared" si="268"/>
        <v>558</v>
      </c>
      <c r="BC165" s="71">
        <f t="shared" si="269"/>
        <v>1.4684210526315788</v>
      </c>
      <c r="BD165" s="72">
        <f t="shared" si="270"/>
        <v>0.55155846145214582</v>
      </c>
      <c r="BE165" s="71">
        <f t="shared" si="271"/>
        <v>4.4476416077772326E-3</v>
      </c>
      <c r="BF165" s="72">
        <f t="shared" si="272"/>
        <v>69715.748000000007</v>
      </c>
      <c r="BG165" s="73">
        <f t="shared" si="273"/>
        <v>1.4793997048107763</v>
      </c>
      <c r="BH165" s="70">
        <f t="shared" si="274"/>
        <v>938</v>
      </c>
      <c r="BI165" s="71">
        <f t="shared" si="275"/>
        <v>0</v>
      </c>
      <c r="BJ165" s="72">
        <f t="shared" si="276"/>
        <v>124.56300319829425</v>
      </c>
      <c r="BK165" s="71">
        <f t="shared" si="277"/>
        <v>0</v>
      </c>
      <c r="BL165" s="72">
        <f t="shared" si="278"/>
        <v>116840.09700000001</v>
      </c>
      <c r="BM165" s="74">
        <f t="shared" si="279"/>
        <v>0</v>
      </c>
      <c r="BN165" s="75">
        <f t="shared" si="280"/>
        <v>938</v>
      </c>
      <c r="BO165" s="71">
        <f t="shared" si="281"/>
        <v>0</v>
      </c>
      <c r="BP165" s="72">
        <f t="shared" si="282"/>
        <v>124.56300319829425</v>
      </c>
      <c r="BQ165" s="71">
        <f t="shared" si="283"/>
        <v>0</v>
      </c>
      <c r="BR165" s="72">
        <f t="shared" si="252"/>
        <v>116840.09700000001</v>
      </c>
      <c r="BS165" s="74">
        <f t="shared" si="284"/>
        <v>0</v>
      </c>
      <c r="BX165" s="322"/>
      <c r="BY165" s="361" t="s">
        <v>57</v>
      </c>
      <c r="BZ165" s="362"/>
      <c r="CA165" s="200">
        <v>30</v>
      </c>
      <c r="CB165" s="201">
        <v>0</v>
      </c>
      <c r="CC165" s="202"/>
      <c r="CD165" s="203"/>
      <c r="CE165" s="204">
        <v>36</v>
      </c>
      <c r="CF165" s="205">
        <v>0</v>
      </c>
      <c r="CG165" s="206"/>
      <c r="CH165" s="207"/>
      <c r="CI165" s="208"/>
      <c r="CJ165" s="209"/>
      <c r="CK165" s="202"/>
      <c r="CL165" s="207"/>
      <c r="CM165" s="202"/>
      <c r="CN165" s="207"/>
    </row>
    <row r="166" spans="3:92" ht="18" customHeight="1" x14ac:dyDescent="0.3">
      <c r="C166" s="315"/>
      <c r="D166" s="324"/>
      <c r="E166" s="60" t="s">
        <v>56</v>
      </c>
      <c r="F166" s="61">
        <f>CA98</f>
        <v>10</v>
      </c>
      <c r="G166" s="62">
        <f>IFERROR(F166/F170,0)</f>
        <v>1.5822784810126582E-3</v>
      </c>
      <c r="H166" s="63">
        <f t="shared" si="253"/>
        <v>110.88000000000002</v>
      </c>
      <c r="I166" s="64">
        <f>IFERROR(H166/H155,0)</f>
        <v>0.89404357978661686</v>
      </c>
      <c r="J166" s="63">
        <f>CB98</f>
        <v>1108.8000000000002</v>
      </c>
      <c r="K166" s="65">
        <f>IFERROR(J166/J170,0)</f>
        <v>1.5329738697635838E-3</v>
      </c>
      <c r="L166" s="66">
        <f t="shared" si="289"/>
        <v>1</v>
      </c>
      <c r="M166" s="62">
        <f>IFERROR(L166/L170,0)</f>
        <v>1.9615535504119262E-4</v>
      </c>
      <c r="N166" s="63">
        <f t="shared" si="254"/>
        <v>131.81800000000001</v>
      </c>
      <c r="O166" s="64">
        <f>IFERROR(N166/N155,0)</f>
        <v>0.89020056371660972</v>
      </c>
      <c r="P166" s="63">
        <f t="shared" si="290"/>
        <v>131.81800000000001</v>
      </c>
      <c r="Q166" s="67">
        <f>IFERROR(P166/P170,0)</f>
        <v>2.0802213606256411E-4</v>
      </c>
      <c r="R166" s="66">
        <f>CE98</f>
        <v>0</v>
      </c>
      <c r="S166" s="62">
        <f>IFERROR(R166/R170,0)</f>
        <v>0</v>
      </c>
      <c r="T166" s="63" t="str">
        <f t="shared" si="255"/>
        <v>0</v>
      </c>
      <c r="U166" s="64">
        <f>IFERROR(T166/T155,0)</f>
        <v>0</v>
      </c>
      <c r="V166" s="63">
        <f>CF98</f>
        <v>0</v>
      </c>
      <c r="W166" s="67">
        <f>IFERROR(V166/V170,0)</f>
        <v>0</v>
      </c>
      <c r="X166" s="68">
        <f>CG98</f>
        <v>0</v>
      </c>
      <c r="Y166" s="62">
        <f>IFERROR(X166/X170,0)</f>
        <v>0</v>
      </c>
      <c r="Z166" s="63" t="str">
        <f t="shared" si="256"/>
        <v>0</v>
      </c>
      <c r="AA166" s="64">
        <f>IFERROR(Z166/Z155,0)</f>
        <v>0</v>
      </c>
      <c r="AB166" s="63">
        <f>CH98</f>
        <v>0</v>
      </c>
      <c r="AC166" s="65">
        <f>IFERROR(AB166/AB170,0)</f>
        <v>0</v>
      </c>
      <c r="AD166" s="66">
        <f>CI98</f>
        <v>0</v>
      </c>
      <c r="AE166" s="62">
        <f>IFERROR(AD166/AD170,0)</f>
        <v>0</v>
      </c>
      <c r="AF166" s="63" t="str">
        <f t="shared" si="257"/>
        <v>0</v>
      </c>
      <c r="AG166" s="64">
        <f>IFERROR(AF166/AF155,0)</f>
        <v>0</v>
      </c>
      <c r="AH166" s="63">
        <f>CJ98</f>
        <v>0</v>
      </c>
      <c r="AI166" s="67">
        <f>IFERROR(AH166/AH170,0)</f>
        <v>0</v>
      </c>
      <c r="AJ166" s="66">
        <f>CK98</f>
        <v>0</v>
      </c>
      <c r="AK166" s="62">
        <f>IFERROR(AJ166/AJ170,0)</f>
        <v>0</v>
      </c>
      <c r="AL166" s="63" t="str">
        <f t="shared" si="258"/>
        <v>0</v>
      </c>
      <c r="AM166" s="64">
        <f>IFERROR(AL166/AL155,0)</f>
        <v>0</v>
      </c>
      <c r="AN166" s="63">
        <f>CL98</f>
        <v>0</v>
      </c>
      <c r="AO166" s="65">
        <f>IFERROR(AN166/AN170,0)</f>
        <v>0</v>
      </c>
      <c r="AP166" s="66">
        <f t="shared" si="291"/>
        <v>0</v>
      </c>
      <c r="AQ166" s="62">
        <f>IFERROR(AP166/AP170,0)</f>
        <v>0</v>
      </c>
      <c r="AR166" s="63" t="str">
        <f t="shared" si="260"/>
        <v>0</v>
      </c>
      <c r="AS166" s="64">
        <f>IFERROR(AR166/AR155,0)</f>
        <v>0</v>
      </c>
      <c r="AT166" s="63">
        <f t="shared" si="292"/>
        <v>0</v>
      </c>
      <c r="AU166" s="69">
        <f>IFERROR(AT166/AT170,0)</f>
        <v>0</v>
      </c>
      <c r="AV166" s="70">
        <f t="shared" si="262"/>
        <v>-9</v>
      </c>
      <c r="AW166" s="71">
        <f t="shared" si="263"/>
        <v>-0.9</v>
      </c>
      <c r="AX166" s="72">
        <f t="shared" si="264"/>
        <v>20.937999999999988</v>
      </c>
      <c r="AY166" s="71">
        <f t="shared" si="265"/>
        <v>0.18883477633477619</v>
      </c>
      <c r="AZ166" s="72">
        <f t="shared" si="266"/>
        <v>-976.9820000000002</v>
      </c>
      <c r="BA166" s="73">
        <f t="shared" si="267"/>
        <v>-0.88111652236652238</v>
      </c>
      <c r="BB166" s="70">
        <f t="shared" si="268"/>
        <v>1</v>
      </c>
      <c r="BC166" s="71">
        <f t="shared" si="269"/>
        <v>0</v>
      </c>
      <c r="BD166" s="72">
        <f t="shared" si="270"/>
        <v>131.81800000000001</v>
      </c>
      <c r="BE166" s="71">
        <f t="shared" si="271"/>
        <v>0</v>
      </c>
      <c r="BF166" s="72">
        <f t="shared" si="272"/>
        <v>131.81800000000001</v>
      </c>
      <c r="BG166" s="73">
        <f t="shared" si="273"/>
        <v>0</v>
      </c>
      <c r="BH166" s="70">
        <f t="shared" si="274"/>
        <v>1</v>
      </c>
      <c r="BI166" s="71">
        <f t="shared" si="275"/>
        <v>0</v>
      </c>
      <c r="BJ166" s="72">
        <f t="shared" si="276"/>
        <v>131.81800000000001</v>
      </c>
      <c r="BK166" s="71">
        <f t="shared" si="277"/>
        <v>0</v>
      </c>
      <c r="BL166" s="72">
        <f t="shared" si="278"/>
        <v>131.81800000000001</v>
      </c>
      <c r="BM166" s="74">
        <f t="shared" si="279"/>
        <v>0</v>
      </c>
      <c r="BN166" s="75">
        <f t="shared" si="280"/>
        <v>1</v>
      </c>
      <c r="BO166" s="71">
        <f t="shared" si="281"/>
        <v>0</v>
      </c>
      <c r="BP166" s="72">
        <f t="shared" si="282"/>
        <v>131.81800000000001</v>
      </c>
      <c r="BQ166" s="71">
        <f t="shared" si="283"/>
        <v>0</v>
      </c>
      <c r="BR166" s="72">
        <f t="shared" si="252"/>
        <v>131.81800000000001</v>
      </c>
      <c r="BS166" s="74">
        <f t="shared" si="284"/>
        <v>0</v>
      </c>
      <c r="CD166" s="2"/>
      <c r="CE166" s="2"/>
      <c r="CJ166" s="6"/>
      <c r="CK166" s="6"/>
      <c r="CM166" s="6"/>
    </row>
    <row r="167" spans="3:92" ht="18" customHeight="1" x14ac:dyDescent="0.3">
      <c r="C167" s="315"/>
      <c r="D167" s="324"/>
      <c r="E167" s="60" t="s">
        <v>39</v>
      </c>
      <c r="F167" s="61">
        <f>CA99</f>
        <v>90</v>
      </c>
      <c r="G167" s="62">
        <f>IFERROR(F167/F170,0)</f>
        <v>1.4240506329113924E-2</v>
      </c>
      <c r="H167" s="63">
        <f t="shared" si="253"/>
        <v>117.04</v>
      </c>
      <c r="I167" s="64">
        <f>IFERROR(H167/H155,0)</f>
        <v>0.94371266755253991</v>
      </c>
      <c r="J167" s="63">
        <f>CB99</f>
        <v>10533.6</v>
      </c>
      <c r="K167" s="65">
        <f>IFERROR(J167/J170,0)</f>
        <v>1.4563251762754045E-2</v>
      </c>
      <c r="L167" s="66">
        <f t="shared" si="289"/>
        <v>103</v>
      </c>
      <c r="M167" s="62">
        <f>IFERROR(L167/L170,0)</f>
        <v>2.020400156924284E-2</v>
      </c>
      <c r="N167" s="63">
        <f t="shared" si="254"/>
        <v>127.81996116504853</v>
      </c>
      <c r="O167" s="64">
        <f>IFERROR(N167/N155,0)</f>
        <v>0.86320078808175926</v>
      </c>
      <c r="P167" s="63">
        <f t="shared" si="290"/>
        <v>13165.455999999998</v>
      </c>
      <c r="Q167" s="67">
        <f>IFERROR(P167/P170,0)</f>
        <v>2.0776421121225481E-2</v>
      </c>
      <c r="R167" s="66">
        <f>CE99</f>
        <v>58</v>
      </c>
      <c r="S167" s="62">
        <f>IFERROR(R167/R170,0)</f>
        <v>1.2880302020874972E-2</v>
      </c>
      <c r="T167" s="63">
        <f t="shared" si="255"/>
        <v>141.42632758620687</v>
      </c>
      <c r="U167" s="64">
        <f>IFERROR(T167/T155,0)</f>
        <v>1.1222049516122257</v>
      </c>
      <c r="V167" s="63">
        <f>CF99</f>
        <v>8202.726999999999</v>
      </c>
      <c r="W167" s="67">
        <f>IFERROR(V167/V170,0)</f>
        <v>1.5119649242692426E-2</v>
      </c>
      <c r="X167" s="68">
        <f>CG99</f>
        <v>0</v>
      </c>
      <c r="Y167" s="62">
        <f>IFERROR(X167/X170,0)</f>
        <v>0</v>
      </c>
      <c r="Z167" s="63" t="str">
        <f t="shared" si="256"/>
        <v>0</v>
      </c>
      <c r="AA167" s="64">
        <f>IFERROR(Z167/Z155,0)</f>
        <v>0</v>
      </c>
      <c r="AB167" s="63">
        <f>CH99</f>
        <v>0</v>
      </c>
      <c r="AC167" s="65">
        <f>IFERROR(AB167/AB170,0)</f>
        <v>0</v>
      </c>
      <c r="AD167" s="66">
        <f>CI99</f>
        <v>0</v>
      </c>
      <c r="AE167" s="62">
        <f>IFERROR(AD167/AD170,0)</f>
        <v>0</v>
      </c>
      <c r="AF167" s="63" t="str">
        <f t="shared" si="257"/>
        <v>0</v>
      </c>
      <c r="AG167" s="64">
        <f>IFERROR(AF167/AF155,0)</f>
        <v>0</v>
      </c>
      <c r="AH167" s="63">
        <f>CJ99</f>
        <v>0</v>
      </c>
      <c r="AI167" s="67">
        <f>IFERROR(AH167/AH170,0)</f>
        <v>0</v>
      </c>
      <c r="AJ167" s="66">
        <f>CK99</f>
        <v>0</v>
      </c>
      <c r="AK167" s="62">
        <f>IFERROR(AJ167/AJ170,0)</f>
        <v>0</v>
      </c>
      <c r="AL167" s="63" t="str">
        <f t="shared" si="258"/>
        <v>0</v>
      </c>
      <c r="AM167" s="64">
        <f>IFERROR(AL167/AL155,0)</f>
        <v>0</v>
      </c>
      <c r="AN167" s="63">
        <f>CL99</f>
        <v>0</v>
      </c>
      <c r="AO167" s="65">
        <f>IFERROR(AN167/AN170,0)</f>
        <v>0</v>
      </c>
      <c r="AP167" s="66">
        <f t="shared" si="291"/>
        <v>0</v>
      </c>
      <c r="AQ167" s="62">
        <f>IFERROR(AP167/AP170,0)</f>
        <v>0</v>
      </c>
      <c r="AR167" s="63" t="str">
        <f t="shared" si="260"/>
        <v>0</v>
      </c>
      <c r="AS167" s="64">
        <f>IFERROR(AR167/AR155,0)</f>
        <v>0</v>
      </c>
      <c r="AT167" s="63">
        <f t="shared" si="292"/>
        <v>0</v>
      </c>
      <c r="AU167" s="69">
        <f>IFERROR(AT167/AT170,0)</f>
        <v>0</v>
      </c>
      <c r="AV167" s="70">
        <f t="shared" si="262"/>
        <v>13</v>
      </c>
      <c r="AW167" s="71">
        <f t="shared" si="263"/>
        <v>0.14444444444444443</v>
      </c>
      <c r="AX167" s="72">
        <f t="shared" si="264"/>
        <v>10.779961165048519</v>
      </c>
      <c r="AY167" s="71">
        <f t="shared" si="265"/>
        <v>9.2104931348671551E-2</v>
      </c>
      <c r="AZ167" s="72">
        <f t="shared" si="266"/>
        <v>2631.8559999999979</v>
      </c>
      <c r="BA167" s="73">
        <f t="shared" si="267"/>
        <v>0.24985342143236861</v>
      </c>
      <c r="BB167" s="70">
        <f t="shared" si="268"/>
        <v>45</v>
      </c>
      <c r="BC167" s="71">
        <f t="shared" si="269"/>
        <v>0.77586206896551724</v>
      </c>
      <c r="BD167" s="72">
        <f t="shared" si="270"/>
        <v>-13.606366421158341</v>
      </c>
      <c r="BE167" s="71">
        <f t="shared" si="271"/>
        <v>-9.6208157656250654E-2</v>
      </c>
      <c r="BF167" s="72">
        <f t="shared" si="272"/>
        <v>4962.7289999999994</v>
      </c>
      <c r="BG167" s="73">
        <f t="shared" si="273"/>
        <v>0.60500965105872717</v>
      </c>
      <c r="BH167" s="70">
        <f t="shared" si="274"/>
        <v>103</v>
      </c>
      <c r="BI167" s="71">
        <f t="shared" si="275"/>
        <v>0</v>
      </c>
      <c r="BJ167" s="72">
        <f t="shared" si="276"/>
        <v>127.81996116504853</v>
      </c>
      <c r="BK167" s="71">
        <f t="shared" si="277"/>
        <v>0</v>
      </c>
      <c r="BL167" s="72">
        <f t="shared" si="278"/>
        <v>13165.455999999998</v>
      </c>
      <c r="BM167" s="74">
        <f t="shared" si="279"/>
        <v>0</v>
      </c>
      <c r="BN167" s="75">
        <f t="shared" si="280"/>
        <v>103</v>
      </c>
      <c r="BO167" s="71">
        <f t="shared" si="281"/>
        <v>0</v>
      </c>
      <c r="BP167" s="72">
        <f t="shared" si="282"/>
        <v>127.81996116504853</v>
      </c>
      <c r="BQ167" s="71">
        <f t="shared" si="283"/>
        <v>0</v>
      </c>
      <c r="BR167" s="72">
        <f t="shared" si="252"/>
        <v>13165.455999999998</v>
      </c>
      <c r="BS167" s="74">
        <f t="shared" si="284"/>
        <v>0</v>
      </c>
      <c r="BX167" s="16" t="s">
        <v>71</v>
      </c>
      <c r="BY167" s="213"/>
      <c r="BZ167" s="213"/>
      <c r="CA167" s="213"/>
      <c r="CB167" s="213"/>
      <c r="CC167" s="14"/>
      <c r="CD167" s="8"/>
      <c r="CE167" s="8"/>
      <c r="CF167" s="8"/>
      <c r="CG167" s="8"/>
      <c r="CH167" s="8"/>
      <c r="CI167" s="8"/>
      <c r="CJ167" s="14"/>
      <c r="CK167" s="6"/>
      <c r="CM167" s="6"/>
    </row>
    <row r="168" spans="3:92" ht="18" customHeight="1" x14ac:dyDescent="0.3">
      <c r="C168" s="315"/>
      <c r="D168" s="325"/>
      <c r="E168" s="86" t="s">
        <v>41</v>
      </c>
      <c r="F168" s="87">
        <f>SUM(F163:F167)</f>
        <v>2750</v>
      </c>
      <c r="G168" s="88">
        <f>IFERROR(F168/F170,0)</f>
        <v>0.435126582278481</v>
      </c>
      <c r="H168" s="89">
        <f t="shared" si="253"/>
        <v>109.8048</v>
      </c>
      <c r="I168" s="90">
        <f>IFERROR(H168/H155,0)</f>
        <v>0.88537406628565551</v>
      </c>
      <c r="J168" s="89">
        <f>SUM(J163:J167)</f>
        <v>301963.2</v>
      </c>
      <c r="K168" s="91">
        <f>IFERROR(J168/J170,0)</f>
        <v>0.41747988386561596</v>
      </c>
      <c r="L168" s="92">
        <f>SUM(L163:L167)</f>
        <v>1566</v>
      </c>
      <c r="M168" s="88">
        <f>IFERROR(L168/L170,0)</f>
        <v>0.30717928599450767</v>
      </c>
      <c r="N168" s="89">
        <f t="shared" si="254"/>
        <v>125.92669348659005</v>
      </c>
      <c r="O168" s="90">
        <f>IFERROR(N168/N155,0)</f>
        <v>0.85041506872150374</v>
      </c>
      <c r="P168" s="89">
        <f>SUM(P163:P167)</f>
        <v>197201.20200000002</v>
      </c>
      <c r="Q168" s="93">
        <f>IFERROR(P168/P170,0)</f>
        <v>0.31120344167067615</v>
      </c>
      <c r="R168" s="92">
        <f>SUM(R163:R167)</f>
        <v>1059</v>
      </c>
      <c r="S168" s="88">
        <f>IFERROR(R168/R170,0)</f>
        <v>0.2351765489673551</v>
      </c>
      <c r="T168" s="89">
        <f t="shared" si="255"/>
        <v>121.52785457979226</v>
      </c>
      <c r="U168" s="90">
        <f>IFERROR(T168/T155,0)</f>
        <v>0.96431239144722203</v>
      </c>
      <c r="V168" s="89">
        <f>SUM(V163:V167)</f>
        <v>128697.99800000001</v>
      </c>
      <c r="W168" s="93">
        <f>IFERROR(V168/V170,0)</f>
        <v>0.23722215648487774</v>
      </c>
      <c r="X168" s="94">
        <f>SUM(X163:X167)</f>
        <v>0</v>
      </c>
      <c r="Y168" s="88">
        <f>IFERROR(X168/X170,0)</f>
        <v>0</v>
      </c>
      <c r="Z168" s="89" t="str">
        <f t="shared" si="256"/>
        <v>0</v>
      </c>
      <c r="AA168" s="90">
        <f>IFERROR(Z168/Z155,0)</f>
        <v>0</v>
      </c>
      <c r="AB168" s="89">
        <f>SUM(AB163:AB167)</f>
        <v>0</v>
      </c>
      <c r="AC168" s="91">
        <f>IFERROR(AB168/AB170,0)</f>
        <v>0</v>
      </c>
      <c r="AD168" s="92">
        <f>SUM(AD163:AD167)</f>
        <v>0</v>
      </c>
      <c r="AE168" s="88">
        <f>IFERROR(AD168/AD170,0)</f>
        <v>0</v>
      </c>
      <c r="AF168" s="89" t="str">
        <f t="shared" si="257"/>
        <v>0</v>
      </c>
      <c r="AG168" s="90">
        <f>IFERROR(AF168/AF155,0)</f>
        <v>0</v>
      </c>
      <c r="AH168" s="89">
        <f>SUM(AH163:AH167)</f>
        <v>0</v>
      </c>
      <c r="AI168" s="93">
        <f>IFERROR(AH168/AH170,0)</f>
        <v>0</v>
      </c>
      <c r="AJ168" s="92">
        <f>SUM(AJ163:AJ167)</f>
        <v>0</v>
      </c>
      <c r="AK168" s="88">
        <f>IFERROR(AJ168/AJ170,0)</f>
        <v>0</v>
      </c>
      <c r="AL168" s="89" t="str">
        <f t="shared" si="258"/>
        <v>0</v>
      </c>
      <c r="AM168" s="90">
        <f>IFERROR(AL168/AL155,0)</f>
        <v>0</v>
      </c>
      <c r="AN168" s="89">
        <f>SUM(AN163:AN167)</f>
        <v>0</v>
      </c>
      <c r="AO168" s="91">
        <f>IFERROR(AN168/AN170,0)</f>
        <v>0</v>
      </c>
      <c r="AP168" s="92">
        <f>SUM(AP163:AP167)</f>
        <v>0</v>
      </c>
      <c r="AQ168" s="88">
        <f>IFERROR(AP168/AP170,0)</f>
        <v>0</v>
      </c>
      <c r="AR168" s="89" t="str">
        <f t="shared" si="260"/>
        <v>0</v>
      </c>
      <c r="AS168" s="90">
        <f>IFERROR(AR168/AR155,0)</f>
        <v>0</v>
      </c>
      <c r="AT168" s="89">
        <f>SUM(AT163:AT167)</f>
        <v>0</v>
      </c>
      <c r="AU168" s="95">
        <f>IFERROR(AT168/AT170,0)</f>
        <v>0</v>
      </c>
      <c r="AV168" s="96">
        <f t="shared" si="262"/>
        <v>-1184</v>
      </c>
      <c r="AW168" s="97">
        <f t="shared" si="263"/>
        <v>-0.43054545454545456</v>
      </c>
      <c r="AX168" s="98">
        <f t="shared" si="264"/>
        <v>16.121893486590054</v>
      </c>
      <c r="AY168" s="97">
        <f t="shared" si="265"/>
        <v>0.14682321252431638</v>
      </c>
      <c r="AZ168" s="98">
        <f t="shared" si="266"/>
        <v>-104761.99799999999</v>
      </c>
      <c r="BA168" s="99">
        <f t="shared" si="267"/>
        <v>-0.3469363087952439</v>
      </c>
      <c r="BB168" s="96">
        <f t="shared" si="268"/>
        <v>507</v>
      </c>
      <c r="BC168" s="97">
        <f t="shared" si="269"/>
        <v>0.47875354107648727</v>
      </c>
      <c r="BD168" s="98">
        <f t="shared" si="270"/>
        <v>4.398838906797792</v>
      </c>
      <c r="BE168" s="97">
        <f t="shared" si="271"/>
        <v>3.6196137272460613E-2</v>
      </c>
      <c r="BF168" s="98">
        <f t="shared" si="272"/>
        <v>68503.204000000012</v>
      </c>
      <c r="BG168" s="99">
        <f t="shared" si="273"/>
        <v>0.53227870724142901</v>
      </c>
      <c r="BH168" s="96">
        <f t="shared" si="274"/>
        <v>1566</v>
      </c>
      <c r="BI168" s="97">
        <f t="shared" si="275"/>
        <v>0</v>
      </c>
      <c r="BJ168" s="98">
        <f t="shared" si="276"/>
        <v>125.92669348659005</v>
      </c>
      <c r="BK168" s="97">
        <f t="shared" si="277"/>
        <v>0</v>
      </c>
      <c r="BL168" s="98">
        <f t="shared" si="278"/>
        <v>197201.20200000002</v>
      </c>
      <c r="BM168" s="100">
        <f t="shared" si="279"/>
        <v>0</v>
      </c>
      <c r="BN168" s="101">
        <f t="shared" si="280"/>
        <v>1566</v>
      </c>
      <c r="BO168" s="97">
        <f t="shared" si="281"/>
        <v>0</v>
      </c>
      <c r="BP168" s="98">
        <f t="shared" si="282"/>
        <v>125.92669348659005</v>
      </c>
      <c r="BQ168" s="97">
        <f t="shared" si="283"/>
        <v>0</v>
      </c>
      <c r="BR168" s="98">
        <f t="shared" si="252"/>
        <v>197201.20200000002</v>
      </c>
      <c r="BS168" s="100">
        <f t="shared" si="284"/>
        <v>0</v>
      </c>
      <c r="BX168" s="320" t="s">
        <v>72</v>
      </c>
      <c r="BY168" s="363"/>
      <c r="BZ168" s="214" t="s">
        <v>73</v>
      </c>
      <c r="CA168" s="214" t="s">
        <v>32</v>
      </c>
      <c r="CB168" s="214" t="s">
        <v>58</v>
      </c>
      <c r="CC168" s="214" t="s">
        <v>61</v>
      </c>
      <c r="CD168" s="214" t="s">
        <v>74</v>
      </c>
      <c r="CE168" s="214" t="s">
        <v>75</v>
      </c>
      <c r="CF168" s="214" t="s">
        <v>76</v>
      </c>
      <c r="CG168" s="214" t="s">
        <v>77</v>
      </c>
      <c r="CH168" s="214" t="s">
        <v>78</v>
      </c>
      <c r="CI168" s="214" t="s">
        <v>79</v>
      </c>
      <c r="CJ168" s="214" t="s">
        <v>80</v>
      </c>
      <c r="CK168" s="214" t="s">
        <v>81</v>
      </c>
      <c r="CL168" s="215" t="s">
        <v>82</v>
      </c>
      <c r="CM168" s="6"/>
      <c r="CN168" s="6"/>
    </row>
    <row r="169" spans="3:92" ht="18" customHeight="1" x14ac:dyDescent="0.3">
      <c r="C169" s="315"/>
      <c r="D169" s="326" t="s">
        <v>57</v>
      </c>
      <c r="E169" s="327"/>
      <c r="F169" s="155">
        <f>CA100</f>
        <v>30</v>
      </c>
      <c r="G169" s="156">
        <f>IFERROR(F169/F170,0)</f>
        <v>4.7468354430379748E-3</v>
      </c>
      <c r="H169" s="157">
        <f t="shared" si="253"/>
        <v>0</v>
      </c>
      <c r="I169" s="158">
        <f>IFERROR(H169/H155,0)</f>
        <v>0</v>
      </c>
      <c r="J169" s="157">
        <f>CB100</f>
        <v>0</v>
      </c>
      <c r="K169" s="159">
        <f>IFERROR(J169/J170,0)</f>
        <v>0</v>
      </c>
      <c r="L169" s="160">
        <f>CC100</f>
        <v>51</v>
      </c>
      <c r="M169" s="156">
        <f>IFERROR(L169/L170,0)</f>
        <v>1.0003923107100824E-2</v>
      </c>
      <c r="N169" s="157">
        <f t="shared" si="254"/>
        <v>-2.0855686274509804</v>
      </c>
      <c r="O169" s="158">
        <f>IFERROR(N169/N155,0)</f>
        <v>-1.4084376699893326E-2</v>
      </c>
      <c r="P169" s="157">
        <f>CD100</f>
        <v>-106.364</v>
      </c>
      <c r="Q169" s="161">
        <f>IFERROR(P169/P170,0)</f>
        <v>-1.6785314964692659E-4</v>
      </c>
      <c r="R169" s="160">
        <f>CE100</f>
        <v>11</v>
      </c>
      <c r="S169" s="156">
        <f>IFERROR(R169/R170,0)</f>
        <v>2.4428159005107706E-3</v>
      </c>
      <c r="T169" s="157">
        <f t="shared" si="255"/>
        <v>0</v>
      </c>
      <c r="U169" s="158">
        <f>IFERROR(T169/T155,0)</f>
        <v>0</v>
      </c>
      <c r="V169" s="157">
        <f>CF100</f>
        <v>0</v>
      </c>
      <c r="W169" s="161">
        <f>IFERROR(V169/V170,0)</f>
        <v>0</v>
      </c>
      <c r="X169" s="162">
        <f>CG100</f>
        <v>0</v>
      </c>
      <c r="Y169" s="156">
        <f>IFERROR(X169/X170,0)</f>
        <v>0</v>
      </c>
      <c r="Z169" s="157" t="str">
        <f t="shared" si="256"/>
        <v>0</v>
      </c>
      <c r="AA169" s="158">
        <f>IFERROR(Z169/Z155,0)</f>
        <v>0</v>
      </c>
      <c r="AB169" s="157">
        <f>CH100</f>
        <v>0</v>
      </c>
      <c r="AC169" s="159">
        <f>IFERROR(AB169/AB170,0)</f>
        <v>0</v>
      </c>
      <c r="AD169" s="160">
        <f>CI100</f>
        <v>0</v>
      </c>
      <c r="AE169" s="156">
        <f>IFERROR(AD169/AD170,0)</f>
        <v>0</v>
      </c>
      <c r="AF169" s="157" t="str">
        <f t="shared" si="257"/>
        <v>0</v>
      </c>
      <c r="AG169" s="158">
        <f>IFERROR(AF169/AF155,0)</f>
        <v>0</v>
      </c>
      <c r="AH169" s="157">
        <f>CJ100</f>
        <v>0</v>
      </c>
      <c r="AI169" s="161">
        <f>IFERROR(AH169/AH170,0)</f>
        <v>0</v>
      </c>
      <c r="AJ169" s="160">
        <f>CK100</f>
        <v>0</v>
      </c>
      <c r="AK169" s="156">
        <f>IFERROR(AJ169/AJ170,0)</f>
        <v>0</v>
      </c>
      <c r="AL169" s="157" t="str">
        <f t="shared" si="258"/>
        <v>0</v>
      </c>
      <c r="AM169" s="158">
        <f>IFERROR(AL169/AL155,0)</f>
        <v>0</v>
      </c>
      <c r="AN169" s="157">
        <f>CL100</f>
        <v>0</v>
      </c>
      <c r="AO169" s="159">
        <f>IFERROR(AN169/AN170,0)</f>
        <v>0</v>
      </c>
      <c r="AP169" s="160">
        <f>CM100</f>
        <v>0</v>
      </c>
      <c r="AQ169" s="156">
        <f>IFERROR(AP169/AP170,0)</f>
        <v>0</v>
      </c>
      <c r="AR169" s="157" t="str">
        <f t="shared" si="260"/>
        <v>0</v>
      </c>
      <c r="AS169" s="158">
        <f>IFERROR(AR169/AR155,0)</f>
        <v>0</v>
      </c>
      <c r="AT169" s="157">
        <f>CN100</f>
        <v>0</v>
      </c>
      <c r="AU169" s="163">
        <f>IFERROR(AT169/AT170,0)</f>
        <v>0</v>
      </c>
      <c r="AV169" s="164">
        <f t="shared" si="262"/>
        <v>21</v>
      </c>
      <c r="AW169" s="165">
        <f t="shared" si="263"/>
        <v>0.7</v>
      </c>
      <c r="AX169" s="166">
        <f t="shared" si="264"/>
        <v>-2.0855686274509804</v>
      </c>
      <c r="AY169" s="165">
        <f t="shared" si="265"/>
        <v>0</v>
      </c>
      <c r="AZ169" s="166">
        <f t="shared" si="266"/>
        <v>-106.364</v>
      </c>
      <c r="BA169" s="167">
        <f t="shared" si="267"/>
        <v>0</v>
      </c>
      <c r="BB169" s="164">
        <f t="shared" si="268"/>
        <v>40</v>
      </c>
      <c r="BC169" s="165">
        <f t="shared" si="269"/>
        <v>3.6363636363636362</v>
      </c>
      <c r="BD169" s="166">
        <f t="shared" si="270"/>
        <v>-2.0855686274509804</v>
      </c>
      <c r="BE169" s="165">
        <f t="shared" si="271"/>
        <v>0</v>
      </c>
      <c r="BF169" s="166">
        <f t="shared" si="272"/>
        <v>-106.364</v>
      </c>
      <c r="BG169" s="167">
        <f t="shared" si="273"/>
        <v>0</v>
      </c>
      <c r="BH169" s="164">
        <f t="shared" si="274"/>
        <v>51</v>
      </c>
      <c r="BI169" s="165">
        <f t="shared" si="275"/>
        <v>0</v>
      </c>
      <c r="BJ169" s="166">
        <f t="shared" si="276"/>
        <v>-2.0855686274509804</v>
      </c>
      <c r="BK169" s="165">
        <f t="shared" si="277"/>
        <v>0</v>
      </c>
      <c r="BL169" s="166">
        <f t="shared" si="278"/>
        <v>-106.364</v>
      </c>
      <c r="BM169" s="168">
        <f t="shared" si="279"/>
        <v>0</v>
      </c>
      <c r="BN169" s="169">
        <f t="shared" si="280"/>
        <v>51</v>
      </c>
      <c r="BO169" s="165">
        <f t="shared" si="281"/>
        <v>0</v>
      </c>
      <c r="BP169" s="166">
        <f t="shared" si="282"/>
        <v>-2.0855686274509804</v>
      </c>
      <c r="BQ169" s="165">
        <f t="shared" si="283"/>
        <v>0</v>
      </c>
      <c r="BR169" s="166">
        <f t="shared" si="252"/>
        <v>-106.364</v>
      </c>
      <c r="BS169" s="168">
        <f t="shared" si="284"/>
        <v>0</v>
      </c>
      <c r="BX169" s="321" t="s">
        <v>83</v>
      </c>
      <c r="BY169" s="216" t="s">
        <v>84</v>
      </c>
      <c r="BZ169" s="217">
        <f t="shared" ref="BZ169:BZ189" si="293">SUM(CA169:CL169)</f>
        <v>85775</v>
      </c>
      <c r="CA169" s="218">
        <v>7285</v>
      </c>
      <c r="CB169" s="218">
        <v>6580</v>
      </c>
      <c r="CC169" s="218">
        <v>7285</v>
      </c>
      <c r="CD169" s="218">
        <v>7050</v>
      </c>
      <c r="CE169" s="218">
        <v>7285</v>
      </c>
      <c r="CF169" s="218">
        <v>7050</v>
      </c>
      <c r="CG169" s="218">
        <v>7285</v>
      </c>
      <c r="CH169" s="218">
        <v>7285</v>
      </c>
      <c r="CI169" s="218">
        <v>7050</v>
      </c>
      <c r="CJ169" s="218">
        <v>7285</v>
      </c>
      <c r="CK169" s="218">
        <v>7050</v>
      </c>
      <c r="CL169" s="219">
        <v>7285</v>
      </c>
      <c r="CM169" s="220"/>
      <c r="CN169" s="220"/>
    </row>
    <row r="170" spans="3:92" ht="18" customHeight="1" x14ac:dyDescent="0.3">
      <c r="C170" s="315"/>
      <c r="D170" s="328" t="s">
        <v>59</v>
      </c>
      <c r="E170" s="329"/>
      <c r="F170" s="170">
        <f>SUM(F158,F162,F168,F169)</f>
        <v>6320</v>
      </c>
      <c r="G170" s="171">
        <f>IFERROR(F170/F170,0)</f>
        <v>1</v>
      </c>
      <c r="H170" s="172">
        <f t="shared" si="253"/>
        <v>114.44620253164557</v>
      </c>
      <c r="I170" s="173">
        <f>IFERROR(H170/H155,0)</f>
        <v>0.92279845422417528</v>
      </c>
      <c r="J170" s="172">
        <f>SUM(J158,J162,J168,J169)</f>
        <v>723300</v>
      </c>
      <c r="K170" s="174">
        <f>IFERROR(J170/J170,0)</f>
        <v>1</v>
      </c>
      <c r="L170" s="175">
        <f>SUM(L158,L162,L168,L169)</f>
        <v>5098</v>
      </c>
      <c r="M170" s="171">
        <f>IFERROR(L170/L170,0)</f>
        <v>1</v>
      </c>
      <c r="N170" s="172">
        <f t="shared" si="254"/>
        <v>124.29834189878387</v>
      </c>
      <c r="O170" s="173">
        <f>IFERROR(N170/N155,0)</f>
        <v>0.83941839526724182</v>
      </c>
      <c r="P170" s="172">
        <f>SUM(P158,P162,P168,P169)</f>
        <v>633672.94700000016</v>
      </c>
      <c r="Q170" s="176">
        <f>IFERROR(P170/P170,0)</f>
        <v>1</v>
      </c>
      <c r="R170" s="175">
        <f>SUM(R158,R162,R168,R169)</f>
        <v>4503</v>
      </c>
      <c r="S170" s="171">
        <f>IFERROR(R170/R170,0)</f>
        <v>1</v>
      </c>
      <c r="T170" s="172">
        <f t="shared" si="255"/>
        <v>120.47989895625139</v>
      </c>
      <c r="U170" s="173">
        <f>IFERROR(T170/T155,0)</f>
        <v>0.95599695959037345</v>
      </c>
      <c r="V170" s="172">
        <f>SUM(V158,V162,V168,V169)</f>
        <v>542520.98499999999</v>
      </c>
      <c r="W170" s="176">
        <f>IFERROR(V170/V170,0)</f>
        <v>1</v>
      </c>
      <c r="X170" s="177">
        <f>SUM(X158,X162,X168,X169)</f>
        <v>0</v>
      </c>
      <c r="Y170" s="171">
        <f>IFERROR(X170/X170,0)</f>
        <v>0</v>
      </c>
      <c r="Z170" s="172" t="str">
        <f t="shared" si="256"/>
        <v>0</v>
      </c>
      <c r="AA170" s="173">
        <f>IFERROR(Z170/Z155,0)</f>
        <v>0</v>
      </c>
      <c r="AB170" s="172">
        <f>SUM(AB158,AB162,AB168,AB169)</f>
        <v>0</v>
      </c>
      <c r="AC170" s="174">
        <f>IFERROR(AB170/AB170,0)</f>
        <v>0</v>
      </c>
      <c r="AD170" s="175">
        <f>SUM(AD158,AD162,AD168,AD169)</f>
        <v>0</v>
      </c>
      <c r="AE170" s="171">
        <f>IFERROR(AD170/AD170,0)</f>
        <v>0</v>
      </c>
      <c r="AF170" s="172" t="str">
        <f t="shared" si="257"/>
        <v>0</v>
      </c>
      <c r="AG170" s="173">
        <f>IFERROR(AF170/AF155,0)</f>
        <v>0</v>
      </c>
      <c r="AH170" s="172">
        <f>SUM(AH158,AH162,AH168,AH169)</f>
        <v>0</v>
      </c>
      <c r="AI170" s="176">
        <f>IFERROR(AH170/AH170,0)</f>
        <v>0</v>
      </c>
      <c r="AJ170" s="175">
        <f>SUM(AJ158,AJ162,AJ168,AJ169)</f>
        <v>0</v>
      </c>
      <c r="AK170" s="171">
        <f>IFERROR(AJ170/AJ170,0)</f>
        <v>0</v>
      </c>
      <c r="AL170" s="172" t="str">
        <f t="shared" si="258"/>
        <v>0</v>
      </c>
      <c r="AM170" s="173">
        <f>IFERROR(AL170/AL155,0)</f>
        <v>0</v>
      </c>
      <c r="AN170" s="172">
        <f>SUM(AN158,AN162,AN168,AN169)</f>
        <v>0</v>
      </c>
      <c r="AO170" s="174">
        <f>IFERROR(AN170/AN170,0)</f>
        <v>0</v>
      </c>
      <c r="AP170" s="175">
        <f>SUM(AP158,AP162,AP168,AP169)</f>
        <v>0</v>
      </c>
      <c r="AQ170" s="171">
        <f>IFERROR(AP170/AP170,0)</f>
        <v>0</v>
      </c>
      <c r="AR170" s="172" t="str">
        <f t="shared" si="260"/>
        <v>0</v>
      </c>
      <c r="AS170" s="173">
        <f>IFERROR(AR170/AR155,0)</f>
        <v>0</v>
      </c>
      <c r="AT170" s="172">
        <f>SUM(AT158,AT162,AT168,AT169)</f>
        <v>0</v>
      </c>
      <c r="AU170" s="178">
        <f>IFERROR(AT170/AT170,0)</f>
        <v>0</v>
      </c>
      <c r="AV170" s="179">
        <f t="shared" si="262"/>
        <v>-1222</v>
      </c>
      <c r="AW170" s="180">
        <f t="shared" si="263"/>
        <v>-0.19335443037974684</v>
      </c>
      <c r="AX170" s="181">
        <f t="shared" si="264"/>
        <v>9.8521393671383066</v>
      </c>
      <c r="AY170" s="180">
        <f t="shared" si="265"/>
        <v>8.6085332227725839E-2</v>
      </c>
      <c r="AZ170" s="181">
        <f t="shared" si="266"/>
        <v>-89627.05299999984</v>
      </c>
      <c r="BA170" s="182">
        <f t="shared" si="267"/>
        <v>-0.12391407852896424</v>
      </c>
      <c r="BB170" s="179">
        <f t="shared" si="268"/>
        <v>595</v>
      </c>
      <c r="BC170" s="180">
        <f t="shared" si="269"/>
        <v>0.13213413280035533</v>
      </c>
      <c r="BD170" s="181">
        <f t="shared" si="270"/>
        <v>3.8184429425324851</v>
      </c>
      <c r="BE170" s="180">
        <f t="shared" si="271"/>
        <v>3.169361010104297E-2</v>
      </c>
      <c r="BF170" s="181">
        <f t="shared" si="272"/>
        <v>91151.962000000174</v>
      </c>
      <c r="BG170" s="182">
        <f t="shared" si="273"/>
        <v>0.16801555058741216</v>
      </c>
      <c r="BH170" s="179">
        <f t="shared" si="274"/>
        <v>5098</v>
      </c>
      <c r="BI170" s="180">
        <f t="shared" si="275"/>
        <v>0</v>
      </c>
      <c r="BJ170" s="181">
        <f t="shared" si="276"/>
        <v>124.29834189878387</v>
      </c>
      <c r="BK170" s="180">
        <f t="shared" si="277"/>
        <v>0</v>
      </c>
      <c r="BL170" s="181">
        <f t="shared" si="278"/>
        <v>633672.94700000016</v>
      </c>
      <c r="BM170" s="183">
        <f t="shared" si="279"/>
        <v>0</v>
      </c>
      <c r="BN170" s="184">
        <f t="shared" si="280"/>
        <v>5098</v>
      </c>
      <c r="BO170" s="180">
        <f t="shared" si="281"/>
        <v>0</v>
      </c>
      <c r="BP170" s="181">
        <f t="shared" si="282"/>
        <v>124.29834189878387</v>
      </c>
      <c r="BQ170" s="180">
        <f t="shared" si="283"/>
        <v>0</v>
      </c>
      <c r="BR170" s="181">
        <f t="shared" si="252"/>
        <v>633672.94700000016</v>
      </c>
      <c r="BS170" s="183">
        <f t="shared" si="284"/>
        <v>0</v>
      </c>
      <c r="BX170" s="321"/>
      <c r="BY170" s="216" t="s">
        <v>85</v>
      </c>
      <c r="BZ170" s="217">
        <f t="shared" si="293"/>
        <v>85775</v>
      </c>
      <c r="CA170" s="218">
        <v>7285</v>
      </c>
      <c r="CB170" s="218">
        <v>6580</v>
      </c>
      <c r="CC170" s="218">
        <v>7285</v>
      </c>
      <c r="CD170" s="218">
        <v>7050</v>
      </c>
      <c r="CE170" s="218">
        <v>7285</v>
      </c>
      <c r="CF170" s="218">
        <v>7050</v>
      </c>
      <c r="CG170" s="218">
        <v>7285</v>
      </c>
      <c r="CH170" s="218">
        <v>7285</v>
      </c>
      <c r="CI170" s="218">
        <v>7050</v>
      </c>
      <c r="CJ170" s="218">
        <v>7285</v>
      </c>
      <c r="CK170" s="218">
        <v>7050</v>
      </c>
      <c r="CL170" s="219">
        <v>7285</v>
      </c>
      <c r="CM170" s="220"/>
      <c r="CN170" s="220"/>
    </row>
    <row r="171" spans="3:92" ht="18" customHeight="1" thickBot="1" x14ac:dyDescent="0.35">
      <c r="C171" s="316"/>
      <c r="D171" s="330" t="s">
        <v>60</v>
      </c>
      <c r="E171" s="331"/>
      <c r="F171" s="185">
        <f>F170/F150</f>
        <v>0.86753603294440629</v>
      </c>
      <c r="G171" s="186"/>
      <c r="H171" s="187"/>
      <c r="I171" s="188"/>
      <c r="J171" s="187"/>
      <c r="K171" s="189"/>
      <c r="L171" s="190">
        <f>L170/L150</f>
        <v>0.69979409746053534</v>
      </c>
      <c r="M171" s="186"/>
      <c r="N171" s="187"/>
      <c r="O171" s="188"/>
      <c r="P171" s="187"/>
      <c r="Q171" s="191"/>
      <c r="R171" s="190">
        <f>R170/R150</f>
        <v>0.71487537704397519</v>
      </c>
      <c r="S171" s="186"/>
      <c r="T171" s="187"/>
      <c r="U171" s="188"/>
      <c r="V171" s="187"/>
      <c r="W171" s="191"/>
      <c r="X171" s="192" t="e">
        <f>X170/X150</f>
        <v>#DIV/0!</v>
      </c>
      <c r="Y171" s="186"/>
      <c r="Z171" s="187"/>
      <c r="AA171" s="188"/>
      <c r="AB171" s="187"/>
      <c r="AC171" s="189"/>
      <c r="AD171" s="190" t="e">
        <f>AD170/AD150</f>
        <v>#DIV/0!</v>
      </c>
      <c r="AE171" s="186"/>
      <c r="AF171" s="187"/>
      <c r="AG171" s="188"/>
      <c r="AH171" s="187"/>
      <c r="AI171" s="191"/>
      <c r="AJ171" s="190" t="e">
        <f>AJ170/AJ150</f>
        <v>#DIV/0!</v>
      </c>
      <c r="AK171" s="186"/>
      <c r="AL171" s="187"/>
      <c r="AM171" s="188"/>
      <c r="AN171" s="187"/>
      <c r="AO171" s="189"/>
      <c r="AP171" s="190" t="e">
        <f>AP170/AP150</f>
        <v>#DIV/0!</v>
      </c>
      <c r="AQ171" s="186"/>
      <c r="AR171" s="187"/>
      <c r="AS171" s="188"/>
      <c r="AT171" s="187"/>
      <c r="AU171" s="193"/>
      <c r="AV171" s="194">
        <f t="shared" si="262"/>
        <v>-0.16774193548387095</v>
      </c>
      <c r="AW171" s="195"/>
      <c r="AX171" s="196"/>
      <c r="AY171" s="197"/>
      <c r="AZ171" s="196"/>
      <c r="BA171" s="197"/>
      <c r="BB171" s="194">
        <f t="shared" si="268"/>
        <v>-1.5081279583439855E-2</v>
      </c>
      <c r="BC171" s="195"/>
      <c r="BD171" s="196"/>
      <c r="BE171" s="197"/>
      <c r="BF171" s="196"/>
      <c r="BG171" s="197"/>
      <c r="BH171" s="194">
        <f t="shared" si="274"/>
        <v>0</v>
      </c>
      <c r="BI171" s="195"/>
      <c r="BJ171" s="196"/>
      <c r="BK171" s="197"/>
      <c r="BL171" s="196"/>
      <c r="BM171" s="198"/>
      <c r="BN171" s="199">
        <f>IFERROR(L171-AP171,0)</f>
        <v>0</v>
      </c>
      <c r="BO171" s="195"/>
      <c r="BP171" s="196"/>
      <c r="BQ171" s="197"/>
      <c r="BR171" s="196"/>
      <c r="BS171" s="198"/>
      <c r="BX171" s="221" t="s">
        <v>86</v>
      </c>
      <c r="BY171" s="216" t="s">
        <v>85</v>
      </c>
      <c r="BZ171" s="217">
        <f t="shared" si="293"/>
        <v>42254</v>
      </c>
      <c r="CA171" s="218"/>
      <c r="CB171" s="218"/>
      <c r="CC171" s="218"/>
      <c r="CD171" s="218"/>
      <c r="CE171" s="218"/>
      <c r="CF171" s="218"/>
      <c r="CG171" s="218">
        <v>6299</v>
      </c>
      <c r="CH171" s="218">
        <v>7285</v>
      </c>
      <c r="CI171" s="218">
        <v>7050</v>
      </c>
      <c r="CJ171" s="218">
        <v>7285</v>
      </c>
      <c r="CK171" s="218">
        <v>7050</v>
      </c>
      <c r="CL171" s="219">
        <v>7285</v>
      </c>
      <c r="CM171" s="220"/>
      <c r="CN171" s="220"/>
    </row>
    <row r="172" spans="3:92" ht="18" customHeight="1" x14ac:dyDescent="0.3">
      <c r="L172" s="8"/>
      <c r="P172" s="8"/>
      <c r="AM172" s="4"/>
      <c r="AS172" s="4"/>
      <c r="BI172" s="3"/>
      <c r="BK172" s="3"/>
      <c r="BM172" s="3"/>
      <c r="BO172" s="3"/>
      <c r="BQ172" s="3"/>
      <c r="BS172" s="3"/>
      <c r="BX172" s="221" t="s">
        <v>87</v>
      </c>
      <c r="BY172" s="216" t="s">
        <v>85</v>
      </c>
      <c r="BZ172" s="217">
        <f t="shared" si="293"/>
        <v>0</v>
      </c>
      <c r="CA172" s="218"/>
      <c r="CB172" s="218"/>
      <c r="CC172" s="218"/>
      <c r="CD172" s="218"/>
      <c r="CE172" s="218"/>
      <c r="CF172" s="218"/>
      <c r="CG172" s="218"/>
      <c r="CH172" s="218"/>
      <c r="CI172" s="218"/>
      <c r="CJ172" s="218"/>
      <c r="CK172" s="218"/>
      <c r="CL172" s="219"/>
      <c r="CM172" s="220"/>
      <c r="CN172" s="220"/>
    </row>
    <row r="173" spans="3:92" ht="18" customHeight="1" x14ac:dyDescent="0.3">
      <c r="AH173" s="8"/>
      <c r="AM173" s="4"/>
      <c r="AN173" s="8"/>
      <c r="AS173" s="4"/>
      <c r="AT173" s="8"/>
      <c r="BI173" s="3"/>
      <c r="BK173" s="3"/>
      <c r="BM173" s="3"/>
      <c r="BO173" s="3"/>
      <c r="BQ173" s="3"/>
      <c r="BS173" s="3"/>
      <c r="BX173" s="221" t="s">
        <v>88</v>
      </c>
      <c r="BY173" s="216" t="s">
        <v>85</v>
      </c>
      <c r="BZ173" s="217">
        <f t="shared" si="293"/>
        <v>0</v>
      </c>
      <c r="CA173" s="218"/>
      <c r="CB173" s="218"/>
      <c r="CC173" s="218"/>
      <c r="CD173" s="218"/>
      <c r="CE173" s="218"/>
      <c r="CF173" s="218"/>
      <c r="CG173" s="218"/>
      <c r="CH173" s="218"/>
      <c r="CI173" s="218"/>
      <c r="CJ173" s="218"/>
      <c r="CK173" s="218"/>
      <c r="CL173" s="219"/>
      <c r="CM173" s="220"/>
      <c r="CN173" s="220"/>
    </row>
    <row r="174" spans="3:92" s="8" customFormat="1" ht="18" customHeight="1" thickBot="1" x14ac:dyDescent="0.35">
      <c r="C174" s="7"/>
      <c r="D174" s="7"/>
      <c r="E174" s="7"/>
      <c r="F174" s="7">
        <f>CH169</f>
        <v>7285</v>
      </c>
      <c r="G174" s="3"/>
      <c r="I174" s="4"/>
      <c r="J174" s="9"/>
      <c r="K174" s="9"/>
      <c r="L174" s="7">
        <f>CH170</f>
        <v>7285</v>
      </c>
      <c r="M174" s="3"/>
      <c r="O174" s="4"/>
      <c r="P174" s="9"/>
      <c r="Q174" s="9"/>
      <c r="R174" s="10">
        <f>CH171</f>
        <v>7285</v>
      </c>
      <c r="S174" s="11"/>
      <c r="T174" s="10"/>
      <c r="U174" s="12"/>
      <c r="V174" s="9"/>
      <c r="W174" s="9"/>
      <c r="X174" s="10">
        <f>CH172</f>
        <v>0</v>
      </c>
      <c r="Y174" s="11"/>
      <c r="Z174" s="10"/>
      <c r="AA174" s="12"/>
      <c r="AB174" s="9"/>
      <c r="AC174" s="9"/>
      <c r="AD174" s="10">
        <f>CH173</f>
        <v>0</v>
      </c>
      <c r="AE174" s="11"/>
      <c r="AF174" s="10"/>
      <c r="AG174" s="12"/>
      <c r="AH174" s="9"/>
      <c r="AI174" s="9"/>
      <c r="AJ174" s="10">
        <f>CH174</f>
        <v>0</v>
      </c>
      <c r="AK174" s="3"/>
      <c r="AM174" s="4"/>
      <c r="AO174" s="3"/>
      <c r="AP174" s="10">
        <f>CH175</f>
        <v>0</v>
      </c>
      <c r="AQ174" s="3"/>
      <c r="AS174" s="4"/>
      <c r="AU174" s="3"/>
      <c r="AW174" s="3"/>
      <c r="AY174" s="3"/>
      <c r="BA174" s="3"/>
      <c r="BC174" s="3"/>
      <c r="BE174" s="3"/>
      <c r="BG174" s="3"/>
      <c r="BI174" s="3"/>
      <c r="BK174" s="3"/>
      <c r="BM174" s="11" t="s">
        <v>1</v>
      </c>
      <c r="BO174" s="3"/>
      <c r="BQ174" s="3"/>
      <c r="BS174" s="11" t="s">
        <v>1</v>
      </c>
      <c r="BX174" s="221" t="s">
        <v>89</v>
      </c>
      <c r="BY174" s="216" t="s">
        <v>85</v>
      </c>
      <c r="BZ174" s="217">
        <f t="shared" si="293"/>
        <v>0</v>
      </c>
      <c r="CA174" s="218"/>
      <c r="CB174" s="218"/>
      <c r="CC174" s="218"/>
      <c r="CD174" s="218"/>
      <c r="CE174" s="218"/>
      <c r="CF174" s="218"/>
      <c r="CG174" s="218"/>
      <c r="CH174" s="218"/>
      <c r="CI174" s="218"/>
      <c r="CJ174" s="218"/>
      <c r="CK174" s="218"/>
      <c r="CL174" s="219"/>
      <c r="CM174" s="220"/>
      <c r="CN174" s="220"/>
    </row>
    <row r="175" spans="3:92" s="15" customFormat="1" ht="18" customHeight="1" x14ac:dyDescent="0.3">
      <c r="C175" s="347" t="s">
        <v>2</v>
      </c>
      <c r="D175" s="345"/>
      <c r="E175" s="352"/>
      <c r="F175" s="358" t="str">
        <f>$F$7</f>
        <v>2025 Budget</v>
      </c>
      <c r="G175" s="345"/>
      <c r="H175" s="345"/>
      <c r="I175" s="345"/>
      <c r="J175" s="345"/>
      <c r="K175" s="346"/>
      <c r="L175" s="359" t="str">
        <f>$L$7</f>
        <v>2025 Actual</v>
      </c>
      <c r="M175" s="345"/>
      <c r="N175" s="345"/>
      <c r="O175" s="345"/>
      <c r="P175" s="345"/>
      <c r="Q175" s="348"/>
      <c r="R175" s="347" t="str">
        <f>$R$7</f>
        <v>2024 Actual</v>
      </c>
      <c r="S175" s="345"/>
      <c r="T175" s="345"/>
      <c r="U175" s="345"/>
      <c r="V175" s="345"/>
      <c r="W175" s="348"/>
      <c r="X175" s="344" t="str">
        <f>$X$7</f>
        <v>2023 Actual</v>
      </c>
      <c r="Y175" s="345"/>
      <c r="Z175" s="345"/>
      <c r="AA175" s="345"/>
      <c r="AB175" s="345"/>
      <c r="AC175" s="346"/>
      <c r="AD175" s="347" t="str">
        <f>$AD$7</f>
        <v>2022 Actual</v>
      </c>
      <c r="AE175" s="345"/>
      <c r="AF175" s="345"/>
      <c r="AG175" s="345"/>
      <c r="AH175" s="345"/>
      <c r="AI175" s="348"/>
      <c r="AJ175" s="347" t="str">
        <f>$AJ$7</f>
        <v>2021 Actual</v>
      </c>
      <c r="AK175" s="345"/>
      <c r="AL175" s="345"/>
      <c r="AM175" s="345"/>
      <c r="AN175" s="345"/>
      <c r="AO175" s="346"/>
      <c r="AP175" s="347" t="str">
        <f>$AP$7</f>
        <v>2020 Actual</v>
      </c>
      <c r="AQ175" s="345"/>
      <c r="AR175" s="345"/>
      <c r="AS175" s="345"/>
      <c r="AT175" s="345"/>
      <c r="AU175" s="349"/>
      <c r="AV175" s="350" t="str">
        <f>$AV$7</f>
        <v>2025 Actual vs. 2025 Budget</v>
      </c>
      <c r="AW175" s="340"/>
      <c r="AX175" s="340"/>
      <c r="AY175" s="340"/>
      <c r="AZ175" s="340"/>
      <c r="BA175" s="351"/>
      <c r="BB175" s="350" t="str">
        <f>$BB$7</f>
        <v>2025 Actual vs. 2024 Actual</v>
      </c>
      <c r="BC175" s="340"/>
      <c r="BD175" s="340"/>
      <c r="BE175" s="340"/>
      <c r="BF175" s="340"/>
      <c r="BG175" s="351"/>
      <c r="BH175" s="350" t="str">
        <f>$BH$7</f>
        <v>2025 Actual vs. 2023 Actual</v>
      </c>
      <c r="BI175" s="340"/>
      <c r="BJ175" s="340"/>
      <c r="BK175" s="340"/>
      <c r="BL175" s="340"/>
      <c r="BM175" s="341"/>
      <c r="BN175" s="339" t="str">
        <f>$BN$7</f>
        <v>2024 Actual vs. 2019 Actual</v>
      </c>
      <c r="BO175" s="340"/>
      <c r="BP175" s="340"/>
      <c r="BQ175" s="340"/>
      <c r="BR175" s="340"/>
      <c r="BS175" s="341"/>
      <c r="BX175" s="222" t="s">
        <v>90</v>
      </c>
      <c r="BY175" s="223" t="s">
        <v>85</v>
      </c>
      <c r="BZ175" s="224">
        <f t="shared" si="293"/>
        <v>0</v>
      </c>
      <c r="CA175" s="225"/>
      <c r="CB175" s="225"/>
      <c r="CC175" s="225"/>
      <c r="CD175" s="225"/>
      <c r="CE175" s="225"/>
      <c r="CF175" s="225"/>
      <c r="CG175" s="225"/>
      <c r="CH175" s="225"/>
      <c r="CI175" s="225"/>
      <c r="CJ175" s="225"/>
      <c r="CK175" s="225"/>
      <c r="CL175" s="226"/>
      <c r="CM175" s="14"/>
      <c r="CN175" s="14"/>
    </row>
    <row r="176" spans="3:92" s="15" customFormat="1" ht="18" customHeight="1" x14ac:dyDescent="0.3">
      <c r="C176" s="353"/>
      <c r="D176" s="333"/>
      <c r="E176" s="354"/>
      <c r="F176" s="342" t="s">
        <v>15</v>
      </c>
      <c r="G176" s="333"/>
      <c r="H176" s="334" t="s">
        <v>16</v>
      </c>
      <c r="I176" s="333"/>
      <c r="J176" s="334" t="s">
        <v>17</v>
      </c>
      <c r="K176" s="336"/>
      <c r="L176" s="335" t="s">
        <v>15</v>
      </c>
      <c r="M176" s="333"/>
      <c r="N176" s="334" t="s">
        <v>16</v>
      </c>
      <c r="O176" s="333"/>
      <c r="P176" s="334" t="s">
        <v>17</v>
      </c>
      <c r="Q176" s="343"/>
      <c r="R176" s="335" t="s">
        <v>15</v>
      </c>
      <c r="S176" s="333"/>
      <c r="T176" s="334" t="s">
        <v>16</v>
      </c>
      <c r="U176" s="333"/>
      <c r="V176" s="334" t="s">
        <v>18</v>
      </c>
      <c r="W176" s="343"/>
      <c r="X176" s="338" t="s">
        <v>15</v>
      </c>
      <c r="Y176" s="333"/>
      <c r="Z176" s="334" t="s">
        <v>16</v>
      </c>
      <c r="AA176" s="333"/>
      <c r="AB176" s="334" t="s">
        <v>18</v>
      </c>
      <c r="AC176" s="336"/>
      <c r="AD176" s="335" t="s">
        <v>15</v>
      </c>
      <c r="AE176" s="333"/>
      <c r="AF176" s="334" t="s">
        <v>16</v>
      </c>
      <c r="AG176" s="333"/>
      <c r="AH176" s="334" t="s">
        <v>19</v>
      </c>
      <c r="AI176" s="343"/>
      <c r="AJ176" s="335" t="s">
        <v>15</v>
      </c>
      <c r="AK176" s="333"/>
      <c r="AL176" s="334" t="s">
        <v>16</v>
      </c>
      <c r="AM176" s="333"/>
      <c r="AN176" s="334" t="s">
        <v>19</v>
      </c>
      <c r="AO176" s="336"/>
      <c r="AP176" s="335" t="s">
        <v>15</v>
      </c>
      <c r="AQ176" s="333"/>
      <c r="AR176" s="334" t="s">
        <v>16</v>
      </c>
      <c r="AS176" s="333"/>
      <c r="AT176" s="334" t="s">
        <v>19</v>
      </c>
      <c r="AU176" s="337"/>
      <c r="AV176" s="332" t="s">
        <v>15</v>
      </c>
      <c r="AW176" s="333"/>
      <c r="AX176" s="334" t="s">
        <v>16</v>
      </c>
      <c r="AY176" s="333"/>
      <c r="AZ176" s="334" t="s">
        <v>17</v>
      </c>
      <c r="BA176" s="336"/>
      <c r="BB176" s="332" t="s">
        <v>15</v>
      </c>
      <c r="BC176" s="333"/>
      <c r="BD176" s="334" t="s">
        <v>16</v>
      </c>
      <c r="BE176" s="333"/>
      <c r="BF176" s="334" t="s">
        <v>17</v>
      </c>
      <c r="BG176" s="336"/>
      <c r="BH176" s="332" t="s">
        <v>15</v>
      </c>
      <c r="BI176" s="333"/>
      <c r="BJ176" s="334" t="s">
        <v>16</v>
      </c>
      <c r="BK176" s="333"/>
      <c r="BL176" s="334" t="s">
        <v>17</v>
      </c>
      <c r="BM176" s="337"/>
      <c r="BN176" s="338" t="s">
        <v>15</v>
      </c>
      <c r="BO176" s="333"/>
      <c r="BP176" s="334" t="s">
        <v>16</v>
      </c>
      <c r="BQ176" s="333"/>
      <c r="BR176" s="334" t="s">
        <v>17</v>
      </c>
      <c r="BS176" s="337"/>
      <c r="BX176" s="6"/>
      <c r="BY176" s="6" t="s">
        <v>21</v>
      </c>
      <c r="BZ176" s="227">
        <f t="shared" si="293"/>
        <v>6166</v>
      </c>
      <c r="CA176" s="228">
        <f>(J26)/1000</f>
        <v>420.7</v>
      </c>
      <c r="CB176" s="229">
        <f>(J50)/1000</f>
        <v>314.8</v>
      </c>
      <c r="CC176" s="229">
        <f>(J74)/1000</f>
        <v>373.6</v>
      </c>
      <c r="CD176" s="229">
        <f>(J98/1000)</f>
        <v>439.3</v>
      </c>
      <c r="CE176" s="229">
        <f>(J122)/1000</f>
        <v>527.1</v>
      </c>
      <c r="CF176" s="229">
        <f>(J146)/1000</f>
        <v>471.79999999999995</v>
      </c>
      <c r="CG176" s="229">
        <f>(J170)/1000</f>
        <v>723.3</v>
      </c>
      <c r="CH176" s="228">
        <f>(J194)/1000</f>
        <v>844.8</v>
      </c>
      <c r="CI176" s="228">
        <f>(J218)/1000</f>
        <v>558.79999999999995</v>
      </c>
      <c r="CJ176" s="229">
        <f>(J242)/1000</f>
        <v>564.20000000000005</v>
      </c>
      <c r="CK176" s="229">
        <f>(J266)/1000</f>
        <v>511.7</v>
      </c>
      <c r="CL176" s="229">
        <f>(J290)/1000</f>
        <v>415.9</v>
      </c>
      <c r="CM176" s="228"/>
      <c r="CN176" s="228"/>
    </row>
    <row r="177" spans="3:92" s="15" customFormat="1" ht="18" customHeight="1" thickBot="1" x14ac:dyDescent="0.35">
      <c r="C177" s="355"/>
      <c r="D177" s="356"/>
      <c r="E177" s="357"/>
      <c r="F177" s="19"/>
      <c r="G177" s="20" t="s">
        <v>28</v>
      </c>
      <c r="H177" s="21"/>
      <c r="I177" s="22" t="s">
        <v>29</v>
      </c>
      <c r="J177" s="21"/>
      <c r="K177" s="23" t="s">
        <v>28</v>
      </c>
      <c r="L177" s="24"/>
      <c r="M177" s="20" t="s">
        <v>28</v>
      </c>
      <c r="N177" s="21"/>
      <c r="O177" s="22" t="s">
        <v>29</v>
      </c>
      <c r="P177" s="21"/>
      <c r="Q177" s="25" t="s">
        <v>28</v>
      </c>
      <c r="R177" s="24"/>
      <c r="S177" s="20" t="s">
        <v>28</v>
      </c>
      <c r="T177" s="21"/>
      <c r="U177" s="22" t="s">
        <v>29</v>
      </c>
      <c r="V177" s="21"/>
      <c r="W177" s="25" t="s">
        <v>28</v>
      </c>
      <c r="X177" s="26"/>
      <c r="Y177" s="20" t="s">
        <v>28</v>
      </c>
      <c r="Z177" s="21"/>
      <c r="AA177" s="22" t="s">
        <v>29</v>
      </c>
      <c r="AB177" s="21"/>
      <c r="AC177" s="23" t="s">
        <v>28</v>
      </c>
      <c r="AD177" s="24"/>
      <c r="AE177" s="20" t="s">
        <v>28</v>
      </c>
      <c r="AF177" s="21"/>
      <c r="AG177" s="22" t="s">
        <v>29</v>
      </c>
      <c r="AH177" s="21"/>
      <c r="AI177" s="25" t="s">
        <v>28</v>
      </c>
      <c r="AJ177" s="24"/>
      <c r="AK177" s="20" t="s">
        <v>28</v>
      </c>
      <c r="AL177" s="21"/>
      <c r="AM177" s="22" t="s">
        <v>29</v>
      </c>
      <c r="AN177" s="21"/>
      <c r="AO177" s="23" t="s">
        <v>28</v>
      </c>
      <c r="AP177" s="24"/>
      <c r="AQ177" s="20" t="s">
        <v>28</v>
      </c>
      <c r="AR177" s="21"/>
      <c r="AS177" s="22" t="s">
        <v>29</v>
      </c>
      <c r="AT177" s="21"/>
      <c r="AU177" s="27" t="s">
        <v>28</v>
      </c>
      <c r="AV177" s="28"/>
      <c r="AW177" s="20" t="s">
        <v>30</v>
      </c>
      <c r="AX177" s="21"/>
      <c r="AY177" s="20" t="s">
        <v>30</v>
      </c>
      <c r="AZ177" s="21"/>
      <c r="BA177" s="23" t="s">
        <v>30</v>
      </c>
      <c r="BB177" s="28"/>
      <c r="BC177" s="20" t="s">
        <v>30</v>
      </c>
      <c r="BD177" s="21"/>
      <c r="BE177" s="20" t="s">
        <v>30</v>
      </c>
      <c r="BF177" s="21"/>
      <c r="BG177" s="23" t="s">
        <v>30</v>
      </c>
      <c r="BH177" s="28"/>
      <c r="BI177" s="20" t="s">
        <v>30</v>
      </c>
      <c r="BJ177" s="21"/>
      <c r="BK177" s="20" t="s">
        <v>30</v>
      </c>
      <c r="BL177" s="21"/>
      <c r="BM177" s="27" t="s">
        <v>30</v>
      </c>
      <c r="BN177" s="26"/>
      <c r="BO177" s="20" t="s">
        <v>30</v>
      </c>
      <c r="BP177" s="21"/>
      <c r="BQ177" s="20" t="s">
        <v>30</v>
      </c>
      <c r="BR177" s="21"/>
      <c r="BS177" s="27" t="s">
        <v>30</v>
      </c>
      <c r="BX177" s="6" t="s">
        <v>91</v>
      </c>
      <c r="BY177" s="6" t="s">
        <v>22</v>
      </c>
      <c r="BZ177" s="230">
        <f t="shared" si="293"/>
        <v>5605.8438960000003</v>
      </c>
      <c r="CA177" s="220">
        <f>(P26)/1000</f>
        <v>400.96976800000004</v>
      </c>
      <c r="CB177" s="231">
        <f>(P50)/1000</f>
        <v>366.58329399999997</v>
      </c>
      <c r="CC177" s="231">
        <f>(P74)/1000</f>
        <v>346.22687000000002</v>
      </c>
      <c r="CD177" s="231">
        <f>(P98/1000)</f>
        <v>369.63406400000002</v>
      </c>
      <c r="CE177" s="231">
        <f>(P122)/1000</f>
        <v>530.776477</v>
      </c>
      <c r="CF177" s="231">
        <f>(P146)/1000</f>
        <v>435.274451</v>
      </c>
      <c r="CG177" s="231">
        <f>(P170)/1000</f>
        <v>633.67294700000014</v>
      </c>
      <c r="CH177" s="220">
        <f>(P194)/1000</f>
        <v>836.74976300000003</v>
      </c>
      <c r="CI177" s="232">
        <f>(P218)/1000</f>
        <v>521.6749880000001</v>
      </c>
      <c r="CJ177" s="233">
        <f>(P242)/1000</f>
        <v>626.80303900000001</v>
      </c>
      <c r="CK177" s="234">
        <f>(P266)/1000</f>
        <v>537.47823500000015</v>
      </c>
      <c r="CL177" s="234">
        <f>(P290)/1000</f>
        <v>0</v>
      </c>
      <c r="CM177" s="220"/>
      <c r="CN177" s="220"/>
    </row>
    <row r="178" spans="3:92" ht="18" customHeight="1" thickTop="1" x14ac:dyDescent="0.3">
      <c r="C178" s="360" t="s">
        <v>66</v>
      </c>
      <c r="D178" s="317" t="s">
        <v>33</v>
      </c>
      <c r="E178" s="34" t="s">
        <v>34</v>
      </c>
      <c r="F178" s="35">
        <f>CA101</f>
        <v>1400</v>
      </c>
      <c r="G178" s="36">
        <f>IFERROR(F178/F194,0)</f>
        <v>0.21341463414634146</v>
      </c>
      <c r="H178" s="37">
        <f>IFERROR(J178/F178,"0")</f>
        <v>138</v>
      </c>
      <c r="I178" s="38">
        <f>IFERROR(H178/H179,0)</f>
        <v>0.99203719420610725</v>
      </c>
      <c r="J178" s="37">
        <f>CB101</f>
        <v>193200</v>
      </c>
      <c r="K178" s="39">
        <f>IFERROR(J178/J194,0)</f>
        <v>0.22869318181818182</v>
      </c>
      <c r="L178" s="40">
        <f t="shared" ref="L178:L181" si="294">CC101</f>
        <v>890</v>
      </c>
      <c r="M178" s="36">
        <f>IFERROR(L178/L194,0)</f>
        <v>0.14371064104634265</v>
      </c>
      <c r="N178" s="37">
        <f>IFERROR(P178/L178,"0")</f>
        <v>157.0257561797753</v>
      </c>
      <c r="O178" s="38">
        <f>IFERROR(N178/N179,0)</f>
        <v>1.0067253140334018</v>
      </c>
      <c r="P178" s="37">
        <f t="shared" ref="P178:P181" si="295">CD101</f>
        <v>139752.92300000001</v>
      </c>
      <c r="Q178" s="41">
        <f>IFERROR(P178/P194,0)</f>
        <v>0.16701877810988994</v>
      </c>
      <c r="R178" s="40">
        <f>CE101</f>
        <v>1394</v>
      </c>
      <c r="S178" s="36">
        <f>IFERROR(R178/R194,0)</f>
        <v>0.26188239714446743</v>
      </c>
      <c r="T178" s="37">
        <f>IFERROR(V178/R178,"0")</f>
        <v>145.8113292682927</v>
      </c>
      <c r="U178" s="38">
        <f>IFERROR(T178/T179,0)</f>
        <v>1.0209712736574492</v>
      </c>
      <c r="V178" s="37">
        <f>CF101</f>
        <v>203260.99300000002</v>
      </c>
      <c r="W178" s="41">
        <f>IFERROR(V178/V194,0)</f>
        <v>0.27302842581284315</v>
      </c>
      <c r="X178" s="42">
        <f>CG101</f>
        <v>0</v>
      </c>
      <c r="Y178" s="36">
        <f>IFERROR(X178/X194,0)</f>
        <v>0</v>
      </c>
      <c r="Z178" s="37" t="str">
        <f>IFERROR(AB178/X178,"0")</f>
        <v>0</v>
      </c>
      <c r="AA178" s="38">
        <f>IFERROR(Z178/Z179,0)</f>
        <v>0</v>
      </c>
      <c r="AB178" s="37">
        <f>CH101</f>
        <v>0</v>
      </c>
      <c r="AC178" s="39">
        <f>IFERROR(AB178/AB194,0)</f>
        <v>0</v>
      </c>
      <c r="AD178" s="40">
        <f>CI101</f>
        <v>0</v>
      </c>
      <c r="AE178" s="36">
        <f>IFERROR(AD178/AD194,0)</f>
        <v>0</v>
      </c>
      <c r="AF178" s="37" t="str">
        <f>IFERROR(AH178/AD178,"0")</f>
        <v>0</v>
      </c>
      <c r="AG178" s="38">
        <f>IFERROR(AF178/AF179,0)</f>
        <v>0</v>
      </c>
      <c r="AH178" s="37">
        <f>CJ101</f>
        <v>0</v>
      </c>
      <c r="AI178" s="41">
        <f>IFERROR(AH178/AH194,0)</f>
        <v>0</v>
      </c>
      <c r="AJ178" s="40">
        <f>CK101</f>
        <v>0</v>
      </c>
      <c r="AK178" s="36">
        <f>IFERROR(AJ178/AJ194,0)</f>
        <v>0</v>
      </c>
      <c r="AL178" s="37" t="str">
        <f>IFERROR(AN178/AJ178,"0")</f>
        <v>0</v>
      </c>
      <c r="AM178" s="38">
        <f>IFERROR(AL178/AL179,0)</f>
        <v>0</v>
      </c>
      <c r="AN178" s="37">
        <f>CL101</f>
        <v>0</v>
      </c>
      <c r="AO178" s="39">
        <f>IFERROR(AN178/AN194,0)</f>
        <v>0</v>
      </c>
      <c r="AP178" s="40">
        <f>CM101</f>
        <v>0</v>
      </c>
      <c r="AQ178" s="36">
        <f>IFERROR(AP178/AP194,0)</f>
        <v>0</v>
      </c>
      <c r="AR178" s="37" t="str">
        <f>IFERROR(AT178/AP178,"0")</f>
        <v>0</v>
      </c>
      <c r="AS178" s="38">
        <f>IFERROR(AR178/AR179,0)</f>
        <v>0</v>
      </c>
      <c r="AT178" s="37">
        <f>CN101</f>
        <v>0</v>
      </c>
      <c r="AU178" s="43">
        <f>IFERROR(AT178/AT194,0)</f>
        <v>0</v>
      </c>
      <c r="AV178" s="44">
        <f>IFERROR(L178-F178,0)</f>
        <v>-510</v>
      </c>
      <c r="AW178" s="45">
        <f>IFERROR(AV178/F178,0)</f>
        <v>-0.36428571428571427</v>
      </c>
      <c r="AX178" s="46">
        <f>IFERROR(N178-H178,0)</f>
        <v>19.0257561797753</v>
      </c>
      <c r="AY178" s="45">
        <f>IFERROR(AX178/H178,0)</f>
        <v>0.13786779840416885</v>
      </c>
      <c r="AZ178" s="46">
        <f>IFERROR(P178-J178,0)</f>
        <v>-53447.07699999999</v>
      </c>
      <c r="BA178" s="47">
        <f>IFERROR(AZ178/J178,0)</f>
        <v>-0.27664118530020698</v>
      </c>
      <c r="BB178" s="44">
        <f>IFERROR(L178-R178,0)</f>
        <v>-504</v>
      </c>
      <c r="BC178" s="45">
        <f>IFERROR(BB178/R178,0)</f>
        <v>-0.36154949784791968</v>
      </c>
      <c r="BD178" s="46">
        <f>IFERROR(N178-T178,0)</f>
        <v>11.214426911482605</v>
      </c>
      <c r="BE178" s="45">
        <f>IFERROR(BD178/T178,0)</f>
        <v>7.691053203999032E-2</v>
      </c>
      <c r="BF178" s="46">
        <f>IFERROR(P178-V178,0)</f>
        <v>-63508.070000000007</v>
      </c>
      <c r="BG178" s="47">
        <f>IFERROR(BF178/V178,0)</f>
        <v>-0.31244593004620419</v>
      </c>
      <c r="BH178" s="44">
        <f>IFERROR(L178-X178,0)</f>
        <v>890</v>
      </c>
      <c r="BI178" s="45">
        <f>IFERROR(BH178/X178,0)</f>
        <v>0</v>
      </c>
      <c r="BJ178" s="46">
        <f>IFERROR(N178-Z178,0)</f>
        <v>157.0257561797753</v>
      </c>
      <c r="BK178" s="45">
        <f>IFERROR(BJ178/Z178,0)</f>
        <v>0</v>
      </c>
      <c r="BL178" s="46">
        <f>IFERROR(P178-AB178,0)</f>
        <v>139752.92300000001</v>
      </c>
      <c r="BM178" s="48">
        <f>IFERROR(BL178/AB178,0)</f>
        <v>0</v>
      </c>
      <c r="BN178" s="49">
        <f>IFERROR(L178-AP178,0)</f>
        <v>890</v>
      </c>
      <c r="BO178" s="45">
        <f>IFERROR(BN178/AP178,0)</f>
        <v>0</v>
      </c>
      <c r="BP178" s="46">
        <f>IFERROR(N178-AR178,0)</f>
        <v>157.0257561797753</v>
      </c>
      <c r="BQ178" s="45">
        <f>IFERROR(BP178/AR178,0)</f>
        <v>0</v>
      </c>
      <c r="BR178" s="46">
        <f t="shared" ref="BR178:BR194" si="296">IFERROR(P178-AT178,0)</f>
        <v>139752.92300000001</v>
      </c>
      <c r="BS178" s="48">
        <f>IFERROR(BR178/AT178,0)</f>
        <v>0</v>
      </c>
      <c r="BX178" s="6"/>
      <c r="BY178" s="6" t="s">
        <v>23</v>
      </c>
      <c r="BZ178" s="227">
        <f t="shared" si="293"/>
        <v>3100.5615269999998</v>
      </c>
      <c r="CA178" s="228">
        <f>($V26)/1000</f>
        <v>0</v>
      </c>
      <c r="CB178" s="228">
        <f>($V50)/1000</f>
        <v>0</v>
      </c>
      <c r="CC178" s="228">
        <f>($V74)/1000</f>
        <v>0</v>
      </c>
      <c r="CD178" s="228">
        <f>($V98)/1000</f>
        <v>0</v>
      </c>
      <c r="CE178" s="228">
        <f>($V122)/1000</f>
        <v>0</v>
      </c>
      <c r="CF178" s="228">
        <f>($V146)/1000</f>
        <v>0</v>
      </c>
      <c r="CG178" s="228">
        <f>($V170)/1000</f>
        <v>542.520985</v>
      </c>
      <c r="CH178" s="228">
        <f>($V194)/1000</f>
        <v>744.46824499999991</v>
      </c>
      <c r="CI178" s="228">
        <f>($V218)/1000</f>
        <v>406.27376699999991</v>
      </c>
      <c r="CJ178" s="228">
        <f>($V242)/1000</f>
        <v>512.33764600000006</v>
      </c>
      <c r="CK178" s="228">
        <f>($V266)/1000</f>
        <v>483.82073700000001</v>
      </c>
      <c r="CL178" s="228">
        <f>($V290)/1000</f>
        <v>411.14014700000001</v>
      </c>
      <c r="CM178" s="228"/>
      <c r="CN178" s="228"/>
    </row>
    <row r="179" spans="3:92" ht="18" customHeight="1" x14ac:dyDescent="0.3">
      <c r="C179" s="315"/>
      <c r="D179" s="318"/>
      <c r="E179" s="60" t="s">
        <v>36</v>
      </c>
      <c r="F179" s="61">
        <f>CA102</f>
        <v>1600</v>
      </c>
      <c r="G179" s="62">
        <f>IFERROR(F179/F194,0)</f>
        <v>0.24390243902439024</v>
      </c>
      <c r="H179" s="63">
        <f t="shared" ref="H179:H194" si="297">IFERROR(J179/F179,"0")</f>
        <v>139.10768750000003</v>
      </c>
      <c r="I179" s="64">
        <f>IFERROR(H179/H179,0)</f>
        <v>1</v>
      </c>
      <c r="J179" s="63">
        <f>CB102</f>
        <v>222572.30000000005</v>
      </c>
      <c r="K179" s="65">
        <f>IFERROR(J179/J194,0)</f>
        <v>0.26346152935606065</v>
      </c>
      <c r="L179" s="66">
        <f t="shared" si="294"/>
        <v>1894</v>
      </c>
      <c r="M179" s="62">
        <f>IFERROR(L179/L194,0)</f>
        <v>0.30582916195704829</v>
      </c>
      <c r="N179" s="63">
        <f t="shared" ref="N179:N194" si="298">IFERROR(P179/L179,"0")</f>
        <v>155.97676346356917</v>
      </c>
      <c r="O179" s="64">
        <f>IFERROR(N179/N179,0)</f>
        <v>1</v>
      </c>
      <c r="P179" s="63">
        <f t="shared" si="295"/>
        <v>295419.99</v>
      </c>
      <c r="Q179" s="67">
        <f>IFERROR(P179/P194,0)</f>
        <v>0.35305655652752183</v>
      </c>
      <c r="R179" s="66">
        <f>CE102</f>
        <v>1936</v>
      </c>
      <c r="S179" s="62">
        <f>IFERROR(R179/R194,0)</f>
        <v>0.36370467781326321</v>
      </c>
      <c r="T179" s="63">
        <f t="shared" ref="T179:T194" si="299">IFERROR(V179/R179,"0")</f>
        <v>142.81628977272726</v>
      </c>
      <c r="U179" s="64">
        <f>IFERROR(T179/T179,0)</f>
        <v>1</v>
      </c>
      <c r="V179" s="63">
        <f>CF102</f>
        <v>276492.337</v>
      </c>
      <c r="W179" s="67">
        <f>IFERROR(V179/V194,0)</f>
        <v>0.37139574301117445</v>
      </c>
      <c r="X179" s="68">
        <f>CG102</f>
        <v>0</v>
      </c>
      <c r="Y179" s="62">
        <f>IFERROR(X179/X194,0)</f>
        <v>0</v>
      </c>
      <c r="Z179" s="63" t="str">
        <f t="shared" ref="Z179:Z194" si="300">IFERROR(AB179/X179,"0")</f>
        <v>0</v>
      </c>
      <c r="AA179" s="64">
        <f>IFERROR(Z179/Z179,0)</f>
        <v>0</v>
      </c>
      <c r="AB179" s="63">
        <f>CH102</f>
        <v>0</v>
      </c>
      <c r="AC179" s="65">
        <f>IFERROR(AB179/AB194,0)</f>
        <v>0</v>
      </c>
      <c r="AD179" s="66">
        <f>CI102</f>
        <v>0</v>
      </c>
      <c r="AE179" s="62">
        <f>IFERROR(AD179/AD194,0)</f>
        <v>0</v>
      </c>
      <c r="AF179" s="63" t="str">
        <f t="shared" ref="AF179:AF194" si="301">IFERROR(AH179/AD179,"0")</f>
        <v>0</v>
      </c>
      <c r="AG179" s="64">
        <f>IFERROR(AF179/AF179,0)</f>
        <v>0</v>
      </c>
      <c r="AH179" s="63">
        <f>CJ102</f>
        <v>0</v>
      </c>
      <c r="AI179" s="67">
        <f>IFERROR(AH179/AH194,0)</f>
        <v>0</v>
      </c>
      <c r="AJ179" s="66">
        <f>CK102</f>
        <v>0</v>
      </c>
      <c r="AK179" s="62">
        <f>IFERROR(AJ179/AJ194,0)</f>
        <v>0</v>
      </c>
      <c r="AL179" s="63" t="str">
        <f t="shared" ref="AL179:AL194" si="302">IFERROR(AN179/AJ179,"0")</f>
        <v>0</v>
      </c>
      <c r="AM179" s="64">
        <f>IFERROR(AL179/AL179,0)</f>
        <v>0</v>
      </c>
      <c r="AN179" s="63">
        <f>CL102</f>
        <v>0</v>
      </c>
      <c r="AO179" s="65">
        <f>IFERROR(AN179/AN194,0)</f>
        <v>0</v>
      </c>
      <c r="AP179" s="66">
        <f t="shared" ref="AP179:AP181" si="303">CM102</f>
        <v>0</v>
      </c>
      <c r="AQ179" s="62">
        <f>IFERROR(AP179/AP194,0)</f>
        <v>0</v>
      </c>
      <c r="AR179" s="63" t="str">
        <f t="shared" ref="AR179:AR194" si="304">IFERROR(AT179/AP179,"0")</f>
        <v>0</v>
      </c>
      <c r="AS179" s="64">
        <f>IFERROR(AR179/AR179,0)</f>
        <v>0</v>
      </c>
      <c r="AT179" s="63">
        <f t="shared" ref="AT179:AT181" si="305">CN102</f>
        <v>0</v>
      </c>
      <c r="AU179" s="69">
        <f>IFERROR(AT179/AT194,0)</f>
        <v>0</v>
      </c>
      <c r="AV179" s="70">
        <f t="shared" ref="AV179:AV195" si="306">IFERROR(L179-F179,0)</f>
        <v>294</v>
      </c>
      <c r="AW179" s="71">
        <f t="shared" ref="AW179:AW194" si="307">IFERROR(AV179/F179,0)</f>
        <v>0.18375</v>
      </c>
      <c r="AX179" s="72">
        <f t="shared" ref="AX179:AX194" si="308">IFERROR(N179-H179,0)</f>
        <v>16.869075963569145</v>
      </c>
      <c r="AY179" s="71">
        <f t="shared" ref="AY179:AY194" si="309">IFERROR(AX179/H179,0)</f>
        <v>0.12126631005615086</v>
      </c>
      <c r="AZ179" s="72">
        <f t="shared" ref="AZ179:AZ194" si="310">IFERROR(P179-J179,0)</f>
        <v>72847.689999999944</v>
      </c>
      <c r="BA179" s="73">
        <f t="shared" ref="BA179:BA194" si="311">IFERROR(AZ179/J179,0)</f>
        <v>0.32729899452896849</v>
      </c>
      <c r="BB179" s="70">
        <f t="shared" ref="BB179:BB195" si="312">IFERROR(L179-R179,0)</f>
        <v>-42</v>
      </c>
      <c r="BC179" s="71">
        <f t="shared" ref="BC179:BC194" si="313">IFERROR(BB179/R179,0)</f>
        <v>-2.1694214876033058E-2</v>
      </c>
      <c r="BD179" s="72">
        <f t="shared" ref="BD179:BD194" si="314">IFERROR(N179-T179,0)</f>
        <v>13.160473690841911</v>
      </c>
      <c r="BE179" s="71">
        <f t="shared" ref="BE179:BE194" si="315">IFERROR(BD179/T179,0)</f>
        <v>9.2149668023059683E-2</v>
      </c>
      <c r="BF179" s="72">
        <f t="shared" ref="BF179:BF194" si="316">IFERROR(P179-V179,0)</f>
        <v>18927.652999999991</v>
      </c>
      <c r="BG179" s="73">
        <f t="shared" ref="BG179:BG194" si="317">IFERROR(BF179/V179,0)</f>
        <v>6.8456338448179097E-2</v>
      </c>
      <c r="BH179" s="70">
        <f t="shared" ref="BH179:BH195" si="318">IFERROR(L179-X179,0)</f>
        <v>1894</v>
      </c>
      <c r="BI179" s="71">
        <f t="shared" ref="BI179:BI194" si="319">IFERROR(BH179/X179,0)</f>
        <v>0</v>
      </c>
      <c r="BJ179" s="72">
        <f t="shared" ref="BJ179:BJ194" si="320">IFERROR(N179-Z179,0)</f>
        <v>155.97676346356917</v>
      </c>
      <c r="BK179" s="71">
        <f t="shared" ref="BK179:BK194" si="321">IFERROR(BJ179/Z179,0)</f>
        <v>0</v>
      </c>
      <c r="BL179" s="72">
        <f t="shared" ref="BL179:BL194" si="322">IFERROR(P179-AB179,0)</f>
        <v>295419.99</v>
      </c>
      <c r="BM179" s="74">
        <f t="shared" ref="BM179:BM194" si="323">IFERROR(BL179/AB179,0)</f>
        <v>0</v>
      </c>
      <c r="BN179" s="75">
        <f t="shared" ref="BN179:BN194" si="324">IFERROR(L179-AP179,0)</f>
        <v>1894</v>
      </c>
      <c r="BO179" s="71">
        <f t="shared" ref="BO179:BO194" si="325">IFERROR(BN179/AP179,0)</f>
        <v>0</v>
      </c>
      <c r="BP179" s="72">
        <f t="shared" ref="BP179:BP194" si="326">IFERROR(N179-AR179,0)</f>
        <v>155.97676346356917</v>
      </c>
      <c r="BQ179" s="71">
        <f t="shared" ref="BQ179:BQ194" si="327">IFERROR(BP179/AR179,0)</f>
        <v>0</v>
      </c>
      <c r="BR179" s="72">
        <f t="shared" si="296"/>
        <v>295419.99</v>
      </c>
      <c r="BS179" s="74">
        <f t="shared" ref="BS179:BS194" si="328">IFERROR(BR179/AT179,0)</f>
        <v>0</v>
      </c>
      <c r="BX179" s="6"/>
      <c r="BY179" s="6" t="s">
        <v>24</v>
      </c>
      <c r="BZ179" s="227">
        <f t="shared" si="293"/>
        <v>0</v>
      </c>
      <c r="CA179" s="228">
        <f>($AB26)/1000</f>
        <v>0</v>
      </c>
      <c r="CB179" s="228">
        <f>($AB50)/1000</f>
        <v>0</v>
      </c>
      <c r="CC179" s="228">
        <f>($AB74)/1000</f>
        <v>0</v>
      </c>
      <c r="CD179" s="228">
        <f>($AB98)/1000</f>
        <v>0</v>
      </c>
      <c r="CE179" s="228">
        <f>($AB122)/1000</f>
        <v>0</v>
      </c>
      <c r="CF179" s="228">
        <f>($AB146)/1000</f>
        <v>0</v>
      </c>
      <c r="CG179" s="228">
        <f>($AB170)/1000</f>
        <v>0</v>
      </c>
      <c r="CH179" s="228">
        <f>($AB194)/1000</f>
        <v>0</v>
      </c>
      <c r="CI179" s="228">
        <f>($AB218)/1000</f>
        <v>0</v>
      </c>
      <c r="CJ179" s="228">
        <f>($AB242)/1000</f>
        <v>0</v>
      </c>
      <c r="CK179" s="228">
        <f>($AB266)/1000</f>
        <v>0</v>
      </c>
      <c r="CL179" s="228">
        <f>($AB290)/1000</f>
        <v>0</v>
      </c>
      <c r="CM179" s="228"/>
      <c r="CN179" s="228"/>
    </row>
    <row r="180" spans="3:92" ht="18" customHeight="1" x14ac:dyDescent="0.3">
      <c r="C180" s="315"/>
      <c r="D180" s="318"/>
      <c r="E180" s="60" t="s">
        <v>37</v>
      </c>
      <c r="F180" s="61">
        <f>CA103</f>
        <v>200</v>
      </c>
      <c r="G180" s="62">
        <f>IFERROR(F180/F194,0)</f>
        <v>3.048780487804878E-2</v>
      </c>
      <c r="H180" s="63">
        <f t="shared" si="297"/>
        <v>145.11000000000001</v>
      </c>
      <c r="I180" s="64">
        <f>IFERROR(H180/H179,0)</f>
        <v>1.0431486757336828</v>
      </c>
      <c r="J180" s="63">
        <f>CB103</f>
        <v>29022.000000000004</v>
      </c>
      <c r="K180" s="65">
        <f>IFERROR(J180/J194,0)</f>
        <v>3.4353693181818183E-2</v>
      </c>
      <c r="L180" s="66">
        <f t="shared" si="294"/>
        <v>207</v>
      </c>
      <c r="M180" s="62">
        <f>IFERROR(L180/L194,0)</f>
        <v>3.3424834490553848E-2</v>
      </c>
      <c r="N180" s="63">
        <f t="shared" si="298"/>
        <v>172.64824154589374</v>
      </c>
      <c r="O180" s="64">
        <f>IFERROR(N180/N179,0)</f>
        <v>1.106884369903075</v>
      </c>
      <c r="P180" s="63">
        <f t="shared" si="295"/>
        <v>35738.186000000002</v>
      </c>
      <c r="Q180" s="67">
        <f>IFERROR(P180/P194,0)</f>
        <v>4.2710721389233305E-2</v>
      </c>
      <c r="R180" s="66">
        <f>CE103</f>
        <v>299</v>
      </c>
      <c r="S180" s="62">
        <f>IFERROR(R180/R194,0)</f>
        <v>5.6171331955664101E-2</v>
      </c>
      <c r="T180" s="63">
        <f t="shared" si="299"/>
        <v>166.31959531772574</v>
      </c>
      <c r="U180" s="64">
        <f>IFERROR(T180/T179,0)</f>
        <v>1.1645702012172476</v>
      </c>
      <c r="V180" s="63">
        <f>CF103</f>
        <v>49729.559000000001</v>
      </c>
      <c r="W180" s="67">
        <f>IFERROR(V180/V194,0)</f>
        <v>6.6798764532931834E-2</v>
      </c>
      <c r="X180" s="68">
        <f>CG103</f>
        <v>0</v>
      </c>
      <c r="Y180" s="62">
        <f>IFERROR(X180/X194,0)</f>
        <v>0</v>
      </c>
      <c r="Z180" s="63" t="str">
        <f t="shared" si="300"/>
        <v>0</v>
      </c>
      <c r="AA180" s="64">
        <f>IFERROR(Z180/Z179,0)</f>
        <v>0</v>
      </c>
      <c r="AB180" s="63">
        <f>CH103</f>
        <v>0</v>
      </c>
      <c r="AC180" s="65">
        <f>IFERROR(AB180/AB194,0)</f>
        <v>0</v>
      </c>
      <c r="AD180" s="66">
        <f>CI103</f>
        <v>0</v>
      </c>
      <c r="AE180" s="62">
        <f>IFERROR(AD180/AD194,0)</f>
        <v>0</v>
      </c>
      <c r="AF180" s="63" t="str">
        <f t="shared" si="301"/>
        <v>0</v>
      </c>
      <c r="AG180" s="64">
        <f>IFERROR(AF180/AF179,0)</f>
        <v>0</v>
      </c>
      <c r="AH180" s="63">
        <f>CJ103</f>
        <v>0</v>
      </c>
      <c r="AI180" s="67">
        <f>IFERROR(AH180/AH194,0)</f>
        <v>0</v>
      </c>
      <c r="AJ180" s="66">
        <f>CK103</f>
        <v>0</v>
      </c>
      <c r="AK180" s="62">
        <f>IFERROR(AJ180/AJ194,0)</f>
        <v>0</v>
      </c>
      <c r="AL180" s="63" t="str">
        <f t="shared" si="302"/>
        <v>0</v>
      </c>
      <c r="AM180" s="64">
        <f>IFERROR(AL180/AL179,0)</f>
        <v>0</v>
      </c>
      <c r="AN180" s="63">
        <f>CL103</f>
        <v>0</v>
      </c>
      <c r="AO180" s="65">
        <f>IFERROR(AN180/AN194,0)</f>
        <v>0</v>
      </c>
      <c r="AP180" s="66">
        <f t="shared" si="303"/>
        <v>0</v>
      </c>
      <c r="AQ180" s="62">
        <f>IFERROR(AP180/AP194,0)</f>
        <v>0</v>
      </c>
      <c r="AR180" s="63" t="str">
        <f t="shared" si="304"/>
        <v>0</v>
      </c>
      <c r="AS180" s="64">
        <f>IFERROR(AR180/AR179,0)</f>
        <v>0</v>
      </c>
      <c r="AT180" s="63">
        <f t="shared" si="305"/>
        <v>0</v>
      </c>
      <c r="AU180" s="69">
        <f>IFERROR(AT180/AT194,0)</f>
        <v>0</v>
      </c>
      <c r="AV180" s="70">
        <f t="shared" si="306"/>
        <v>7</v>
      </c>
      <c r="AW180" s="71">
        <f t="shared" si="307"/>
        <v>3.5000000000000003E-2</v>
      </c>
      <c r="AX180" s="72">
        <f t="shared" si="308"/>
        <v>27.538241545893726</v>
      </c>
      <c r="AY180" s="71">
        <f t="shared" si="309"/>
        <v>0.18977494001718506</v>
      </c>
      <c r="AZ180" s="72">
        <f t="shared" si="310"/>
        <v>6716.1859999999979</v>
      </c>
      <c r="BA180" s="73">
        <f t="shared" si="311"/>
        <v>0.23141706291778641</v>
      </c>
      <c r="BB180" s="70">
        <f t="shared" si="312"/>
        <v>-92</v>
      </c>
      <c r="BC180" s="71">
        <f t="shared" si="313"/>
        <v>-0.30769230769230771</v>
      </c>
      <c r="BD180" s="72">
        <f t="shared" si="314"/>
        <v>6.3286462281679974</v>
      </c>
      <c r="BE180" s="71">
        <f t="shared" si="315"/>
        <v>3.8051116082131985E-2</v>
      </c>
      <c r="BF180" s="72">
        <f t="shared" si="316"/>
        <v>-13991.373</v>
      </c>
      <c r="BG180" s="73">
        <f t="shared" si="317"/>
        <v>-0.28134922732775491</v>
      </c>
      <c r="BH180" s="70">
        <f t="shared" si="318"/>
        <v>207</v>
      </c>
      <c r="BI180" s="71">
        <f t="shared" si="319"/>
        <v>0</v>
      </c>
      <c r="BJ180" s="72">
        <f t="shared" si="320"/>
        <v>172.64824154589374</v>
      </c>
      <c r="BK180" s="71">
        <f t="shared" si="321"/>
        <v>0</v>
      </c>
      <c r="BL180" s="72">
        <f t="shared" si="322"/>
        <v>35738.186000000002</v>
      </c>
      <c r="BM180" s="74">
        <f t="shared" si="323"/>
        <v>0</v>
      </c>
      <c r="BN180" s="75">
        <f t="shared" si="324"/>
        <v>207</v>
      </c>
      <c r="BO180" s="71">
        <f t="shared" si="325"/>
        <v>0</v>
      </c>
      <c r="BP180" s="72">
        <f t="shared" si="326"/>
        <v>172.64824154589374</v>
      </c>
      <c r="BQ180" s="71">
        <f t="shared" si="327"/>
        <v>0</v>
      </c>
      <c r="BR180" s="72">
        <f t="shared" si="296"/>
        <v>35738.186000000002</v>
      </c>
      <c r="BS180" s="74">
        <f t="shared" si="328"/>
        <v>0</v>
      </c>
      <c r="BX180" s="6"/>
      <c r="BY180" s="6" t="s">
        <v>25</v>
      </c>
      <c r="BZ180" s="227">
        <f t="shared" si="293"/>
        <v>0</v>
      </c>
      <c r="CA180" s="228">
        <f>($AH26)/1000</f>
        <v>0</v>
      </c>
      <c r="CB180" s="228">
        <f>($AH50)/1000</f>
        <v>0</v>
      </c>
      <c r="CC180" s="228">
        <f>($AH74)/1000</f>
        <v>0</v>
      </c>
      <c r="CD180" s="228">
        <f>($AH98)/1000</f>
        <v>0</v>
      </c>
      <c r="CE180" s="228">
        <f>($AH122)/1000</f>
        <v>0</v>
      </c>
      <c r="CF180" s="228">
        <f>($AH146)/1000</f>
        <v>0</v>
      </c>
      <c r="CG180" s="228">
        <f>($AH170)/1000</f>
        <v>0</v>
      </c>
      <c r="CH180" s="228">
        <f>($AH194)/1000</f>
        <v>0</v>
      </c>
      <c r="CI180" s="228">
        <f>($AH218)/1000</f>
        <v>0</v>
      </c>
      <c r="CJ180" s="228">
        <f>($AH242)/1000</f>
        <v>0</v>
      </c>
      <c r="CK180" s="228">
        <f>($AH266)/1000</f>
        <v>0</v>
      </c>
      <c r="CL180" s="228">
        <f>($AH290)/1000</f>
        <v>0</v>
      </c>
      <c r="CM180" s="228"/>
      <c r="CN180" s="228"/>
    </row>
    <row r="181" spans="3:92" ht="18" customHeight="1" x14ac:dyDescent="0.3">
      <c r="C181" s="315"/>
      <c r="D181" s="318"/>
      <c r="E181" s="60" t="s">
        <v>39</v>
      </c>
      <c r="F181" s="61">
        <f>CA104</f>
        <v>90</v>
      </c>
      <c r="G181" s="62">
        <f>IFERROR(F181/F194,0)</f>
        <v>1.3719512195121951E-2</v>
      </c>
      <c r="H181" s="63">
        <f t="shared" si="297"/>
        <v>131.29000000000002</v>
      </c>
      <c r="I181" s="64">
        <f>IFERROR(H181/H179,0)</f>
        <v>0.94380118280666547</v>
      </c>
      <c r="J181" s="63">
        <f>CB104</f>
        <v>11816.100000000002</v>
      </c>
      <c r="K181" s="65">
        <f>IFERROR(J181/J194,0)</f>
        <v>1.3986860795454548E-2</v>
      </c>
      <c r="L181" s="66">
        <f t="shared" si="294"/>
        <v>185</v>
      </c>
      <c r="M181" s="62">
        <f>IFERROR(L181/L194,0)</f>
        <v>2.9872436621992571E-2</v>
      </c>
      <c r="N181" s="63">
        <f t="shared" si="298"/>
        <v>102.86535135135135</v>
      </c>
      <c r="O181" s="64">
        <f>IFERROR(N181/N179,0)</f>
        <v>0.65949151057604283</v>
      </c>
      <c r="P181" s="63">
        <f t="shared" si="295"/>
        <v>19030.09</v>
      </c>
      <c r="Q181" s="67">
        <f>IFERROR(P181/P194,0)</f>
        <v>2.2742868706375718E-2</v>
      </c>
      <c r="R181" s="66">
        <f>CE104</f>
        <v>77</v>
      </c>
      <c r="S181" s="62">
        <f>IFERROR(R181/R194,0)</f>
        <v>1.4465526958482059E-2</v>
      </c>
      <c r="T181" s="63">
        <f t="shared" si="299"/>
        <v>116.62345454545456</v>
      </c>
      <c r="U181" s="64">
        <f>IFERROR(T181/T179,0)</f>
        <v>0.81659770556317468</v>
      </c>
      <c r="V181" s="63">
        <f>CF104</f>
        <v>8980.0060000000012</v>
      </c>
      <c r="W181" s="67">
        <f>IFERROR(V181/V194,0)</f>
        <v>1.2062308984045388E-2</v>
      </c>
      <c r="X181" s="68">
        <f>CG104</f>
        <v>0</v>
      </c>
      <c r="Y181" s="62">
        <f>IFERROR(X181/X194,0)</f>
        <v>0</v>
      </c>
      <c r="Z181" s="63" t="str">
        <f t="shared" si="300"/>
        <v>0</v>
      </c>
      <c r="AA181" s="64">
        <f>IFERROR(Z181/Z179,0)</f>
        <v>0</v>
      </c>
      <c r="AB181" s="63">
        <f>CH104</f>
        <v>0</v>
      </c>
      <c r="AC181" s="65">
        <f>IFERROR(AB181/AB194,0)</f>
        <v>0</v>
      </c>
      <c r="AD181" s="66">
        <f>CI104</f>
        <v>0</v>
      </c>
      <c r="AE181" s="62">
        <f>IFERROR(AD181/AD194,0)</f>
        <v>0</v>
      </c>
      <c r="AF181" s="63" t="str">
        <f t="shared" si="301"/>
        <v>0</v>
      </c>
      <c r="AG181" s="64">
        <f>IFERROR(AF181/AF179,0)</f>
        <v>0</v>
      </c>
      <c r="AH181" s="63">
        <f>CJ104</f>
        <v>0</v>
      </c>
      <c r="AI181" s="67">
        <f>IFERROR(AH181/AH194,0)</f>
        <v>0</v>
      </c>
      <c r="AJ181" s="66">
        <f>CK104</f>
        <v>0</v>
      </c>
      <c r="AK181" s="62">
        <f>IFERROR(AJ181/AJ194,0)</f>
        <v>0</v>
      </c>
      <c r="AL181" s="63" t="str">
        <f t="shared" si="302"/>
        <v>0</v>
      </c>
      <c r="AM181" s="64">
        <f>IFERROR(AL181/AL179,0)</f>
        <v>0</v>
      </c>
      <c r="AN181" s="63">
        <f>CL104</f>
        <v>0</v>
      </c>
      <c r="AO181" s="65">
        <f>IFERROR(AN181/AN194,0)</f>
        <v>0</v>
      </c>
      <c r="AP181" s="66">
        <f t="shared" si="303"/>
        <v>0</v>
      </c>
      <c r="AQ181" s="62">
        <f>IFERROR(AP181/AP194,0)</f>
        <v>0</v>
      </c>
      <c r="AR181" s="63" t="str">
        <f t="shared" si="304"/>
        <v>0</v>
      </c>
      <c r="AS181" s="64">
        <f>IFERROR(AR181/AR179,0)</f>
        <v>0</v>
      </c>
      <c r="AT181" s="63">
        <f t="shared" si="305"/>
        <v>0</v>
      </c>
      <c r="AU181" s="69">
        <f>IFERROR(AT181/AT194,0)</f>
        <v>0</v>
      </c>
      <c r="AV181" s="70">
        <f t="shared" si="306"/>
        <v>95</v>
      </c>
      <c r="AW181" s="71">
        <f t="shared" si="307"/>
        <v>1.0555555555555556</v>
      </c>
      <c r="AX181" s="72">
        <f t="shared" si="308"/>
        <v>-28.42464864864867</v>
      </c>
      <c r="AY181" s="71">
        <f t="shared" si="309"/>
        <v>-0.21650276981223754</v>
      </c>
      <c r="AZ181" s="72">
        <f t="shared" si="310"/>
        <v>7213.989999999998</v>
      </c>
      <c r="BA181" s="73">
        <f t="shared" si="311"/>
        <v>0.610522084274845</v>
      </c>
      <c r="BB181" s="70">
        <f t="shared" si="312"/>
        <v>108</v>
      </c>
      <c r="BC181" s="71">
        <f t="shared" si="313"/>
        <v>1.4025974025974026</v>
      </c>
      <c r="BD181" s="72">
        <f t="shared" si="314"/>
        <v>-13.758103194103214</v>
      </c>
      <c r="BE181" s="71">
        <f t="shared" si="315"/>
        <v>-0.11797029377774884</v>
      </c>
      <c r="BF181" s="72">
        <f t="shared" si="316"/>
        <v>10050.083999999999</v>
      </c>
      <c r="BG181" s="73">
        <f t="shared" si="317"/>
        <v>1.1191622811833308</v>
      </c>
      <c r="BH181" s="70">
        <f t="shared" si="318"/>
        <v>185</v>
      </c>
      <c r="BI181" s="71">
        <f t="shared" si="319"/>
        <v>0</v>
      </c>
      <c r="BJ181" s="72">
        <f t="shared" si="320"/>
        <v>102.86535135135135</v>
      </c>
      <c r="BK181" s="71">
        <f t="shared" si="321"/>
        <v>0</v>
      </c>
      <c r="BL181" s="72">
        <f t="shared" si="322"/>
        <v>19030.09</v>
      </c>
      <c r="BM181" s="74">
        <f t="shared" si="323"/>
        <v>0</v>
      </c>
      <c r="BN181" s="75">
        <f t="shared" si="324"/>
        <v>185</v>
      </c>
      <c r="BO181" s="71">
        <f t="shared" si="325"/>
        <v>0</v>
      </c>
      <c r="BP181" s="72">
        <f t="shared" si="326"/>
        <v>102.86535135135135</v>
      </c>
      <c r="BQ181" s="71">
        <f t="shared" si="327"/>
        <v>0</v>
      </c>
      <c r="BR181" s="72">
        <f t="shared" si="296"/>
        <v>19030.09</v>
      </c>
      <c r="BS181" s="74">
        <f t="shared" si="328"/>
        <v>0</v>
      </c>
      <c r="BX181" s="6"/>
      <c r="BY181" s="6" t="s">
        <v>26</v>
      </c>
      <c r="BZ181" s="227">
        <f t="shared" si="293"/>
        <v>0</v>
      </c>
      <c r="CA181" s="228">
        <f>($AN26)/1000</f>
        <v>0</v>
      </c>
      <c r="CB181" s="228">
        <f>($AN50)/1000</f>
        <v>0</v>
      </c>
      <c r="CC181" s="228">
        <f>($AN74)/1000</f>
        <v>0</v>
      </c>
      <c r="CD181" s="228">
        <f>($AN98)/1000</f>
        <v>0</v>
      </c>
      <c r="CE181" s="228">
        <f>($AN122)/1000</f>
        <v>0</v>
      </c>
      <c r="CF181" s="228">
        <f>($AN146)/1000</f>
        <v>0</v>
      </c>
      <c r="CG181" s="228">
        <f>($AN170)/1000</f>
        <v>0</v>
      </c>
      <c r="CH181" s="228">
        <f>($AN194)/1000</f>
        <v>0</v>
      </c>
      <c r="CI181" s="228">
        <f>($AN218)/1000</f>
        <v>0</v>
      </c>
      <c r="CJ181" s="228">
        <f>($AN242)/1000</f>
        <v>0</v>
      </c>
      <c r="CK181" s="228">
        <f>($AN266)/1000</f>
        <v>0</v>
      </c>
      <c r="CL181" s="228">
        <f>($AN290)/1000</f>
        <v>0</v>
      </c>
      <c r="CM181" s="228"/>
      <c r="CN181" s="228"/>
    </row>
    <row r="182" spans="3:92" ht="18" customHeight="1" x14ac:dyDescent="0.3">
      <c r="C182" s="315"/>
      <c r="D182" s="319"/>
      <c r="E182" s="86" t="s">
        <v>41</v>
      </c>
      <c r="F182" s="87">
        <f>SUM(F178:F181)</f>
        <v>3290</v>
      </c>
      <c r="G182" s="88">
        <f>IFERROR(F182/F194,0)</f>
        <v>0.50152439024390238</v>
      </c>
      <c r="H182" s="89">
        <f t="shared" si="297"/>
        <v>138.78735562310032</v>
      </c>
      <c r="I182" s="90">
        <f>IFERROR(H182/H179,0)</f>
        <v>0.99769723814221478</v>
      </c>
      <c r="J182" s="89">
        <f>SUM(J178:J181)</f>
        <v>456610.4</v>
      </c>
      <c r="K182" s="91">
        <f>IFERROR(J182/J194,0)</f>
        <v>0.54049526515151514</v>
      </c>
      <c r="L182" s="92">
        <f>SUM(L178:L181)</f>
        <v>3176</v>
      </c>
      <c r="M182" s="88">
        <f>IFERROR(L182/L194,0)</f>
        <v>0.51283707411593737</v>
      </c>
      <c r="N182" s="89">
        <f t="shared" si="298"/>
        <v>154.26359855163727</v>
      </c>
      <c r="O182" s="90">
        <f>IFERROR(N182/N179,0)</f>
        <v>0.98901653763105535</v>
      </c>
      <c r="P182" s="89">
        <f>SUM(P178:P181)</f>
        <v>489941.18900000001</v>
      </c>
      <c r="Q182" s="93">
        <f>IFERROR(P182/P194,0)</f>
        <v>0.58552892473302076</v>
      </c>
      <c r="R182" s="92">
        <f>SUM(R178:R181)</f>
        <v>3706</v>
      </c>
      <c r="S182" s="88">
        <f>IFERROR(R182/R194,0)</f>
        <v>0.69622393387187675</v>
      </c>
      <c r="T182" s="89">
        <f t="shared" si="299"/>
        <v>145.29489881273611</v>
      </c>
      <c r="U182" s="90">
        <f>IFERROR(T182/T179,0)</f>
        <v>1.0173552263817609</v>
      </c>
      <c r="V182" s="89">
        <f>SUM(V178:V181)</f>
        <v>538462.89500000002</v>
      </c>
      <c r="W182" s="93">
        <f>IFERROR(V182/V194,0)</f>
        <v>0.72328524234099478</v>
      </c>
      <c r="X182" s="94">
        <f>SUM(X178:X181)</f>
        <v>0</v>
      </c>
      <c r="Y182" s="88">
        <f>IFERROR(X182/X194,0)</f>
        <v>0</v>
      </c>
      <c r="Z182" s="89" t="str">
        <f t="shared" si="300"/>
        <v>0</v>
      </c>
      <c r="AA182" s="90">
        <f>IFERROR(Z182/Z179,0)</f>
        <v>0</v>
      </c>
      <c r="AB182" s="89">
        <f>SUM(AB178:AB181)</f>
        <v>0</v>
      </c>
      <c r="AC182" s="91">
        <f>IFERROR(AB182/AB194,0)</f>
        <v>0</v>
      </c>
      <c r="AD182" s="92">
        <f>SUM(AD178:AD181)</f>
        <v>0</v>
      </c>
      <c r="AE182" s="88">
        <f>IFERROR(AD182/AD194,0)</f>
        <v>0</v>
      </c>
      <c r="AF182" s="89" t="str">
        <f t="shared" si="301"/>
        <v>0</v>
      </c>
      <c r="AG182" s="90">
        <f>IFERROR(AF182/AF179,0)</f>
        <v>0</v>
      </c>
      <c r="AH182" s="89">
        <f>SUM(AH178:AH181)</f>
        <v>0</v>
      </c>
      <c r="AI182" s="93">
        <f>IFERROR(AH182/AH194,0)</f>
        <v>0</v>
      </c>
      <c r="AJ182" s="92">
        <f>SUM(AJ178:AJ181)</f>
        <v>0</v>
      </c>
      <c r="AK182" s="88">
        <f>IFERROR(AJ182/AJ194,0)</f>
        <v>0</v>
      </c>
      <c r="AL182" s="89" t="str">
        <f t="shared" si="302"/>
        <v>0</v>
      </c>
      <c r="AM182" s="90">
        <f>IFERROR(AL182/AL179,0)</f>
        <v>0</v>
      </c>
      <c r="AN182" s="89">
        <f>SUM(AN178:AN181)</f>
        <v>0</v>
      </c>
      <c r="AO182" s="91">
        <f>IFERROR(AN182/AN194,0)</f>
        <v>0</v>
      </c>
      <c r="AP182" s="92">
        <f>SUM(AP178:AP181)</f>
        <v>0</v>
      </c>
      <c r="AQ182" s="88">
        <f>IFERROR(AP182/AP194,0)</f>
        <v>0</v>
      </c>
      <c r="AR182" s="89" t="str">
        <f t="shared" si="304"/>
        <v>0</v>
      </c>
      <c r="AS182" s="90">
        <f>IFERROR(AR182/AR179,0)</f>
        <v>0</v>
      </c>
      <c r="AT182" s="89">
        <f>SUM(AT178:AT181)</f>
        <v>0</v>
      </c>
      <c r="AU182" s="95">
        <f>IFERROR(AT182/AT194,0)</f>
        <v>0</v>
      </c>
      <c r="AV182" s="96">
        <f t="shared" si="306"/>
        <v>-114</v>
      </c>
      <c r="AW182" s="97">
        <f t="shared" si="307"/>
        <v>-3.4650455927051675E-2</v>
      </c>
      <c r="AX182" s="98">
        <f t="shared" si="308"/>
        <v>15.476242928536948</v>
      </c>
      <c r="AY182" s="97">
        <f t="shared" si="309"/>
        <v>0.1115104676435021</v>
      </c>
      <c r="AZ182" s="98">
        <f t="shared" si="310"/>
        <v>33330.78899999999</v>
      </c>
      <c r="BA182" s="99">
        <f t="shared" si="311"/>
        <v>7.2996123171964522E-2</v>
      </c>
      <c r="BB182" s="96">
        <f t="shared" si="312"/>
        <v>-530</v>
      </c>
      <c r="BC182" s="97">
        <f t="shared" si="313"/>
        <v>-0.14301133297355639</v>
      </c>
      <c r="BD182" s="98">
        <f t="shared" si="314"/>
        <v>8.9686997389011651</v>
      </c>
      <c r="BE182" s="97">
        <f t="shared" si="315"/>
        <v>6.1727561065034423E-2</v>
      </c>
      <c r="BF182" s="98">
        <f t="shared" si="316"/>
        <v>-48521.706000000006</v>
      </c>
      <c r="BG182" s="99">
        <f t="shared" si="317"/>
        <v>-9.011151269763909E-2</v>
      </c>
      <c r="BH182" s="96">
        <f t="shared" si="318"/>
        <v>3176</v>
      </c>
      <c r="BI182" s="97">
        <f t="shared" si="319"/>
        <v>0</v>
      </c>
      <c r="BJ182" s="98">
        <f t="shared" si="320"/>
        <v>154.26359855163727</v>
      </c>
      <c r="BK182" s="97">
        <f t="shared" si="321"/>
        <v>0</v>
      </c>
      <c r="BL182" s="98">
        <f t="shared" si="322"/>
        <v>489941.18900000001</v>
      </c>
      <c r="BM182" s="100">
        <f t="shared" si="323"/>
        <v>0</v>
      </c>
      <c r="BN182" s="101">
        <f t="shared" si="324"/>
        <v>3176</v>
      </c>
      <c r="BO182" s="97">
        <f t="shared" si="325"/>
        <v>0</v>
      </c>
      <c r="BP182" s="98">
        <f t="shared" si="326"/>
        <v>154.26359855163727</v>
      </c>
      <c r="BQ182" s="97">
        <f t="shared" si="327"/>
        <v>0</v>
      </c>
      <c r="BR182" s="98">
        <f t="shared" si="296"/>
        <v>489941.18900000001</v>
      </c>
      <c r="BS182" s="100">
        <f t="shared" si="328"/>
        <v>0</v>
      </c>
      <c r="BX182" s="6"/>
      <c r="BY182" s="6" t="s">
        <v>27</v>
      </c>
      <c r="BZ182" s="227">
        <f t="shared" si="293"/>
        <v>0</v>
      </c>
      <c r="CA182" s="228">
        <f>($AT26)/1000</f>
        <v>0</v>
      </c>
      <c r="CB182" s="228">
        <f>($AT50)/1000</f>
        <v>0</v>
      </c>
      <c r="CC182" s="228">
        <f>($AT74)/1000</f>
        <v>0</v>
      </c>
      <c r="CD182" s="228">
        <f>($AT98)/1000</f>
        <v>0</v>
      </c>
      <c r="CE182" s="228">
        <f>($AT122)/1000</f>
        <v>0</v>
      </c>
      <c r="CF182" s="228">
        <f>($AT146)/1000</f>
        <v>0</v>
      </c>
      <c r="CG182" s="228">
        <f>($AT170)/1000</f>
        <v>0</v>
      </c>
      <c r="CH182" s="228">
        <f>($AT194)/1000</f>
        <v>0</v>
      </c>
      <c r="CI182" s="228">
        <f>($AT218)/1000</f>
        <v>0</v>
      </c>
      <c r="CJ182" s="228">
        <f>($AT242)/1000</f>
        <v>0</v>
      </c>
      <c r="CK182" s="228">
        <f>($AT266)/1000</f>
        <v>0</v>
      </c>
      <c r="CL182" s="228">
        <f>($AT290)/1000</f>
        <v>0</v>
      </c>
      <c r="CM182" s="228"/>
      <c r="CN182" s="228"/>
    </row>
    <row r="183" spans="3:92" ht="18" customHeight="1" x14ac:dyDescent="0.3">
      <c r="C183" s="315"/>
      <c r="D183" s="320" t="s">
        <v>44</v>
      </c>
      <c r="E183" s="102" t="s">
        <v>45</v>
      </c>
      <c r="F183" s="103">
        <f>CA105</f>
        <v>200</v>
      </c>
      <c r="G183" s="104">
        <f>IFERROR(F183/F194,0)</f>
        <v>3.048780487804878E-2</v>
      </c>
      <c r="H183" s="105">
        <f t="shared" si="297"/>
        <v>95</v>
      </c>
      <c r="I183" s="106">
        <f>IFERROR(H183/H179,0)</f>
        <v>0.68292415543174045</v>
      </c>
      <c r="J183" s="105">
        <f>CB105</f>
        <v>19000</v>
      </c>
      <c r="K183" s="107">
        <f>IFERROR(J183/J194,0)</f>
        <v>2.2490530303030304E-2</v>
      </c>
      <c r="L183" s="108">
        <f t="shared" ref="L183:L185" si="329">CC105</f>
        <v>159</v>
      </c>
      <c r="M183" s="104">
        <f>IFERROR(L183/L194,0)</f>
        <v>2.5674148231874697E-2</v>
      </c>
      <c r="N183" s="105">
        <f t="shared" si="298"/>
        <v>85.666207547169805</v>
      </c>
      <c r="O183" s="106">
        <f>IFERROR(N183/N179,0)</f>
        <v>0.54922416419531939</v>
      </c>
      <c r="P183" s="105">
        <f t="shared" ref="P183:P185" si="330">CD105</f>
        <v>13620.927</v>
      </c>
      <c r="Q183" s="109">
        <f>IFERROR(P183/P194,0)</f>
        <v>1.6278375689244146E-2</v>
      </c>
      <c r="R183" s="108">
        <f>CE105</f>
        <v>114</v>
      </c>
      <c r="S183" s="104">
        <f>IFERROR(R183/R194,0)</f>
        <v>2.14164944580124E-2</v>
      </c>
      <c r="T183" s="105">
        <f t="shared" si="299"/>
        <v>77.344614035087716</v>
      </c>
      <c r="U183" s="106">
        <f>IFERROR(T183/T179,0)</f>
        <v>0.54156717107110941</v>
      </c>
      <c r="V183" s="105">
        <f>CF105</f>
        <v>8817.2860000000001</v>
      </c>
      <c r="W183" s="109">
        <f>IFERROR(V183/V194,0)</f>
        <v>1.1843736867514075E-2</v>
      </c>
      <c r="X183" s="110">
        <f>CG105</f>
        <v>0</v>
      </c>
      <c r="Y183" s="104">
        <f>IFERROR(X183/X194,0)</f>
        <v>0</v>
      </c>
      <c r="Z183" s="105" t="str">
        <f t="shared" si="300"/>
        <v>0</v>
      </c>
      <c r="AA183" s="106">
        <f>IFERROR(Z183/Z179,0)</f>
        <v>0</v>
      </c>
      <c r="AB183" s="105">
        <f>CH105</f>
        <v>0</v>
      </c>
      <c r="AC183" s="107">
        <f>IFERROR(AB183/AB194,0)</f>
        <v>0</v>
      </c>
      <c r="AD183" s="108">
        <f>CI105</f>
        <v>0</v>
      </c>
      <c r="AE183" s="104">
        <f>IFERROR(AD183/AD194,0)</f>
        <v>0</v>
      </c>
      <c r="AF183" s="105" t="str">
        <f t="shared" si="301"/>
        <v>0</v>
      </c>
      <c r="AG183" s="106">
        <f>IFERROR(AF183/AF179,0)</f>
        <v>0</v>
      </c>
      <c r="AH183" s="105">
        <f>CJ105</f>
        <v>0</v>
      </c>
      <c r="AI183" s="109">
        <f>IFERROR(AH183/AH194,0)</f>
        <v>0</v>
      </c>
      <c r="AJ183" s="108">
        <f>CK105</f>
        <v>0</v>
      </c>
      <c r="AK183" s="104">
        <f>IFERROR(AJ183/AJ194,0)</f>
        <v>0</v>
      </c>
      <c r="AL183" s="105" t="str">
        <f t="shared" si="302"/>
        <v>0</v>
      </c>
      <c r="AM183" s="106">
        <f>IFERROR(AL183/AL179,0)</f>
        <v>0</v>
      </c>
      <c r="AN183" s="105">
        <f>CL105</f>
        <v>0</v>
      </c>
      <c r="AO183" s="107">
        <f>IFERROR(AN183/AN194,0)</f>
        <v>0</v>
      </c>
      <c r="AP183" s="108">
        <f>CM105</f>
        <v>0</v>
      </c>
      <c r="AQ183" s="104">
        <f>IFERROR(AP183/AP194,0)</f>
        <v>0</v>
      </c>
      <c r="AR183" s="105" t="str">
        <f t="shared" si="304"/>
        <v>0</v>
      </c>
      <c r="AS183" s="106">
        <f>IFERROR(AR183/AR179,0)</f>
        <v>0</v>
      </c>
      <c r="AT183" s="105">
        <f>CN105</f>
        <v>0</v>
      </c>
      <c r="AU183" s="111">
        <f>IFERROR(AT183/AT194,0)</f>
        <v>0</v>
      </c>
      <c r="AV183" s="112">
        <f t="shared" si="306"/>
        <v>-41</v>
      </c>
      <c r="AW183" s="113">
        <f t="shared" si="307"/>
        <v>-0.20499999999999999</v>
      </c>
      <c r="AX183" s="114">
        <f t="shared" si="308"/>
        <v>-9.3337924528301954</v>
      </c>
      <c r="AY183" s="113">
        <f t="shared" si="309"/>
        <v>-9.8250446871896796E-2</v>
      </c>
      <c r="AZ183" s="114">
        <f t="shared" si="310"/>
        <v>-5379.0730000000003</v>
      </c>
      <c r="BA183" s="115">
        <f t="shared" si="311"/>
        <v>-0.28310910526315791</v>
      </c>
      <c r="BB183" s="112">
        <f t="shared" si="312"/>
        <v>45</v>
      </c>
      <c r="BC183" s="113">
        <f t="shared" si="313"/>
        <v>0.39473684210526316</v>
      </c>
      <c r="BD183" s="114">
        <f t="shared" si="314"/>
        <v>8.3215935120820888</v>
      </c>
      <c r="BE183" s="113">
        <f t="shared" si="315"/>
        <v>0.10759111821680256</v>
      </c>
      <c r="BF183" s="114">
        <f t="shared" si="316"/>
        <v>4803.6409999999996</v>
      </c>
      <c r="BG183" s="115">
        <f t="shared" si="317"/>
        <v>0.54479813856554038</v>
      </c>
      <c r="BH183" s="112">
        <f t="shared" si="318"/>
        <v>159</v>
      </c>
      <c r="BI183" s="113">
        <f t="shared" si="319"/>
        <v>0</v>
      </c>
      <c r="BJ183" s="114">
        <f t="shared" si="320"/>
        <v>85.666207547169805</v>
      </c>
      <c r="BK183" s="113">
        <f t="shared" si="321"/>
        <v>0</v>
      </c>
      <c r="BL183" s="114">
        <f t="shared" si="322"/>
        <v>13620.927</v>
      </c>
      <c r="BM183" s="116">
        <f t="shared" si="323"/>
        <v>0</v>
      </c>
      <c r="BN183" s="117">
        <f t="shared" si="324"/>
        <v>159</v>
      </c>
      <c r="BO183" s="113">
        <f t="shared" si="325"/>
        <v>0</v>
      </c>
      <c r="BP183" s="114">
        <f t="shared" si="326"/>
        <v>85.666207547169805</v>
      </c>
      <c r="BQ183" s="113">
        <f t="shared" si="327"/>
        <v>0</v>
      </c>
      <c r="BR183" s="114">
        <f t="shared" si="296"/>
        <v>13620.927</v>
      </c>
      <c r="BS183" s="116">
        <f t="shared" si="328"/>
        <v>0</v>
      </c>
      <c r="BX183" s="6"/>
      <c r="BY183" s="6" t="s">
        <v>21</v>
      </c>
      <c r="BZ183" s="227">
        <f t="shared" si="293"/>
        <v>67000</v>
      </c>
      <c r="CA183" s="228">
        <f>F26</f>
        <v>5020</v>
      </c>
      <c r="CB183" s="229">
        <f>F50</f>
        <v>3980</v>
      </c>
      <c r="CC183" s="229">
        <f>F74</f>
        <v>4590</v>
      </c>
      <c r="CD183" s="229">
        <f>F98</f>
        <v>5300</v>
      </c>
      <c r="CE183" s="229">
        <f>F122</f>
        <v>6030</v>
      </c>
      <c r="CF183" s="229">
        <f>F146</f>
        <v>5550</v>
      </c>
      <c r="CG183" s="229">
        <f>F170</f>
        <v>6320</v>
      </c>
      <c r="CH183" s="228">
        <f>F194</f>
        <v>6560</v>
      </c>
      <c r="CI183" s="228">
        <f>F218</f>
        <v>6320</v>
      </c>
      <c r="CJ183" s="229">
        <f>F242</f>
        <v>6410</v>
      </c>
      <c r="CK183" s="229">
        <f>F266</f>
        <v>5880</v>
      </c>
      <c r="CL183" s="229">
        <f>F290</f>
        <v>5040</v>
      </c>
      <c r="CM183" s="228"/>
      <c r="CN183" s="228"/>
    </row>
    <row r="184" spans="3:92" ht="18" customHeight="1" x14ac:dyDescent="0.3">
      <c r="C184" s="315"/>
      <c r="D184" s="321"/>
      <c r="E184" s="60" t="s">
        <v>47</v>
      </c>
      <c r="F184" s="61">
        <f>CA106</f>
        <v>0</v>
      </c>
      <c r="G184" s="62">
        <f>IFERROR(F184/F194,0)</f>
        <v>0</v>
      </c>
      <c r="H184" s="63" t="str">
        <f t="shared" si="297"/>
        <v>0</v>
      </c>
      <c r="I184" s="64">
        <f>IFERROR(H184/H179,0)</f>
        <v>0</v>
      </c>
      <c r="J184" s="63">
        <f>CB106</f>
        <v>0</v>
      </c>
      <c r="K184" s="65">
        <f>IFERROR(J184/J194,0)</f>
        <v>0</v>
      </c>
      <c r="L184" s="66">
        <f t="shared" si="329"/>
        <v>0</v>
      </c>
      <c r="M184" s="62">
        <f>IFERROR(L184/L194,0)</f>
        <v>0</v>
      </c>
      <c r="N184" s="63" t="str">
        <f t="shared" si="298"/>
        <v>0</v>
      </c>
      <c r="O184" s="64">
        <f>IFERROR(N184/N179,0)</f>
        <v>0</v>
      </c>
      <c r="P184" s="63">
        <f t="shared" si="330"/>
        <v>0</v>
      </c>
      <c r="Q184" s="67">
        <f>IFERROR(P184/P194,0)</f>
        <v>0</v>
      </c>
      <c r="R184" s="66">
        <f>CE106</f>
        <v>0</v>
      </c>
      <c r="S184" s="62">
        <f>IFERROR(R184/R194,0)</f>
        <v>0</v>
      </c>
      <c r="T184" s="63" t="str">
        <f t="shared" si="299"/>
        <v>0</v>
      </c>
      <c r="U184" s="64">
        <f>IFERROR(T184/T179,0)</f>
        <v>0</v>
      </c>
      <c r="V184" s="63">
        <f>CF106</f>
        <v>0</v>
      </c>
      <c r="W184" s="67">
        <f>IFERROR(V184/V194,0)</f>
        <v>0</v>
      </c>
      <c r="X184" s="68">
        <f>CG106</f>
        <v>0</v>
      </c>
      <c r="Y184" s="62">
        <f>IFERROR(X184/X194,0)</f>
        <v>0</v>
      </c>
      <c r="Z184" s="63" t="str">
        <f t="shared" si="300"/>
        <v>0</v>
      </c>
      <c r="AA184" s="64">
        <f>IFERROR(Z184/Z179,0)</f>
        <v>0</v>
      </c>
      <c r="AB184" s="63">
        <f>CH106</f>
        <v>0</v>
      </c>
      <c r="AC184" s="65">
        <f>IFERROR(AB184/AB194,0)</f>
        <v>0</v>
      </c>
      <c r="AD184" s="66">
        <f>CI106</f>
        <v>0</v>
      </c>
      <c r="AE184" s="62">
        <f>IFERROR(AD184/AD194,0)</f>
        <v>0</v>
      </c>
      <c r="AF184" s="63" t="str">
        <f t="shared" si="301"/>
        <v>0</v>
      </c>
      <c r="AG184" s="64">
        <f>IFERROR(AF184/AF179,0)</f>
        <v>0</v>
      </c>
      <c r="AH184" s="63">
        <f>CJ106</f>
        <v>0</v>
      </c>
      <c r="AI184" s="67">
        <f>IFERROR(AH184/AH194,0)</f>
        <v>0</v>
      </c>
      <c r="AJ184" s="66">
        <f>CK106</f>
        <v>0</v>
      </c>
      <c r="AK184" s="62">
        <f>IFERROR(AJ184/AJ194,0)</f>
        <v>0</v>
      </c>
      <c r="AL184" s="63" t="str">
        <f t="shared" si="302"/>
        <v>0</v>
      </c>
      <c r="AM184" s="64">
        <f>IFERROR(AL184/AL179,0)</f>
        <v>0</v>
      </c>
      <c r="AN184" s="63">
        <f>CL106</f>
        <v>0</v>
      </c>
      <c r="AO184" s="65">
        <f>IFERROR(AN184/AN194,0)</f>
        <v>0</v>
      </c>
      <c r="AP184" s="66">
        <f t="shared" ref="AP184:AP185" si="331">CM106</f>
        <v>0</v>
      </c>
      <c r="AQ184" s="62">
        <f>IFERROR(AP184/AP194,0)</f>
        <v>0</v>
      </c>
      <c r="AR184" s="63" t="str">
        <f t="shared" si="304"/>
        <v>0</v>
      </c>
      <c r="AS184" s="64">
        <f>IFERROR(AR184/AR179,0)</f>
        <v>0</v>
      </c>
      <c r="AT184" s="63">
        <f t="shared" ref="AT184:AT185" si="332">CN106</f>
        <v>0</v>
      </c>
      <c r="AU184" s="69">
        <f>IFERROR(AT184/AT194,0)</f>
        <v>0</v>
      </c>
      <c r="AV184" s="70">
        <f t="shared" si="306"/>
        <v>0</v>
      </c>
      <c r="AW184" s="71">
        <f t="shared" si="307"/>
        <v>0</v>
      </c>
      <c r="AX184" s="72">
        <f t="shared" si="308"/>
        <v>0</v>
      </c>
      <c r="AY184" s="71">
        <f t="shared" si="309"/>
        <v>0</v>
      </c>
      <c r="AZ184" s="72">
        <f t="shared" si="310"/>
        <v>0</v>
      </c>
      <c r="BA184" s="73">
        <f t="shared" si="311"/>
        <v>0</v>
      </c>
      <c r="BB184" s="70">
        <f t="shared" si="312"/>
        <v>0</v>
      </c>
      <c r="BC184" s="71">
        <f t="shared" si="313"/>
        <v>0</v>
      </c>
      <c r="BD184" s="72">
        <f t="shared" si="314"/>
        <v>0</v>
      </c>
      <c r="BE184" s="71">
        <f t="shared" si="315"/>
        <v>0</v>
      </c>
      <c r="BF184" s="72">
        <f t="shared" si="316"/>
        <v>0</v>
      </c>
      <c r="BG184" s="73">
        <f t="shared" si="317"/>
        <v>0</v>
      </c>
      <c r="BH184" s="70">
        <f t="shared" si="318"/>
        <v>0</v>
      </c>
      <c r="BI184" s="71">
        <f t="shared" si="319"/>
        <v>0</v>
      </c>
      <c r="BJ184" s="72">
        <f t="shared" si="320"/>
        <v>0</v>
      </c>
      <c r="BK184" s="71">
        <f t="shared" si="321"/>
        <v>0</v>
      </c>
      <c r="BL184" s="72">
        <f t="shared" si="322"/>
        <v>0</v>
      </c>
      <c r="BM184" s="74">
        <f t="shared" si="323"/>
        <v>0</v>
      </c>
      <c r="BN184" s="75">
        <f t="shared" si="324"/>
        <v>0</v>
      </c>
      <c r="BO184" s="71">
        <f t="shared" si="325"/>
        <v>0</v>
      </c>
      <c r="BP184" s="72">
        <f t="shared" si="326"/>
        <v>0</v>
      </c>
      <c r="BQ184" s="71">
        <f t="shared" si="327"/>
        <v>0</v>
      </c>
      <c r="BR184" s="72">
        <f t="shared" si="296"/>
        <v>0</v>
      </c>
      <c r="BS184" s="74">
        <f t="shared" si="328"/>
        <v>0</v>
      </c>
      <c r="BX184" s="6" t="s">
        <v>92</v>
      </c>
      <c r="BY184" s="6" t="s">
        <v>22</v>
      </c>
      <c r="BZ184" s="230">
        <f t="shared" si="293"/>
        <v>56348</v>
      </c>
      <c r="CA184" s="220">
        <f>L26</f>
        <v>4465</v>
      </c>
      <c r="CB184" s="220">
        <f>L50</f>
        <v>4752</v>
      </c>
      <c r="CC184" s="220">
        <f>L74</f>
        <v>4252</v>
      </c>
      <c r="CD184" s="220">
        <f>L98</f>
        <v>4877</v>
      </c>
      <c r="CE184" s="220">
        <f>L122</f>
        <v>5176</v>
      </c>
      <c r="CF184" s="220">
        <f>L146</f>
        <v>4756</v>
      </c>
      <c r="CG184" s="220">
        <f>$L170</f>
        <v>5098</v>
      </c>
      <c r="CH184" s="220">
        <f>$L194</f>
        <v>6193</v>
      </c>
      <c r="CI184" s="235">
        <f>$L218</f>
        <v>5567</v>
      </c>
      <c r="CJ184" s="220">
        <f>$L242</f>
        <v>5868</v>
      </c>
      <c r="CK184" s="220">
        <f>$L266</f>
        <v>5344</v>
      </c>
      <c r="CL184" s="220">
        <f>$L290</f>
        <v>0</v>
      </c>
      <c r="CM184" s="220"/>
      <c r="CN184" s="220"/>
    </row>
    <row r="185" spans="3:92" ht="18" customHeight="1" x14ac:dyDescent="0.3">
      <c r="C185" s="315"/>
      <c r="D185" s="321"/>
      <c r="E185" s="60" t="s">
        <v>49</v>
      </c>
      <c r="F185" s="61">
        <f>CA107</f>
        <v>100</v>
      </c>
      <c r="G185" s="62">
        <f>IFERROR(F185/F194,0)</f>
        <v>1.524390243902439E-2</v>
      </c>
      <c r="H185" s="63">
        <f t="shared" si="297"/>
        <v>60</v>
      </c>
      <c r="I185" s="64">
        <f>IFERROR(H185/H179,0)</f>
        <v>0.43132051922004661</v>
      </c>
      <c r="J185" s="63">
        <f>CB107</f>
        <v>6000</v>
      </c>
      <c r="K185" s="65">
        <f>IFERROR(J185/J194,0)</f>
        <v>7.102272727272727E-3</v>
      </c>
      <c r="L185" s="66">
        <f t="shared" si="329"/>
        <v>611</v>
      </c>
      <c r="M185" s="62">
        <f>IFERROR(L185/L194,0)</f>
        <v>9.8659777167770066E-2</v>
      </c>
      <c r="N185" s="63">
        <f t="shared" si="298"/>
        <v>87.059396072013101</v>
      </c>
      <c r="O185" s="64">
        <f>IFERROR(N185/N179,0)</f>
        <v>0.55815619031194474</v>
      </c>
      <c r="P185" s="63">
        <f t="shared" si="330"/>
        <v>53193.291000000005</v>
      </c>
      <c r="Q185" s="67">
        <f>IFERROR(P185/P194,0)</f>
        <v>6.357132484780878E-2</v>
      </c>
      <c r="R185" s="66">
        <f>CE107</f>
        <v>67</v>
      </c>
      <c r="S185" s="62">
        <f>IFERROR(R185/R194,0)</f>
        <v>1.2586887093744129E-2</v>
      </c>
      <c r="T185" s="63">
        <f t="shared" si="299"/>
        <v>51.62817910447761</v>
      </c>
      <c r="U185" s="64">
        <f>IFERROR(T185/T179,0)</f>
        <v>0.3615006326423747</v>
      </c>
      <c r="V185" s="63">
        <f>CF107</f>
        <v>3459.0879999999997</v>
      </c>
      <c r="W185" s="67">
        <f>IFERROR(V185/V194,0)</f>
        <v>4.6463875702314212E-3</v>
      </c>
      <c r="X185" s="68">
        <f>CG107</f>
        <v>0</v>
      </c>
      <c r="Y185" s="62">
        <f>IFERROR(X185/X194,0)</f>
        <v>0</v>
      </c>
      <c r="Z185" s="63" t="str">
        <f t="shared" si="300"/>
        <v>0</v>
      </c>
      <c r="AA185" s="64">
        <f>IFERROR(Z185/Z179,0)</f>
        <v>0</v>
      </c>
      <c r="AB185" s="63">
        <f>CH107</f>
        <v>0</v>
      </c>
      <c r="AC185" s="65">
        <f>IFERROR(AB185/AB194,0)</f>
        <v>0</v>
      </c>
      <c r="AD185" s="66">
        <f>CI107</f>
        <v>0</v>
      </c>
      <c r="AE185" s="62">
        <f>IFERROR(AD185/AD194,0)</f>
        <v>0</v>
      </c>
      <c r="AF185" s="63" t="str">
        <f t="shared" si="301"/>
        <v>0</v>
      </c>
      <c r="AG185" s="64">
        <f>IFERROR(AF185/AF179,0)</f>
        <v>0</v>
      </c>
      <c r="AH185" s="63">
        <f>CJ107</f>
        <v>0</v>
      </c>
      <c r="AI185" s="67">
        <f>IFERROR(AH185/AH194,0)</f>
        <v>0</v>
      </c>
      <c r="AJ185" s="66">
        <f>CK107</f>
        <v>0</v>
      </c>
      <c r="AK185" s="62">
        <f>IFERROR(AJ185/AJ194,0)</f>
        <v>0</v>
      </c>
      <c r="AL185" s="63" t="str">
        <f t="shared" si="302"/>
        <v>0</v>
      </c>
      <c r="AM185" s="64">
        <f>IFERROR(AL185/AL179,0)</f>
        <v>0</v>
      </c>
      <c r="AN185" s="63">
        <f>CL107</f>
        <v>0</v>
      </c>
      <c r="AO185" s="65">
        <f>IFERROR(AN185/AN194,0)</f>
        <v>0</v>
      </c>
      <c r="AP185" s="66">
        <f t="shared" si="331"/>
        <v>0</v>
      </c>
      <c r="AQ185" s="62">
        <f>IFERROR(AP185/AP194,0)</f>
        <v>0</v>
      </c>
      <c r="AR185" s="63" t="str">
        <f t="shared" si="304"/>
        <v>0</v>
      </c>
      <c r="AS185" s="64">
        <f>IFERROR(AR185/AR179,0)</f>
        <v>0</v>
      </c>
      <c r="AT185" s="63">
        <f t="shared" si="332"/>
        <v>0</v>
      </c>
      <c r="AU185" s="69">
        <f>IFERROR(AT185/AT194,0)</f>
        <v>0</v>
      </c>
      <c r="AV185" s="70">
        <f t="shared" si="306"/>
        <v>511</v>
      </c>
      <c r="AW185" s="71">
        <f t="shared" si="307"/>
        <v>5.1100000000000003</v>
      </c>
      <c r="AX185" s="72">
        <f t="shared" si="308"/>
        <v>27.059396072013101</v>
      </c>
      <c r="AY185" s="71">
        <f t="shared" si="309"/>
        <v>0.45098993453355168</v>
      </c>
      <c r="AZ185" s="72">
        <f t="shared" si="310"/>
        <v>47193.291000000005</v>
      </c>
      <c r="BA185" s="73">
        <f t="shared" si="311"/>
        <v>7.8655485000000009</v>
      </c>
      <c r="BB185" s="70">
        <f t="shared" si="312"/>
        <v>544</v>
      </c>
      <c r="BC185" s="71">
        <f t="shared" si="313"/>
        <v>8.1194029850746272</v>
      </c>
      <c r="BD185" s="72">
        <f t="shared" si="314"/>
        <v>35.431216967535491</v>
      </c>
      <c r="BE185" s="71">
        <f t="shared" si="315"/>
        <v>0.68627671132531987</v>
      </c>
      <c r="BF185" s="72">
        <f t="shared" si="316"/>
        <v>49734.203000000009</v>
      </c>
      <c r="BG185" s="73">
        <f t="shared" si="317"/>
        <v>14.377836874921949</v>
      </c>
      <c r="BH185" s="70">
        <f t="shared" si="318"/>
        <v>611</v>
      </c>
      <c r="BI185" s="71">
        <f t="shared" si="319"/>
        <v>0</v>
      </c>
      <c r="BJ185" s="72">
        <f t="shared" si="320"/>
        <v>87.059396072013101</v>
      </c>
      <c r="BK185" s="71">
        <f t="shared" si="321"/>
        <v>0</v>
      </c>
      <c r="BL185" s="72">
        <f t="shared" si="322"/>
        <v>53193.291000000005</v>
      </c>
      <c r="BM185" s="74">
        <f t="shared" si="323"/>
        <v>0</v>
      </c>
      <c r="BN185" s="75">
        <f t="shared" si="324"/>
        <v>611</v>
      </c>
      <c r="BO185" s="71">
        <f t="shared" si="325"/>
        <v>0</v>
      </c>
      <c r="BP185" s="72">
        <f t="shared" si="326"/>
        <v>87.059396072013101</v>
      </c>
      <c r="BQ185" s="71">
        <f t="shared" si="327"/>
        <v>0</v>
      </c>
      <c r="BR185" s="72">
        <f t="shared" si="296"/>
        <v>53193.291000000005</v>
      </c>
      <c r="BS185" s="74">
        <f t="shared" si="328"/>
        <v>0</v>
      </c>
      <c r="BX185" s="6"/>
      <c r="BY185" s="6" t="s">
        <v>23</v>
      </c>
      <c r="BZ185" s="227">
        <f t="shared" si="293"/>
        <v>31187</v>
      </c>
      <c r="CA185" s="228">
        <f>$R26</f>
        <v>0</v>
      </c>
      <c r="CB185" s="228">
        <f>$R50</f>
        <v>0</v>
      </c>
      <c r="CC185" s="228">
        <f>$R74</f>
        <v>0</v>
      </c>
      <c r="CD185" s="228">
        <f>$R98</f>
        <v>0</v>
      </c>
      <c r="CE185" s="228">
        <f>$R122</f>
        <v>0</v>
      </c>
      <c r="CF185" s="228">
        <f>$R146</f>
        <v>0</v>
      </c>
      <c r="CG185" s="228">
        <f>$R170</f>
        <v>4503</v>
      </c>
      <c r="CH185" s="228">
        <f>$R194</f>
        <v>5323</v>
      </c>
      <c r="CI185" s="228">
        <f>$R218</f>
        <v>4736</v>
      </c>
      <c r="CJ185" s="228">
        <f>$R242</f>
        <v>6086</v>
      </c>
      <c r="CK185" s="228">
        <f>$R266</f>
        <v>5443</v>
      </c>
      <c r="CL185" s="228">
        <f>$R290</f>
        <v>5096</v>
      </c>
      <c r="CM185" s="228"/>
      <c r="CN185" s="228"/>
    </row>
    <row r="186" spans="3:92" ht="18" customHeight="1" x14ac:dyDescent="0.3">
      <c r="C186" s="315"/>
      <c r="D186" s="322"/>
      <c r="E186" s="118" t="s">
        <v>41</v>
      </c>
      <c r="F186" s="119">
        <f>SUM(F183:F185)</f>
        <v>300</v>
      </c>
      <c r="G186" s="120">
        <f>IFERROR(F186/F194,0)</f>
        <v>4.573170731707317E-2</v>
      </c>
      <c r="H186" s="121">
        <f t="shared" si="297"/>
        <v>83.333333333333329</v>
      </c>
      <c r="I186" s="122">
        <f>IFERROR(H186/H179,0)</f>
        <v>0.59905627669450912</v>
      </c>
      <c r="J186" s="121">
        <f>SUM(J183:J185)</f>
        <v>25000</v>
      </c>
      <c r="K186" s="123">
        <f>IFERROR(J186/J194,0)</f>
        <v>2.9592803030303032E-2</v>
      </c>
      <c r="L186" s="124">
        <f>SUM(L183:L185)</f>
        <v>770</v>
      </c>
      <c r="M186" s="120">
        <f>IFERROR(L186/L194,0)</f>
        <v>0.12433392539964476</v>
      </c>
      <c r="N186" s="121">
        <f t="shared" si="298"/>
        <v>86.771711688311697</v>
      </c>
      <c r="O186" s="122">
        <f>IFERROR(N186/N179,0)</f>
        <v>0.55631178491903122</v>
      </c>
      <c r="P186" s="121">
        <f>SUM(P183:P185)</f>
        <v>66814.218000000008</v>
      </c>
      <c r="Q186" s="125">
        <f>IFERROR(P186/P194,0)</f>
        <v>7.9849700537052926E-2</v>
      </c>
      <c r="R186" s="124">
        <f>SUM(R183:R185)</f>
        <v>181</v>
      </c>
      <c r="S186" s="120">
        <f>IFERROR(R186/R194,0)</f>
        <v>3.4003381551756529E-2</v>
      </c>
      <c r="T186" s="121">
        <f t="shared" si="299"/>
        <v>67.825270718232048</v>
      </c>
      <c r="U186" s="122">
        <f>IFERROR(T186/T179,0)</f>
        <v>0.47491270656986512</v>
      </c>
      <c r="V186" s="121">
        <f>SUM(V183:V185)</f>
        <v>12276.374</v>
      </c>
      <c r="W186" s="125">
        <f>IFERROR(V186/V194,0)</f>
        <v>1.6490124437745498E-2</v>
      </c>
      <c r="X186" s="126">
        <f>SUM(X183:X185)</f>
        <v>0</v>
      </c>
      <c r="Y186" s="120">
        <f>IFERROR(X186/X194,0)</f>
        <v>0</v>
      </c>
      <c r="Z186" s="121" t="str">
        <f t="shared" si="300"/>
        <v>0</v>
      </c>
      <c r="AA186" s="122">
        <f>IFERROR(Z186/Z179,0)</f>
        <v>0</v>
      </c>
      <c r="AB186" s="121">
        <f>SUM(AB183:AB185)</f>
        <v>0</v>
      </c>
      <c r="AC186" s="123">
        <f>IFERROR(AB186/AB194,0)</f>
        <v>0</v>
      </c>
      <c r="AD186" s="124">
        <f>SUM(AD183:AD185)</f>
        <v>0</v>
      </c>
      <c r="AE186" s="120">
        <f>IFERROR(AD186/AD194,0)</f>
        <v>0</v>
      </c>
      <c r="AF186" s="121" t="str">
        <f t="shared" si="301"/>
        <v>0</v>
      </c>
      <c r="AG186" s="122">
        <f>IFERROR(AF186/AF179,0)</f>
        <v>0</v>
      </c>
      <c r="AH186" s="121">
        <f>SUM(AH183:AH185)</f>
        <v>0</v>
      </c>
      <c r="AI186" s="125">
        <f>IFERROR(AH186/AH194,0)</f>
        <v>0</v>
      </c>
      <c r="AJ186" s="124">
        <f>SUM(AJ183:AJ185)</f>
        <v>0</v>
      </c>
      <c r="AK186" s="120">
        <f>IFERROR(AJ186/AJ194,0)</f>
        <v>0</v>
      </c>
      <c r="AL186" s="121" t="str">
        <f t="shared" si="302"/>
        <v>0</v>
      </c>
      <c r="AM186" s="122">
        <f>IFERROR(AL186/AL179,0)</f>
        <v>0</v>
      </c>
      <c r="AN186" s="121">
        <f>SUM(AN183:AN185)</f>
        <v>0</v>
      </c>
      <c r="AO186" s="123">
        <f>IFERROR(AN186/AN194,0)</f>
        <v>0</v>
      </c>
      <c r="AP186" s="124">
        <f>SUM(AP183:AP185)</f>
        <v>0</v>
      </c>
      <c r="AQ186" s="120">
        <f>IFERROR(AP186/AP194,0)</f>
        <v>0</v>
      </c>
      <c r="AR186" s="121" t="str">
        <f t="shared" si="304"/>
        <v>0</v>
      </c>
      <c r="AS186" s="122">
        <f>IFERROR(AR186/AR179,0)</f>
        <v>0</v>
      </c>
      <c r="AT186" s="121">
        <f>SUM(AT183:AT185)</f>
        <v>0</v>
      </c>
      <c r="AU186" s="127">
        <f>IFERROR(AT186/AT194,0)</f>
        <v>0</v>
      </c>
      <c r="AV186" s="128">
        <f t="shared" si="306"/>
        <v>470</v>
      </c>
      <c r="AW186" s="129">
        <f t="shared" si="307"/>
        <v>1.5666666666666667</v>
      </c>
      <c r="AX186" s="130">
        <f t="shared" si="308"/>
        <v>3.4383783549783686</v>
      </c>
      <c r="AY186" s="129">
        <f t="shared" si="309"/>
        <v>4.1260540259740429E-2</v>
      </c>
      <c r="AZ186" s="130">
        <f t="shared" si="310"/>
        <v>41814.218000000008</v>
      </c>
      <c r="BA186" s="131">
        <f t="shared" si="311"/>
        <v>1.6725687200000003</v>
      </c>
      <c r="BB186" s="128">
        <f t="shared" si="312"/>
        <v>589</v>
      </c>
      <c r="BC186" s="129">
        <f t="shared" si="313"/>
        <v>3.2541436464088398</v>
      </c>
      <c r="BD186" s="130">
        <f t="shared" si="314"/>
        <v>18.946440970079649</v>
      </c>
      <c r="BE186" s="129">
        <f t="shared" si="315"/>
        <v>0.27934191444350071</v>
      </c>
      <c r="BF186" s="130">
        <f t="shared" si="316"/>
        <v>54537.844000000012</v>
      </c>
      <c r="BG186" s="131">
        <f t="shared" si="317"/>
        <v>4.4425042769143408</v>
      </c>
      <c r="BH186" s="128">
        <f t="shared" si="318"/>
        <v>770</v>
      </c>
      <c r="BI186" s="129">
        <f t="shared" si="319"/>
        <v>0</v>
      </c>
      <c r="BJ186" s="130">
        <f t="shared" si="320"/>
        <v>86.771711688311697</v>
      </c>
      <c r="BK186" s="129">
        <f t="shared" si="321"/>
        <v>0</v>
      </c>
      <c r="BL186" s="130">
        <f t="shared" si="322"/>
        <v>66814.218000000008</v>
      </c>
      <c r="BM186" s="132">
        <f t="shared" si="323"/>
        <v>0</v>
      </c>
      <c r="BN186" s="133">
        <f t="shared" si="324"/>
        <v>770</v>
      </c>
      <c r="BO186" s="129">
        <f t="shared" si="325"/>
        <v>0</v>
      </c>
      <c r="BP186" s="130">
        <f t="shared" si="326"/>
        <v>86.771711688311697</v>
      </c>
      <c r="BQ186" s="129">
        <f t="shared" si="327"/>
        <v>0</v>
      </c>
      <c r="BR186" s="130">
        <f t="shared" si="296"/>
        <v>66814.218000000008</v>
      </c>
      <c r="BS186" s="132">
        <f t="shared" si="328"/>
        <v>0</v>
      </c>
      <c r="BX186" s="6"/>
      <c r="BY186" s="6" t="s">
        <v>24</v>
      </c>
      <c r="BZ186" s="227">
        <f t="shared" si="293"/>
        <v>0</v>
      </c>
      <c r="CA186" s="228">
        <f>$X26</f>
        <v>0</v>
      </c>
      <c r="CB186" s="228">
        <f>$X50</f>
        <v>0</v>
      </c>
      <c r="CC186" s="228">
        <f>$X74</f>
        <v>0</v>
      </c>
      <c r="CD186" s="228">
        <f>$X98</f>
        <v>0</v>
      </c>
      <c r="CE186" s="228">
        <f>$X122</f>
        <v>0</v>
      </c>
      <c r="CF186" s="228">
        <f>$X146</f>
        <v>0</v>
      </c>
      <c r="CG186" s="228">
        <f>$X170</f>
        <v>0</v>
      </c>
      <c r="CH186" s="228">
        <f>$X194</f>
        <v>0</v>
      </c>
      <c r="CI186" s="228">
        <f>$X218</f>
        <v>0</v>
      </c>
      <c r="CJ186" s="228">
        <f>$X242</f>
        <v>0</v>
      </c>
      <c r="CK186" s="228">
        <f>$X266</f>
        <v>0</v>
      </c>
      <c r="CL186" s="228">
        <f>$X290</f>
        <v>0</v>
      </c>
      <c r="CM186" s="228"/>
      <c r="CN186" s="228"/>
    </row>
    <row r="187" spans="3:92" ht="18" customHeight="1" x14ac:dyDescent="0.3">
      <c r="C187" s="315"/>
      <c r="D187" s="323" t="s">
        <v>52</v>
      </c>
      <c r="E187" s="134" t="s">
        <v>53</v>
      </c>
      <c r="F187" s="35">
        <f>CA108</f>
        <v>150</v>
      </c>
      <c r="G187" s="36">
        <f>IFERROR(F187/F194,0)</f>
        <v>2.2865853658536585E-2</v>
      </c>
      <c r="H187" s="37">
        <f t="shared" si="297"/>
        <v>134.054</v>
      </c>
      <c r="I187" s="38">
        <f>IFERROR(H187/H179,0)</f>
        <v>0.9636706813920688</v>
      </c>
      <c r="J187" s="37">
        <f>CB108</f>
        <v>20108.099999999999</v>
      </c>
      <c r="K187" s="39">
        <f>IFERROR(J187/J194,0)</f>
        <v>2.3802201704545452E-2</v>
      </c>
      <c r="L187" s="40">
        <f t="shared" ref="L187:L191" si="333">CC108</f>
        <v>204</v>
      </c>
      <c r="M187" s="36">
        <f>IFERROR(L187/L194,0)</f>
        <v>3.2940416599386402E-2</v>
      </c>
      <c r="N187" s="37">
        <f t="shared" si="298"/>
        <v>150.04901470588237</v>
      </c>
      <c r="O187" s="38">
        <f>IFERROR(N187/N179,0)</f>
        <v>0.96199594974240299</v>
      </c>
      <c r="P187" s="37">
        <f t="shared" ref="P187:P191" si="334">CD108</f>
        <v>30609.999000000003</v>
      </c>
      <c r="Q187" s="41">
        <f>IFERROR(P187/P194,0)</f>
        <v>3.6582022909996334E-2</v>
      </c>
      <c r="R187" s="40">
        <f>CE108</f>
        <v>118</v>
      </c>
      <c r="S187" s="36">
        <f>IFERROR(R187/R194,0)</f>
        <v>2.2167950403907569E-2</v>
      </c>
      <c r="T187" s="37">
        <f t="shared" si="299"/>
        <v>155.35442372881357</v>
      </c>
      <c r="U187" s="38">
        <f>IFERROR(T187/T179,0)</f>
        <v>1.0877920437230169</v>
      </c>
      <c r="V187" s="37">
        <f>CF108</f>
        <v>18331.822</v>
      </c>
      <c r="W187" s="41">
        <f>IFERROR(V187/V194,0)</f>
        <v>2.4624048269513501E-2</v>
      </c>
      <c r="X187" s="42">
        <f>CG108</f>
        <v>0</v>
      </c>
      <c r="Y187" s="36">
        <f>IFERROR(X187/X194,0)</f>
        <v>0</v>
      </c>
      <c r="Z187" s="37" t="str">
        <f t="shared" si="300"/>
        <v>0</v>
      </c>
      <c r="AA187" s="38">
        <f>IFERROR(Z187/Z179,0)</f>
        <v>0</v>
      </c>
      <c r="AB187" s="37">
        <f>CH108</f>
        <v>0</v>
      </c>
      <c r="AC187" s="39">
        <f>IFERROR(AB187/AB194,0)</f>
        <v>0</v>
      </c>
      <c r="AD187" s="40">
        <f>CI108</f>
        <v>0</v>
      </c>
      <c r="AE187" s="36">
        <f>IFERROR(AD187/AD194,0)</f>
        <v>0</v>
      </c>
      <c r="AF187" s="37" t="str">
        <f t="shared" si="301"/>
        <v>0</v>
      </c>
      <c r="AG187" s="38">
        <f>IFERROR(AF187/AF179,0)</f>
        <v>0</v>
      </c>
      <c r="AH187" s="37">
        <f>CJ108</f>
        <v>0</v>
      </c>
      <c r="AI187" s="41">
        <f>IFERROR(AH187/AH194,0)</f>
        <v>0</v>
      </c>
      <c r="AJ187" s="40">
        <f>CK108</f>
        <v>0</v>
      </c>
      <c r="AK187" s="36">
        <f>IFERROR(AJ187/AJ194,0)</f>
        <v>0</v>
      </c>
      <c r="AL187" s="37" t="str">
        <f t="shared" si="302"/>
        <v>0</v>
      </c>
      <c r="AM187" s="38">
        <f>IFERROR(AL187/AL179,0)</f>
        <v>0</v>
      </c>
      <c r="AN187" s="37">
        <f>CL108</f>
        <v>0</v>
      </c>
      <c r="AO187" s="39">
        <f>IFERROR(AN187/AN194,0)</f>
        <v>0</v>
      </c>
      <c r="AP187" s="40">
        <f>CM108</f>
        <v>0</v>
      </c>
      <c r="AQ187" s="36">
        <f>IFERROR(AP187/AP194,0)</f>
        <v>0</v>
      </c>
      <c r="AR187" s="37" t="str">
        <f t="shared" si="304"/>
        <v>0</v>
      </c>
      <c r="AS187" s="38">
        <f>IFERROR(AR187/AR179,0)</f>
        <v>0</v>
      </c>
      <c r="AT187" s="37">
        <f>CN108</f>
        <v>0</v>
      </c>
      <c r="AU187" s="43">
        <f>IFERROR(AT187/AT194,0)</f>
        <v>0</v>
      </c>
      <c r="AV187" s="44">
        <f t="shared" si="306"/>
        <v>54</v>
      </c>
      <c r="AW187" s="45">
        <f t="shared" si="307"/>
        <v>0.36</v>
      </c>
      <c r="AX187" s="46">
        <f t="shared" si="308"/>
        <v>15.995014705882369</v>
      </c>
      <c r="AY187" s="45">
        <f t="shared" si="309"/>
        <v>0.11931769813569433</v>
      </c>
      <c r="AZ187" s="46">
        <f t="shared" si="310"/>
        <v>10501.899000000005</v>
      </c>
      <c r="BA187" s="47">
        <f t="shared" si="311"/>
        <v>0.52227206946454441</v>
      </c>
      <c r="BB187" s="44">
        <f t="shared" si="312"/>
        <v>86</v>
      </c>
      <c r="BC187" s="45">
        <f t="shared" si="313"/>
        <v>0.72881355932203384</v>
      </c>
      <c r="BD187" s="46">
        <f t="shared" si="314"/>
        <v>-5.305409022931201</v>
      </c>
      <c r="BE187" s="45">
        <f t="shared" si="315"/>
        <v>-3.4150356942473127E-2</v>
      </c>
      <c r="BF187" s="46">
        <f t="shared" si="316"/>
        <v>12278.177000000003</v>
      </c>
      <c r="BG187" s="47">
        <f t="shared" si="317"/>
        <v>0.66977395918419913</v>
      </c>
      <c r="BH187" s="44">
        <f t="shared" si="318"/>
        <v>204</v>
      </c>
      <c r="BI187" s="45">
        <f t="shared" si="319"/>
        <v>0</v>
      </c>
      <c r="BJ187" s="46">
        <f t="shared" si="320"/>
        <v>150.04901470588237</v>
      </c>
      <c r="BK187" s="45">
        <f t="shared" si="321"/>
        <v>0</v>
      </c>
      <c r="BL187" s="46">
        <f t="shared" si="322"/>
        <v>30609.999000000003</v>
      </c>
      <c r="BM187" s="48">
        <f t="shared" si="323"/>
        <v>0</v>
      </c>
      <c r="BN187" s="49">
        <f t="shared" si="324"/>
        <v>204</v>
      </c>
      <c r="BO187" s="45">
        <f t="shared" si="325"/>
        <v>0</v>
      </c>
      <c r="BP187" s="46">
        <f t="shared" si="326"/>
        <v>150.04901470588237</v>
      </c>
      <c r="BQ187" s="45">
        <f t="shared" si="327"/>
        <v>0</v>
      </c>
      <c r="BR187" s="46">
        <f t="shared" si="296"/>
        <v>30609.999000000003</v>
      </c>
      <c r="BS187" s="48">
        <f t="shared" si="328"/>
        <v>0</v>
      </c>
      <c r="BX187" s="6"/>
      <c r="BY187" s="6" t="s">
        <v>25</v>
      </c>
      <c r="BZ187" s="227">
        <f t="shared" si="293"/>
        <v>0</v>
      </c>
      <c r="CA187" s="228">
        <f>$AD26</f>
        <v>0</v>
      </c>
      <c r="CB187" s="228">
        <f>$AD50</f>
        <v>0</v>
      </c>
      <c r="CC187" s="228">
        <f>$AD74</f>
        <v>0</v>
      </c>
      <c r="CD187" s="228">
        <f>$AD98</f>
        <v>0</v>
      </c>
      <c r="CE187" s="228">
        <f>$AD122</f>
        <v>0</v>
      </c>
      <c r="CF187" s="228">
        <f>$AD146</f>
        <v>0</v>
      </c>
      <c r="CG187" s="228">
        <f>$AD170</f>
        <v>0</v>
      </c>
      <c r="CH187" s="228">
        <f>$AD194</f>
        <v>0</v>
      </c>
      <c r="CI187" s="228">
        <f>$AD218</f>
        <v>0</v>
      </c>
      <c r="CJ187" s="228">
        <f>$AD242</f>
        <v>0</v>
      </c>
      <c r="CK187" s="228">
        <f>$AD266</f>
        <v>0</v>
      </c>
      <c r="CL187" s="228">
        <f>$AD290</f>
        <v>0</v>
      </c>
      <c r="CM187" s="228"/>
      <c r="CN187" s="228"/>
    </row>
    <row r="188" spans="3:92" ht="18" customHeight="1" x14ac:dyDescent="0.3">
      <c r="C188" s="315"/>
      <c r="D188" s="324"/>
      <c r="E188" s="60" t="s">
        <v>51</v>
      </c>
      <c r="F188" s="61">
        <f>CA109</f>
        <v>1200</v>
      </c>
      <c r="G188" s="62">
        <f>IFERROR(F188/F194,0)</f>
        <v>0.18292682926829268</v>
      </c>
      <c r="H188" s="63">
        <f t="shared" si="297"/>
        <v>122.99800000000003</v>
      </c>
      <c r="I188" s="64">
        <f>IFERROR(H188/H179,0)</f>
        <v>0.88419268705045517</v>
      </c>
      <c r="J188" s="63">
        <f>CB109</f>
        <v>147597.60000000003</v>
      </c>
      <c r="K188" s="65">
        <f>IFERROR(J188/J194,0)</f>
        <v>0.17471306818181823</v>
      </c>
      <c r="L188" s="66">
        <f t="shared" si="333"/>
        <v>523</v>
      </c>
      <c r="M188" s="62">
        <f>IFERROR(L188/L194,0)</f>
        <v>8.4450185693524943E-2</v>
      </c>
      <c r="N188" s="63">
        <f t="shared" si="298"/>
        <v>123.37385468451242</v>
      </c>
      <c r="O188" s="64">
        <f>IFERROR(N188/N179,0)</f>
        <v>0.79097586040967138</v>
      </c>
      <c r="P188" s="63">
        <f t="shared" si="334"/>
        <v>64524.525999999998</v>
      </c>
      <c r="Q188" s="67">
        <f>IFERROR(P188/P194,0)</f>
        <v>7.7113288647564268E-2</v>
      </c>
      <c r="R188" s="66">
        <f>CE109</f>
        <v>462</v>
      </c>
      <c r="S188" s="62">
        <f>IFERROR(R188/R194,0)</f>
        <v>8.6793161750892356E-2</v>
      </c>
      <c r="T188" s="63">
        <f t="shared" si="299"/>
        <v>139.86429653679653</v>
      </c>
      <c r="U188" s="64">
        <f>IFERROR(T188/T179,0)</f>
        <v>0.97933013635469435</v>
      </c>
      <c r="V188" s="63">
        <f>CF109</f>
        <v>64617.304999999993</v>
      </c>
      <c r="W188" s="67">
        <f>IFERROR(V188/V194,0)</f>
        <v>8.6796589960663806E-2</v>
      </c>
      <c r="X188" s="68">
        <f>CG109</f>
        <v>0</v>
      </c>
      <c r="Y188" s="62">
        <f>IFERROR(X188/X194,0)</f>
        <v>0</v>
      </c>
      <c r="Z188" s="63" t="str">
        <f t="shared" si="300"/>
        <v>0</v>
      </c>
      <c r="AA188" s="64">
        <f>IFERROR(Z188/Z179,0)</f>
        <v>0</v>
      </c>
      <c r="AB188" s="63">
        <f>CH109</f>
        <v>0</v>
      </c>
      <c r="AC188" s="65">
        <f>IFERROR(AB188/AB194,0)</f>
        <v>0</v>
      </c>
      <c r="AD188" s="66">
        <f>CI109</f>
        <v>0</v>
      </c>
      <c r="AE188" s="62">
        <f>IFERROR(AD188/AD194,0)</f>
        <v>0</v>
      </c>
      <c r="AF188" s="63" t="str">
        <f t="shared" si="301"/>
        <v>0</v>
      </c>
      <c r="AG188" s="64">
        <f>IFERROR(AF188/AF179,0)</f>
        <v>0</v>
      </c>
      <c r="AH188" s="63">
        <f>CJ109</f>
        <v>0</v>
      </c>
      <c r="AI188" s="67">
        <f>IFERROR(AH188/AH194,0)</f>
        <v>0</v>
      </c>
      <c r="AJ188" s="66">
        <f>CK109</f>
        <v>0</v>
      </c>
      <c r="AK188" s="62">
        <f>IFERROR(AJ188/AJ194,0)</f>
        <v>0</v>
      </c>
      <c r="AL188" s="63" t="str">
        <f t="shared" si="302"/>
        <v>0</v>
      </c>
      <c r="AM188" s="64">
        <f>IFERROR(AL188/AL179,0)</f>
        <v>0</v>
      </c>
      <c r="AN188" s="63">
        <f>CL109</f>
        <v>0</v>
      </c>
      <c r="AO188" s="65">
        <f>IFERROR(AN188/AN194,0)</f>
        <v>0</v>
      </c>
      <c r="AP188" s="66">
        <f t="shared" ref="AP188:AP191" si="335">CM109</f>
        <v>0</v>
      </c>
      <c r="AQ188" s="62">
        <f>IFERROR(AP188/AP194,0)</f>
        <v>0</v>
      </c>
      <c r="AR188" s="63" t="str">
        <f t="shared" si="304"/>
        <v>0</v>
      </c>
      <c r="AS188" s="64">
        <f>IFERROR(AR188/AR179,0)</f>
        <v>0</v>
      </c>
      <c r="AT188" s="63">
        <f t="shared" ref="AT188:AT191" si="336">CN109</f>
        <v>0</v>
      </c>
      <c r="AU188" s="69">
        <f>IFERROR(AT188/AT194,0)</f>
        <v>0</v>
      </c>
      <c r="AV188" s="70">
        <f t="shared" si="306"/>
        <v>-677</v>
      </c>
      <c r="AW188" s="71">
        <f t="shared" si="307"/>
        <v>-0.56416666666666671</v>
      </c>
      <c r="AX188" s="72">
        <f t="shared" si="308"/>
        <v>0.37585468451239024</v>
      </c>
      <c r="AY188" s="71">
        <f t="shared" si="309"/>
        <v>3.0557788298378034E-3</v>
      </c>
      <c r="AZ188" s="72">
        <f t="shared" si="310"/>
        <v>-83073.074000000037</v>
      </c>
      <c r="BA188" s="73">
        <f t="shared" si="311"/>
        <v>-0.56283485639332897</v>
      </c>
      <c r="BB188" s="70">
        <f t="shared" si="312"/>
        <v>61</v>
      </c>
      <c r="BC188" s="71">
        <f t="shared" si="313"/>
        <v>0.13203463203463203</v>
      </c>
      <c r="BD188" s="72">
        <f t="shared" si="314"/>
        <v>-16.490441852284107</v>
      </c>
      <c r="BE188" s="71">
        <f t="shared" si="315"/>
        <v>-0.11790315513398861</v>
      </c>
      <c r="BF188" s="72">
        <f t="shared" si="316"/>
        <v>-92.778999999994994</v>
      </c>
      <c r="BG188" s="73">
        <f t="shared" si="317"/>
        <v>-1.4358228031948253E-3</v>
      </c>
      <c r="BH188" s="70">
        <f t="shared" si="318"/>
        <v>523</v>
      </c>
      <c r="BI188" s="71">
        <f t="shared" si="319"/>
        <v>0</v>
      </c>
      <c r="BJ188" s="72">
        <f t="shared" si="320"/>
        <v>123.37385468451242</v>
      </c>
      <c r="BK188" s="71">
        <f t="shared" si="321"/>
        <v>0</v>
      </c>
      <c r="BL188" s="72">
        <f t="shared" si="322"/>
        <v>64524.525999999998</v>
      </c>
      <c r="BM188" s="74">
        <f t="shared" si="323"/>
        <v>0</v>
      </c>
      <c r="BN188" s="75">
        <f t="shared" si="324"/>
        <v>523</v>
      </c>
      <c r="BO188" s="71">
        <f t="shared" si="325"/>
        <v>0</v>
      </c>
      <c r="BP188" s="72">
        <f t="shared" si="326"/>
        <v>123.37385468451242</v>
      </c>
      <c r="BQ188" s="71">
        <f t="shared" si="327"/>
        <v>0</v>
      </c>
      <c r="BR188" s="72">
        <f t="shared" si="296"/>
        <v>64524.525999999998</v>
      </c>
      <c r="BS188" s="74">
        <f t="shared" si="328"/>
        <v>0</v>
      </c>
      <c r="BX188" s="6"/>
      <c r="BY188" s="6" t="s">
        <v>26</v>
      </c>
      <c r="BZ188" s="227">
        <f t="shared" si="293"/>
        <v>0</v>
      </c>
      <c r="CA188" s="228">
        <f>$AJ26</f>
        <v>0</v>
      </c>
      <c r="CB188" s="228">
        <f>$AJ50</f>
        <v>0</v>
      </c>
      <c r="CC188" s="228">
        <f>$AJ74</f>
        <v>0</v>
      </c>
      <c r="CD188" s="228">
        <f>$AJ98</f>
        <v>0</v>
      </c>
      <c r="CE188" s="228">
        <f>$AJ122</f>
        <v>0</v>
      </c>
      <c r="CF188" s="228">
        <f>$AJ146</f>
        <v>0</v>
      </c>
      <c r="CG188" s="228">
        <f>$AJ170</f>
        <v>0</v>
      </c>
      <c r="CH188" s="228">
        <f>$AJ194</f>
        <v>0</v>
      </c>
      <c r="CI188" s="228">
        <f>$AJ218</f>
        <v>0</v>
      </c>
      <c r="CJ188" s="228">
        <f>$AJ242</f>
        <v>0</v>
      </c>
      <c r="CK188" s="228">
        <f>$AJ266</f>
        <v>0</v>
      </c>
      <c r="CL188" s="228">
        <f>$AJ290</f>
        <v>0</v>
      </c>
      <c r="CM188" s="228"/>
      <c r="CN188" s="228"/>
    </row>
    <row r="189" spans="3:92" ht="18" customHeight="1" x14ac:dyDescent="0.3">
      <c r="C189" s="315"/>
      <c r="D189" s="324"/>
      <c r="E189" s="60" t="s">
        <v>54</v>
      </c>
      <c r="F189" s="61">
        <f>CA110</f>
        <v>1500</v>
      </c>
      <c r="G189" s="62">
        <f>IFERROR(F189/F194,0)</f>
        <v>0.22865853658536586</v>
      </c>
      <c r="H189" s="63">
        <f t="shared" si="297"/>
        <v>121.61600000000001</v>
      </c>
      <c r="I189" s="64">
        <f>IFERROR(H189/H179,0)</f>
        <v>0.87425793775775329</v>
      </c>
      <c r="J189" s="63">
        <f>CB110</f>
        <v>182424.00000000003</v>
      </c>
      <c r="K189" s="65">
        <f>IFERROR(J189/J194,0)</f>
        <v>0.21593750000000003</v>
      </c>
      <c r="L189" s="66">
        <f t="shared" si="333"/>
        <v>1360</v>
      </c>
      <c r="M189" s="62">
        <f>IFERROR(L189/L194,0)</f>
        <v>0.21960277732924269</v>
      </c>
      <c r="N189" s="63">
        <f t="shared" si="298"/>
        <v>122.79960147058823</v>
      </c>
      <c r="O189" s="64">
        <f>IFERROR(N189/N179,0)</f>
        <v>0.7872942016729948</v>
      </c>
      <c r="P189" s="63">
        <f t="shared" si="334"/>
        <v>167007.45799999998</v>
      </c>
      <c r="Q189" s="67">
        <f>IFERROR(P189/P194,0)</f>
        <v>0.19959068455690734</v>
      </c>
      <c r="R189" s="66">
        <f>CE110</f>
        <v>727</v>
      </c>
      <c r="S189" s="62">
        <f>IFERROR(R189/R194,0)</f>
        <v>0.13657711816644749</v>
      </c>
      <c r="T189" s="63">
        <f t="shared" si="299"/>
        <v>129.49335488308114</v>
      </c>
      <c r="U189" s="64">
        <f>IFERROR(T189/T179,0)</f>
        <v>0.90671277827726959</v>
      </c>
      <c r="V189" s="63">
        <f>CF110</f>
        <v>94141.668999999994</v>
      </c>
      <c r="W189" s="67">
        <f>IFERROR(V189/V194,0)</f>
        <v>0.12645491548131782</v>
      </c>
      <c r="X189" s="68">
        <f>CG110</f>
        <v>0</v>
      </c>
      <c r="Y189" s="62">
        <f>IFERROR(X189/X194,0)</f>
        <v>0</v>
      </c>
      <c r="Z189" s="63" t="str">
        <f t="shared" si="300"/>
        <v>0</v>
      </c>
      <c r="AA189" s="64">
        <f>IFERROR(Z189/Z179,0)</f>
        <v>0</v>
      </c>
      <c r="AB189" s="63">
        <f>CH110</f>
        <v>0</v>
      </c>
      <c r="AC189" s="65">
        <f>IFERROR(AB189/AB194,0)</f>
        <v>0</v>
      </c>
      <c r="AD189" s="66">
        <f>CI110</f>
        <v>0</v>
      </c>
      <c r="AE189" s="62">
        <f>IFERROR(AD189/AD194,0)</f>
        <v>0</v>
      </c>
      <c r="AF189" s="63" t="str">
        <f t="shared" si="301"/>
        <v>0</v>
      </c>
      <c r="AG189" s="64">
        <f>IFERROR(AF189/AF179,0)</f>
        <v>0</v>
      </c>
      <c r="AH189" s="63">
        <f>CJ110</f>
        <v>0</v>
      </c>
      <c r="AI189" s="67">
        <f>IFERROR(AH189/AH194,0)</f>
        <v>0</v>
      </c>
      <c r="AJ189" s="66">
        <f>CK110</f>
        <v>0</v>
      </c>
      <c r="AK189" s="62">
        <f>IFERROR(AJ189/AJ194,0)</f>
        <v>0</v>
      </c>
      <c r="AL189" s="63" t="str">
        <f t="shared" si="302"/>
        <v>0</v>
      </c>
      <c r="AM189" s="64">
        <f>IFERROR(AL189/AL179,0)</f>
        <v>0</v>
      </c>
      <c r="AN189" s="63">
        <f>CL110</f>
        <v>0</v>
      </c>
      <c r="AO189" s="65">
        <f>IFERROR(AN189/AN194,0)</f>
        <v>0</v>
      </c>
      <c r="AP189" s="66">
        <f t="shared" si="335"/>
        <v>0</v>
      </c>
      <c r="AQ189" s="62">
        <f>IFERROR(AP189/AP194,0)</f>
        <v>0</v>
      </c>
      <c r="AR189" s="63" t="str">
        <f t="shared" si="304"/>
        <v>0</v>
      </c>
      <c r="AS189" s="64">
        <f>IFERROR(AR189/AR179,0)</f>
        <v>0</v>
      </c>
      <c r="AT189" s="63">
        <f t="shared" si="336"/>
        <v>0</v>
      </c>
      <c r="AU189" s="69">
        <f>IFERROR(AT189/AT194,0)</f>
        <v>0</v>
      </c>
      <c r="AV189" s="70">
        <f t="shared" si="306"/>
        <v>-140</v>
      </c>
      <c r="AW189" s="71">
        <f t="shared" si="307"/>
        <v>-9.3333333333333338E-2</v>
      </c>
      <c r="AX189" s="72">
        <f t="shared" si="308"/>
        <v>1.183601470588215</v>
      </c>
      <c r="AY189" s="71">
        <f t="shared" si="309"/>
        <v>9.7322841615265655E-3</v>
      </c>
      <c r="AZ189" s="72">
        <f t="shared" si="310"/>
        <v>-15416.542000000045</v>
      </c>
      <c r="BA189" s="73">
        <f t="shared" si="311"/>
        <v>-8.450939569354933E-2</v>
      </c>
      <c r="BB189" s="70">
        <f t="shared" si="312"/>
        <v>633</v>
      </c>
      <c r="BC189" s="71">
        <f t="shared" si="313"/>
        <v>0.87070151306740029</v>
      </c>
      <c r="BD189" s="72">
        <f t="shared" si="314"/>
        <v>-6.6937534124929101</v>
      </c>
      <c r="BE189" s="71">
        <f t="shared" si="315"/>
        <v>-5.1691868038608348E-2</v>
      </c>
      <c r="BF189" s="72">
        <f t="shared" si="316"/>
        <v>72865.78899999999</v>
      </c>
      <c r="BG189" s="73">
        <f t="shared" si="317"/>
        <v>0.77400145731429504</v>
      </c>
      <c r="BH189" s="70">
        <f t="shared" si="318"/>
        <v>1360</v>
      </c>
      <c r="BI189" s="71">
        <f t="shared" si="319"/>
        <v>0</v>
      </c>
      <c r="BJ189" s="72">
        <f t="shared" si="320"/>
        <v>122.79960147058823</v>
      </c>
      <c r="BK189" s="71">
        <f t="shared" si="321"/>
        <v>0</v>
      </c>
      <c r="BL189" s="72">
        <f t="shared" si="322"/>
        <v>167007.45799999998</v>
      </c>
      <c r="BM189" s="74">
        <f t="shared" si="323"/>
        <v>0</v>
      </c>
      <c r="BN189" s="75">
        <f t="shared" si="324"/>
        <v>1360</v>
      </c>
      <c r="BO189" s="71">
        <f t="shared" si="325"/>
        <v>0</v>
      </c>
      <c r="BP189" s="72">
        <f t="shared" si="326"/>
        <v>122.79960147058823</v>
      </c>
      <c r="BQ189" s="71">
        <f t="shared" si="327"/>
        <v>0</v>
      </c>
      <c r="BR189" s="72">
        <f t="shared" si="296"/>
        <v>167007.45799999998</v>
      </c>
      <c r="BS189" s="74">
        <f t="shared" si="328"/>
        <v>0</v>
      </c>
      <c r="BX189" s="6"/>
      <c r="BY189" s="6" t="s">
        <v>27</v>
      </c>
      <c r="BZ189" s="227">
        <f t="shared" si="293"/>
        <v>0</v>
      </c>
      <c r="CA189" s="228">
        <f>$AP26</f>
        <v>0</v>
      </c>
      <c r="CB189" s="228">
        <f>$AP50</f>
        <v>0</v>
      </c>
      <c r="CC189" s="228">
        <f>$AP74</f>
        <v>0</v>
      </c>
      <c r="CD189" s="228">
        <f>$AP98</f>
        <v>0</v>
      </c>
      <c r="CE189" s="228">
        <f>$AP122</f>
        <v>0</v>
      </c>
      <c r="CF189" s="228">
        <f>$AP146</f>
        <v>0</v>
      </c>
      <c r="CG189" s="228">
        <f>$AP170</f>
        <v>0</v>
      </c>
      <c r="CH189" s="228">
        <f>$AP194</f>
        <v>0</v>
      </c>
      <c r="CI189" s="228">
        <f>$AP218</f>
        <v>0</v>
      </c>
      <c r="CJ189" s="228">
        <f>$AP242</f>
        <v>0</v>
      </c>
      <c r="CK189" s="228">
        <f>$AP266</f>
        <v>0</v>
      </c>
      <c r="CL189" s="228">
        <f>$AP290</f>
        <v>0</v>
      </c>
      <c r="CM189" s="6"/>
      <c r="CN189" s="6"/>
    </row>
    <row r="190" spans="3:92" ht="18" customHeight="1" x14ac:dyDescent="0.3">
      <c r="C190" s="315"/>
      <c r="D190" s="324"/>
      <c r="E190" s="60" t="s">
        <v>56</v>
      </c>
      <c r="F190" s="61">
        <f>CA111</f>
        <v>10</v>
      </c>
      <c r="G190" s="62">
        <f>IFERROR(F190/F194,0)</f>
        <v>1.5243902439024391E-3</v>
      </c>
      <c r="H190" s="63">
        <f t="shared" si="297"/>
        <v>124.38000000000002</v>
      </c>
      <c r="I190" s="64">
        <f>IFERROR(H190/H179,0)</f>
        <v>0.89412743634315683</v>
      </c>
      <c r="J190" s="63">
        <f>CB111</f>
        <v>1243.8000000000002</v>
      </c>
      <c r="K190" s="65">
        <f>IFERROR(J190/J194,0)</f>
        <v>1.4723011363636366E-3</v>
      </c>
      <c r="L190" s="66">
        <f t="shared" si="333"/>
        <v>3</v>
      </c>
      <c r="M190" s="62">
        <f>IFERROR(L190/L194,0)</f>
        <v>4.8441789116744714E-4</v>
      </c>
      <c r="N190" s="63">
        <f t="shared" si="298"/>
        <v>95.151333333333341</v>
      </c>
      <c r="O190" s="64">
        <f>IFERROR(N190/N179,0)</f>
        <v>0.61003531051955329</v>
      </c>
      <c r="P190" s="63">
        <f t="shared" si="334"/>
        <v>285.45400000000001</v>
      </c>
      <c r="Q190" s="67">
        <f>IFERROR(P190/P194,0)</f>
        <v>3.4114619761177033E-4</v>
      </c>
      <c r="R190" s="66">
        <f>CE111</f>
        <v>0</v>
      </c>
      <c r="S190" s="62">
        <f>IFERROR(R190/R194,0)</f>
        <v>0</v>
      </c>
      <c r="T190" s="63" t="str">
        <f t="shared" si="299"/>
        <v>0</v>
      </c>
      <c r="U190" s="64">
        <f>IFERROR(T190/T179,0)</f>
        <v>0</v>
      </c>
      <c r="V190" s="63">
        <f>CF111</f>
        <v>0</v>
      </c>
      <c r="W190" s="67">
        <f>IFERROR(V190/V194,0)</f>
        <v>0</v>
      </c>
      <c r="X190" s="68">
        <f>CG111</f>
        <v>0</v>
      </c>
      <c r="Y190" s="62">
        <f>IFERROR(X190/X194,0)</f>
        <v>0</v>
      </c>
      <c r="Z190" s="63" t="str">
        <f t="shared" si="300"/>
        <v>0</v>
      </c>
      <c r="AA190" s="64">
        <f>IFERROR(Z190/Z179,0)</f>
        <v>0</v>
      </c>
      <c r="AB190" s="63">
        <f>CH111</f>
        <v>0</v>
      </c>
      <c r="AC190" s="65">
        <f>IFERROR(AB190/AB194,0)</f>
        <v>0</v>
      </c>
      <c r="AD190" s="66">
        <f>CI111</f>
        <v>0</v>
      </c>
      <c r="AE190" s="62">
        <f>IFERROR(AD190/AD194,0)</f>
        <v>0</v>
      </c>
      <c r="AF190" s="63" t="str">
        <f t="shared" si="301"/>
        <v>0</v>
      </c>
      <c r="AG190" s="64">
        <f>IFERROR(AF190/AF179,0)</f>
        <v>0</v>
      </c>
      <c r="AH190" s="63">
        <f>CJ111</f>
        <v>0</v>
      </c>
      <c r="AI190" s="67">
        <f>IFERROR(AH190/AH194,0)</f>
        <v>0</v>
      </c>
      <c r="AJ190" s="66">
        <f>CK111</f>
        <v>0</v>
      </c>
      <c r="AK190" s="62">
        <f>IFERROR(AJ190/AJ194,0)</f>
        <v>0</v>
      </c>
      <c r="AL190" s="63" t="str">
        <f t="shared" si="302"/>
        <v>0</v>
      </c>
      <c r="AM190" s="64">
        <f>IFERROR(AL190/AL179,0)</f>
        <v>0</v>
      </c>
      <c r="AN190" s="63">
        <f>CL111</f>
        <v>0</v>
      </c>
      <c r="AO190" s="65">
        <f>IFERROR(AN190/AN194,0)</f>
        <v>0</v>
      </c>
      <c r="AP190" s="66">
        <f t="shared" si="335"/>
        <v>0</v>
      </c>
      <c r="AQ190" s="62">
        <f>IFERROR(AP190/AP194,0)</f>
        <v>0</v>
      </c>
      <c r="AR190" s="63" t="str">
        <f t="shared" si="304"/>
        <v>0</v>
      </c>
      <c r="AS190" s="64">
        <f>IFERROR(AR190/AR179,0)</f>
        <v>0</v>
      </c>
      <c r="AT190" s="63">
        <f t="shared" si="336"/>
        <v>0</v>
      </c>
      <c r="AU190" s="69">
        <f>IFERROR(AT190/AT194,0)</f>
        <v>0</v>
      </c>
      <c r="AV190" s="70">
        <f t="shared" si="306"/>
        <v>-7</v>
      </c>
      <c r="AW190" s="71">
        <f t="shared" si="307"/>
        <v>-0.7</v>
      </c>
      <c r="AX190" s="72">
        <f t="shared" si="308"/>
        <v>-29.228666666666683</v>
      </c>
      <c r="AY190" s="71">
        <f t="shared" si="309"/>
        <v>-0.23499490807739731</v>
      </c>
      <c r="AZ190" s="72">
        <f t="shared" si="310"/>
        <v>-958.34600000000023</v>
      </c>
      <c r="BA190" s="73">
        <f t="shared" si="311"/>
        <v>-0.77049847242321923</v>
      </c>
      <c r="BB190" s="70">
        <f t="shared" si="312"/>
        <v>3</v>
      </c>
      <c r="BC190" s="71">
        <f t="shared" si="313"/>
        <v>0</v>
      </c>
      <c r="BD190" s="72">
        <f t="shared" si="314"/>
        <v>95.151333333333341</v>
      </c>
      <c r="BE190" s="71">
        <f t="shared" si="315"/>
        <v>0</v>
      </c>
      <c r="BF190" s="72">
        <f t="shared" si="316"/>
        <v>285.45400000000001</v>
      </c>
      <c r="BG190" s="73">
        <f t="shared" si="317"/>
        <v>0</v>
      </c>
      <c r="BH190" s="70">
        <f t="shared" si="318"/>
        <v>3</v>
      </c>
      <c r="BI190" s="71">
        <f t="shared" si="319"/>
        <v>0</v>
      </c>
      <c r="BJ190" s="72">
        <f t="shared" si="320"/>
        <v>95.151333333333341</v>
      </c>
      <c r="BK190" s="71">
        <f t="shared" si="321"/>
        <v>0</v>
      </c>
      <c r="BL190" s="72">
        <f t="shared" si="322"/>
        <v>285.45400000000001</v>
      </c>
      <c r="BM190" s="74">
        <f t="shared" si="323"/>
        <v>0</v>
      </c>
      <c r="BN190" s="75">
        <f t="shared" si="324"/>
        <v>3</v>
      </c>
      <c r="BO190" s="71">
        <f t="shared" si="325"/>
        <v>0</v>
      </c>
      <c r="BP190" s="72">
        <f t="shared" si="326"/>
        <v>95.151333333333341</v>
      </c>
      <c r="BQ190" s="71">
        <f t="shared" si="327"/>
        <v>0</v>
      </c>
      <c r="BR190" s="72">
        <f t="shared" si="296"/>
        <v>285.45400000000001</v>
      </c>
      <c r="BS190" s="74">
        <f t="shared" si="328"/>
        <v>0</v>
      </c>
      <c r="BX190" s="6"/>
      <c r="BY190" s="6"/>
      <c r="BZ190" s="6"/>
      <c r="CA190" s="6"/>
      <c r="CD190" s="2"/>
      <c r="CE190" s="2"/>
      <c r="CH190" s="6"/>
      <c r="CI190" s="6"/>
      <c r="CM190" s="6"/>
      <c r="CN190" s="6"/>
    </row>
    <row r="191" spans="3:92" ht="18" customHeight="1" x14ac:dyDescent="0.3">
      <c r="C191" s="315"/>
      <c r="D191" s="324"/>
      <c r="E191" s="60" t="s">
        <v>39</v>
      </c>
      <c r="F191" s="61">
        <f>CA112</f>
        <v>90</v>
      </c>
      <c r="G191" s="62">
        <f>IFERROR(F191/F194,0)</f>
        <v>1.3719512195121951E-2</v>
      </c>
      <c r="H191" s="63">
        <f t="shared" si="297"/>
        <v>131.29000000000002</v>
      </c>
      <c r="I191" s="64">
        <f>IFERROR(H191/H179,0)</f>
        <v>0.94380118280666547</v>
      </c>
      <c r="J191" s="63">
        <f>CB112</f>
        <v>11816.100000000002</v>
      </c>
      <c r="K191" s="65">
        <f>IFERROR(J191/J194,0)</f>
        <v>1.3986860795454548E-2</v>
      </c>
      <c r="L191" s="66">
        <f t="shared" si="333"/>
        <v>115</v>
      </c>
      <c r="M191" s="62">
        <f>IFERROR(L191/L194,0)</f>
        <v>1.8569352494752139E-2</v>
      </c>
      <c r="N191" s="63">
        <f t="shared" si="298"/>
        <v>151.31143478260867</v>
      </c>
      <c r="O191" s="64">
        <f>IFERROR(N191/N179,0)</f>
        <v>0.97008959169709819</v>
      </c>
      <c r="P191" s="63">
        <f t="shared" si="334"/>
        <v>17400.814999999999</v>
      </c>
      <c r="Q191" s="67">
        <f>IFERROR(P191/P194,0)</f>
        <v>2.0795721456332218E-2</v>
      </c>
      <c r="R191" s="66">
        <f>CE112</f>
        <v>122</v>
      </c>
      <c r="S191" s="62">
        <f>IFERROR(R191/R194,0)</f>
        <v>2.2919406349802742E-2</v>
      </c>
      <c r="T191" s="63">
        <f t="shared" si="299"/>
        <v>136.37852459016395</v>
      </c>
      <c r="U191" s="64">
        <f>IFERROR(T191/T179,0)</f>
        <v>0.95492275290999273</v>
      </c>
      <c r="V191" s="63">
        <f>CF112</f>
        <v>16638.18</v>
      </c>
      <c r="W191" s="67">
        <f>IFERROR(V191/V194,0)</f>
        <v>2.2349079509764721E-2</v>
      </c>
      <c r="X191" s="68">
        <f>CG112</f>
        <v>0</v>
      </c>
      <c r="Y191" s="62">
        <f>IFERROR(X191/X194,0)</f>
        <v>0</v>
      </c>
      <c r="Z191" s="63" t="str">
        <f t="shared" si="300"/>
        <v>0</v>
      </c>
      <c r="AA191" s="64">
        <f>IFERROR(Z191/Z179,0)</f>
        <v>0</v>
      </c>
      <c r="AB191" s="63">
        <f>CH112</f>
        <v>0</v>
      </c>
      <c r="AC191" s="65">
        <f>IFERROR(AB191/AB194,0)</f>
        <v>0</v>
      </c>
      <c r="AD191" s="66">
        <f>CI112</f>
        <v>0</v>
      </c>
      <c r="AE191" s="62">
        <f>IFERROR(AD191/AD194,0)</f>
        <v>0</v>
      </c>
      <c r="AF191" s="63" t="str">
        <f t="shared" si="301"/>
        <v>0</v>
      </c>
      <c r="AG191" s="64">
        <f>IFERROR(AF191/AF179,0)</f>
        <v>0</v>
      </c>
      <c r="AH191" s="63">
        <f>CJ112</f>
        <v>0</v>
      </c>
      <c r="AI191" s="67">
        <f>IFERROR(AH191/AH194,0)</f>
        <v>0</v>
      </c>
      <c r="AJ191" s="66">
        <f>CK112</f>
        <v>0</v>
      </c>
      <c r="AK191" s="62">
        <f>IFERROR(AJ191/AJ194,0)</f>
        <v>0</v>
      </c>
      <c r="AL191" s="63" t="str">
        <f t="shared" si="302"/>
        <v>0</v>
      </c>
      <c r="AM191" s="64">
        <f>IFERROR(AL191/AL179,0)</f>
        <v>0</v>
      </c>
      <c r="AN191" s="63">
        <f>CL112</f>
        <v>0</v>
      </c>
      <c r="AO191" s="65">
        <f>IFERROR(AN191/AN194,0)</f>
        <v>0</v>
      </c>
      <c r="AP191" s="66">
        <f t="shared" si="335"/>
        <v>0</v>
      </c>
      <c r="AQ191" s="62">
        <f>IFERROR(AP191/AP194,0)</f>
        <v>0</v>
      </c>
      <c r="AR191" s="63" t="str">
        <f t="shared" si="304"/>
        <v>0</v>
      </c>
      <c r="AS191" s="64">
        <f>IFERROR(AR191/AR179,0)</f>
        <v>0</v>
      </c>
      <c r="AT191" s="63">
        <f t="shared" si="336"/>
        <v>0</v>
      </c>
      <c r="AU191" s="69">
        <f>IFERROR(AT191/AT194,0)</f>
        <v>0</v>
      </c>
      <c r="AV191" s="70">
        <f t="shared" si="306"/>
        <v>25</v>
      </c>
      <c r="AW191" s="71">
        <f t="shared" si="307"/>
        <v>0.27777777777777779</v>
      </c>
      <c r="AX191" s="72">
        <f t="shared" si="308"/>
        <v>20.021434782608651</v>
      </c>
      <c r="AY191" s="71">
        <f t="shared" si="309"/>
        <v>0.15249778949355355</v>
      </c>
      <c r="AZ191" s="72">
        <f t="shared" si="310"/>
        <v>5584.7149999999965</v>
      </c>
      <c r="BA191" s="73">
        <f t="shared" si="311"/>
        <v>0.47263606435287409</v>
      </c>
      <c r="BB191" s="70">
        <f t="shared" si="312"/>
        <v>-7</v>
      </c>
      <c r="BC191" s="71">
        <f t="shared" si="313"/>
        <v>-5.737704918032787E-2</v>
      </c>
      <c r="BD191" s="72">
        <f t="shared" si="314"/>
        <v>14.932910192444723</v>
      </c>
      <c r="BE191" s="71">
        <f t="shared" si="315"/>
        <v>0.10949605326293237</v>
      </c>
      <c r="BF191" s="72">
        <f t="shared" si="316"/>
        <v>762.6349999999984</v>
      </c>
      <c r="BG191" s="73">
        <f t="shared" si="317"/>
        <v>4.5836443649485602E-2</v>
      </c>
      <c r="BH191" s="70">
        <f t="shared" si="318"/>
        <v>115</v>
      </c>
      <c r="BI191" s="71">
        <f t="shared" si="319"/>
        <v>0</v>
      </c>
      <c r="BJ191" s="72">
        <f t="shared" si="320"/>
        <v>151.31143478260867</v>
      </c>
      <c r="BK191" s="71">
        <f t="shared" si="321"/>
        <v>0</v>
      </c>
      <c r="BL191" s="72">
        <f t="shared" si="322"/>
        <v>17400.814999999999</v>
      </c>
      <c r="BM191" s="74">
        <f t="shared" si="323"/>
        <v>0</v>
      </c>
      <c r="BN191" s="75">
        <f t="shared" si="324"/>
        <v>115</v>
      </c>
      <c r="BO191" s="71">
        <f t="shared" si="325"/>
        <v>0</v>
      </c>
      <c r="BP191" s="72">
        <f t="shared" si="326"/>
        <v>151.31143478260867</v>
      </c>
      <c r="BQ191" s="71">
        <f t="shared" si="327"/>
        <v>0</v>
      </c>
      <c r="BR191" s="72">
        <f t="shared" si="296"/>
        <v>17400.814999999999</v>
      </c>
      <c r="BS191" s="74">
        <f t="shared" si="328"/>
        <v>0</v>
      </c>
      <c r="BX191" s="6"/>
      <c r="BY191" s="6"/>
      <c r="BZ191" s="6"/>
      <c r="CA191" s="6"/>
      <c r="CD191" s="2"/>
      <c r="CE191" s="2"/>
      <c r="CH191" s="6"/>
      <c r="CI191" s="6"/>
    </row>
    <row r="192" spans="3:92" ht="18" customHeight="1" x14ac:dyDescent="0.3">
      <c r="C192" s="315"/>
      <c r="D192" s="325"/>
      <c r="E192" s="86" t="s">
        <v>41</v>
      </c>
      <c r="F192" s="87">
        <f>SUM(F187:F191)</f>
        <v>2950</v>
      </c>
      <c r="G192" s="88">
        <f>IFERROR(F192/F194,0)</f>
        <v>0.44969512195121952</v>
      </c>
      <c r="H192" s="89">
        <f t="shared" si="297"/>
        <v>123.11511864406781</v>
      </c>
      <c r="I192" s="90">
        <f>IFERROR(H192/H179,0)</f>
        <v>0.88503461495661617</v>
      </c>
      <c r="J192" s="89">
        <f>SUM(J187:J191)</f>
        <v>363189.60000000003</v>
      </c>
      <c r="K192" s="91">
        <f>IFERROR(J192/J194,0)</f>
        <v>0.42991193181818188</v>
      </c>
      <c r="L192" s="92">
        <f>SUM(L187:L191)</f>
        <v>2205</v>
      </c>
      <c r="M192" s="88">
        <f>IFERROR(L192/L194,0)</f>
        <v>0.35604715000807363</v>
      </c>
      <c r="N192" s="89">
        <f t="shared" si="298"/>
        <v>126.90623673469386</v>
      </c>
      <c r="O192" s="90">
        <f>IFERROR(N192/N179,0)</f>
        <v>0.81362270838716833</v>
      </c>
      <c r="P192" s="89">
        <f>SUM(P187:P191)</f>
        <v>279828.25199999998</v>
      </c>
      <c r="Q192" s="93">
        <f>IFERROR(P192/P194,0)</f>
        <v>0.3344228637684119</v>
      </c>
      <c r="R192" s="92">
        <f>SUM(R187:R191)</f>
        <v>1429</v>
      </c>
      <c r="S192" s="88">
        <f>IFERROR(R192/R194,0)</f>
        <v>0.26845763667105016</v>
      </c>
      <c r="T192" s="89">
        <f t="shared" si="299"/>
        <v>135.5696123163051</v>
      </c>
      <c r="U192" s="90">
        <f>IFERROR(T192/T179,0)</f>
        <v>0.94925874724827075</v>
      </c>
      <c r="V192" s="89">
        <f>SUM(V187:V191)</f>
        <v>193728.97599999997</v>
      </c>
      <c r="W192" s="93">
        <f>IFERROR(V192/V194,0)</f>
        <v>0.26022463322125983</v>
      </c>
      <c r="X192" s="94">
        <f>SUM(X187:X191)</f>
        <v>0</v>
      </c>
      <c r="Y192" s="88">
        <f>IFERROR(X192/X194,0)</f>
        <v>0</v>
      </c>
      <c r="Z192" s="89" t="str">
        <f t="shared" si="300"/>
        <v>0</v>
      </c>
      <c r="AA192" s="90">
        <f>IFERROR(Z192/Z179,0)</f>
        <v>0</v>
      </c>
      <c r="AB192" s="89">
        <f>SUM(AB187:AB191)</f>
        <v>0</v>
      </c>
      <c r="AC192" s="91">
        <f>IFERROR(AB192/AB194,0)</f>
        <v>0</v>
      </c>
      <c r="AD192" s="92">
        <f>SUM(AD187:AD191)</f>
        <v>0</v>
      </c>
      <c r="AE192" s="88">
        <f>IFERROR(AD192/AD194,0)</f>
        <v>0</v>
      </c>
      <c r="AF192" s="89" t="str">
        <f t="shared" si="301"/>
        <v>0</v>
      </c>
      <c r="AG192" s="90">
        <f>IFERROR(AF192/AF179,0)</f>
        <v>0</v>
      </c>
      <c r="AH192" s="89">
        <f>SUM(AH187:AH191)</f>
        <v>0</v>
      </c>
      <c r="AI192" s="93">
        <f>IFERROR(AH192/AH194,0)</f>
        <v>0</v>
      </c>
      <c r="AJ192" s="92">
        <f>SUM(AJ187:AJ191)</f>
        <v>0</v>
      </c>
      <c r="AK192" s="88">
        <f>IFERROR(AJ192/AJ194,0)</f>
        <v>0</v>
      </c>
      <c r="AL192" s="89" t="str">
        <f t="shared" si="302"/>
        <v>0</v>
      </c>
      <c r="AM192" s="90">
        <f>IFERROR(AL192/AL179,0)</f>
        <v>0</v>
      </c>
      <c r="AN192" s="89">
        <f>SUM(AN187:AN191)</f>
        <v>0</v>
      </c>
      <c r="AO192" s="91">
        <f>IFERROR(AN192/AN194,0)</f>
        <v>0</v>
      </c>
      <c r="AP192" s="92">
        <f>SUM(AP187:AP191)</f>
        <v>0</v>
      </c>
      <c r="AQ192" s="88">
        <f>IFERROR(AP192/AP194,0)</f>
        <v>0</v>
      </c>
      <c r="AR192" s="89" t="str">
        <f t="shared" si="304"/>
        <v>0</v>
      </c>
      <c r="AS192" s="90">
        <f>IFERROR(AR192/AR179,0)</f>
        <v>0</v>
      </c>
      <c r="AT192" s="89">
        <f>SUM(AT187:AT191)</f>
        <v>0</v>
      </c>
      <c r="AU192" s="95">
        <f>IFERROR(AT192/AT194,0)</f>
        <v>0</v>
      </c>
      <c r="AV192" s="96">
        <f t="shared" si="306"/>
        <v>-745</v>
      </c>
      <c r="AW192" s="97">
        <f t="shared" si="307"/>
        <v>-0.25254237288135595</v>
      </c>
      <c r="AX192" s="98">
        <f t="shared" si="308"/>
        <v>3.7911180906260569</v>
      </c>
      <c r="AY192" s="97">
        <f t="shared" si="309"/>
        <v>3.079327813171651E-2</v>
      </c>
      <c r="AZ192" s="98">
        <f t="shared" si="310"/>
        <v>-83361.348000000056</v>
      </c>
      <c r="BA192" s="99">
        <f t="shared" si="311"/>
        <v>-0.22952570227781866</v>
      </c>
      <c r="BB192" s="96">
        <f t="shared" si="312"/>
        <v>776</v>
      </c>
      <c r="BC192" s="97">
        <f t="shared" si="313"/>
        <v>0.54303708887333801</v>
      </c>
      <c r="BD192" s="98">
        <f t="shared" si="314"/>
        <v>-8.6633755816112341</v>
      </c>
      <c r="BE192" s="97">
        <f t="shared" si="315"/>
        <v>-6.3903521103226474E-2</v>
      </c>
      <c r="BF192" s="98">
        <f t="shared" si="316"/>
        <v>86099.276000000013</v>
      </c>
      <c r="BG192" s="99">
        <f t="shared" si="317"/>
        <v>0.44443158570145969</v>
      </c>
      <c r="BH192" s="96">
        <f t="shared" si="318"/>
        <v>2205</v>
      </c>
      <c r="BI192" s="97">
        <f t="shared" si="319"/>
        <v>0</v>
      </c>
      <c r="BJ192" s="98">
        <f t="shared" si="320"/>
        <v>126.90623673469386</v>
      </c>
      <c r="BK192" s="97">
        <f t="shared" si="321"/>
        <v>0</v>
      </c>
      <c r="BL192" s="98">
        <f t="shared" si="322"/>
        <v>279828.25199999998</v>
      </c>
      <c r="BM192" s="100">
        <f t="shared" si="323"/>
        <v>0</v>
      </c>
      <c r="BN192" s="101">
        <f t="shared" si="324"/>
        <v>2205</v>
      </c>
      <c r="BO192" s="97">
        <f t="shared" si="325"/>
        <v>0</v>
      </c>
      <c r="BP192" s="98">
        <f t="shared" si="326"/>
        <v>126.90623673469386</v>
      </c>
      <c r="BQ192" s="97">
        <f t="shared" si="327"/>
        <v>0</v>
      </c>
      <c r="BR192" s="98">
        <f t="shared" si="296"/>
        <v>279828.25199999998</v>
      </c>
      <c r="BS192" s="100">
        <f t="shared" si="328"/>
        <v>0</v>
      </c>
      <c r="BX192" s="213"/>
      <c r="BY192" s="213"/>
      <c r="BZ192" s="213"/>
      <c r="CA192" s="14"/>
      <c r="CB192" s="8"/>
      <c r="CC192" s="8"/>
      <c r="CD192" s="8"/>
      <c r="CE192" s="8"/>
      <c r="CF192" s="8"/>
      <c r="CG192" s="8"/>
      <c r="CH192" s="14"/>
      <c r="CI192" s="6"/>
    </row>
    <row r="193" spans="3:92" ht="18" customHeight="1" x14ac:dyDescent="0.3">
      <c r="C193" s="315"/>
      <c r="D193" s="326" t="s">
        <v>57</v>
      </c>
      <c r="E193" s="327"/>
      <c r="F193" s="155">
        <f>CA113</f>
        <v>20</v>
      </c>
      <c r="G193" s="156">
        <f>IFERROR(F193/F194,0)</f>
        <v>3.0487804878048782E-3</v>
      </c>
      <c r="H193" s="157">
        <f t="shared" si="297"/>
        <v>0</v>
      </c>
      <c r="I193" s="158">
        <f>IFERROR(H193/H179,0)</f>
        <v>0</v>
      </c>
      <c r="J193" s="157">
        <f>CB113</f>
        <v>0</v>
      </c>
      <c r="K193" s="159">
        <f>IFERROR(J193/J194,0)</f>
        <v>0</v>
      </c>
      <c r="L193" s="160">
        <f>CC113</f>
        <v>42</v>
      </c>
      <c r="M193" s="156">
        <f>IFERROR(L193/L194,0)</f>
        <v>6.7818504763442599E-3</v>
      </c>
      <c r="N193" s="157">
        <f t="shared" si="298"/>
        <v>3.9548571428571431</v>
      </c>
      <c r="O193" s="158">
        <f>IFERROR(N193/N179,0)</f>
        <v>2.5355425096898247E-2</v>
      </c>
      <c r="P193" s="157">
        <f>CD113</f>
        <v>166.10400000000001</v>
      </c>
      <c r="Q193" s="161">
        <f>IFERROR(P193/P194,0)</f>
        <v>1.9851096151430879E-4</v>
      </c>
      <c r="R193" s="160">
        <f>CE113</f>
        <v>7</v>
      </c>
      <c r="S193" s="156">
        <f>IFERROR(R193/R194,0)</f>
        <v>1.3150479053165509E-3</v>
      </c>
      <c r="T193" s="157">
        <f t="shared" si="299"/>
        <v>0</v>
      </c>
      <c r="U193" s="158">
        <f>IFERROR(T193/T179,0)</f>
        <v>0</v>
      </c>
      <c r="V193" s="157">
        <f>CF113</f>
        <v>0</v>
      </c>
      <c r="W193" s="161">
        <f>IFERROR(V193/V194,0)</f>
        <v>0</v>
      </c>
      <c r="X193" s="162">
        <f>CG113</f>
        <v>0</v>
      </c>
      <c r="Y193" s="156">
        <f>IFERROR(X193/X194,0)</f>
        <v>0</v>
      </c>
      <c r="Z193" s="157" t="str">
        <f t="shared" si="300"/>
        <v>0</v>
      </c>
      <c r="AA193" s="158">
        <f>IFERROR(Z193/Z179,0)</f>
        <v>0</v>
      </c>
      <c r="AB193" s="157">
        <f>CH113</f>
        <v>0</v>
      </c>
      <c r="AC193" s="159">
        <f>IFERROR(AB193/AB194,0)</f>
        <v>0</v>
      </c>
      <c r="AD193" s="160">
        <f>CI113</f>
        <v>0</v>
      </c>
      <c r="AE193" s="156">
        <f>IFERROR(AD193/AD194,0)</f>
        <v>0</v>
      </c>
      <c r="AF193" s="157" t="str">
        <f t="shared" si="301"/>
        <v>0</v>
      </c>
      <c r="AG193" s="158">
        <f>IFERROR(AF193/AF179,0)</f>
        <v>0</v>
      </c>
      <c r="AH193" s="157">
        <f>CJ113</f>
        <v>0</v>
      </c>
      <c r="AI193" s="161">
        <f>IFERROR(AH193/AH194,0)</f>
        <v>0</v>
      </c>
      <c r="AJ193" s="160">
        <f>CK113</f>
        <v>0</v>
      </c>
      <c r="AK193" s="156">
        <f>IFERROR(AJ193/AJ194,0)</f>
        <v>0</v>
      </c>
      <c r="AL193" s="157" t="str">
        <f t="shared" si="302"/>
        <v>0</v>
      </c>
      <c r="AM193" s="158">
        <f>IFERROR(AL193/AL179,0)</f>
        <v>0</v>
      </c>
      <c r="AN193" s="157">
        <f>CL113</f>
        <v>0</v>
      </c>
      <c r="AO193" s="159">
        <f>IFERROR(AN193/AN194,0)</f>
        <v>0</v>
      </c>
      <c r="AP193" s="160">
        <f>CM113</f>
        <v>0</v>
      </c>
      <c r="AQ193" s="156">
        <f>IFERROR(AP193/AP194,0)</f>
        <v>0</v>
      </c>
      <c r="AR193" s="157" t="str">
        <f t="shared" si="304"/>
        <v>0</v>
      </c>
      <c r="AS193" s="158">
        <f>IFERROR(AR193/AR179,0)</f>
        <v>0</v>
      </c>
      <c r="AT193" s="157">
        <f>CN113</f>
        <v>0</v>
      </c>
      <c r="AU193" s="163">
        <f>IFERROR(AT193/AT194,0)</f>
        <v>0</v>
      </c>
      <c r="AV193" s="164">
        <f t="shared" si="306"/>
        <v>22</v>
      </c>
      <c r="AW193" s="165">
        <f t="shared" si="307"/>
        <v>1.1000000000000001</v>
      </c>
      <c r="AX193" s="166">
        <f t="shared" si="308"/>
        <v>3.9548571428571431</v>
      </c>
      <c r="AY193" s="165">
        <f t="shared" si="309"/>
        <v>0</v>
      </c>
      <c r="AZ193" s="166">
        <f t="shared" si="310"/>
        <v>166.10400000000001</v>
      </c>
      <c r="BA193" s="167">
        <f t="shared" si="311"/>
        <v>0</v>
      </c>
      <c r="BB193" s="164">
        <f t="shared" si="312"/>
        <v>35</v>
      </c>
      <c r="BC193" s="165">
        <f t="shared" si="313"/>
        <v>5</v>
      </c>
      <c r="BD193" s="166">
        <f t="shared" si="314"/>
        <v>3.9548571428571431</v>
      </c>
      <c r="BE193" s="165">
        <f t="shared" si="315"/>
        <v>0</v>
      </c>
      <c r="BF193" s="166">
        <f t="shared" si="316"/>
        <v>166.10400000000001</v>
      </c>
      <c r="BG193" s="167">
        <f t="shared" si="317"/>
        <v>0</v>
      </c>
      <c r="BH193" s="164">
        <f t="shared" si="318"/>
        <v>42</v>
      </c>
      <c r="BI193" s="165">
        <f t="shared" si="319"/>
        <v>0</v>
      </c>
      <c r="BJ193" s="166">
        <f t="shared" si="320"/>
        <v>3.9548571428571431</v>
      </c>
      <c r="BK193" s="165">
        <f t="shared" si="321"/>
        <v>0</v>
      </c>
      <c r="BL193" s="166">
        <f t="shared" si="322"/>
        <v>166.10400000000001</v>
      </c>
      <c r="BM193" s="168">
        <f t="shared" si="323"/>
        <v>0</v>
      </c>
      <c r="BN193" s="169">
        <f t="shared" si="324"/>
        <v>42</v>
      </c>
      <c r="BO193" s="165">
        <f t="shared" si="325"/>
        <v>0</v>
      </c>
      <c r="BP193" s="166">
        <f t="shared" si="326"/>
        <v>3.9548571428571431</v>
      </c>
      <c r="BQ193" s="165">
        <f t="shared" si="327"/>
        <v>0</v>
      </c>
      <c r="BR193" s="166">
        <f t="shared" si="296"/>
        <v>166.10400000000001</v>
      </c>
      <c r="BS193" s="168">
        <f t="shared" si="328"/>
        <v>0</v>
      </c>
      <c r="BX193" s="6"/>
      <c r="BY193" s="6"/>
      <c r="BZ193" s="6"/>
      <c r="CA193" s="6"/>
      <c r="CB193" s="6"/>
      <c r="CC193" s="6"/>
      <c r="CD193" s="2"/>
      <c r="CE193" s="2"/>
      <c r="CJ193" s="6"/>
      <c r="CK193" s="6"/>
      <c r="CM193" s="6"/>
    </row>
    <row r="194" spans="3:92" ht="18" customHeight="1" x14ac:dyDescent="0.3">
      <c r="C194" s="315"/>
      <c r="D194" s="328" t="s">
        <v>59</v>
      </c>
      <c r="E194" s="329"/>
      <c r="F194" s="170">
        <f>SUM(F182,F186,F192,F193)</f>
        <v>6560</v>
      </c>
      <c r="G194" s="171">
        <f>IFERROR(F194/F194,0)</f>
        <v>1</v>
      </c>
      <c r="H194" s="172">
        <f t="shared" si="297"/>
        <v>128.78048780487805</v>
      </c>
      <c r="I194" s="173">
        <f>IFERROR(H194/H179,0)</f>
        <v>0.92576111442351472</v>
      </c>
      <c r="J194" s="172">
        <f>SUM(J182,J186,J192,J193)</f>
        <v>844800</v>
      </c>
      <c r="K194" s="174">
        <f>IFERROR(J194/J194,0)</f>
        <v>1</v>
      </c>
      <c r="L194" s="175">
        <f>SUM(L182,L186,L192,L193)</f>
        <v>6193</v>
      </c>
      <c r="M194" s="171">
        <f>IFERROR(L194/L194,0)</f>
        <v>1</v>
      </c>
      <c r="N194" s="172">
        <f t="shared" si="298"/>
        <v>135.11218520910705</v>
      </c>
      <c r="O194" s="173">
        <f>IFERROR(N194/N179,0)</f>
        <v>0.86623277858092385</v>
      </c>
      <c r="P194" s="172">
        <f>SUM(P182,P186,P192,P193)</f>
        <v>836749.76300000004</v>
      </c>
      <c r="Q194" s="176">
        <f>IFERROR(P194/P194,0)</f>
        <v>1</v>
      </c>
      <c r="R194" s="175">
        <f>SUM(R182,R186,R192,R193)</f>
        <v>5323</v>
      </c>
      <c r="S194" s="171">
        <f>IFERROR(R194/R194,0)</f>
        <v>1</v>
      </c>
      <c r="T194" s="172">
        <f t="shared" si="299"/>
        <v>139.85877230884836</v>
      </c>
      <c r="U194" s="173">
        <f>IFERROR(T194/T179,0)</f>
        <v>0.9792914556974881</v>
      </c>
      <c r="V194" s="172">
        <f>SUM(V182,V186,V192,V193)</f>
        <v>744468.24499999988</v>
      </c>
      <c r="W194" s="176">
        <f>IFERROR(V194/V194,0)</f>
        <v>1</v>
      </c>
      <c r="X194" s="177">
        <f>SUM(X182,X186,X192,X193)</f>
        <v>0</v>
      </c>
      <c r="Y194" s="171">
        <f>IFERROR(X194/X194,0)</f>
        <v>0</v>
      </c>
      <c r="Z194" s="172" t="str">
        <f t="shared" si="300"/>
        <v>0</v>
      </c>
      <c r="AA194" s="173">
        <f>IFERROR(Z194/Z179,0)</f>
        <v>0</v>
      </c>
      <c r="AB194" s="172">
        <f>SUM(AB182,AB186,AB192,AB193)</f>
        <v>0</v>
      </c>
      <c r="AC194" s="174">
        <f>IFERROR(AB194/AB194,0)</f>
        <v>0</v>
      </c>
      <c r="AD194" s="175">
        <f>SUM(AD182,AD186,AD192,AD193)</f>
        <v>0</v>
      </c>
      <c r="AE194" s="171">
        <f>IFERROR(AD194/AD194,0)</f>
        <v>0</v>
      </c>
      <c r="AF194" s="172" t="str">
        <f t="shared" si="301"/>
        <v>0</v>
      </c>
      <c r="AG194" s="173">
        <f>IFERROR(AF194/AF179,0)</f>
        <v>0</v>
      </c>
      <c r="AH194" s="172">
        <f>SUM(AH182,AH186,AH192,AH193)</f>
        <v>0</v>
      </c>
      <c r="AI194" s="176">
        <f>IFERROR(AH194/AH194,0)</f>
        <v>0</v>
      </c>
      <c r="AJ194" s="175">
        <f>SUM(AJ182,AJ186,AJ192,AJ193)</f>
        <v>0</v>
      </c>
      <c r="AK194" s="171">
        <f>IFERROR(AJ194/AJ194,0)</f>
        <v>0</v>
      </c>
      <c r="AL194" s="172" t="str">
        <f t="shared" si="302"/>
        <v>0</v>
      </c>
      <c r="AM194" s="173">
        <f>IFERROR(AL194/AL179,0)</f>
        <v>0</v>
      </c>
      <c r="AN194" s="172">
        <f>SUM(AN182,AN186,AN192,AN193)</f>
        <v>0</v>
      </c>
      <c r="AO194" s="174">
        <f>IFERROR(AN194/AN194,0)</f>
        <v>0</v>
      </c>
      <c r="AP194" s="175">
        <f>SUM(AP182,AP186,AP192,AP193)</f>
        <v>0</v>
      </c>
      <c r="AQ194" s="171">
        <f>IFERROR(AP194/AP194,0)</f>
        <v>0</v>
      </c>
      <c r="AR194" s="172" t="str">
        <f t="shared" si="304"/>
        <v>0</v>
      </c>
      <c r="AS194" s="173">
        <f>IFERROR(AR194/AR179,0)</f>
        <v>0</v>
      </c>
      <c r="AT194" s="172">
        <f>SUM(AT182,AT186,AT192,AT193)</f>
        <v>0</v>
      </c>
      <c r="AU194" s="178">
        <f>IFERROR(AT194/AT194,0)</f>
        <v>0</v>
      </c>
      <c r="AV194" s="179">
        <f t="shared" si="306"/>
        <v>-367</v>
      </c>
      <c r="AW194" s="180">
        <f t="shared" si="307"/>
        <v>-5.5945121951219513E-2</v>
      </c>
      <c r="AX194" s="181">
        <f t="shared" si="308"/>
        <v>6.3316974042290042</v>
      </c>
      <c r="AY194" s="180">
        <f t="shared" si="309"/>
        <v>4.9166589691929767E-2</v>
      </c>
      <c r="AZ194" s="181">
        <f t="shared" si="310"/>
        <v>-8050.2369999999646</v>
      </c>
      <c r="BA194" s="182">
        <f t="shared" si="311"/>
        <v>-9.5291631155302609E-3</v>
      </c>
      <c r="BB194" s="179">
        <f t="shared" si="312"/>
        <v>870</v>
      </c>
      <c r="BC194" s="180">
        <f t="shared" si="313"/>
        <v>0.16344166823219988</v>
      </c>
      <c r="BD194" s="181">
        <f t="shared" si="314"/>
        <v>-4.7465870997413049</v>
      </c>
      <c r="BE194" s="180">
        <f t="shared" si="315"/>
        <v>-3.393842961283456E-2</v>
      </c>
      <c r="BF194" s="181">
        <f t="shared" si="316"/>
        <v>92281.518000000156</v>
      </c>
      <c r="BG194" s="182">
        <f t="shared" si="317"/>
        <v>0.12395628506626252</v>
      </c>
      <c r="BH194" s="179">
        <f t="shared" si="318"/>
        <v>6193</v>
      </c>
      <c r="BI194" s="180">
        <f t="shared" si="319"/>
        <v>0</v>
      </c>
      <c r="BJ194" s="181">
        <f t="shared" si="320"/>
        <v>135.11218520910705</v>
      </c>
      <c r="BK194" s="180">
        <f t="shared" si="321"/>
        <v>0</v>
      </c>
      <c r="BL194" s="181">
        <f t="shared" si="322"/>
        <v>836749.76300000004</v>
      </c>
      <c r="BM194" s="183">
        <f t="shared" si="323"/>
        <v>0</v>
      </c>
      <c r="BN194" s="184">
        <f t="shared" si="324"/>
        <v>6193</v>
      </c>
      <c r="BO194" s="180">
        <f t="shared" si="325"/>
        <v>0</v>
      </c>
      <c r="BP194" s="181">
        <f t="shared" si="326"/>
        <v>135.11218520910705</v>
      </c>
      <c r="BQ194" s="180">
        <f t="shared" si="327"/>
        <v>0</v>
      </c>
      <c r="BR194" s="181">
        <f t="shared" si="296"/>
        <v>836749.76300000004</v>
      </c>
      <c r="BS194" s="183">
        <f t="shared" si="328"/>
        <v>0</v>
      </c>
      <c r="BX194" s="6"/>
      <c r="BY194" s="6"/>
      <c r="BZ194" s="6"/>
      <c r="CA194" s="6"/>
      <c r="CB194" s="6"/>
      <c r="CC194" s="6"/>
      <c r="CD194" s="2"/>
      <c r="CE194" s="2"/>
      <c r="CJ194" s="6"/>
      <c r="CK194" s="6"/>
      <c r="CM194" s="6"/>
    </row>
    <row r="195" spans="3:92" ht="18" customHeight="1" thickBot="1" x14ac:dyDescent="0.35">
      <c r="C195" s="316"/>
      <c r="D195" s="330" t="s">
        <v>60</v>
      </c>
      <c r="E195" s="331"/>
      <c r="F195" s="185">
        <f>F194/F174</f>
        <v>0.90048043925875088</v>
      </c>
      <c r="G195" s="186"/>
      <c r="H195" s="187"/>
      <c r="I195" s="188"/>
      <c r="J195" s="187"/>
      <c r="K195" s="189"/>
      <c r="L195" s="190">
        <f>L194/L174</f>
        <v>0.85010295126973234</v>
      </c>
      <c r="M195" s="186"/>
      <c r="N195" s="187"/>
      <c r="O195" s="188"/>
      <c r="P195" s="187"/>
      <c r="Q195" s="191"/>
      <c r="R195" s="190">
        <f>R194/R174</f>
        <v>0.73067947838023339</v>
      </c>
      <c r="S195" s="186"/>
      <c r="T195" s="187"/>
      <c r="U195" s="188"/>
      <c r="V195" s="187"/>
      <c r="W195" s="191"/>
      <c r="X195" s="192" t="e">
        <f>X194/X174</f>
        <v>#DIV/0!</v>
      </c>
      <c r="Y195" s="186"/>
      <c r="Z195" s="187"/>
      <c r="AA195" s="188"/>
      <c r="AB195" s="187"/>
      <c r="AC195" s="189"/>
      <c r="AD195" s="190" t="e">
        <f>AD194/AD174</f>
        <v>#DIV/0!</v>
      </c>
      <c r="AE195" s="186"/>
      <c r="AF195" s="187"/>
      <c r="AG195" s="188"/>
      <c r="AH195" s="187"/>
      <c r="AI195" s="191"/>
      <c r="AJ195" s="190" t="e">
        <f>AJ194/AJ174</f>
        <v>#DIV/0!</v>
      </c>
      <c r="AK195" s="186"/>
      <c r="AL195" s="187"/>
      <c r="AM195" s="188"/>
      <c r="AN195" s="187"/>
      <c r="AO195" s="189"/>
      <c r="AP195" s="190" t="e">
        <f>AP194/AP174</f>
        <v>#DIV/0!</v>
      </c>
      <c r="AQ195" s="186"/>
      <c r="AR195" s="187"/>
      <c r="AS195" s="188"/>
      <c r="AT195" s="187"/>
      <c r="AU195" s="193"/>
      <c r="AV195" s="194">
        <f t="shared" si="306"/>
        <v>-5.0377487989018532E-2</v>
      </c>
      <c r="AW195" s="195"/>
      <c r="AX195" s="196"/>
      <c r="AY195" s="197"/>
      <c r="AZ195" s="196"/>
      <c r="BA195" s="197"/>
      <c r="BB195" s="194">
        <f t="shared" si="312"/>
        <v>0.11942347288949895</v>
      </c>
      <c r="BC195" s="195"/>
      <c r="BD195" s="196"/>
      <c r="BE195" s="197"/>
      <c r="BF195" s="196"/>
      <c r="BG195" s="197"/>
      <c r="BH195" s="194">
        <f t="shared" si="318"/>
        <v>0</v>
      </c>
      <c r="BI195" s="195"/>
      <c r="BJ195" s="196"/>
      <c r="BK195" s="197"/>
      <c r="BL195" s="196"/>
      <c r="BM195" s="198"/>
      <c r="BN195" s="199">
        <f>IFERROR(L195-AP195,0)</f>
        <v>0</v>
      </c>
      <c r="BO195" s="195"/>
      <c r="BP195" s="196"/>
      <c r="BQ195" s="197"/>
      <c r="BR195" s="196"/>
      <c r="BS195" s="198"/>
      <c r="BX195" s="6"/>
      <c r="BY195" s="6"/>
      <c r="BZ195" s="6"/>
      <c r="CA195" s="6"/>
      <c r="CB195" s="6"/>
      <c r="CC195" s="6"/>
      <c r="CD195" s="2"/>
      <c r="CE195" s="2"/>
      <c r="CJ195" s="6"/>
      <c r="CK195" s="6"/>
      <c r="CM195" s="6"/>
    </row>
    <row r="196" spans="3:92" ht="18" customHeight="1" x14ac:dyDescent="0.3">
      <c r="L196" s="8"/>
      <c r="P196" s="8"/>
      <c r="AM196" s="4"/>
      <c r="AS196" s="4"/>
      <c r="BI196" s="3"/>
      <c r="BK196" s="3"/>
      <c r="BM196" s="3"/>
      <c r="BO196" s="3"/>
      <c r="BQ196" s="3"/>
      <c r="BS196" s="3"/>
      <c r="BX196" s="6"/>
      <c r="BY196" s="6"/>
      <c r="BZ196" s="6"/>
      <c r="CA196" s="6"/>
      <c r="CB196" s="6"/>
      <c r="CC196" s="6"/>
      <c r="CD196" s="2"/>
      <c r="CE196" s="2"/>
      <c r="CJ196" s="6"/>
      <c r="CK196" s="6"/>
      <c r="CM196" s="6"/>
    </row>
    <row r="197" spans="3:92" ht="18" customHeight="1" x14ac:dyDescent="0.3">
      <c r="AH197" s="8"/>
      <c r="AM197" s="4"/>
      <c r="AN197" s="8"/>
      <c r="AS197" s="4"/>
      <c r="AT197" s="8"/>
      <c r="BI197" s="3"/>
      <c r="BK197" s="3"/>
      <c r="BM197" s="3"/>
      <c r="BO197" s="3"/>
      <c r="BQ197" s="3"/>
      <c r="BS197" s="3"/>
      <c r="BX197" s="6"/>
      <c r="BY197" s="6"/>
      <c r="BZ197" s="6"/>
      <c r="CA197" s="6"/>
      <c r="CB197" s="6"/>
      <c r="CC197" s="6"/>
      <c r="CD197" s="2"/>
      <c r="CE197" s="2"/>
      <c r="CJ197" s="6"/>
      <c r="CK197" s="6"/>
      <c r="CM197" s="6"/>
    </row>
    <row r="198" spans="3:92" s="8" customFormat="1" ht="18" customHeight="1" thickBot="1" x14ac:dyDescent="0.35">
      <c r="C198" s="7"/>
      <c r="D198" s="7"/>
      <c r="E198" s="7"/>
      <c r="F198" s="7">
        <f>CI169</f>
        <v>7050</v>
      </c>
      <c r="G198" s="3"/>
      <c r="I198" s="4"/>
      <c r="J198" s="9"/>
      <c r="K198" s="9"/>
      <c r="L198" s="7">
        <f>CI170</f>
        <v>7050</v>
      </c>
      <c r="M198" s="3"/>
      <c r="O198" s="4"/>
      <c r="P198" s="9"/>
      <c r="Q198" s="9"/>
      <c r="R198" s="10">
        <f>CI171</f>
        <v>7050</v>
      </c>
      <c r="S198" s="11"/>
      <c r="T198" s="10"/>
      <c r="U198" s="12"/>
      <c r="V198" s="9"/>
      <c r="W198" s="9"/>
      <c r="X198" s="10">
        <f>CI172</f>
        <v>0</v>
      </c>
      <c r="Y198" s="11"/>
      <c r="Z198" s="10"/>
      <c r="AA198" s="12"/>
      <c r="AB198" s="9"/>
      <c r="AC198" s="9"/>
      <c r="AD198" s="10">
        <f>CI173</f>
        <v>0</v>
      </c>
      <c r="AE198" s="11"/>
      <c r="AF198" s="10"/>
      <c r="AG198" s="12"/>
      <c r="AH198" s="9"/>
      <c r="AI198" s="9"/>
      <c r="AJ198" s="10">
        <f>CI174</f>
        <v>0</v>
      </c>
      <c r="AK198" s="3"/>
      <c r="AM198" s="4"/>
      <c r="AO198" s="3"/>
      <c r="AP198" s="10">
        <f>CI175</f>
        <v>0</v>
      </c>
      <c r="AQ198" s="3"/>
      <c r="AS198" s="4"/>
      <c r="AU198" s="3"/>
      <c r="AW198" s="3"/>
      <c r="AY198" s="3"/>
      <c r="BA198" s="3"/>
      <c r="BC198" s="3"/>
      <c r="BE198" s="3"/>
      <c r="BG198" s="3"/>
      <c r="BI198" s="3"/>
      <c r="BK198" s="3"/>
      <c r="BM198" s="11" t="s">
        <v>1</v>
      </c>
      <c r="BO198" s="3"/>
      <c r="BQ198" s="3"/>
      <c r="BS198" s="11" t="s">
        <v>1</v>
      </c>
      <c r="BX198" s="6"/>
      <c r="BY198" s="6"/>
      <c r="BZ198" s="6"/>
      <c r="CA198" s="6"/>
      <c r="CB198" s="6"/>
      <c r="CC198" s="6"/>
      <c r="CD198" s="2"/>
      <c r="CE198" s="2"/>
      <c r="CF198" s="2"/>
      <c r="CG198" s="2"/>
      <c r="CH198" s="2"/>
      <c r="CI198" s="2"/>
      <c r="CJ198" s="6"/>
      <c r="CK198" s="6"/>
      <c r="CL198" s="2"/>
      <c r="CM198" s="6"/>
      <c r="CN198" s="2"/>
    </row>
    <row r="199" spans="3:92" s="15" customFormat="1" ht="18" customHeight="1" x14ac:dyDescent="0.3">
      <c r="C199" s="347" t="s">
        <v>2</v>
      </c>
      <c r="D199" s="345"/>
      <c r="E199" s="352"/>
      <c r="F199" s="358" t="str">
        <f>$F$7</f>
        <v>2025 Budget</v>
      </c>
      <c r="G199" s="345"/>
      <c r="H199" s="345"/>
      <c r="I199" s="345"/>
      <c r="J199" s="345"/>
      <c r="K199" s="346"/>
      <c r="L199" s="359" t="str">
        <f>$L$7</f>
        <v>2025 Actual</v>
      </c>
      <c r="M199" s="345"/>
      <c r="N199" s="345"/>
      <c r="O199" s="345"/>
      <c r="P199" s="345"/>
      <c r="Q199" s="348"/>
      <c r="R199" s="347" t="str">
        <f>$R$7</f>
        <v>2024 Actual</v>
      </c>
      <c r="S199" s="345"/>
      <c r="T199" s="345"/>
      <c r="U199" s="345"/>
      <c r="V199" s="345"/>
      <c r="W199" s="348"/>
      <c r="X199" s="344" t="str">
        <f>$X$7</f>
        <v>2023 Actual</v>
      </c>
      <c r="Y199" s="345"/>
      <c r="Z199" s="345"/>
      <c r="AA199" s="345"/>
      <c r="AB199" s="345"/>
      <c r="AC199" s="346"/>
      <c r="AD199" s="347" t="str">
        <f>$AD$7</f>
        <v>2022 Actual</v>
      </c>
      <c r="AE199" s="345"/>
      <c r="AF199" s="345"/>
      <c r="AG199" s="345"/>
      <c r="AH199" s="345"/>
      <c r="AI199" s="348"/>
      <c r="AJ199" s="347" t="str">
        <f>$AJ$7</f>
        <v>2021 Actual</v>
      </c>
      <c r="AK199" s="345"/>
      <c r="AL199" s="345"/>
      <c r="AM199" s="345"/>
      <c r="AN199" s="345"/>
      <c r="AO199" s="346"/>
      <c r="AP199" s="347" t="str">
        <f>$AP$7</f>
        <v>2020 Actual</v>
      </c>
      <c r="AQ199" s="345"/>
      <c r="AR199" s="345"/>
      <c r="AS199" s="345"/>
      <c r="AT199" s="345"/>
      <c r="AU199" s="349"/>
      <c r="AV199" s="350" t="str">
        <f>$AV$7</f>
        <v>2025 Actual vs. 2025 Budget</v>
      </c>
      <c r="AW199" s="340"/>
      <c r="AX199" s="340"/>
      <c r="AY199" s="340"/>
      <c r="AZ199" s="340"/>
      <c r="BA199" s="351"/>
      <c r="BB199" s="350" t="str">
        <f>$BB$7</f>
        <v>2025 Actual vs. 2024 Actual</v>
      </c>
      <c r="BC199" s="340"/>
      <c r="BD199" s="340"/>
      <c r="BE199" s="340"/>
      <c r="BF199" s="340"/>
      <c r="BG199" s="351"/>
      <c r="BH199" s="350" t="str">
        <f>$BH$7</f>
        <v>2025 Actual vs. 2023 Actual</v>
      </c>
      <c r="BI199" s="340"/>
      <c r="BJ199" s="340"/>
      <c r="BK199" s="340"/>
      <c r="BL199" s="340"/>
      <c r="BM199" s="341"/>
      <c r="BN199" s="339" t="str">
        <f>$BN$7</f>
        <v>2024 Actual vs. 2019 Actual</v>
      </c>
      <c r="BO199" s="340"/>
      <c r="BP199" s="340"/>
      <c r="BQ199" s="340"/>
      <c r="BR199" s="340"/>
      <c r="BS199" s="341"/>
      <c r="BX199" s="6"/>
      <c r="BY199" s="6"/>
      <c r="BZ199" s="6"/>
      <c r="CA199" s="6"/>
      <c r="CB199" s="6"/>
      <c r="CC199" s="6"/>
      <c r="CD199" s="2"/>
      <c r="CE199" s="2"/>
      <c r="CF199" s="2"/>
      <c r="CG199" s="2"/>
      <c r="CH199" s="2"/>
      <c r="CI199" s="2"/>
      <c r="CJ199" s="6"/>
      <c r="CK199" s="14"/>
      <c r="CL199" s="8"/>
      <c r="CM199" s="14"/>
      <c r="CN199" s="8"/>
    </row>
    <row r="200" spans="3:92" s="15" customFormat="1" ht="18" customHeight="1" x14ac:dyDescent="0.3">
      <c r="C200" s="353"/>
      <c r="D200" s="333"/>
      <c r="E200" s="354"/>
      <c r="F200" s="342" t="s">
        <v>15</v>
      </c>
      <c r="G200" s="333"/>
      <c r="H200" s="334" t="s">
        <v>16</v>
      </c>
      <c r="I200" s="333"/>
      <c r="J200" s="334" t="s">
        <v>17</v>
      </c>
      <c r="K200" s="336"/>
      <c r="L200" s="335" t="s">
        <v>15</v>
      </c>
      <c r="M200" s="333"/>
      <c r="N200" s="334" t="s">
        <v>16</v>
      </c>
      <c r="O200" s="333"/>
      <c r="P200" s="334" t="s">
        <v>17</v>
      </c>
      <c r="Q200" s="343"/>
      <c r="R200" s="335" t="s">
        <v>15</v>
      </c>
      <c r="S200" s="333"/>
      <c r="T200" s="334" t="s">
        <v>16</v>
      </c>
      <c r="U200" s="333"/>
      <c r="V200" s="334" t="s">
        <v>18</v>
      </c>
      <c r="W200" s="343"/>
      <c r="X200" s="338" t="s">
        <v>15</v>
      </c>
      <c r="Y200" s="333"/>
      <c r="Z200" s="334" t="s">
        <v>16</v>
      </c>
      <c r="AA200" s="333"/>
      <c r="AB200" s="334" t="s">
        <v>18</v>
      </c>
      <c r="AC200" s="336"/>
      <c r="AD200" s="335" t="s">
        <v>15</v>
      </c>
      <c r="AE200" s="333"/>
      <c r="AF200" s="334" t="s">
        <v>16</v>
      </c>
      <c r="AG200" s="333"/>
      <c r="AH200" s="334" t="s">
        <v>19</v>
      </c>
      <c r="AI200" s="343"/>
      <c r="AJ200" s="335" t="s">
        <v>15</v>
      </c>
      <c r="AK200" s="333"/>
      <c r="AL200" s="334" t="s">
        <v>16</v>
      </c>
      <c r="AM200" s="333"/>
      <c r="AN200" s="334" t="s">
        <v>19</v>
      </c>
      <c r="AO200" s="336"/>
      <c r="AP200" s="335" t="s">
        <v>15</v>
      </c>
      <c r="AQ200" s="333"/>
      <c r="AR200" s="334" t="s">
        <v>16</v>
      </c>
      <c r="AS200" s="333"/>
      <c r="AT200" s="334" t="s">
        <v>19</v>
      </c>
      <c r="AU200" s="337"/>
      <c r="AV200" s="332" t="s">
        <v>15</v>
      </c>
      <c r="AW200" s="333"/>
      <c r="AX200" s="334" t="s">
        <v>16</v>
      </c>
      <c r="AY200" s="333"/>
      <c r="AZ200" s="334" t="s">
        <v>17</v>
      </c>
      <c r="BA200" s="336"/>
      <c r="BB200" s="332" t="s">
        <v>15</v>
      </c>
      <c r="BC200" s="333"/>
      <c r="BD200" s="334" t="s">
        <v>16</v>
      </c>
      <c r="BE200" s="333"/>
      <c r="BF200" s="334" t="s">
        <v>17</v>
      </c>
      <c r="BG200" s="336"/>
      <c r="BH200" s="332" t="s">
        <v>15</v>
      </c>
      <c r="BI200" s="333"/>
      <c r="BJ200" s="334" t="s">
        <v>16</v>
      </c>
      <c r="BK200" s="333"/>
      <c r="BL200" s="334" t="s">
        <v>17</v>
      </c>
      <c r="BM200" s="337"/>
      <c r="BN200" s="338" t="s">
        <v>15</v>
      </c>
      <c r="BO200" s="333"/>
      <c r="BP200" s="334" t="s">
        <v>16</v>
      </c>
      <c r="BQ200" s="333"/>
      <c r="BR200" s="334" t="s">
        <v>17</v>
      </c>
      <c r="BS200" s="337"/>
      <c r="BX200" s="6"/>
      <c r="BY200" s="6"/>
      <c r="BZ200" s="6"/>
      <c r="CA200" s="6"/>
      <c r="CB200" s="6"/>
      <c r="CC200" s="6"/>
      <c r="CD200" s="2"/>
      <c r="CE200" s="2"/>
      <c r="CF200" s="2"/>
      <c r="CG200" s="2"/>
      <c r="CH200" s="2"/>
      <c r="CI200" s="2"/>
      <c r="CJ200" s="6"/>
      <c r="CK200" s="236"/>
      <c r="CM200" s="236"/>
    </row>
    <row r="201" spans="3:92" s="15" customFormat="1" ht="18" customHeight="1" thickBot="1" x14ac:dyDescent="0.35">
      <c r="C201" s="355"/>
      <c r="D201" s="356"/>
      <c r="E201" s="357"/>
      <c r="F201" s="19"/>
      <c r="G201" s="20" t="s">
        <v>28</v>
      </c>
      <c r="H201" s="21"/>
      <c r="I201" s="22" t="s">
        <v>29</v>
      </c>
      <c r="J201" s="21"/>
      <c r="K201" s="23" t="s">
        <v>28</v>
      </c>
      <c r="L201" s="24"/>
      <c r="M201" s="20" t="s">
        <v>28</v>
      </c>
      <c r="N201" s="21"/>
      <c r="O201" s="22" t="s">
        <v>29</v>
      </c>
      <c r="P201" s="21"/>
      <c r="Q201" s="25" t="s">
        <v>28</v>
      </c>
      <c r="R201" s="24"/>
      <c r="S201" s="20" t="s">
        <v>28</v>
      </c>
      <c r="T201" s="21"/>
      <c r="U201" s="22" t="s">
        <v>29</v>
      </c>
      <c r="V201" s="21"/>
      <c r="W201" s="25" t="s">
        <v>28</v>
      </c>
      <c r="X201" s="26"/>
      <c r="Y201" s="20" t="s">
        <v>28</v>
      </c>
      <c r="Z201" s="21"/>
      <c r="AA201" s="22" t="s">
        <v>29</v>
      </c>
      <c r="AB201" s="21"/>
      <c r="AC201" s="23" t="s">
        <v>28</v>
      </c>
      <c r="AD201" s="24"/>
      <c r="AE201" s="20" t="s">
        <v>28</v>
      </c>
      <c r="AF201" s="21"/>
      <c r="AG201" s="22" t="s">
        <v>29</v>
      </c>
      <c r="AH201" s="21"/>
      <c r="AI201" s="25" t="s">
        <v>28</v>
      </c>
      <c r="AJ201" s="24"/>
      <c r="AK201" s="20" t="s">
        <v>28</v>
      </c>
      <c r="AL201" s="21"/>
      <c r="AM201" s="22" t="s">
        <v>29</v>
      </c>
      <c r="AN201" s="21"/>
      <c r="AO201" s="23" t="s">
        <v>28</v>
      </c>
      <c r="AP201" s="24"/>
      <c r="AQ201" s="20" t="s">
        <v>28</v>
      </c>
      <c r="AR201" s="21"/>
      <c r="AS201" s="22" t="s">
        <v>29</v>
      </c>
      <c r="AT201" s="21"/>
      <c r="AU201" s="27" t="s">
        <v>28</v>
      </c>
      <c r="AV201" s="28"/>
      <c r="AW201" s="20" t="s">
        <v>30</v>
      </c>
      <c r="AX201" s="21"/>
      <c r="AY201" s="20" t="s">
        <v>30</v>
      </c>
      <c r="AZ201" s="21"/>
      <c r="BA201" s="23" t="s">
        <v>30</v>
      </c>
      <c r="BB201" s="28"/>
      <c r="BC201" s="20" t="s">
        <v>30</v>
      </c>
      <c r="BD201" s="21"/>
      <c r="BE201" s="20" t="s">
        <v>30</v>
      </c>
      <c r="BF201" s="21"/>
      <c r="BG201" s="23" t="s">
        <v>30</v>
      </c>
      <c r="BH201" s="28"/>
      <c r="BI201" s="20" t="s">
        <v>30</v>
      </c>
      <c r="BJ201" s="21"/>
      <c r="BK201" s="20" t="s">
        <v>30</v>
      </c>
      <c r="BL201" s="21"/>
      <c r="BM201" s="27" t="s">
        <v>30</v>
      </c>
      <c r="BN201" s="26"/>
      <c r="BO201" s="20" t="s">
        <v>30</v>
      </c>
      <c r="BP201" s="21"/>
      <c r="BQ201" s="20" t="s">
        <v>30</v>
      </c>
      <c r="BR201" s="21"/>
      <c r="BS201" s="27" t="s">
        <v>30</v>
      </c>
      <c r="BX201" s="6"/>
      <c r="BY201" s="6"/>
      <c r="BZ201" s="6"/>
      <c r="CA201" s="6"/>
      <c r="CB201" s="6"/>
      <c r="CC201" s="6"/>
      <c r="CD201" s="2"/>
      <c r="CE201" s="2"/>
      <c r="CF201" s="2"/>
      <c r="CG201" s="2"/>
      <c r="CH201" s="2"/>
      <c r="CI201" s="2"/>
      <c r="CJ201" s="6"/>
      <c r="CK201" s="236"/>
      <c r="CM201" s="236"/>
    </row>
    <row r="202" spans="3:92" ht="18" customHeight="1" thickTop="1" x14ac:dyDescent="0.3">
      <c r="C202" s="360" t="s">
        <v>67</v>
      </c>
      <c r="D202" s="317" t="s">
        <v>33</v>
      </c>
      <c r="E202" s="34" t="s">
        <v>34</v>
      </c>
      <c r="F202" s="35">
        <f>CA114</f>
        <v>1200</v>
      </c>
      <c r="G202" s="36">
        <f>IFERROR(F202/F218,0)</f>
        <v>0.189873417721519</v>
      </c>
      <c r="H202" s="37">
        <f>IFERROR(J202/F202,"0")</f>
        <v>98</v>
      </c>
      <c r="I202" s="38">
        <f>IFERROR(H202/H203,0)</f>
        <v>0.98956298444118085</v>
      </c>
      <c r="J202" s="37">
        <f>CB114</f>
        <v>117600</v>
      </c>
      <c r="K202" s="39">
        <f>IFERROR(J202/J218,0)</f>
        <v>0.21045096635647817</v>
      </c>
      <c r="L202" s="40">
        <f t="shared" ref="L202:L205" si="337">CC114</f>
        <v>428</v>
      </c>
      <c r="M202" s="36">
        <f>IFERROR(L202/L218,0)</f>
        <v>7.6881623854858985E-2</v>
      </c>
      <c r="N202" s="37">
        <f>IFERROR(P202/L202,"0")</f>
        <v>116.44137850467291</v>
      </c>
      <c r="O202" s="38">
        <f>IFERROR(N202/N203,0)</f>
        <v>0.94687663043280357</v>
      </c>
      <c r="P202" s="37">
        <f t="shared" ref="P202:P205" si="338">CD114</f>
        <v>49836.91</v>
      </c>
      <c r="Q202" s="41">
        <f>IFERROR(P202/P218,0)</f>
        <v>9.5532488899007742E-2</v>
      </c>
      <c r="R202" s="40">
        <f>CE114</f>
        <v>973</v>
      </c>
      <c r="S202" s="36">
        <f>IFERROR(R202/R218,0)</f>
        <v>0.20544763513513514</v>
      </c>
      <c r="T202" s="37">
        <f>IFERROR(V202/R202,"0")</f>
        <v>99.455979445015416</v>
      </c>
      <c r="U202" s="38">
        <f>IFERROR(T202/T203,0)</f>
        <v>0.98434248643590483</v>
      </c>
      <c r="V202" s="37">
        <f>CF114</f>
        <v>96770.668000000005</v>
      </c>
      <c r="W202" s="41">
        <f>IFERROR(V202/V218,0)</f>
        <v>0.23819078626358867</v>
      </c>
      <c r="X202" s="42">
        <f>CG114</f>
        <v>0</v>
      </c>
      <c r="Y202" s="36">
        <f>IFERROR(X202/X218,0)</f>
        <v>0</v>
      </c>
      <c r="Z202" s="37" t="str">
        <f>IFERROR(AB202/X202,"0")</f>
        <v>0</v>
      </c>
      <c r="AA202" s="38">
        <f>IFERROR(Z202/Z203,0)</f>
        <v>0</v>
      </c>
      <c r="AB202" s="37">
        <f>CH114</f>
        <v>0</v>
      </c>
      <c r="AC202" s="39">
        <f>IFERROR(AB202/AB218,0)</f>
        <v>0</v>
      </c>
      <c r="AD202" s="40">
        <f>CI114</f>
        <v>0</v>
      </c>
      <c r="AE202" s="36">
        <f>IFERROR(AD202/AD218,0)</f>
        <v>0</v>
      </c>
      <c r="AF202" s="37" t="str">
        <f>IFERROR(AH202/AD202,"0")</f>
        <v>0</v>
      </c>
      <c r="AG202" s="38">
        <f>IFERROR(AF202/AF203,0)</f>
        <v>0</v>
      </c>
      <c r="AH202" s="37">
        <f>CJ114</f>
        <v>0</v>
      </c>
      <c r="AI202" s="41">
        <f>IFERROR(AH202/AH218,0)</f>
        <v>0</v>
      </c>
      <c r="AJ202" s="40">
        <f>CK114</f>
        <v>0</v>
      </c>
      <c r="AK202" s="36">
        <f>IFERROR(AJ202/AJ218,0)</f>
        <v>0</v>
      </c>
      <c r="AL202" s="37" t="str">
        <f>IFERROR(AN202/AJ202,"0")</f>
        <v>0</v>
      </c>
      <c r="AM202" s="38">
        <f>IFERROR(AL202/AL203,0)</f>
        <v>0</v>
      </c>
      <c r="AN202" s="37">
        <f>CL114</f>
        <v>0</v>
      </c>
      <c r="AO202" s="39">
        <f>IFERROR(AN202/AN218,0)</f>
        <v>0</v>
      </c>
      <c r="AP202" s="40">
        <f>CM114</f>
        <v>0</v>
      </c>
      <c r="AQ202" s="36">
        <f>IFERROR(AP202/AP218,0)</f>
        <v>0</v>
      </c>
      <c r="AR202" s="37" t="str">
        <f>IFERROR(AT202/AP202,"0")</f>
        <v>0</v>
      </c>
      <c r="AS202" s="38">
        <f>IFERROR(AR202/AR203,0)</f>
        <v>0</v>
      </c>
      <c r="AT202" s="37">
        <f>CN114</f>
        <v>0</v>
      </c>
      <c r="AU202" s="43">
        <f>IFERROR(AT202/AT218,0)</f>
        <v>0</v>
      </c>
      <c r="AV202" s="44">
        <f>IFERROR(L202-F202,0)</f>
        <v>-772</v>
      </c>
      <c r="AW202" s="45">
        <f>IFERROR(AV202/F202,0)</f>
        <v>-0.64333333333333331</v>
      </c>
      <c r="AX202" s="46">
        <f>IFERROR(N202-H202,0)</f>
        <v>18.441378504672912</v>
      </c>
      <c r="AY202" s="45">
        <f>IFERROR(AX202/H202,0)</f>
        <v>0.18817733168033585</v>
      </c>
      <c r="AZ202" s="46">
        <f>IFERROR(P202-J202,0)</f>
        <v>-67763.09</v>
      </c>
      <c r="BA202" s="47">
        <f>IFERROR(AZ202/J202,0)</f>
        <v>-0.57621675170068021</v>
      </c>
      <c r="BB202" s="44">
        <f>IFERROR(L202-R202,0)</f>
        <v>-545</v>
      </c>
      <c r="BC202" s="45">
        <f>IFERROR(BB202/R202,0)</f>
        <v>-0.56012332990750258</v>
      </c>
      <c r="BD202" s="46">
        <f>IFERROR(N202-T202,0)</f>
        <v>16.985399059657496</v>
      </c>
      <c r="BE202" s="45">
        <f>IFERROR(BD202/T202,0)</f>
        <v>0.17078308568715</v>
      </c>
      <c r="BF202" s="46">
        <f>IFERROR(P202-V202,0)</f>
        <v>-46933.758000000002</v>
      </c>
      <c r="BG202" s="47">
        <f>IFERROR(BF202/V202,0)</f>
        <v>-0.4849998348673174</v>
      </c>
      <c r="BH202" s="44">
        <f>IFERROR(L202-X202,0)</f>
        <v>428</v>
      </c>
      <c r="BI202" s="45">
        <f>IFERROR(BH202/X202,0)</f>
        <v>0</v>
      </c>
      <c r="BJ202" s="46">
        <f>IFERROR(N202-Z202,0)</f>
        <v>116.44137850467291</v>
      </c>
      <c r="BK202" s="45">
        <f>IFERROR(BJ202/Z202,0)</f>
        <v>0</v>
      </c>
      <c r="BL202" s="46">
        <f>IFERROR(P202-AB202,0)</f>
        <v>49836.91</v>
      </c>
      <c r="BM202" s="48">
        <f>IFERROR(BL202/AB202,0)</f>
        <v>0</v>
      </c>
      <c r="BN202" s="49">
        <f>IFERROR(L202-AP202,0)</f>
        <v>428</v>
      </c>
      <c r="BO202" s="45">
        <f>IFERROR(BN202/AP202,0)</f>
        <v>0</v>
      </c>
      <c r="BP202" s="46">
        <f>IFERROR(N202-AR202,0)</f>
        <v>116.44137850467291</v>
      </c>
      <c r="BQ202" s="45">
        <f>IFERROR(BP202/AR202,0)</f>
        <v>0</v>
      </c>
      <c r="BR202" s="46">
        <f t="shared" ref="BR202:BR218" si="339">IFERROR(P202-AT202,0)</f>
        <v>49836.91</v>
      </c>
      <c r="BS202" s="48">
        <f>IFERROR(BR202/AT202,0)</f>
        <v>0</v>
      </c>
      <c r="BX202" s="6"/>
      <c r="BY202" s="6"/>
      <c r="BZ202" s="6"/>
      <c r="CA202" s="6"/>
      <c r="CB202" s="6"/>
      <c r="CC202" s="6"/>
      <c r="CD202" s="2"/>
      <c r="CE202" s="2"/>
      <c r="CJ202" s="6"/>
      <c r="CK202" s="236"/>
      <c r="CL202" s="15"/>
      <c r="CM202" s="236"/>
      <c r="CN202" s="15"/>
    </row>
    <row r="203" spans="3:92" ht="18" customHeight="1" x14ac:dyDescent="0.3">
      <c r="C203" s="315"/>
      <c r="D203" s="318"/>
      <c r="E203" s="60" t="s">
        <v>36</v>
      </c>
      <c r="F203" s="61">
        <f>CA115</f>
        <v>1300</v>
      </c>
      <c r="G203" s="62">
        <f>IFERROR(F203/F218,0)</f>
        <v>0.20569620253164558</v>
      </c>
      <c r="H203" s="63">
        <f t="shared" ref="H203:H218" si="340">IFERROR(J203/F203,"0")</f>
        <v>99.033615384615345</v>
      </c>
      <c r="I203" s="64">
        <f>IFERROR(H203/H203,0)</f>
        <v>1</v>
      </c>
      <c r="J203" s="63">
        <f>CB115</f>
        <v>128743.69999999995</v>
      </c>
      <c r="K203" s="65">
        <f>IFERROR(J203/J218,0)</f>
        <v>0.23039316392269141</v>
      </c>
      <c r="L203" s="66">
        <f t="shared" si="337"/>
        <v>849</v>
      </c>
      <c r="M203" s="62">
        <f>IFERROR(L203/L218,0)</f>
        <v>0.15250583797377404</v>
      </c>
      <c r="N203" s="63">
        <f t="shared" ref="N203:N218" si="341">IFERROR(P203/L203,"0")</f>
        <v>122.97418138987045</v>
      </c>
      <c r="O203" s="64">
        <f>IFERROR(N203/N203,0)</f>
        <v>1</v>
      </c>
      <c r="P203" s="63">
        <f t="shared" si="338"/>
        <v>104405.08000000002</v>
      </c>
      <c r="Q203" s="67">
        <f>IFERROR(P203/P218,0)</f>
        <v>0.20013434111585202</v>
      </c>
      <c r="R203" s="66">
        <f>CE115</f>
        <v>1061</v>
      </c>
      <c r="S203" s="62">
        <f>IFERROR(R203/R218,0)</f>
        <v>0.22402871621621623</v>
      </c>
      <c r="T203" s="63">
        <f t="shared" ref="T203:T218" si="342">IFERROR(V203/R203,"0")</f>
        <v>101.03798303487275</v>
      </c>
      <c r="U203" s="64">
        <f>IFERROR(T203/T203,0)</f>
        <v>1</v>
      </c>
      <c r="V203" s="63">
        <f>CF115</f>
        <v>107201.29999999999</v>
      </c>
      <c r="W203" s="67">
        <f>IFERROR(V203/V218,0)</f>
        <v>0.26386468609970576</v>
      </c>
      <c r="X203" s="68">
        <f>CG115</f>
        <v>0</v>
      </c>
      <c r="Y203" s="62">
        <f>IFERROR(X203/X218,0)</f>
        <v>0</v>
      </c>
      <c r="Z203" s="63" t="str">
        <f t="shared" ref="Z203:Z218" si="343">IFERROR(AB203/X203,"0")</f>
        <v>0</v>
      </c>
      <c r="AA203" s="64">
        <f>IFERROR(Z203/Z203,0)</f>
        <v>0</v>
      </c>
      <c r="AB203" s="63">
        <f>CH115</f>
        <v>0</v>
      </c>
      <c r="AC203" s="65">
        <f>IFERROR(AB203/AB218,0)</f>
        <v>0</v>
      </c>
      <c r="AD203" s="66">
        <f>CI115</f>
        <v>0</v>
      </c>
      <c r="AE203" s="62">
        <f>IFERROR(AD203/AD218,0)</f>
        <v>0</v>
      </c>
      <c r="AF203" s="63" t="str">
        <f t="shared" ref="AF203:AF218" si="344">IFERROR(AH203/AD203,"0")</f>
        <v>0</v>
      </c>
      <c r="AG203" s="64">
        <f>IFERROR(AF203/AF203,0)</f>
        <v>0</v>
      </c>
      <c r="AH203" s="63">
        <f>CJ115</f>
        <v>0</v>
      </c>
      <c r="AI203" s="67">
        <f>IFERROR(AH203/AH218,0)</f>
        <v>0</v>
      </c>
      <c r="AJ203" s="66">
        <f>CK115</f>
        <v>0</v>
      </c>
      <c r="AK203" s="62">
        <f>IFERROR(AJ203/AJ218,0)</f>
        <v>0</v>
      </c>
      <c r="AL203" s="63" t="str">
        <f t="shared" ref="AL203:AL218" si="345">IFERROR(AN203/AJ203,"0")</f>
        <v>0</v>
      </c>
      <c r="AM203" s="64">
        <f>IFERROR(AL203/AL203,0)</f>
        <v>0</v>
      </c>
      <c r="AN203" s="63">
        <f>CL115</f>
        <v>0</v>
      </c>
      <c r="AO203" s="65">
        <f>IFERROR(AN203/AN218,0)</f>
        <v>0</v>
      </c>
      <c r="AP203" s="66">
        <f t="shared" ref="AP203:AP205" si="346">CM115</f>
        <v>0</v>
      </c>
      <c r="AQ203" s="62">
        <f>IFERROR(AP203/AP218,0)</f>
        <v>0</v>
      </c>
      <c r="AR203" s="63" t="str">
        <f t="shared" ref="AR203:AR218" si="347">IFERROR(AT203/AP203,"0")</f>
        <v>0</v>
      </c>
      <c r="AS203" s="64">
        <f>IFERROR(AR203/AR203,0)</f>
        <v>0</v>
      </c>
      <c r="AT203" s="63">
        <f t="shared" ref="AT203:AT205" si="348">CN115</f>
        <v>0</v>
      </c>
      <c r="AU203" s="69">
        <f>IFERROR(AT203/AT218,0)</f>
        <v>0</v>
      </c>
      <c r="AV203" s="70">
        <f t="shared" ref="AV203:AV219" si="349">IFERROR(L203-F203,0)</f>
        <v>-451</v>
      </c>
      <c r="AW203" s="71">
        <f t="shared" ref="AW203:AW218" si="350">IFERROR(AV203/F203,0)</f>
        <v>-0.34692307692307695</v>
      </c>
      <c r="AX203" s="72">
        <f t="shared" ref="AX203:AX218" si="351">IFERROR(N203-H203,0)</f>
        <v>23.940566005255107</v>
      </c>
      <c r="AY203" s="71">
        <f t="shared" ref="AY203:AY218" si="352">IFERROR(AX203/H203,0)</f>
        <v>0.24174181576909512</v>
      </c>
      <c r="AZ203" s="72">
        <f t="shared" ref="AZ203:AZ218" si="353">IFERROR(P203-J203,0)</f>
        <v>-24338.619999999937</v>
      </c>
      <c r="BA203" s="73">
        <f t="shared" ref="BA203:BA218" si="354">IFERROR(AZ203/J203,0)</f>
        <v>-0.1890470757015679</v>
      </c>
      <c r="BB203" s="70">
        <f t="shared" ref="BB203:BB219" si="355">IFERROR(L203-R203,0)</f>
        <v>-212</v>
      </c>
      <c r="BC203" s="71">
        <f t="shared" ref="BC203:BC218" si="356">IFERROR(BB203/R203,0)</f>
        <v>-0.19981149858623939</v>
      </c>
      <c r="BD203" s="72">
        <f t="shared" ref="BD203:BD218" si="357">IFERROR(N203-T203,0)</f>
        <v>21.9361983549977</v>
      </c>
      <c r="BE203" s="71">
        <f t="shared" ref="BE203:BE218" si="358">IFERROR(BD203/T203,0)</f>
        <v>0.21710843482917241</v>
      </c>
      <c r="BF203" s="72">
        <f t="shared" ref="BF203:BF218" si="359">IFERROR(P203-V203,0)</f>
        <v>-2796.2199999999721</v>
      </c>
      <c r="BG203" s="73">
        <f t="shared" ref="BG203:BG218" si="360">IFERROR(BF203/V203,0)</f>
        <v>-2.6083825475996768E-2</v>
      </c>
      <c r="BH203" s="70">
        <f t="shared" ref="BH203:BH219" si="361">IFERROR(L203-X203,0)</f>
        <v>849</v>
      </c>
      <c r="BI203" s="71">
        <f t="shared" ref="BI203:BI218" si="362">IFERROR(BH203/X203,0)</f>
        <v>0</v>
      </c>
      <c r="BJ203" s="72">
        <f t="shared" ref="BJ203:BJ218" si="363">IFERROR(N203-Z203,0)</f>
        <v>122.97418138987045</v>
      </c>
      <c r="BK203" s="71">
        <f t="shared" ref="BK203:BK218" si="364">IFERROR(BJ203/Z203,0)</f>
        <v>0</v>
      </c>
      <c r="BL203" s="72">
        <f t="shared" ref="BL203:BL218" si="365">IFERROR(P203-AB203,0)</f>
        <v>104405.08000000002</v>
      </c>
      <c r="BM203" s="74">
        <f t="shared" ref="BM203:BM218" si="366">IFERROR(BL203/AB203,0)</f>
        <v>0</v>
      </c>
      <c r="BN203" s="75">
        <f t="shared" ref="BN203:BN218" si="367">IFERROR(L203-AP203,0)</f>
        <v>849</v>
      </c>
      <c r="BO203" s="71">
        <f t="shared" ref="BO203:BO218" si="368">IFERROR(BN203/AP203,0)</f>
        <v>0</v>
      </c>
      <c r="BP203" s="72">
        <f t="shared" ref="BP203:BP218" si="369">IFERROR(N203-AR203,0)</f>
        <v>122.97418138987045</v>
      </c>
      <c r="BQ203" s="71">
        <f t="shared" ref="BQ203:BQ218" si="370">IFERROR(BP203/AR203,0)</f>
        <v>0</v>
      </c>
      <c r="BR203" s="72">
        <f t="shared" si="339"/>
        <v>104405.08000000002</v>
      </c>
      <c r="BS203" s="74">
        <f t="shared" ref="BS203:BS218" si="371">IFERROR(BR203/AT203,0)</f>
        <v>0</v>
      </c>
      <c r="BX203" s="6"/>
      <c r="BY203" s="6"/>
      <c r="BZ203" s="6"/>
      <c r="CA203" s="6"/>
      <c r="CB203" s="6"/>
      <c r="CC203" s="6"/>
      <c r="CD203" s="2"/>
      <c r="CE203" s="2"/>
      <c r="CJ203" s="6"/>
      <c r="CK203" s="6"/>
      <c r="CM203" s="6"/>
    </row>
    <row r="204" spans="3:92" ht="18" customHeight="1" x14ac:dyDescent="0.3">
      <c r="C204" s="315"/>
      <c r="D204" s="318"/>
      <c r="E204" s="60" t="s">
        <v>37</v>
      </c>
      <c r="F204" s="61">
        <f>CA116</f>
        <v>200</v>
      </c>
      <c r="G204" s="62">
        <f>IFERROR(F204/F218,0)</f>
        <v>3.1645569620253167E-2</v>
      </c>
      <c r="H204" s="63">
        <f t="shared" si="340"/>
        <v>103.11000000000004</v>
      </c>
      <c r="I204" s="64">
        <f>IFERROR(H204/H203,0)</f>
        <v>1.0411616257727572</v>
      </c>
      <c r="J204" s="63">
        <f>CB116</f>
        <v>20622.000000000007</v>
      </c>
      <c r="K204" s="65">
        <f>IFERROR(J204/J218,0)</f>
        <v>3.6904080171796722E-2</v>
      </c>
      <c r="L204" s="66">
        <f t="shared" si="337"/>
        <v>160</v>
      </c>
      <c r="M204" s="62">
        <f>IFERROR(L204/L218,0)</f>
        <v>2.8740793964433266E-2</v>
      </c>
      <c r="N204" s="63">
        <f t="shared" si="341"/>
        <v>124.45453124999999</v>
      </c>
      <c r="O204" s="64">
        <f>IFERROR(N204/N203,0)</f>
        <v>1.012037891559012</v>
      </c>
      <c r="P204" s="63">
        <f t="shared" si="338"/>
        <v>19912.724999999999</v>
      </c>
      <c r="Q204" s="67">
        <f>IFERROR(P204/P218,0)</f>
        <v>3.8170748949152219E-2</v>
      </c>
      <c r="R204" s="66">
        <f>CE116</f>
        <v>246</v>
      </c>
      <c r="S204" s="62">
        <f>IFERROR(R204/R218,0)</f>
        <v>5.1942567567567564E-2</v>
      </c>
      <c r="T204" s="63">
        <f t="shared" si="342"/>
        <v>111.51326016260164</v>
      </c>
      <c r="U204" s="64">
        <f>IFERROR(T204/T203,0)</f>
        <v>1.1036766254935373</v>
      </c>
      <c r="V204" s="63">
        <f>CF116</f>
        <v>27432.262000000002</v>
      </c>
      <c r="W204" s="67">
        <f>IFERROR(V204/V218,0)</f>
        <v>6.7521617756826538E-2</v>
      </c>
      <c r="X204" s="68">
        <f>CG116</f>
        <v>0</v>
      </c>
      <c r="Y204" s="62">
        <f>IFERROR(X204/X218,0)</f>
        <v>0</v>
      </c>
      <c r="Z204" s="63" t="str">
        <f t="shared" si="343"/>
        <v>0</v>
      </c>
      <c r="AA204" s="64">
        <f>IFERROR(Z204/Z203,0)</f>
        <v>0</v>
      </c>
      <c r="AB204" s="63">
        <f>CH116</f>
        <v>0</v>
      </c>
      <c r="AC204" s="65">
        <f>IFERROR(AB204/AB218,0)</f>
        <v>0</v>
      </c>
      <c r="AD204" s="66">
        <f>CI116</f>
        <v>0</v>
      </c>
      <c r="AE204" s="62">
        <f>IFERROR(AD204/AD218,0)</f>
        <v>0</v>
      </c>
      <c r="AF204" s="63" t="str">
        <f t="shared" si="344"/>
        <v>0</v>
      </c>
      <c r="AG204" s="64">
        <f>IFERROR(AF204/AF203,0)</f>
        <v>0</v>
      </c>
      <c r="AH204" s="63">
        <f>CJ116</f>
        <v>0</v>
      </c>
      <c r="AI204" s="67">
        <f>IFERROR(AH204/AH218,0)</f>
        <v>0</v>
      </c>
      <c r="AJ204" s="66">
        <f>CK116</f>
        <v>0</v>
      </c>
      <c r="AK204" s="62">
        <f>IFERROR(AJ204/AJ218,0)</f>
        <v>0</v>
      </c>
      <c r="AL204" s="63" t="str">
        <f t="shared" si="345"/>
        <v>0</v>
      </c>
      <c r="AM204" s="64">
        <f>IFERROR(AL204/AL203,0)</f>
        <v>0</v>
      </c>
      <c r="AN204" s="63">
        <f>CL116</f>
        <v>0</v>
      </c>
      <c r="AO204" s="65">
        <f>IFERROR(AN204/AN218,0)</f>
        <v>0</v>
      </c>
      <c r="AP204" s="66">
        <f t="shared" si="346"/>
        <v>0</v>
      </c>
      <c r="AQ204" s="62">
        <f>IFERROR(AP204/AP218,0)</f>
        <v>0</v>
      </c>
      <c r="AR204" s="63" t="str">
        <f t="shared" si="347"/>
        <v>0</v>
      </c>
      <c r="AS204" s="64">
        <f>IFERROR(AR204/AR203,0)</f>
        <v>0</v>
      </c>
      <c r="AT204" s="63">
        <f t="shared" si="348"/>
        <v>0</v>
      </c>
      <c r="AU204" s="69">
        <f>IFERROR(AT204/AT218,0)</f>
        <v>0</v>
      </c>
      <c r="AV204" s="70">
        <f t="shared" si="349"/>
        <v>-40</v>
      </c>
      <c r="AW204" s="71">
        <f t="shared" si="350"/>
        <v>-0.2</v>
      </c>
      <c r="AX204" s="72">
        <f t="shared" si="351"/>
        <v>21.344531249999946</v>
      </c>
      <c r="AY204" s="71">
        <f t="shared" si="352"/>
        <v>0.20700738289205642</v>
      </c>
      <c r="AZ204" s="72">
        <f t="shared" si="353"/>
        <v>-709.27500000000873</v>
      </c>
      <c r="BA204" s="73">
        <f t="shared" si="354"/>
        <v>-3.4394093686354793E-2</v>
      </c>
      <c r="BB204" s="70">
        <f t="shared" si="355"/>
        <v>-86</v>
      </c>
      <c r="BC204" s="71">
        <f t="shared" si="356"/>
        <v>-0.34959349593495936</v>
      </c>
      <c r="BD204" s="72">
        <f t="shared" si="357"/>
        <v>12.941271087398349</v>
      </c>
      <c r="BE204" s="71">
        <f t="shared" si="358"/>
        <v>0.11605141010610037</v>
      </c>
      <c r="BF204" s="72">
        <f t="shared" si="359"/>
        <v>-7519.5370000000039</v>
      </c>
      <c r="BG204" s="73">
        <f t="shared" si="360"/>
        <v>-0.27411290399603222</v>
      </c>
      <c r="BH204" s="70">
        <f t="shared" si="361"/>
        <v>160</v>
      </c>
      <c r="BI204" s="71">
        <f t="shared" si="362"/>
        <v>0</v>
      </c>
      <c r="BJ204" s="72">
        <f t="shared" si="363"/>
        <v>124.45453124999999</v>
      </c>
      <c r="BK204" s="71">
        <f t="shared" si="364"/>
        <v>0</v>
      </c>
      <c r="BL204" s="72">
        <f t="shared" si="365"/>
        <v>19912.724999999999</v>
      </c>
      <c r="BM204" s="74">
        <f t="shared" si="366"/>
        <v>0</v>
      </c>
      <c r="BN204" s="75">
        <f t="shared" si="367"/>
        <v>160</v>
      </c>
      <c r="BO204" s="71">
        <f t="shared" si="368"/>
        <v>0</v>
      </c>
      <c r="BP204" s="72">
        <f t="shared" si="369"/>
        <v>124.45453124999999</v>
      </c>
      <c r="BQ204" s="71">
        <f t="shared" si="370"/>
        <v>0</v>
      </c>
      <c r="BR204" s="72">
        <f t="shared" si="339"/>
        <v>19912.724999999999</v>
      </c>
      <c r="BS204" s="74">
        <f t="shared" si="371"/>
        <v>0</v>
      </c>
      <c r="BX204" s="6"/>
      <c r="BY204" s="6"/>
      <c r="BZ204" s="6"/>
      <c r="CA204" s="6"/>
      <c r="CB204" s="6"/>
      <c r="CC204" s="6"/>
      <c r="CD204" s="2"/>
      <c r="CE204" s="2"/>
      <c r="CJ204" s="6"/>
      <c r="CK204" s="6"/>
      <c r="CM204" s="6"/>
    </row>
    <row r="205" spans="3:92" ht="18" customHeight="1" x14ac:dyDescent="0.3">
      <c r="C205" s="315"/>
      <c r="D205" s="318"/>
      <c r="E205" s="60" t="s">
        <v>39</v>
      </c>
      <c r="F205" s="61">
        <f>CA117</f>
        <v>90</v>
      </c>
      <c r="G205" s="62">
        <f>IFERROR(F205/F218,0)</f>
        <v>1.4240506329113924E-2</v>
      </c>
      <c r="H205" s="63">
        <f t="shared" si="340"/>
        <v>93.29</v>
      </c>
      <c r="I205" s="64">
        <f>IFERROR(H205/H203,0)</f>
        <v>0.94200337569916082</v>
      </c>
      <c r="J205" s="63">
        <f>CB117</f>
        <v>8396.1</v>
      </c>
      <c r="K205" s="65">
        <f>IFERROR(J205/J218,0)</f>
        <v>1.5025232641374375E-2</v>
      </c>
      <c r="L205" s="66">
        <f t="shared" si="337"/>
        <v>246</v>
      </c>
      <c r="M205" s="62">
        <f>IFERROR(L205/L218,0)</f>
        <v>4.4188970720316148E-2</v>
      </c>
      <c r="N205" s="63">
        <f t="shared" si="341"/>
        <v>75.406609756097552</v>
      </c>
      <c r="O205" s="64">
        <f>IFERROR(N205/N203,0)</f>
        <v>0.61319058117600034</v>
      </c>
      <c r="P205" s="63">
        <f t="shared" si="338"/>
        <v>18550.025999999998</v>
      </c>
      <c r="Q205" s="67">
        <f>IFERROR(P205/P218,0)</f>
        <v>3.5558588060963341E-2</v>
      </c>
      <c r="R205" s="66">
        <f>CE117</f>
        <v>120</v>
      </c>
      <c r="S205" s="62">
        <f>IFERROR(R205/R218,0)</f>
        <v>2.5337837837837839E-2</v>
      </c>
      <c r="T205" s="63">
        <f t="shared" si="342"/>
        <v>77.65528333333333</v>
      </c>
      <c r="U205" s="64">
        <f>IFERROR(T205/T203,0)</f>
        <v>0.7685751536284231</v>
      </c>
      <c r="V205" s="63">
        <f>CF117</f>
        <v>9318.634</v>
      </c>
      <c r="W205" s="67">
        <f>IFERROR(V205/V218,0)</f>
        <v>2.2936834117571765E-2</v>
      </c>
      <c r="X205" s="68">
        <f>CG117</f>
        <v>0</v>
      </c>
      <c r="Y205" s="62">
        <f>IFERROR(X205/X218,0)</f>
        <v>0</v>
      </c>
      <c r="Z205" s="63" t="str">
        <f t="shared" si="343"/>
        <v>0</v>
      </c>
      <c r="AA205" s="64">
        <f>IFERROR(Z205/Z203,0)</f>
        <v>0</v>
      </c>
      <c r="AB205" s="63">
        <f>CH117</f>
        <v>0</v>
      </c>
      <c r="AC205" s="65">
        <f>IFERROR(AB205/AB218,0)</f>
        <v>0</v>
      </c>
      <c r="AD205" s="66">
        <f>CI117</f>
        <v>0</v>
      </c>
      <c r="AE205" s="62">
        <f>IFERROR(AD205/AD218,0)</f>
        <v>0</v>
      </c>
      <c r="AF205" s="63" t="str">
        <f t="shared" si="344"/>
        <v>0</v>
      </c>
      <c r="AG205" s="64">
        <f>IFERROR(AF205/AF203,0)</f>
        <v>0</v>
      </c>
      <c r="AH205" s="63">
        <f>CJ117</f>
        <v>0</v>
      </c>
      <c r="AI205" s="67">
        <f>IFERROR(AH205/AH218,0)</f>
        <v>0</v>
      </c>
      <c r="AJ205" s="66">
        <f>CK117</f>
        <v>0</v>
      </c>
      <c r="AK205" s="62">
        <f>IFERROR(AJ205/AJ218,0)</f>
        <v>0</v>
      </c>
      <c r="AL205" s="63" t="str">
        <f t="shared" si="345"/>
        <v>0</v>
      </c>
      <c r="AM205" s="64">
        <f>IFERROR(AL205/AL203,0)</f>
        <v>0</v>
      </c>
      <c r="AN205" s="63">
        <f>CL117</f>
        <v>0</v>
      </c>
      <c r="AO205" s="65">
        <f>IFERROR(AN205/AN218,0)</f>
        <v>0</v>
      </c>
      <c r="AP205" s="66">
        <f t="shared" si="346"/>
        <v>0</v>
      </c>
      <c r="AQ205" s="62">
        <f>IFERROR(AP205/AP218,0)</f>
        <v>0</v>
      </c>
      <c r="AR205" s="63" t="str">
        <f t="shared" si="347"/>
        <v>0</v>
      </c>
      <c r="AS205" s="64">
        <f>IFERROR(AR205/AR203,0)</f>
        <v>0</v>
      </c>
      <c r="AT205" s="63">
        <f t="shared" si="348"/>
        <v>0</v>
      </c>
      <c r="AU205" s="69">
        <f>IFERROR(AT205/AT218,0)</f>
        <v>0</v>
      </c>
      <c r="AV205" s="70">
        <f t="shared" si="349"/>
        <v>156</v>
      </c>
      <c r="AW205" s="71">
        <f t="shared" si="350"/>
        <v>1.7333333333333334</v>
      </c>
      <c r="AX205" s="72">
        <f t="shared" si="351"/>
        <v>-17.883390243902454</v>
      </c>
      <c r="AY205" s="71">
        <f t="shared" si="352"/>
        <v>-0.19169675467791245</v>
      </c>
      <c r="AZ205" s="72">
        <f t="shared" si="353"/>
        <v>10153.925999999998</v>
      </c>
      <c r="BA205" s="73">
        <f t="shared" si="354"/>
        <v>1.2093622038803726</v>
      </c>
      <c r="BB205" s="70">
        <f t="shared" si="355"/>
        <v>126</v>
      </c>
      <c r="BC205" s="71">
        <f t="shared" si="356"/>
        <v>1.05</v>
      </c>
      <c r="BD205" s="72">
        <f t="shared" si="357"/>
        <v>-2.2486735772357775</v>
      </c>
      <c r="BE205" s="71">
        <f t="shared" si="358"/>
        <v>-2.8957122821681086E-2</v>
      </c>
      <c r="BF205" s="72">
        <f t="shared" si="359"/>
        <v>9231.391999999998</v>
      </c>
      <c r="BG205" s="73">
        <f t="shared" si="360"/>
        <v>0.9906378982155537</v>
      </c>
      <c r="BH205" s="70">
        <f t="shared" si="361"/>
        <v>246</v>
      </c>
      <c r="BI205" s="71">
        <f t="shared" si="362"/>
        <v>0</v>
      </c>
      <c r="BJ205" s="72">
        <f t="shared" si="363"/>
        <v>75.406609756097552</v>
      </c>
      <c r="BK205" s="71">
        <f t="shared" si="364"/>
        <v>0</v>
      </c>
      <c r="BL205" s="72">
        <f t="shared" si="365"/>
        <v>18550.025999999998</v>
      </c>
      <c r="BM205" s="74">
        <f t="shared" si="366"/>
        <v>0</v>
      </c>
      <c r="BN205" s="75">
        <f t="shared" si="367"/>
        <v>246</v>
      </c>
      <c r="BO205" s="71">
        <f t="shared" si="368"/>
        <v>0</v>
      </c>
      <c r="BP205" s="72">
        <f t="shared" si="369"/>
        <v>75.406609756097552</v>
      </c>
      <c r="BQ205" s="71">
        <f t="shared" si="370"/>
        <v>0</v>
      </c>
      <c r="BR205" s="72">
        <f t="shared" si="339"/>
        <v>18550.025999999998</v>
      </c>
      <c r="BS205" s="74">
        <f t="shared" si="371"/>
        <v>0</v>
      </c>
      <c r="BX205" s="6"/>
      <c r="BY205" s="6"/>
      <c r="BZ205" s="6"/>
      <c r="CA205" s="6"/>
      <c r="CB205" s="6"/>
      <c r="CC205" s="6"/>
      <c r="CD205" s="2"/>
      <c r="CE205" s="2"/>
      <c r="CJ205" s="6"/>
      <c r="CK205" s="6"/>
      <c r="CM205" s="6"/>
    </row>
    <row r="206" spans="3:92" ht="18" customHeight="1" x14ac:dyDescent="0.3">
      <c r="C206" s="315"/>
      <c r="D206" s="319"/>
      <c r="E206" s="86" t="s">
        <v>41</v>
      </c>
      <c r="F206" s="87">
        <f>SUM(F202:F205)</f>
        <v>2790</v>
      </c>
      <c r="G206" s="88">
        <f>IFERROR(F206/F218,0)</f>
        <v>0.44145569620253167</v>
      </c>
      <c r="H206" s="89">
        <f t="shared" si="340"/>
        <v>98.695985663082411</v>
      </c>
      <c r="I206" s="90">
        <f>IFERROR(H206/H203,0)</f>
        <v>0.99659075637881456</v>
      </c>
      <c r="J206" s="89">
        <f>SUM(J202:J205)</f>
        <v>275361.79999999993</v>
      </c>
      <c r="K206" s="91">
        <f>IFERROR(J206/J218,0)</f>
        <v>0.49277344309234061</v>
      </c>
      <c r="L206" s="92">
        <f>SUM(L202:L205)</f>
        <v>1683</v>
      </c>
      <c r="M206" s="88">
        <f>IFERROR(L206/L218,0)</f>
        <v>0.30231722651338244</v>
      </c>
      <c r="N206" s="89">
        <f t="shared" si="341"/>
        <v>114.50073737373739</v>
      </c>
      <c r="O206" s="90">
        <f>IFERROR(N206/N203,0)</f>
        <v>0.93109574773854908</v>
      </c>
      <c r="P206" s="89">
        <f>SUM(P202:P205)</f>
        <v>192704.74100000004</v>
      </c>
      <c r="Q206" s="93">
        <f>IFERROR(P206/P218,0)</f>
        <v>0.36939616702497535</v>
      </c>
      <c r="R206" s="92">
        <f>SUM(R202:R205)</f>
        <v>2400</v>
      </c>
      <c r="S206" s="88">
        <f>IFERROR(R206/R218,0)</f>
        <v>0.5067567567567568</v>
      </c>
      <c r="T206" s="89">
        <f t="shared" si="342"/>
        <v>100.30119333333332</v>
      </c>
      <c r="U206" s="90">
        <f>IFERROR(T206/T203,0)</f>
        <v>0.99270779483706506</v>
      </c>
      <c r="V206" s="89">
        <f>SUM(V202:V205)</f>
        <v>240722.86399999997</v>
      </c>
      <c r="W206" s="93">
        <f>IFERROR(V206/V218,0)</f>
        <v>0.59251392423769267</v>
      </c>
      <c r="X206" s="94">
        <f>SUM(X202:X205)</f>
        <v>0</v>
      </c>
      <c r="Y206" s="88">
        <f>IFERROR(X206/X218,0)</f>
        <v>0</v>
      </c>
      <c r="Z206" s="89" t="str">
        <f t="shared" si="343"/>
        <v>0</v>
      </c>
      <c r="AA206" s="90">
        <f>IFERROR(Z206/Z203,0)</f>
        <v>0</v>
      </c>
      <c r="AB206" s="89">
        <f>SUM(AB202:AB205)</f>
        <v>0</v>
      </c>
      <c r="AC206" s="91">
        <f>IFERROR(AB206/AB218,0)</f>
        <v>0</v>
      </c>
      <c r="AD206" s="92">
        <f>SUM(AD202:AD205)</f>
        <v>0</v>
      </c>
      <c r="AE206" s="88">
        <f>IFERROR(AD206/AD218,0)</f>
        <v>0</v>
      </c>
      <c r="AF206" s="89" t="str">
        <f t="shared" si="344"/>
        <v>0</v>
      </c>
      <c r="AG206" s="90">
        <f>IFERROR(AF206/AF203,0)</f>
        <v>0</v>
      </c>
      <c r="AH206" s="89">
        <f>SUM(AH202:AH205)</f>
        <v>0</v>
      </c>
      <c r="AI206" s="93">
        <f>IFERROR(AH206/AH218,0)</f>
        <v>0</v>
      </c>
      <c r="AJ206" s="92">
        <f>SUM(AJ202:AJ205)</f>
        <v>0</v>
      </c>
      <c r="AK206" s="88">
        <f>IFERROR(AJ206/AJ218,0)</f>
        <v>0</v>
      </c>
      <c r="AL206" s="89" t="str">
        <f t="shared" si="345"/>
        <v>0</v>
      </c>
      <c r="AM206" s="90">
        <f>IFERROR(AL206/AL203,0)</f>
        <v>0</v>
      </c>
      <c r="AN206" s="89">
        <f>SUM(AN202:AN205)</f>
        <v>0</v>
      </c>
      <c r="AO206" s="91">
        <f>IFERROR(AN206/AN218,0)</f>
        <v>0</v>
      </c>
      <c r="AP206" s="92">
        <f>SUM(AP202:AP205)</f>
        <v>0</v>
      </c>
      <c r="AQ206" s="88">
        <f>IFERROR(AP206/AP218,0)</f>
        <v>0</v>
      </c>
      <c r="AR206" s="89" t="str">
        <f t="shared" si="347"/>
        <v>0</v>
      </c>
      <c r="AS206" s="90">
        <f>IFERROR(AR206/AR203,0)</f>
        <v>0</v>
      </c>
      <c r="AT206" s="89">
        <f>SUM(AT202:AT205)</f>
        <v>0</v>
      </c>
      <c r="AU206" s="95">
        <f>IFERROR(AT206/AT218,0)</f>
        <v>0</v>
      </c>
      <c r="AV206" s="96">
        <f t="shared" si="349"/>
        <v>-1107</v>
      </c>
      <c r="AW206" s="97">
        <f t="shared" si="350"/>
        <v>-0.39677419354838711</v>
      </c>
      <c r="AX206" s="98">
        <f t="shared" si="351"/>
        <v>15.804751710654983</v>
      </c>
      <c r="AY206" s="97">
        <f t="shared" si="352"/>
        <v>0.16013570971982102</v>
      </c>
      <c r="AZ206" s="98">
        <f t="shared" si="353"/>
        <v>-82657.058999999892</v>
      </c>
      <c r="BA206" s="99">
        <f t="shared" si="354"/>
        <v>-0.30017620091094666</v>
      </c>
      <c r="BB206" s="96">
        <f t="shared" si="355"/>
        <v>-717</v>
      </c>
      <c r="BC206" s="97">
        <f t="shared" si="356"/>
        <v>-0.29875000000000002</v>
      </c>
      <c r="BD206" s="98">
        <f t="shared" si="357"/>
        <v>14.199544040404078</v>
      </c>
      <c r="BE206" s="97">
        <f t="shared" si="358"/>
        <v>0.14156904388180505</v>
      </c>
      <c r="BF206" s="98">
        <f t="shared" si="359"/>
        <v>-48018.122999999934</v>
      </c>
      <c r="BG206" s="99">
        <f t="shared" si="360"/>
        <v>-0.19947470797788422</v>
      </c>
      <c r="BH206" s="96">
        <f t="shared" si="361"/>
        <v>1683</v>
      </c>
      <c r="BI206" s="97">
        <f t="shared" si="362"/>
        <v>0</v>
      </c>
      <c r="BJ206" s="98">
        <f t="shared" si="363"/>
        <v>114.50073737373739</v>
      </c>
      <c r="BK206" s="97">
        <f t="shared" si="364"/>
        <v>0</v>
      </c>
      <c r="BL206" s="98">
        <f t="shared" si="365"/>
        <v>192704.74100000004</v>
      </c>
      <c r="BM206" s="100">
        <f t="shared" si="366"/>
        <v>0</v>
      </c>
      <c r="BN206" s="101">
        <f t="shared" si="367"/>
        <v>1683</v>
      </c>
      <c r="BO206" s="97">
        <f t="shared" si="368"/>
        <v>0</v>
      </c>
      <c r="BP206" s="98">
        <f t="shared" si="369"/>
        <v>114.50073737373739</v>
      </c>
      <c r="BQ206" s="97">
        <f t="shared" si="370"/>
        <v>0</v>
      </c>
      <c r="BR206" s="98">
        <f t="shared" si="339"/>
        <v>192704.74100000004</v>
      </c>
      <c r="BS206" s="100">
        <f t="shared" si="371"/>
        <v>0</v>
      </c>
      <c r="BX206" s="6"/>
      <c r="BY206" s="6"/>
      <c r="BZ206" s="6"/>
      <c r="CA206" s="6"/>
      <c r="CB206" s="6"/>
      <c r="CC206" s="6"/>
      <c r="CD206" s="2"/>
      <c r="CE206" s="2"/>
      <c r="CJ206" s="6"/>
      <c r="CK206" s="6"/>
      <c r="CM206" s="6"/>
    </row>
    <row r="207" spans="3:92" ht="18" customHeight="1" x14ac:dyDescent="0.3">
      <c r="C207" s="315"/>
      <c r="D207" s="320" t="s">
        <v>44</v>
      </c>
      <c r="E207" s="102" t="s">
        <v>45</v>
      </c>
      <c r="F207" s="103">
        <f>CA118</f>
        <v>300</v>
      </c>
      <c r="G207" s="104">
        <f>IFERROR(F207/F218,0)</f>
        <v>4.746835443037975E-2</v>
      </c>
      <c r="H207" s="105">
        <f t="shared" si="340"/>
        <v>60</v>
      </c>
      <c r="I207" s="106">
        <f>IFERROR(H207/H203,0)</f>
        <v>0.60585488843337598</v>
      </c>
      <c r="J207" s="105">
        <f>CB118</f>
        <v>18000</v>
      </c>
      <c r="K207" s="107">
        <f>IFERROR(J207/J218,0)</f>
        <v>3.2211882605583393E-2</v>
      </c>
      <c r="L207" s="108">
        <f t="shared" ref="L207:L209" si="372">CC118</f>
        <v>1276</v>
      </c>
      <c r="M207" s="104">
        <f>IFERROR(L207/L218,0)</f>
        <v>0.22920783186635532</v>
      </c>
      <c r="N207" s="105">
        <f t="shared" si="341"/>
        <v>96.082753134796235</v>
      </c>
      <c r="O207" s="106">
        <f>IFERROR(N207/N203,0)</f>
        <v>0.78132460040681917</v>
      </c>
      <c r="P207" s="105">
        <f t="shared" ref="P207:P209" si="373">CD118</f>
        <v>122601.59299999999</v>
      </c>
      <c r="Q207" s="109">
        <f>IFERROR(P207/P218,0)</f>
        <v>0.23501527928342997</v>
      </c>
      <c r="R207" s="108">
        <f>CE118</f>
        <v>288</v>
      </c>
      <c r="S207" s="104">
        <f>IFERROR(R207/R218,0)</f>
        <v>6.0810810810810814E-2</v>
      </c>
      <c r="T207" s="105">
        <f t="shared" si="342"/>
        <v>68.210024305555564</v>
      </c>
      <c r="U207" s="106">
        <f>IFERROR(T207/T203,0)</f>
        <v>0.67509289335292066</v>
      </c>
      <c r="V207" s="105">
        <f>CF118</f>
        <v>19644.487000000001</v>
      </c>
      <c r="W207" s="109">
        <f>IFERROR(V207/V218,0)</f>
        <v>4.8352831503393631E-2</v>
      </c>
      <c r="X207" s="110">
        <f>CG118</f>
        <v>0</v>
      </c>
      <c r="Y207" s="104">
        <f>IFERROR(X207/X218,0)</f>
        <v>0</v>
      </c>
      <c r="Z207" s="105" t="str">
        <f t="shared" si="343"/>
        <v>0</v>
      </c>
      <c r="AA207" s="106">
        <f>IFERROR(Z207/Z203,0)</f>
        <v>0</v>
      </c>
      <c r="AB207" s="105">
        <f>CH118</f>
        <v>0</v>
      </c>
      <c r="AC207" s="107">
        <f>IFERROR(AB207/AB218,0)</f>
        <v>0</v>
      </c>
      <c r="AD207" s="108">
        <f>CI118</f>
        <v>0</v>
      </c>
      <c r="AE207" s="104">
        <f>IFERROR(AD207/AD218,0)</f>
        <v>0</v>
      </c>
      <c r="AF207" s="105" t="str">
        <f t="shared" si="344"/>
        <v>0</v>
      </c>
      <c r="AG207" s="106">
        <f>IFERROR(AF207/AF203,0)</f>
        <v>0</v>
      </c>
      <c r="AH207" s="105">
        <f>CJ118</f>
        <v>0</v>
      </c>
      <c r="AI207" s="109">
        <f>IFERROR(AH207/AH218,0)</f>
        <v>0</v>
      </c>
      <c r="AJ207" s="108">
        <f>CK118</f>
        <v>0</v>
      </c>
      <c r="AK207" s="104">
        <f>IFERROR(AJ207/AJ218,0)</f>
        <v>0</v>
      </c>
      <c r="AL207" s="105" t="str">
        <f t="shared" si="345"/>
        <v>0</v>
      </c>
      <c r="AM207" s="106">
        <f>IFERROR(AL207/AL203,0)</f>
        <v>0</v>
      </c>
      <c r="AN207" s="105">
        <f>CL118</f>
        <v>0</v>
      </c>
      <c r="AO207" s="107">
        <f>IFERROR(AN207/AN218,0)</f>
        <v>0</v>
      </c>
      <c r="AP207" s="108">
        <f>CM118</f>
        <v>0</v>
      </c>
      <c r="AQ207" s="104">
        <f>IFERROR(AP207/AP218,0)</f>
        <v>0</v>
      </c>
      <c r="AR207" s="105" t="str">
        <f t="shared" si="347"/>
        <v>0</v>
      </c>
      <c r="AS207" s="106">
        <f>IFERROR(AR207/AR203,0)</f>
        <v>0</v>
      </c>
      <c r="AT207" s="105">
        <f>CN118</f>
        <v>0</v>
      </c>
      <c r="AU207" s="111">
        <f>IFERROR(AT207/AT218,0)</f>
        <v>0</v>
      </c>
      <c r="AV207" s="112">
        <f t="shared" si="349"/>
        <v>976</v>
      </c>
      <c r="AW207" s="113">
        <f t="shared" si="350"/>
        <v>3.2533333333333334</v>
      </c>
      <c r="AX207" s="114">
        <f t="shared" si="351"/>
        <v>36.082753134796235</v>
      </c>
      <c r="AY207" s="113">
        <f t="shared" si="352"/>
        <v>0.60137921891327062</v>
      </c>
      <c r="AZ207" s="114">
        <f t="shared" si="353"/>
        <v>104601.59299999999</v>
      </c>
      <c r="BA207" s="115">
        <f t="shared" si="354"/>
        <v>5.8111996111111104</v>
      </c>
      <c r="BB207" s="112">
        <f t="shared" si="355"/>
        <v>988</v>
      </c>
      <c r="BC207" s="113">
        <f t="shared" si="356"/>
        <v>3.4305555555555554</v>
      </c>
      <c r="BD207" s="114">
        <f t="shared" si="357"/>
        <v>27.872728829240671</v>
      </c>
      <c r="BE207" s="113">
        <f t="shared" si="358"/>
        <v>0.40863097635592682</v>
      </c>
      <c r="BF207" s="114">
        <f t="shared" si="359"/>
        <v>102957.106</v>
      </c>
      <c r="BG207" s="115">
        <f t="shared" si="360"/>
        <v>5.2410177980213986</v>
      </c>
      <c r="BH207" s="112">
        <f t="shared" si="361"/>
        <v>1276</v>
      </c>
      <c r="BI207" s="113">
        <f t="shared" si="362"/>
        <v>0</v>
      </c>
      <c r="BJ207" s="114">
        <f t="shared" si="363"/>
        <v>96.082753134796235</v>
      </c>
      <c r="BK207" s="113">
        <f t="shared" si="364"/>
        <v>0</v>
      </c>
      <c r="BL207" s="114">
        <f t="shared" si="365"/>
        <v>122601.59299999999</v>
      </c>
      <c r="BM207" s="116">
        <f t="shared" si="366"/>
        <v>0</v>
      </c>
      <c r="BN207" s="117">
        <f t="shared" si="367"/>
        <v>1276</v>
      </c>
      <c r="BO207" s="113">
        <f t="shared" si="368"/>
        <v>0</v>
      </c>
      <c r="BP207" s="114">
        <f t="shared" si="369"/>
        <v>96.082753134796235</v>
      </c>
      <c r="BQ207" s="113">
        <f t="shared" si="370"/>
        <v>0</v>
      </c>
      <c r="BR207" s="114">
        <f t="shared" si="339"/>
        <v>122601.59299999999</v>
      </c>
      <c r="BS207" s="116">
        <f t="shared" si="371"/>
        <v>0</v>
      </c>
      <c r="BX207" s="6"/>
      <c r="BY207" s="6"/>
      <c r="BZ207" s="6"/>
      <c r="CA207" s="6"/>
      <c r="CB207" s="6"/>
      <c r="CC207" s="6"/>
      <c r="CD207" s="2"/>
      <c r="CE207" s="2"/>
      <c r="CJ207" s="6"/>
      <c r="CK207" s="6"/>
      <c r="CM207" s="6"/>
    </row>
    <row r="208" spans="3:92" ht="18" customHeight="1" x14ac:dyDescent="0.3">
      <c r="C208" s="315"/>
      <c r="D208" s="321"/>
      <c r="E208" s="60" t="s">
        <v>47</v>
      </c>
      <c r="F208" s="61">
        <f>CA119</f>
        <v>0</v>
      </c>
      <c r="G208" s="62">
        <f>IFERROR(F208/F218,0)</f>
        <v>0</v>
      </c>
      <c r="H208" s="63" t="str">
        <f t="shared" si="340"/>
        <v>0</v>
      </c>
      <c r="I208" s="64">
        <f>IFERROR(H208/H203,0)</f>
        <v>0</v>
      </c>
      <c r="J208" s="63">
        <f>CB119</f>
        <v>0</v>
      </c>
      <c r="K208" s="65">
        <f>IFERROR(J208/J218,0)</f>
        <v>0</v>
      </c>
      <c r="L208" s="66">
        <f t="shared" si="372"/>
        <v>0</v>
      </c>
      <c r="M208" s="62">
        <f>IFERROR(L208/L218,0)</f>
        <v>0</v>
      </c>
      <c r="N208" s="63" t="str">
        <f t="shared" si="341"/>
        <v>0</v>
      </c>
      <c r="O208" s="64">
        <f>IFERROR(N208/N203,0)</f>
        <v>0</v>
      </c>
      <c r="P208" s="63">
        <f t="shared" si="373"/>
        <v>0</v>
      </c>
      <c r="Q208" s="67">
        <f>IFERROR(P208/P218,0)</f>
        <v>0</v>
      </c>
      <c r="R208" s="66">
        <f>CE119</f>
        <v>0</v>
      </c>
      <c r="S208" s="62">
        <f>IFERROR(R208/R218,0)</f>
        <v>0</v>
      </c>
      <c r="T208" s="63" t="str">
        <f t="shared" si="342"/>
        <v>0</v>
      </c>
      <c r="U208" s="64">
        <f>IFERROR(T208/T203,0)</f>
        <v>0</v>
      </c>
      <c r="V208" s="63">
        <f>CF119</f>
        <v>0</v>
      </c>
      <c r="W208" s="67">
        <f>IFERROR(V208/V218,0)</f>
        <v>0</v>
      </c>
      <c r="X208" s="68">
        <f>CG119</f>
        <v>0</v>
      </c>
      <c r="Y208" s="62">
        <f>IFERROR(X208/X218,0)</f>
        <v>0</v>
      </c>
      <c r="Z208" s="63" t="str">
        <f t="shared" si="343"/>
        <v>0</v>
      </c>
      <c r="AA208" s="64">
        <f>IFERROR(Z208/Z203,0)</f>
        <v>0</v>
      </c>
      <c r="AB208" s="63">
        <f>CH119</f>
        <v>0</v>
      </c>
      <c r="AC208" s="65">
        <f>IFERROR(AB208/AB218,0)</f>
        <v>0</v>
      </c>
      <c r="AD208" s="66">
        <f>CI119</f>
        <v>0</v>
      </c>
      <c r="AE208" s="62">
        <f>IFERROR(AD208/AD218,0)</f>
        <v>0</v>
      </c>
      <c r="AF208" s="63" t="str">
        <f t="shared" si="344"/>
        <v>0</v>
      </c>
      <c r="AG208" s="64">
        <f>IFERROR(AF208/AF203,0)</f>
        <v>0</v>
      </c>
      <c r="AH208" s="63">
        <f>CJ119</f>
        <v>0</v>
      </c>
      <c r="AI208" s="67">
        <f>IFERROR(AH208/AH218,0)</f>
        <v>0</v>
      </c>
      <c r="AJ208" s="66">
        <f>CK119</f>
        <v>0</v>
      </c>
      <c r="AK208" s="62">
        <f>IFERROR(AJ208/AJ218,0)</f>
        <v>0</v>
      </c>
      <c r="AL208" s="63" t="str">
        <f t="shared" si="345"/>
        <v>0</v>
      </c>
      <c r="AM208" s="64">
        <f>IFERROR(AL208/AL203,0)</f>
        <v>0</v>
      </c>
      <c r="AN208" s="63">
        <f>CL119</f>
        <v>0</v>
      </c>
      <c r="AO208" s="65">
        <f>IFERROR(AN208/AN218,0)</f>
        <v>0</v>
      </c>
      <c r="AP208" s="66">
        <f t="shared" ref="AP208:AP209" si="374">CM119</f>
        <v>0</v>
      </c>
      <c r="AQ208" s="62">
        <f>IFERROR(AP208/AP218,0)</f>
        <v>0</v>
      </c>
      <c r="AR208" s="63" t="str">
        <f t="shared" si="347"/>
        <v>0</v>
      </c>
      <c r="AS208" s="64">
        <f>IFERROR(AR208/AR203,0)</f>
        <v>0</v>
      </c>
      <c r="AT208" s="63">
        <f t="shared" ref="AT208:AT209" si="375">CN119</f>
        <v>0</v>
      </c>
      <c r="AU208" s="69">
        <f>IFERROR(AT208/AT218,0)</f>
        <v>0</v>
      </c>
      <c r="AV208" s="70">
        <f t="shared" si="349"/>
        <v>0</v>
      </c>
      <c r="AW208" s="71">
        <f t="shared" si="350"/>
        <v>0</v>
      </c>
      <c r="AX208" s="72">
        <f t="shared" si="351"/>
        <v>0</v>
      </c>
      <c r="AY208" s="71">
        <f t="shared" si="352"/>
        <v>0</v>
      </c>
      <c r="AZ208" s="72">
        <f t="shared" si="353"/>
        <v>0</v>
      </c>
      <c r="BA208" s="73">
        <f t="shared" si="354"/>
        <v>0</v>
      </c>
      <c r="BB208" s="70">
        <f t="shared" si="355"/>
        <v>0</v>
      </c>
      <c r="BC208" s="71">
        <f t="shared" si="356"/>
        <v>0</v>
      </c>
      <c r="BD208" s="72">
        <f t="shared" si="357"/>
        <v>0</v>
      </c>
      <c r="BE208" s="71">
        <f t="shared" si="358"/>
        <v>0</v>
      </c>
      <c r="BF208" s="72">
        <f t="shared" si="359"/>
        <v>0</v>
      </c>
      <c r="BG208" s="73">
        <f t="shared" si="360"/>
        <v>0</v>
      </c>
      <c r="BH208" s="70">
        <f t="shared" si="361"/>
        <v>0</v>
      </c>
      <c r="BI208" s="71">
        <f t="shared" si="362"/>
        <v>0</v>
      </c>
      <c r="BJ208" s="72">
        <f t="shared" si="363"/>
        <v>0</v>
      </c>
      <c r="BK208" s="71">
        <f t="shared" si="364"/>
        <v>0</v>
      </c>
      <c r="BL208" s="72">
        <f t="shared" si="365"/>
        <v>0</v>
      </c>
      <c r="BM208" s="74">
        <f t="shared" si="366"/>
        <v>0</v>
      </c>
      <c r="BN208" s="75">
        <f t="shared" si="367"/>
        <v>0</v>
      </c>
      <c r="BO208" s="71">
        <f t="shared" si="368"/>
        <v>0</v>
      </c>
      <c r="BP208" s="72">
        <f t="shared" si="369"/>
        <v>0</v>
      </c>
      <c r="BQ208" s="71">
        <f t="shared" si="370"/>
        <v>0</v>
      </c>
      <c r="BR208" s="72">
        <f t="shared" si="339"/>
        <v>0</v>
      </c>
      <c r="BS208" s="74">
        <f t="shared" si="371"/>
        <v>0</v>
      </c>
      <c r="BX208" s="6"/>
      <c r="BY208" s="6"/>
      <c r="BZ208" s="6"/>
      <c r="CA208" s="6"/>
      <c r="CB208" s="6"/>
      <c r="CC208" s="6"/>
      <c r="CD208" s="2"/>
      <c r="CE208" s="2"/>
      <c r="CJ208" s="6"/>
      <c r="CK208" s="6"/>
      <c r="CM208" s="6"/>
    </row>
    <row r="209" spans="3:92" ht="18" customHeight="1" x14ac:dyDescent="0.3">
      <c r="C209" s="315"/>
      <c r="D209" s="321"/>
      <c r="E209" s="60" t="s">
        <v>49</v>
      </c>
      <c r="F209" s="61">
        <f>CA120</f>
        <v>450</v>
      </c>
      <c r="G209" s="62">
        <f>IFERROR(F209/F218,0)</f>
        <v>7.1202531645569625E-2</v>
      </c>
      <c r="H209" s="63">
        <f t="shared" si="340"/>
        <v>55</v>
      </c>
      <c r="I209" s="64">
        <f>IFERROR(H209/H203,0)</f>
        <v>0.55536698106392801</v>
      </c>
      <c r="J209" s="63">
        <f>CB120</f>
        <v>24750</v>
      </c>
      <c r="K209" s="65">
        <f>IFERROR(J209/J218,0)</f>
        <v>4.4291338582677163E-2</v>
      </c>
      <c r="L209" s="66">
        <f t="shared" si="372"/>
        <v>1175</v>
      </c>
      <c r="M209" s="62">
        <f>IFERROR(L209/L218,0)</f>
        <v>0.21106520567630682</v>
      </c>
      <c r="N209" s="63">
        <f t="shared" si="341"/>
        <v>61.192902127659579</v>
      </c>
      <c r="O209" s="64">
        <f>IFERROR(N209/N203,0)</f>
        <v>0.49760772087318905</v>
      </c>
      <c r="P209" s="63">
        <f t="shared" si="373"/>
        <v>71901.66</v>
      </c>
      <c r="Q209" s="67">
        <f>IFERROR(P209/P218,0)</f>
        <v>0.13782845958487852</v>
      </c>
      <c r="R209" s="66">
        <f>CE120</f>
        <v>574</v>
      </c>
      <c r="S209" s="62">
        <f>IFERROR(R209/R218,0)</f>
        <v>0.12119932432432433</v>
      </c>
      <c r="T209" s="63">
        <f t="shared" si="342"/>
        <v>53.39562369337979</v>
      </c>
      <c r="U209" s="64">
        <f>IFERROR(T209/T203,0)</f>
        <v>0.52847079968877209</v>
      </c>
      <c r="V209" s="63">
        <f>CF120</f>
        <v>30649.088</v>
      </c>
      <c r="W209" s="67">
        <f>IFERROR(V209/V218,0)</f>
        <v>7.5439495457259004E-2</v>
      </c>
      <c r="X209" s="68">
        <f>CG120</f>
        <v>0</v>
      </c>
      <c r="Y209" s="62">
        <f>IFERROR(X209/X218,0)</f>
        <v>0</v>
      </c>
      <c r="Z209" s="63" t="str">
        <f t="shared" si="343"/>
        <v>0</v>
      </c>
      <c r="AA209" s="64">
        <f>IFERROR(Z209/Z203,0)</f>
        <v>0</v>
      </c>
      <c r="AB209" s="63">
        <f>CH120</f>
        <v>0</v>
      </c>
      <c r="AC209" s="65">
        <f>IFERROR(AB209/AB218,0)</f>
        <v>0</v>
      </c>
      <c r="AD209" s="66">
        <f>CI120</f>
        <v>0</v>
      </c>
      <c r="AE209" s="62">
        <f>IFERROR(AD209/AD218,0)</f>
        <v>0</v>
      </c>
      <c r="AF209" s="63" t="str">
        <f t="shared" si="344"/>
        <v>0</v>
      </c>
      <c r="AG209" s="64">
        <f>IFERROR(AF209/AF203,0)</f>
        <v>0</v>
      </c>
      <c r="AH209" s="63">
        <f>CJ120</f>
        <v>0</v>
      </c>
      <c r="AI209" s="67">
        <f>IFERROR(AH209/AH218,0)</f>
        <v>0</v>
      </c>
      <c r="AJ209" s="66">
        <f>CK120</f>
        <v>0</v>
      </c>
      <c r="AK209" s="62">
        <f>IFERROR(AJ209/AJ218,0)</f>
        <v>0</v>
      </c>
      <c r="AL209" s="63" t="str">
        <f t="shared" si="345"/>
        <v>0</v>
      </c>
      <c r="AM209" s="64">
        <f>IFERROR(AL209/AL203,0)</f>
        <v>0</v>
      </c>
      <c r="AN209" s="63">
        <f>CL120</f>
        <v>0</v>
      </c>
      <c r="AO209" s="65">
        <f>IFERROR(AN209/AN218,0)</f>
        <v>0</v>
      </c>
      <c r="AP209" s="66">
        <f t="shared" si="374"/>
        <v>0</v>
      </c>
      <c r="AQ209" s="62">
        <f>IFERROR(AP209/AP218,0)</f>
        <v>0</v>
      </c>
      <c r="AR209" s="63" t="str">
        <f t="shared" si="347"/>
        <v>0</v>
      </c>
      <c r="AS209" s="64">
        <f>IFERROR(AR209/AR203,0)</f>
        <v>0</v>
      </c>
      <c r="AT209" s="63">
        <f t="shared" si="375"/>
        <v>0</v>
      </c>
      <c r="AU209" s="69">
        <f>IFERROR(AT209/AT218,0)</f>
        <v>0</v>
      </c>
      <c r="AV209" s="70">
        <f t="shared" si="349"/>
        <v>725</v>
      </c>
      <c r="AW209" s="71">
        <f t="shared" si="350"/>
        <v>1.6111111111111112</v>
      </c>
      <c r="AX209" s="72">
        <f t="shared" si="351"/>
        <v>6.192902127659579</v>
      </c>
      <c r="AY209" s="71">
        <f t="shared" si="352"/>
        <v>0.11259822050290144</v>
      </c>
      <c r="AZ209" s="72">
        <f t="shared" si="353"/>
        <v>47151.66</v>
      </c>
      <c r="BA209" s="73">
        <f t="shared" si="354"/>
        <v>1.905117575757576</v>
      </c>
      <c r="BB209" s="70">
        <f t="shared" si="355"/>
        <v>601</v>
      </c>
      <c r="BC209" s="71">
        <f t="shared" si="356"/>
        <v>1.0470383275261324</v>
      </c>
      <c r="BD209" s="72">
        <f t="shared" si="357"/>
        <v>7.7972784342797894</v>
      </c>
      <c r="BE209" s="71">
        <f t="shared" si="358"/>
        <v>0.14602841759195573</v>
      </c>
      <c r="BF209" s="72">
        <f t="shared" si="359"/>
        <v>41252.572</v>
      </c>
      <c r="BG209" s="73">
        <f t="shared" si="360"/>
        <v>1.3459640952448568</v>
      </c>
      <c r="BH209" s="70">
        <f t="shared" si="361"/>
        <v>1175</v>
      </c>
      <c r="BI209" s="71">
        <f t="shared" si="362"/>
        <v>0</v>
      </c>
      <c r="BJ209" s="72">
        <f t="shared" si="363"/>
        <v>61.192902127659579</v>
      </c>
      <c r="BK209" s="71">
        <f t="shared" si="364"/>
        <v>0</v>
      </c>
      <c r="BL209" s="72">
        <f t="shared" si="365"/>
        <v>71901.66</v>
      </c>
      <c r="BM209" s="74">
        <f t="shared" si="366"/>
        <v>0</v>
      </c>
      <c r="BN209" s="75">
        <f t="shared" si="367"/>
        <v>1175</v>
      </c>
      <c r="BO209" s="71">
        <f t="shared" si="368"/>
        <v>0</v>
      </c>
      <c r="BP209" s="72">
        <f t="shared" si="369"/>
        <v>61.192902127659579</v>
      </c>
      <c r="BQ209" s="71">
        <f t="shared" si="370"/>
        <v>0</v>
      </c>
      <c r="BR209" s="72">
        <f t="shared" si="339"/>
        <v>71901.66</v>
      </c>
      <c r="BS209" s="74">
        <f t="shared" si="371"/>
        <v>0</v>
      </c>
      <c r="BX209" s="6"/>
      <c r="BY209" s="6"/>
      <c r="BZ209" s="6"/>
      <c r="CA209" s="6"/>
      <c r="CB209" s="6"/>
      <c r="CC209" s="6"/>
      <c r="CD209" s="2"/>
      <c r="CE209" s="2"/>
      <c r="CJ209" s="6"/>
      <c r="CK209" s="6"/>
      <c r="CM209" s="6"/>
    </row>
    <row r="210" spans="3:92" ht="18" customHeight="1" x14ac:dyDescent="0.3">
      <c r="C210" s="315"/>
      <c r="D210" s="322"/>
      <c r="E210" s="118" t="s">
        <v>41</v>
      </c>
      <c r="F210" s="119">
        <f>SUM(F207:F209)</f>
        <v>750</v>
      </c>
      <c r="G210" s="120">
        <f>IFERROR(F210/F218,0)</f>
        <v>0.11867088607594936</v>
      </c>
      <c r="H210" s="121">
        <f t="shared" si="340"/>
        <v>57</v>
      </c>
      <c r="I210" s="122">
        <f>IFERROR(H210/H203,0)</f>
        <v>0.57556214401170724</v>
      </c>
      <c r="J210" s="121">
        <f>SUM(J207:J209)</f>
        <v>42750</v>
      </c>
      <c r="K210" s="123">
        <f>IFERROR(J210/J218,0)</f>
        <v>7.6503221188260556E-2</v>
      </c>
      <c r="L210" s="124">
        <f>SUM(L207:L209)</f>
        <v>2451</v>
      </c>
      <c r="M210" s="120">
        <f>IFERROR(L210/L218,0)</f>
        <v>0.44027303754266212</v>
      </c>
      <c r="N210" s="121">
        <f t="shared" si="341"/>
        <v>79.356692370461033</v>
      </c>
      <c r="O210" s="122">
        <f>IFERROR(N210/N203,0)</f>
        <v>0.64531181646066849</v>
      </c>
      <c r="P210" s="121">
        <f>SUM(P207:P209)</f>
        <v>194503.253</v>
      </c>
      <c r="Q210" s="125">
        <f>IFERROR(P210/P218,0)</f>
        <v>0.37284373886830852</v>
      </c>
      <c r="R210" s="124">
        <f>SUM(R207:R209)</f>
        <v>862</v>
      </c>
      <c r="S210" s="120">
        <f>IFERROR(R210/R218,0)</f>
        <v>0.18201013513513514</v>
      </c>
      <c r="T210" s="121">
        <f t="shared" si="342"/>
        <v>58.345214617169368</v>
      </c>
      <c r="U210" s="122">
        <f>IFERROR(T210/T203,0)</f>
        <v>0.57745822773433442</v>
      </c>
      <c r="V210" s="121">
        <f>SUM(V207:V209)</f>
        <v>50293.574999999997</v>
      </c>
      <c r="W210" s="125">
        <f>IFERROR(V210/V218,0)</f>
        <v>0.12379232696065263</v>
      </c>
      <c r="X210" s="126">
        <f>SUM(X207:X209)</f>
        <v>0</v>
      </c>
      <c r="Y210" s="120">
        <f>IFERROR(X210/X218,0)</f>
        <v>0</v>
      </c>
      <c r="Z210" s="121" t="str">
        <f t="shared" si="343"/>
        <v>0</v>
      </c>
      <c r="AA210" s="122">
        <f>IFERROR(Z210/Z203,0)</f>
        <v>0</v>
      </c>
      <c r="AB210" s="121">
        <f>SUM(AB207:AB209)</f>
        <v>0</v>
      </c>
      <c r="AC210" s="123">
        <f>IFERROR(AB210/AB218,0)</f>
        <v>0</v>
      </c>
      <c r="AD210" s="124">
        <f>SUM(AD207:AD209)</f>
        <v>0</v>
      </c>
      <c r="AE210" s="120">
        <f>IFERROR(AD210/AD218,0)</f>
        <v>0</v>
      </c>
      <c r="AF210" s="121" t="str">
        <f t="shared" si="344"/>
        <v>0</v>
      </c>
      <c r="AG210" s="122">
        <f>IFERROR(AF210/AF203,0)</f>
        <v>0</v>
      </c>
      <c r="AH210" s="121">
        <f>SUM(AH207:AH209)</f>
        <v>0</v>
      </c>
      <c r="AI210" s="125">
        <f>IFERROR(AH210/AH218,0)</f>
        <v>0</v>
      </c>
      <c r="AJ210" s="124">
        <f>SUM(AJ207:AJ209)</f>
        <v>0</v>
      </c>
      <c r="AK210" s="120">
        <f>IFERROR(AJ210/AJ218,0)</f>
        <v>0</v>
      </c>
      <c r="AL210" s="121" t="str">
        <f t="shared" si="345"/>
        <v>0</v>
      </c>
      <c r="AM210" s="122">
        <f>IFERROR(AL210/AL203,0)</f>
        <v>0</v>
      </c>
      <c r="AN210" s="121">
        <f>SUM(AN207:AN209)</f>
        <v>0</v>
      </c>
      <c r="AO210" s="123">
        <f>IFERROR(AN210/AN218,0)</f>
        <v>0</v>
      </c>
      <c r="AP210" s="124">
        <f>SUM(AP207:AP209)</f>
        <v>0</v>
      </c>
      <c r="AQ210" s="120">
        <f>IFERROR(AP210/AP218,0)</f>
        <v>0</v>
      </c>
      <c r="AR210" s="121" t="str">
        <f t="shared" si="347"/>
        <v>0</v>
      </c>
      <c r="AS210" s="122">
        <f>IFERROR(AR210/AR203,0)</f>
        <v>0</v>
      </c>
      <c r="AT210" s="121">
        <f>SUM(AT207:AT209)</f>
        <v>0</v>
      </c>
      <c r="AU210" s="127">
        <f>IFERROR(AT210/AT218,0)</f>
        <v>0</v>
      </c>
      <c r="AV210" s="128">
        <f t="shared" si="349"/>
        <v>1701</v>
      </c>
      <c r="AW210" s="129">
        <f t="shared" si="350"/>
        <v>2.2679999999999998</v>
      </c>
      <c r="AX210" s="130">
        <f t="shared" si="351"/>
        <v>22.356692370461033</v>
      </c>
      <c r="AY210" s="129">
        <f t="shared" si="352"/>
        <v>0.39222267316598303</v>
      </c>
      <c r="AZ210" s="130">
        <f t="shared" si="353"/>
        <v>151753.253</v>
      </c>
      <c r="BA210" s="131">
        <f t="shared" si="354"/>
        <v>3.5497836959064326</v>
      </c>
      <c r="BB210" s="128">
        <f t="shared" si="355"/>
        <v>1589</v>
      </c>
      <c r="BC210" s="129">
        <f t="shared" si="356"/>
        <v>1.8433874709976799</v>
      </c>
      <c r="BD210" s="130">
        <f t="shared" si="357"/>
        <v>21.011477753291665</v>
      </c>
      <c r="BE210" s="129">
        <f t="shared" si="358"/>
        <v>0.36012341185404728</v>
      </c>
      <c r="BF210" s="130">
        <f t="shared" si="359"/>
        <v>144209.67800000001</v>
      </c>
      <c r="BG210" s="131">
        <f t="shared" si="360"/>
        <v>2.8673578682764154</v>
      </c>
      <c r="BH210" s="128">
        <f t="shared" si="361"/>
        <v>2451</v>
      </c>
      <c r="BI210" s="129">
        <f t="shared" si="362"/>
        <v>0</v>
      </c>
      <c r="BJ210" s="130">
        <f t="shared" si="363"/>
        <v>79.356692370461033</v>
      </c>
      <c r="BK210" s="129">
        <f t="shared" si="364"/>
        <v>0</v>
      </c>
      <c r="BL210" s="130">
        <f t="shared" si="365"/>
        <v>194503.253</v>
      </c>
      <c r="BM210" s="132">
        <f t="shared" si="366"/>
        <v>0</v>
      </c>
      <c r="BN210" s="133">
        <f t="shared" si="367"/>
        <v>2451</v>
      </c>
      <c r="BO210" s="129">
        <f t="shared" si="368"/>
        <v>0</v>
      </c>
      <c r="BP210" s="130">
        <f t="shared" si="369"/>
        <v>79.356692370461033</v>
      </c>
      <c r="BQ210" s="129">
        <f t="shared" si="370"/>
        <v>0</v>
      </c>
      <c r="BR210" s="130">
        <f t="shared" si="339"/>
        <v>194503.253</v>
      </c>
      <c r="BS210" s="132">
        <f t="shared" si="371"/>
        <v>0</v>
      </c>
      <c r="BX210" s="6"/>
      <c r="BY210" s="6"/>
      <c r="BZ210" s="6"/>
      <c r="CA210" s="6"/>
      <c r="CB210" s="6"/>
      <c r="CC210" s="6"/>
      <c r="CD210" s="2"/>
      <c r="CE210" s="2"/>
      <c r="CJ210" s="6"/>
      <c r="CK210" s="6"/>
      <c r="CM210" s="6"/>
    </row>
    <row r="211" spans="3:92" ht="18" customHeight="1" x14ac:dyDescent="0.3">
      <c r="C211" s="315"/>
      <c r="D211" s="323" t="s">
        <v>52</v>
      </c>
      <c r="E211" s="134" t="s">
        <v>53</v>
      </c>
      <c r="F211" s="35">
        <f>CA121</f>
        <v>150</v>
      </c>
      <c r="G211" s="36">
        <f>IFERROR(F211/F218,0)</f>
        <v>2.3734177215189875E-2</v>
      </c>
      <c r="H211" s="37">
        <f t="shared" si="340"/>
        <v>95.254000000000019</v>
      </c>
      <c r="I211" s="38">
        <f>IFERROR(H211/H203,0)</f>
        <v>0.96183502571388013</v>
      </c>
      <c r="J211" s="37">
        <f>CB121</f>
        <v>14288.100000000002</v>
      </c>
      <c r="K211" s="39">
        <f>IFERROR(J211/J218,0)</f>
        <v>2.5569255547602008E-2</v>
      </c>
      <c r="L211" s="40">
        <f t="shared" ref="L211:L215" si="376">CC121</f>
        <v>74</v>
      </c>
      <c r="M211" s="36">
        <f>IFERROR(L211/L218,0)</f>
        <v>1.3292617208550387E-2</v>
      </c>
      <c r="N211" s="37">
        <f t="shared" si="341"/>
        <v>102.672</v>
      </c>
      <c r="O211" s="38">
        <f>IFERROR(N211/N203,0)</f>
        <v>0.83490696046590818</v>
      </c>
      <c r="P211" s="37">
        <f t="shared" ref="P211:P215" si="377">CD121</f>
        <v>7597.7280000000001</v>
      </c>
      <c r="Q211" s="41">
        <f>IFERROR(P211/P218,0)</f>
        <v>1.4564102505907374E-2</v>
      </c>
      <c r="R211" s="40">
        <f>CE121</f>
        <v>102</v>
      </c>
      <c r="S211" s="36">
        <f>IFERROR(R211/R218,0)</f>
        <v>2.1537162162162161E-2</v>
      </c>
      <c r="T211" s="37">
        <f t="shared" si="342"/>
        <v>105.73970588235295</v>
      </c>
      <c r="U211" s="38">
        <f>IFERROR(T211/T203,0)</f>
        <v>1.0465342112565472</v>
      </c>
      <c r="V211" s="37">
        <f>CF121</f>
        <v>10785.45</v>
      </c>
      <c r="W211" s="41">
        <f>IFERROR(V211/V218,0)</f>
        <v>2.6547246896204357E-2</v>
      </c>
      <c r="X211" s="42">
        <f>CG121</f>
        <v>0</v>
      </c>
      <c r="Y211" s="36">
        <f>IFERROR(X211/X218,0)</f>
        <v>0</v>
      </c>
      <c r="Z211" s="37" t="str">
        <f t="shared" si="343"/>
        <v>0</v>
      </c>
      <c r="AA211" s="38">
        <f>IFERROR(Z211/Z203,0)</f>
        <v>0</v>
      </c>
      <c r="AB211" s="37">
        <f>CH121</f>
        <v>0</v>
      </c>
      <c r="AC211" s="39">
        <f>IFERROR(AB211/AB218,0)</f>
        <v>0</v>
      </c>
      <c r="AD211" s="40">
        <f>CI121</f>
        <v>0</v>
      </c>
      <c r="AE211" s="36">
        <f>IFERROR(AD211/AD218,0)</f>
        <v>0</v>
      </c>
      <c r="AF211" s="37" t="str">
        <f t="shared" si="344"/>
        <v>0</v>
      </c>
      <c r="AG211" s="38">
        <f>IFERROR(AF211/AF203,0)</f>
        <v>0</v>
      </c>
      <c r="AH211" s="37">
        <f>CJ121</f>
        <v>0</v>
      </c>
      <c r="AI211" s="41">
        <f>IFERROR(AH211/AH218,0)</f>
        <v>0</v>
      </c>
      <c r="AJ211" s="40">
        <f>CK121</f>
        <v>0</v>
      </c>
      <c r="AK211" s="36">
        <f>IFERROR(AJ211/AJ218,0)</f>
        <v>0</v>
      </c>
      <c r="AL211" s="37" t="str">
        <f t="shared" si="345"/>
        <v>0</v>
      </c>
      <c r="AM211" s="38">
        <f>IFERROR(AL211/AL203,0)</f>
        <v>0</v>
      </c>
      <c r="AN211" s="37">
        <f>CL121</f>
        <v>0</v>
      </c>
      <c r="AO211" s="39">
        <f>IFERROR(AN211/AN218,0)</f>
        <v>0</v>
      </c>
      <c r="AP211" s="40">
        <f>CM121</f>
        <v>0</v>
      </c>
      <c r="AQ211" s="36">
        <f>IFERROR(AP211/AP218,0)</f>
        <v>0</v>
      </c>
      <c r="AR211" s="37" t="str">
        <f t="shared" si="347"/>
        <v>0</v>
      </c>
      <c r="AS211" s="38">
        <f>IFERROR(AR211/AR203,0)</f>
        <v>0</v>
      </c>
      <c r="AT211" s="37">
        <f>CN121</f>
        <v>0</v>
      </c>
      <c r="AU211" s="43">
        <f>IFERROR(AT211/AT218,0)</f>
        <v>0</v>
      </c>
      <c r="AV211" s="44">
        <f t="shared" si="349"/>
        <v>-76</v>
      </c>
      <c r="AW211" s="45">
        <f t="shared" si="350"/>
        <v>-0.50666666666666671</v>
      </c>
      <c r="AX211" s="46">
        <f t="shared" si="351"/>
        <v>7.4179999999999779</v>
      </c>
      <c r="AY211" s="45">
        <f t="shared" si="352"/>
        <v>7.7875994708883373E-2</v>
      </c>
      <c r="AZ211" s="46">
        <f t="shared" si="353"/>
        <v>-6690.3720000000021</v>
      </c>
      <c r="BA211" s="47">
        <f t="shared" si="354"/>
        <v>-0.46824784261028418</v>
      </c>
      <c r="BB211" s="44">
        <f t="shared" si="355"/>
        <v>-28</v>
      </c>
      <c r="BC211" s="45">
        <f t="shared" si="356"/>
        <v>-0.27450980392156865</v>
      </c>
      <c r="BD211" s="46">
        <f t="shared" si="357"/>
        <v>-3.0677058823529535</v>
      </c>
      <c r="BE211" s="45">
        <f t="shared" si="358"/>
        <v>-2.9011863204595194E-2</v>
      </c>
      <c r="BF211" s="46">
        <f t="shared" si="359"/>
        <v>-3187.7220000000007</v>
      </c>
      <c r="BG211" s="47">
        <f t="shared" si="360"/>
        <v>-0.29555762624647097</v>
      </c>
      <c r="BH211" s="44">
        <f t="shared" si="361"/>
        <v>74</v>
      </c>
      <c r="BI211" s="45">
        <f t="shared" si="362"/>
        <v>0</v>
      </c>
      <c r="BJ211" s="46">
        <f t="shared" si="363"/>
        <v>102.672</v>
      </c>
      <c r="BK211" s="45">
        <f t="shared" si="364"/>
        <v>0</v>
      </c>
      <c r="BL211" s="46">
        <f t="shared" si="365"/>
        <v>7597.7280000000001</v>
      </c>
      <c r="BM211" s="48">
        <f t="shared" si="366"/>
        <v>0</v>
      </c>
      <c r="BN211" s="49">
        <f t="shared" si="367"/>
        <v>74</v>
      </c>
      <c r="BO211" s="45">
        <f t="shared" si="368"/>
        <v>0</v>
      </c>
      <c r="BP211" s="46">
        <f t="shared" si="369"/>
        <v>102.672</v>
      </c>
      <c r="BQ211" s="45">
        <f t="shared" si="370"/>
        <v>0</v>
      </c>
      <c r="BR211" s="46">
        <f t="shared" si="339"/>
        <v>7597.7280000000001</v>
      </c>
      <c r="BS211" s="48">
        <f t="shared" si="371"/>
        <v>0</v>
      </c>
      <c r="BX211" s="6"/>
      <c r="BY211" s="6"/>
      <c r="BZ211" s="6"/>
      <c r="CA211" s="6"/>
      <c r="CB211" s="6"/>
      <c r="CC211" s="6"/>
      <c r="CD211" s="2"/>
      <c r="CE211" s="2"/>
      <c r="CJ211" s="6"/>
      <c r="CK211" s="6"/>
      <c r="CM211" s="6"/>
    </row>
    <row r="212" spans="3:92" ht="18" customHeight="1" x14ac:dyDescent="0.3">
      <c r="C212" s="315"/>
      <c r="D212" s="324"/>
      <c r="E212" s="60" t="s">
        <v>51</v>
      </c>
      <c r="F212" s="61">
        <f>CA122</f>
        <v>1100</v>
      </c>
      <c r="G212" s="62">
        <f>IFERROR(F212/F218,0)</f>
        <v>0.17405063291139242</v>
      </c>
      <c r="H212" s="63">
        <f t="shared" si="340"/>
        <v>87.39800000000001</v>
      </c>
      <c r="I212" s="64">
        <f>IFERROR(H212/H203,0)</f>
        <v>0.88250842565500343</v>
      </c>
      <c r="J212" s="63">
        <f>CB122</f>
        <v>96137.800000000017</v>
      </c>
      <c r="K212" s="65">
        <f>IFERROR(J212/J218,0)</f>
        <v>0.17204330708661419</v>
      </c>
      <c r="L212" s="66">
        <f t="shared" si="376"/>
        <v>398</v>
      </c>
      <c r="M212" s="62">
        <f>IFERROR(L212/L218,0)</f>
        <v>7.1492724986527756E-2</v>
      </c>
      <c r="N212" s="63">
        <f t="shared" si="341"/>
        <v>101.4640904522613</v>
      </c>
      <c r="O212" s="64">
        <f>IFERROR(N212/N203,0)</f>
        <v>0.82508449583075683</v>
      </c>
      <c r="P212" s="63">
        <f t="shared" si="377"/>
        <v>40382.707999999999</v>
      </c>
      <c r="Q212" s="67">
        <f>IFERROR(P212/P218,0)</f>
        <v>7.7409707056915661E-2</v>
      </c>
      <c r="R212" s="66">
        <f>CE122</f>
        <v>427</v>
      </c>
      <c r="S212" s="62">
        <f>IFERROR(R212/R218,0)</f>
        <v>9.0160472972972971E-2</v>
      </c>
      <c r="T212" s="63">
        <f t="shared" si="342"/>
        <v>75.262569086651055</v>
      </c>
      <c r="U212" s="64">
        <f>IFERROR(T212/T203,0)</f>
        <v>0.7448938193933915</v>
      </c>
      <c r="V212" s="63">
        <f>CF122</f>
        <v>32137.116999999998</v>
      </c>
      <c r="W212" s="67">
        <f>IFERROR(V212/V218,0)</f>
        <v>7.9102121796606181E-2</v>
      </c>
      <c r="X212" s="68">
        <f>CG122</f>
        <v>0</v>
      </c>
      <c r="Y212" s="62">
        <f>IFERROR(X212/X218,0)</f>
        <v>0</v>
      </c>
      <c r="Z212" s="63" t="str">
        <f t="shared" si="343"/>
        <v>0</v>
      </c>
      <c r="AA212" s="64">
        <f>IFERROR(Z212/Z203,0)</f>
        <v>0</v>
      </c>
      <c r="AB212" s="63">
        <f>CH122</f>
        <v>0</v>
      </c>
      <c r="AC212" s="65">
        <f>IFERROR(AB212/AB218,0)</f>
        <v>0</v>
      </c>
      <c r="AD212" s="66">
        <f>CI122</f>
        <v>0</v>
      </c>
      <c r="AE212" s="62">
        <f>IFERROR(AD212/AD218,0)</f>
        <v>0</v>
      </c>
      <c r="AF212" s="63" t="str">
        <f t="shared" si="344"/>
        <v>0</v>
      </c>
      <c r="AG212" s="64">
        <f>IFERROR(AF212/AF203,0)</f>
        <v>0</v>
      </c>
      <c r="AH212" s="63">
        <f>CJ122</f>
        <v>0</v>
      </c>
      <c r="AI212" s="67">
        <f>IFERROR(AH212/AH218,0)</f>
        <v>0</v>
      </c>
      <c r="AJ212" s="66">
        <f>CK122</f>
        <v>0</v>
      </c>
      <c r="AK212" s="62">
        <f>IFERROR(AJ212/AJ218,0)</f>
        <v>0</v>
      </c>
      <c r="AL212" s="63" t="str">
        <f t="shared" si="345"/>
        <v>0</v>
      </c>
      <c r="AM212" s="64">
        <f>IFERROR(AL212/AL203,0)</f>
        <v>0</v>
      </c>
      <c r="AN212" s="63">
        <f>CL122</f>
        <v>0</v>
      </c>
      <c r="AO212" s="65">
        <f>IFERROR(AN212/AN218,0)</f>
        <v>0</v>
      </c>
      <c r="AP212" s="66">
        <f t="shared" ref="AP212:AP215" si="378">CM122</f>
        <v>0</v>
      </c>
      <c r="AQ212" s="62">
        <f>IFERROR(AP212/AP218,0)</f>
        <v>0</v>
      </c>
      <c r="AR212" s="63" t="str">
        <f t="shared" si="347"/>
        <v>0</v>
      </c>
      <c r="AS212" s="64">
        <f>IFERROR(AR212/AR203,0)</f>
        <v>0</v>
      </c>
      <c r="AT212" s="63">
        <f t="shared" ref="AT212:AT215" si="379">CN122</f>
        <v>0</v>
      </c>
      <c r="AU212" s="69">
        <f>IFERROR(AT212/AT218,0)</f>
        <v>0</v>
      </c>
      <c r="AV212" s="70">
        <f t="shared" si="349"/>
        <v>-702</v>
      </c>
      <c r="AW212" s="71">
        <f t="shared" si="350"/>
        <v>-0.63818181818181818</v>
      </c>
      <c r="AX212" s="72">
        <f t="shared" si="351"/>
        <v>14.066090452261292</v>
      </c>
      <c r="AY212" s="71">
        <f t="shared" si="352"/>
        <v>0.16094293293051662</v>
      </c>
      <c r="AZ212" s="72">
        <f t="shared" si="353"/>
        <v>-55755.092000000019</v>
      </c>
      <c r="BA212" s="73">
        <f t="shared" si="354"/>
        <v>-0.57994973881241307</v>
      </c>
      <c r="BB212" s="70">
        <f t="shared" si="355"/>
        <v>-29</v>
      </c>
      <c r="BC212" s="71">
        <f t="shared" si="356"/>
        <v>-6.7915690866510545E-2</v>
      </c>
      <c r="BD212" s="72">
        <f t="shared" si="357"/>
        <v>26.201521365610247</v>
      </c>
      <c r="BE212" s="71">
        <f t="shared" si="358"/>
        <v>0.3481348256321678</v>
      </c>
      <c r="BF212" s="72">
        <f t="shared" si="359"/>
        <v>8245.5910000000003</v>
      </c>
      <c r="BG212" s="73">
        <f t="shared" si="360"/>
        <v>0.25657531756815649</v>
      </c>
      <c r="BH212" s="70">
        <f t="shared" si="361"/>
        <v>398</v>
      </c>
      <c r="BI212" s="71">
        <f t="shared" si="362"/>
        <v>0</v>
      </c>
      <c r="BJ212" s="72">
        <f t="shared" si="363"/>
        <v>101.4640904522613</v>
      </c>
      <c r="BK212" s="71">
        <f t="shared" si="364"/>
        <v>0</v>
      </c>
      <c r="BL212" s="72">
        <f t="shared" si="365"/>
        <v>40382.707999999999</v>
      </c>
      <c r="BM212" s="74">
        <f t="shared" si="366"/>
        <v>0</v>
      </c>
      <c r="BN212" s="75">
        <f t="shared" si="367"/>
        <v>398</v>
      </c>
      <c r="BO212" s="71">
        <f t="shared" si="368"/>
        <v>0</v>
      </c>
      <c r="BP212" s="72">
        <f t="shared" si="369"/>
        <v>101.4640904522613</v>
      </c>
      <c r="BQ212" s="71">
        <f t="shared" si="370"/>
        <v>0</v>
      </c>
      <c r="BR212" s="72">
        <f t="shared" si="339"/>
        <v>40382.707999999999</v>
      </c>
      <c r="BS212" s="74">
        <f t="shared" si="371"/>
        <v>0</v>
      </c>
      <c r="BX212" s="6"/>
      <c r="BY212" s="6"/>
      <c r="BZ212" s="6"/>
      <c r="CA212" s="6"/>
      <c r="CB212" s="6"/>
      <c r="CC212" s="6"/>
      <c r="CD212" s="2"/>
      <c r="CE212" s="2"/>
      <c r="CJ212" s="6"/>
      <c r="CK212" s="6"/>
      <c r="CM212" s="6"/>
    </row>
    <row r="213" spans="3:92" ht="18" customHeight="1" x14ac:dyDescent="0.3">
      <c r="C213" s="315"/>
      <c r="D213" s="324"/>
      <c r="E213" s="60" t="s">
        <v>54</v>
      </c>
      <c r="F213" s="61">
        <f>CA123</f>
        <v>1400</v>
      </c>
      <c r="G213" s="62">
        <f>IFERROR(F213/F218,0)</f>
        <v>0.22151898734177214</v>
      </c>
      <c r="H213" s="63">
        <f t="shared" si="340"/>
        <v>86.416000000000011</v>
      </c>
      <c r="I213" s="64">
        <f>IFERROR(H213/H203,0)</f>
        <v>0.87259260064764377</v>
      </c>
      <c r="J213" s="63">
        <f>CB123</f>
        <v>120982.40000000001</v>
      </c>
      <c r="K213" s="65">
        <f>IFERROR(J213/J218,0)</f>
        <v>0.21650393700787404</v>
      </c>
      <c r="L213" s="66">
        <f t="shared" si="376"/>
        <v>794</v>
      </c>
      <c r="M213" s="62">
        <f>IFERROR(L213/L218,0)</f>
        <v>0.14262619004850008</v>
      </c>
      <c r="N213" s="63">
        <f t="shared" si="341"/>
        <v>99.188484886649888</v>
      </c>
      <c r="O213" s="64">
        <f>IFERROR(N213/N203,0)</f>
        <v>0.80657975329136999</v>
      </c>
      <c r="P213" s="63">
        <f t="shared" si="377"/>
        <v>78755.657000000007</v>
      </c>
      <c r="Q213" s="67">
        <f>IFERROR(P213/P218,0)</f>
        <v>0.15096690240399258</v>
      </c>
      <c r="R213" s="66">
        <f>CE123</f>
        <v>825</v>
      </c>
      <c r="S213" s="62">
        <f>IFERROR(R213/R218,0)</f>
        <v>0.17419763513513514</v>
      </c>
      <c r="T213" s="63">
        <f t="shared" si="342"/>
        <v>78.561152727272727</v>
      </c>
      <c r="U213" s="64">
        <f>IFERROR(T213/T203,0)</f>
        <v>0.77754078582663055</v>
      </c>
      <c r="V213" s="63">
        <f>CF123</f>
        <v>64812.951000000001</v>
      </c>
      <c r="W213" s="67">
        <f>IFERROR(V213/V218,0)</f>
        <v>0.15953023863339916</v>
      </c>
      <c r="X213" s="68">
        <f>CG123</f>
        <v>0</v>
      </c>
      <c r="Y213" s="62">
        <f>IFERROR(X213/X218,0)</f>
        <v>0</v>
      </c>
      <c r="Z213" s="63" t="str">
        <f t="shared" si="343"/>
        <v>0</v>
      </c>
      <c r="AA213" s="64">
        <f>IFERROR(Z213/Z203,0)</f>
        <v>0</v>
      </c>
      <c r="AB213" s="63">
        <f>CH123</f>
        <v>0</v>
      </c>
      <c r="AC213" s="65">
        <f>IFERROR(AB213/AB218,0)</f>
        <v>0</v>
      </c>
      <c r="AD213" s="66">
        <f>CI123</f>
        <v>0</v>
      </c>
      <c r="AE213" s="62">
        <f>IFERROR(AD213/AD218,0)</f>
        <v>0</v>
      </c>
      <c r="AF213" s="63" t="str">
        <f t="shared" si="344"/>
        <v>0</v>
      </c>
      <c r="AG213" s="64">
        <f>IFERROR(AF213/AF203,0)</f>
        <v>0</v>
      </c>
      <c r="AH213" s="63">
        <f>CJ123</f>
        <v>0</v>
      </c>
      <c r="AI213" s="67">
        <f>IFERROR(AH213/AH218,0)</f>
        <v>0</v>
      </c>
      <c r="AJ213" s="66">
        <f>CK123</f>
        <v>0</v>
      </c>
      <c r="AK213" s="62">
        <f>IFERROR(AJ213/AJ218,0)</f>
        <v>0</v>
      </c>
      <c r="AL213" s="63" t="str">
        <f t="shared" si="345"/>
        <v>0</v>
      </c>
      <c r="AM213" s="64">
        <f>IFERROR(AL213/AL203,0)</f>
        <v>0</v>
      </c>
      <c r="AN213" s="63">
        <f>CL123</f>
        <v>0</v>
      </c>
      <c r="AO213" s="65">
        <f>IFERROR(AN213/AN218,0)</f>
        <v>0</v>
      </c>
      <c r="AP213" s="66">
        <f t="shared" si="378"/>
        <v>0</v>
      </c>
      <c r="AQ213" s="62">
        <f>IFERROR(AP213/AP218,0)</f>
        <v>0</v>
      </c>
      <c r="AR213" s="63" t="str">
        <f t="shared" si="347"/>
        <v>0</v>
      </c>
      <c r="AS213" s="64">
        <f>IFERROR(AR213/AR203,0)</f>
        <v>0</v>
      </c>
      <c r="AT213" s="63">
        <f t="shared" si="379"/>
        <v>0</v>
      </c>
      <c r="AU213" s="69">
        <f>IFERROR(AT213/AT218,0)</f>
        <v>0</v>
      </c>
      <c r="AV213" s="70">
        <f t="shared" si="349"/>
        <v>-606</v>
      </c>
      <c r="AW213" s="71">
        <f t="shared" si="350"/>
        <v>-0.43285714285714288</v>
      </c>
      <c r="AX213" s="72">
        <f t="shared" si="351"/>
        <v>12.772484886649877</v>
      </c>
      <c r="AY213" s="71">
        <f t="shared" si="352"/>
        <v>0.14780231538893115</v>
      </c>
      <c r="AZ213" s="72">
        <f t="shared" si="353"/>
        <v>-42226.743000000002</v>
      </c>
      <c r="BA213" s="73">
        <f t="shared" si="354"/>
        <v>-0.34903211541513474</v>
      </c>
      <c r="BB213" s="70">
        <f t="shared" si="355"/>
        <v>-31</v>
      </c>
      <c r="BC213" s="71">
        <f t="shared" si="356"/>
        <v>-3.7575757575757575E-2</v>
      </c>
      <c r="BD213" s="72">
        <f t="shared" si="357"/>
        <v>20.627332159377161</v>
      </c>
      <c r="BE213" s="71">
        <f t="shared" si="358"/>
        <v>0.26256402106249038</v>
      </c>
      <c r="BF213" s="72">
        <f t="shared" si="359"/>
        <v>13942.706000000006</v>
      </c>
      <c r="BG213" s="73">
        <f t="shared" si="360"/>
        <v>0.21512222148317248</v>
      </c>
      <c r="BH213" s="70">
        <f t="shared" si="361"/>
        <v>794</v>
      </c>
      <c r="BI213" s="71">
        <f t="shared" si="362"/>
        <v>0</v>
      </c>
      <c r="BJ213" s="72">
        <f t="shared" si="363"/>
        <v>99.188484886649888</v>
      </c>
      <c r="BK213" s="71">
        <f t="shared" si="364"/>
        <v>0</v>
      </c>
      <c r="BL213" s="72">
        <f t="shared" si="365"/>
        <v>78755.657000000007</v>
      </c>
      <c r="BM213" s="74">
        <f t="shared" si="366"/>
        <v>0</v>
      </c>
      <c r="BN213" s="75">
        <f t="shared" si="367"/>
        <v>794</v>
      </c>
      <c r="BO213" s="71">
        <f t="shared" si="368"/>
        <v>0</v>
      </c>
      <c r="BP213" s="72">
        <f t="shared" si="369"/>
        <v>99.188484886649888</v>
      </c>
      <c r="BQ213" s="71">
        <f t="shared" si="370"/>
        <v>0</v>
      </c>
      <c r="BR213" s="72">
        <f t="shared" si="339"/>
        <v>78755.657000000007</v>
      </c>
      <c r="BS213" s="74">
        <f t="shared" si="371"/>
        <v>0</v>
      </c>
      <c r="BX213" s="6"/>
      <c r="BY213" s="6"/>
      <c r="BZ213" s="6"/>
      <c r="CA213" s="6"/>
      <c r="CB213" s="6"/>
      <c r="CC213" s="6"/>
      <c r="CD213" s="2"/>
      <c r="CE213" s="2"/>
      <c r="CJ213" s="6"/>
      <c r="CK213" s="6"/>
      <c r="CM213" s="6"/>
    </row>
    <row r="214" spans="3:92" ht="18" customHeight="1" x14ac:dyDescent="0.3">
      <c r="C214" s="315"/>
      <c r="D214" s="324"/>
      <c r="E214" s="60" t="s">
        <v>56</v>
      </c>
      <c r="F214" s="61">
        <f>CA124</f>
        <v>10</v>
      </c>
      <c r="G214" s="62">
        <f>IFERROR(F214/F218,0)</f>
        <v>1.5822784810126582E-3</v>
      </c>
      <c r="H214" s="63">
        <f t="shared" si="340"/>
        <v>88.380000000000024</v>
      </c>
      <c r="I214" s="64">
        <f>IFERROR(H214/H203,0)</f>
        <v>0.89242425066236308</v>
      </c>
      <c r="J214" s="63">
        <f>CB124</f>
        <v>883.80000000000018</v>
      </c>
      <c r="K214" s="65">
        <f>IFERROR(J214/J218,0)</f>
        <v>1.5816034359341449E-3</v>
      </c>
      <c r="L214" s="66">
        <f t="shared" si="376"/>
        <v>0</v>
      </c>
      <c r="M214" s="62">
        <f>IFERROR(L214/L218,0)</f>
        <v>0</v>
      </c>
      <c r="N214" s="63" t="str">
        <f t="shared" si="341"/>
        <v>0</v>
      </c>
      <c r="O214" s="64">
        <f>IFERROR(N214/N203,0)</f>
        <v>0</v>
      </c>
      <c r="P214" s="63">
        <f t="shared" si="377"/>
        <v>0</v>
      </c>
      <c r="Q214" s="67">
        <f>IFERROR(P214/P218,0)</f>
        <v>0</v>
      </c>
      <c r="R214" s="66">
        <f>CE124</f>
        <v>0</v>
      </c>
      <c r="S214" s="62">
        <f>IFERROR(R214/R218,0)</f>
        <v>0</v>
      </c>
      <c r="T214" s="63" t="str">
        <f t="shared" si="342"/>
        <v>0</v>
      </c>
      <c r="U214" s="64">
        <f>IFERROR(T214/T203,0)</f>
        <v>0</v>
      </c>
      <c r="V214" s="63">
        <f>CF124</f>
        <v>0</v>
      </c>
      <c r="W214" s="67">
        <f>IFERROR(V214/V218,0)</f>
        <v>0</v>
      </c>
      <c r="X214" s="68">
        <f>CG124</f>
        <v>0</v>
      </c>
      <c r="Y214" s="62">
        <f>IFERROR(X214/X218,0)</f>
        <v>0</v>
      </c>
      <c r="Z214" s="63" t="str">
        <f t="shared" si="343"/>
        <v>0</v>
      </c>
      <c r="AA214" s="64">
        <f>IFERROR(Z214/Z203,0)</f>
        <v>0</v>
      </c>
      <c r="AB214" s="63">
        <f>CH124</f>
        <v>0</v>
      </c>
      <c r="AC214" s="65">
        <f>IFERROR(AB214/AB218,0)</f>
        <v>0</v>
      </c>
      <c r="AD214" s="66">
        <f>CI124</f>
        <v>0</v>
      </c>
      <c r="AE214" s="62">
        <f>IFERROR(AD214/AD218,0)</f>
        <v>0</v>
      </c>
      <c r="AF214" s="63" t="str">
        <f t="shared" si="344"/>
        <v>0</v>
      </c>
      <c r="AG214" s="64">
        <f>IFERROR(AF214/AF203,0)</f>
        <v>0</v>
      </c>
      <c r="AH214" s="63">
        <f>CJ124</f>
        <v>0</v>
      </c>
      <c r="AI214" s="67">
        <f>IFERROR(AH214/AH218,0)</f>
        <v>0</v>
      </c>
      <c r="AJ214" s="66">
        <f>CK124</f>
        <v>0</v>
      </c>
      <c r="AK214" s="62">
        <f>IFERROR(AJ214/AJ218,0)</f>
        <v>0</v>
      </c>
      <c r="AL214" s="63" t="str">
        <f t="shared" si="345"/>
        <v>0</v>
      </c>
      <c r="AM214" s="64">
        <f>IFERROR(AL214/AL203,0)</f>
        <v>0</v>
      </c>
      <c r="AN214" s="63">
        <f>CL124</f>
        <v>0</v>
      </c>
      <c r="AO214" s="65">
        <f>IFERROR(AN214/AN218,0)</f>
        <v>0</v>
      </c>
      <c r="AP214" s="66">
        <f t="shared" si="378"/>
        <v>0</v>
      </c>
      <c r="AQ214" s="62">
        <f>IFERROR(AP214/AP218,0)</f>
        <v>0</v>
      </c>
      <c r="AR214" s="63" t="str">
        <f t="shared" si="347"/>
        <v>0</v>
      </c>
      <c r="AS214" s="64">
        <f>IFERROR(AR214/AR203,0)</f>
        <v>0</v>
      </c>
      <c r="AT214" s="63">
        <f t="shared" si="379"/>
        <v>0</v>
      </c>
      <c r="AU214" s="69">
        <f>IFERROR(AT214/AT218,0)</f>
        <v>0</v>
      </c>
      <c r="AV214" s="70">
        <f t="shared" si="349"/>
        <v>-10</v>
      </c>
      <c r="AW214" s="71">
        <f t="shared" si="350"/>
        <v>-1</v>
      </c>
      <c r="AX214" s="72">
        <f t="shared" si="351"/>
        <v>-88.380000000000024</v>
      </c>
      <c r="AY214" s="71">
        <f t="shared" si="352"/>
        <v>-1</v>
      </c>
      <c r="AZ214" s="72">
        <f t="shared" si="353"/>
        <v>-883.80000000000018</v>
      </c>
      <c r="BA214" s="73">
        <f t="shared" si="354"/>
        <v>-1</v>
      </c>
      <c r="BB214" s="70">
        <f t="shared" si="355"/>
        <v>0</v>
      </c>
      <c r="BC214" s="71">
        <f t="shared" si="356"/>
        <v>0</v>
      </c>
      <c r="BD214" s="72">
        <f t="shared" si="357"/>
        <v>0</v>
      </c>
      <c r="BE214" s="71">
        <f t="shared" si="358"/>
        <v>0</v>
      </c>
      <c r="BF214" s="72">
        <f t="shared" si="359"/>
        <v>0</v>
      </c>
      <c r="BG214" s="73">
        <f t="shared" si="360"/>
        <v>0</v>
      </c>
      <c r="BH214" s="70">
        <f t="shared" si="361"/>
        <v>0</v>
      </c>
      <c r="BI214" s="71">
        <f t="shared" si="362"/>
        <v>0</v>
      </c>
      <c r="BJ214" s="72">
        <f t="shared" si="363"/>
        <v>0</v>
      </c>
      <c r="BK214" s="71">
        <f t="shared" si="364"/>
        <v>0</v>
      </c>
      <c r="BL214" s="72">
        <f t="shared" si="365"/>
        <v>0</v>
      </c>
      <c r="BM214" s="74">
        <f t="shared" si="366"/>
        <v>0</v>
      </c>
      <c r="BN214" s="75">
        <f t="shared" si="367"/>
        <v>0</v>
      </c>
      <c r="BO214" s="71">
        <f t="shared" si="368"/>
        <v>0</v>
      </c>
      <c r="BP214" s="72">
        <f t="shared" si="369"/>
        <v>0</v>
      </c>
      <c r="BQ214" s="71">
        <f t="shared" si="370"/>
        <v>0</v>
      </c>
      <c r="BR214" s="72">
        <f t="shared" si="339"/>
        <v>0</v>
      </c>
      <c r="BS214" s="74">
        <f t="shared" si="371"/>
        <v>0</v>
      </c>
      <c r="BX214" s="6"/>
      <c r="BY214" s="6"/>
      <c r="BZ214" s="6"/>
      <c r="CA214" s="6"/>
      <c r="CB214" s="6"/>
      <c r="CC214" s="6"/>
      <c r="CD214" s="2"/>
      <c r="CE214" s="2"/>
      <c r="CJ214" s="6"/>
      <c r="CK214" s="6"/>
      <c r="CM214" s="6"/>
    </row>
    <row r="215" spans="3:92" ht="18" customHeight="1" x14ac:dyDescent="0.3">
      <c r="C215" s="315"/>
      <c r="D215" s="324"/>
      <c r="E215" s="60" t="s">
        <v>39</v>
      </c>
      <c r="F215" s="61">
        <f>CA125</f>
        <v>90</v>
      </c>
      <c r="G215" s="62">
        <f>IFERROR(F215/F218,0)</f>
        <v>1.4240506329113924E-2</v>
      </c>
      <c r="H215" s="63">
        <f t="shared" si="340"/>
        <v>93.29</v>
      </c>
      <c r="I215" s="64">
        <f>IFERROR(H215/H203,0)</f>
        <v>0.94200337569916082</v>
      </c>
      <c r="J215" s="63">
        <f>CB125</f>
        <v>8396.1</v>
      </c>
      <c r="K215" s="65">
        <f>IFERROR(J215/J218,0)</f>
        <v>1.5025232641374375E-2</v>
      </c>
      <c r="L215" s="66">
        <f t="shared" si="376"/>
        <v>75</v>
      </c>
      <c r="M215" s="62">
        <f>IFERROR(L215/L218,0)</f>
        <v>1.3472247170828094E-2</v>
      </c>
      <c r="N215" s="63">
        <f t="shared" si="341"/>
        <v>103.07867999999999</v>
      </c>
      <c r="O215" s="64">
        <f>IFERROR(N215/N203,0)</f>
        <v>0.83821399610057268</v>
      </c>
      <c r="P215" s="63">
        <f t="shared" si="377"/>
        <v>7730.9009999999998</v>
      </c>
      <c r="Q215" s="67">
        <f>IFERROR(P215/P218,0)</f>
        <v>1.4819382139900483E-2</v>
      </c>
      <c r="R215" s="66">
        <f>CE125</f>
        <v>79</v>
      </c>
      <c r="S215" s="62">
        <f>IFERROR(R215/R218,0)</f>
        <v>1.6680743243243243E-2</v>
      </c>
      <c r="T215" s="63">
        <f t="shared" si="342"/>
        <v>95.212784810126578</v>
      </c>
      <c r="U215" s="64">
        <f>IFERROR(T215/T203,0)</f>
        <v>0.9423464518018374</v>
      </c>
      <c r="V215" s="63">
        <f>CF125</f>
        <v>7521.8099999999995</v>
      </c>
      <c r="W215" s="67">
        <f>IFERROR(V215/V218,0)</f>
        <v>1.8514141475445056E-2</v>
      </c>
      <c r="X215" s="68">
        <f>CG125</f>
        <v>0</v>
      </c>
      <c r="Y215" s="62">
        <f>IFERROR(X215/X218,0)</f>
        <v>0</v>
      </c>
      <c r="Z215" s="63" t="str">
        <f t="shared" si="343"/>
        <v>0</v>
      </c>
      <c r="AA215" s="64">
        <f>IFERROR(Z215/Z203,0)</f>
        <v>0</v>
      </c>
      <c r="AB215" s="63">
        <f>CH125</f>
        <v>0</v>
      </c>
      <c r="AC215" s="65">
        <f>IFERROR(AB215/AB218,0)</f>
        <v>0</v>
      </c>
      <c r="AD215" s="66">
        <f>CI125</f>
        <v>0</v>
      </c>
      <c r="AE215" s="62">
        <f>IFERROR(AD215/AD218,0)</f>
        <v>0</v>
      </c>
      <c r="AF215" s="63" t="str">
        <f t="shared" si="344"/>
        <v>0</v>
      </c>
      <c r="AG215" s="64">
        <f>IFERROR(AF215/AF203,0)</f>
        <v>0</v>
      </c>
      <c r="AH215" s="63">
        <f>CJ125</f>
        <v>0</v>
      </c>
      <c r="AI215" s="67">
        <f>IFERROR(AH215/AH218,0)</f>
        <v>0</v>
      </c>
      <c r="AJ215" s="66">
        <f>CK125</f>
        <v>0</v>
      </c>
      <c r="AK215" s="62">
        <f>IFERROR(AJ215/AJ218,0)</f>
        <v>0</v>
      </c>
      <c r="AL215" s="63" t="str">
        <f t="shared" si="345"/>
        <v>0</v>
      </c>
      <c r="AM215" s="64">
        <f>IFERROR(AL215/AL203,0)</f>
        <v>0</v>
      </c>
      <c r="AN215" s="63">
        <f>CL125</f>
        <v>0</v>
      </c>
      <c r="AO215" s="65">
        <f>IFERROR(AN215/AN218,0)</f>
        <v>0</v>
      </c>
      <c r="AP215" s="66">
        <f t="shared" si="378"/>
        <v>0</v>
      </c>
      <c r="AQ215" s="62">
        <f>IFERROR(AP215/AP218,0)</f>
        <v>0</v>
      </c>
      <c r="AR215" s="63" t="str">
        <f t="shared" si="347"/>
        <v>0</v>
      </c>
      <c r="AS215" s="64">
        <f>IFERROR(AR215/AR203,0)</f>
        <v>0</v>
      </c>
      <c r="AT215" s="63">
        <f t="shared" si="379"/>
        <v>0</v>
      </c>
      <c r="AU215" s="69">
        <f>IFERROR(AT215/AT218,0)</f>
        <v>0</v>
      </c>
      <c r="AV215" s="70">
        <f t="shared" si="349"/>
        <v>-15</v>
      </c>
      <c r="AW215" s="71">
        <f t="shared" si="350"/>
        <v>-0.16666666666666666</v>
      </c>
      <c r="AX215" s="72">
        <f t="shared" si="351"/>
        <v>9.7886799999999852</v>
      </c>
      <c r="AY215" s="71">
        <f t="shared" si="352"/>
        <v>0.10492743059277505</v>
      </c>
      <c r="AZ215" s="72">
        <f t="shared" si="353"/>
        <v>-665.19900000000052</v>
      </c>
      <c r="BA215" s="73">
        <f t="shared" si="354"/>
        <v>-7.9227141172687379E-2</v>
      </c>
      <c r="BB215" s="70">
        <f t="shared" si="355"/>
        <v>-4</v>
      </c>
      <c r="BC215" s="71">
        <f t="shared" si="356"/>
        <v>-5.0632911392405063E-2</v>
      </c>
      <c r="BD215" s="72">
        <f t="shared" si="357"/>
        <v>7.8658951898734131</v>
      </c>
      <c r="BE215" s="71">
        <f t="shared" si="358"/>
        <v>8.2613854909921902E-2</v>
      </c>
      <c r="BF215" s="72">
        <f t="shared" si="359"/>
        <v>209.09100000000035</v>
      </c>
      <c r="BG215" s="73">
        <f t="shared" si="360"/>
        <v>2.7797963522077845E-2</v>
      </c>
      <c r="BH215" s="70">
        <f t="shared" si="361"/>
        <v>75</v>
      </c>
      <c r="BI215" s="71">
        <f t="shared" si="362"/>
        <v>0</v>
      </c>
      <c r="BJ215" s="72">
        <f t="shared" si="363"/>
        <v>103.07867999999999</v>
      </c>
      <c r="BK215" s="71">
        <f t="shared" si="364"/>
        <v>0</v>
      </c>
      <c r="BL215" s="72">
        <f t="shared" si="365"/>
        <v>7730.9009999999998</v>
      </c>
      <c r="BM215" s="74">
        <f t="shared" si="366"/>
        <v>0</v>
      </c>
      <c r="BN215" s="75">
        <f t="shared" si="367"/>
        <v>75</v>
      </c>
      <c r="BO215" s="71">
        <f t="shared" si="368"/>
        <v>0</v>
      </c>
      <c r="BP215" s="72">
        <f t="shared" si="369"/>
        <v>103.07867999999999</v>
      </c>
      <c r="BQ215" s="71">
        <f t="shared" si="370"/>
        <v>0</v>
      </c>
      <c r="BR215" s="72">
        <f t="shared" si="339"/>
        <v>7730.9009999999998</v>
      </c>
      <c r="BS215" s="74">
        <f t="shared" si="371"/>
        <v>0</v>
      </c>
      <c r="BX215" s="6"/>
      <c r="BY215" s="6"/>
      <c r="BZ215" s="6"/>
      <c r="CA215" s="6"/>
      <c r="CB215" s="6"/>
      <c r="CC215" s="6"/>
      <c r="CD215" s="2"/>
      <c r="CE215" s="2"/>
      <c r="CJ215" s="6"/>
      <c r="CK215" s="6"/>
      <c r="CM215" s="6"/>
    </row>
    <row r="216" spans="3:92" ht="18" customHeight="1" x14ac:dyDescent="0.3">
      <c r="C216" s="315"/>
      <c r="D216" s="325"/>
      <c r="E216" s="86" t="s">
        <v>41</v>
      </c>
      <c r="F216" s="87">
        <f>SUM(F211:F215)</f>
        <v>2750</v>
      </c>
      <c r="G216" s="88">
        <f>IFERROR(F216/F218,0)</f>
        <v>0.435126582278481</v>
      </c>
      <c r="H216" s="89">
        <f t="shared" si="340"/>
        <v>87.522981818181833</v>
      </c>
      <c r="I216" s="90">
        <f>IFERROR(H216/H203,0)</f>
        <v>0.88377043974684921</v>
      </c>
      <c r="J216" s="89">
        <f>SUM(J211:J215)</f>
        <v>240688.20000000004</v>
      </c>
      <c r="K216" s="91">
        <f>IFERROR(J216/J218,0)</f>
        <v>0.4307233357193988</v>
      </c>
      <c r="L216" s="92">
        <f>SUM(L211:L215)</f>
        <v>1341</v>
      </c>
      <c r="M216" s="88">
        <f>IFERROR(L216/L218,0)</f>
        <v>0.24088377941440633</v>
      </c>
      <c r="N216" s="89">
        <f t="shared" si="341"/>
        <v>100.27367188665175</v>
      </c>
      <c r="O216" s="90">
        <f>IFERROR(N216/N203,0)</f>
        <v>0.81540426415809775</v>
      </c>
      <c r="P216" s="89">
        <f>SUM(P211:P215)</f>
        <v>134466.99400000001</v>
      </c>
      <c r="Q216" s="93">
        <f>IFERROR(P216/P218,0)</f>
        <v>0.25776009410671608</v>
      </c>
      <c r="R216" s="92">
        <f>SUM(R211:R215)</f>
        <v>1433</v>
      </c>
      <c r="S216" s="88">
        <f>IFERROR(R216/R218,0)</f>
        <v>0.30257601351351349</v>
      </c>
      <c r="T216" s="89">
        <f t="shared" si="342"/>
        <v>80.430794138171663</v>
      </c>
      <c r="U216" s="90">
        <f>IFERROR(T216/T203,0)</f>
        <v>0.79604512800311322</v>
      </c>
      <c r="V216" s="89">
        <f>SUM(V211:V215)</f>
        <v>115257.32799999999</v>
      </c>
      <c r="W216" s="93">
        <f>IFERROR(V216/V218,0)</f>
        <v>0.28369374880165477</v>
      </c>
      <c r="X216" s="94">
        <f>SUM(X211:X215)</f>
        <v>0</v>
      </c>
      <c r="Y216" s="88">
        <f>IFERROR(X216/X218,0)</f>
        <v>0</v>
      </c>
      <c r="Z216" s="89" t="str">
        <f t="shared" si="343"/>
        <v>0</v>
      </c>
      <c r="AA216" s="90">
        <f>IFERROR(Z216/Z203,0)</f>
        <v>0</v>
      </c>
      <c r="AB216" s="89">
        <f>SUM(AB211:AB215)</f>
        <v>0</v>
      </c>
      <c r="AC216" s="91">
        <f>IFERROR(AB216/AB218,0)</f>
        <v>0</v>
      </c>
      <c r="AD216" s="92">
        <f>SUM(AD211:AD215)</f>
        <v>0</v>
      </c>
      <c r="AE216" s="88">
        <f>IFERROR(AD216/AD218,0)</f>
        <v>0</v>
      </c>
      <c r="AF216" s="89" t="str">
        <f t="shared" si="344"/>
        <v>0</v>
      </c>
      <c r="AG216" s="90">
        <f>IFERROR(AF216/AF203,0)</f>
        <v>0</v>
      </c>
      <c r="AH216" s="89">
        <f>SUM(AH211:AH215)</f>
        <v>0</v>
      </c>
      <c r="AI216" s="93">
        <f>IFERROR(AH216/AH218,0)</f>
        <v>0</v>
      </c>
      <c r="AJ216" s="92">
        <f>SUM(AJ211:AJ215)</f>
        <v>0</v>
      </c>
      <c r="AK216" s="88">
        <f>IFERROR(AJ216/AJ218,0)</f>
        <v>0</v>
      </c>
      <c r="AL216" s="89" t="str">
        <f t="shared" si="345"/>
        <v>0</v>
      </c>
      <c r="AM216" s="90">
        <f>IFERROR(AL216/AL203,0)</f>
        <v>0</v>
      </c>
      <c r="AN216" s="89">
        <f>SUM(AN211:AN215)</f>
        <v>0</v>
      </c>
      <c r="AO216" s="91">
        <f>IFERROR(AN216/AN218,0)</f>
        <v>0</v>
      </c>
      <c r="AP216" s="92">
        <f>SUM(AP211:AP215)</f>
        <v>0</v>
      </c>
      <c r="AQ216" s="88">
        <f>IFERROR(AP216/AP218,0)</f>
        <v>0</v>
      </c>
      <c r="AR216" s="89" t="str">
        <f t="shared" si="347"/>
        <v>0</v>
      </c>
      <c r="AS216" s="90">
        <f>IFERROR(AR216/AR203,0)</f>
        <v>0</v>
      </c>
      <c r="AT216" s="89">
        <f>SUM(AT211:AT215)</f>
        <v>0</v>
      </c>
      <c r="AU216" s="95">
        <f>IFERROR(AT216/AT218,0)</f>
        <v>0</v>
      </c>
      <c r="AV216" s="96">
        <f t="shared" si="349"/>
        <v>-1409</v>
      </c>
      <c r="AW216" s="97">
        <f t="shared" si="350"/>
        <v>-0.51236363636363635</v>
      </c>
      <c r="AX216" s="98">
        <f t="shared" si="351"/>
        <v>12.750690068469922</v>
      </c>
      <c r="AY216" s="97">
        <f t="shared" si="352"/>
        <v>0.14568390842713635</v>
      </c>
      <c r="AZ216" s="98">
        <f t="shared" si="353"/>
        <v>-106221.20600000003</v>
      </c>
      <c r="BA216" s="99">
        <f t="shared" si="354"/>
        <v>-0.44132286501789458</v>
      </c>
      <c r="BB216" s="96">
        <f t="shared" si="355"/>
        <v>-92</v>
      </c>
      <c r="BC216" s="97">
        <f t="shared" si="356"/>
        <v>-6.4200976971388699E-2</v>
      </c>
      <c r="BD216" s="98">
        <f t="shared" si="357"/>
        <v>19.842877748480092</v>
      </c>
      <c r="BE216" s="97">
        <f t="shared" si="358"/>
        <v>0.24670747020590286</v>
      </c>
      <c r="BF216" s="98">
        <f t="shared" si="359"/>
        <v>19209.666000000012</v>
      </c>
      <c r="BG216" s="99">
        <f t="shared" si="360"/>
        <v>0.16666763262115544</v>
      </c>
      <c r="BH216" s="96">
        <f t="shared" si="361"/>
        <v>1341</v>
      </c>
      <c r="BI216" s="97">
        <f t="shared" si="362"/>
        <v>0</v>
      </c>
      <c r="BJ216" s="98">
        <f t="shared" si="363"/>
        <v>100.27367188665175</v>
      </c>
      <c r="BK216" s="97">
        <f t="shared" si="364"/>
        <v>0</v>
      </c>
      <c r="BL216" s="98">
        <f t="shared" si="365"/>
        <v>134466.99400000001</v>
      </c>
      <c r="BM216" s="100">
        <f t="shared" si="366"/>
        <v>0</v>
      </c>
      <c r="BN216" s="101">
        <f t="shared" si="367"/>
        <v>1341</v>
      </c>
      <c r="BO216" s="97">
        <f t="shared" si="368"/>
        <v>0</v>
      </c>
      <c r="BP216" s="98">
        <f t="shared" si="369"/>
        <v>100.27367188665175</v>
      </c>
      <c r="BQ216" s="97">
        <f t="shared" si="370"/>
        <v>0</v>
      </c>
      <c r="BR216" s="98">
        <f t="shared" si="339"/>
        <v>134466.99400000001</v>
      </c>
      <c r="BS216" s="100">
        <f t="shared" si="371"/>
        <v>0</v>
      </c>
      <c r="BX216" s="213"/>
      <c r="BY216" s="213"/>
      <c r="BZ216" s="213"/>
      <c r="CA216" s="213"/>
      <c r="CB216" s="213"/>
      <c r="CC216" s="14"/>
      <c r="CD216" s="8"/>
      <c r="CE216" s="8"/>
      <c r="CF216" s="8"/>
      <c r="CG216" s="8"/>
      <c r="CH216" s="8"/>
      <c r="CI216" s="8"/>
      <c r="CJ216" s="14"/>
      <c r="CK216" s="6"/>
      <c r="CM216" s="6"/>
    </row>
    <row r="217" spans="3:92" ht="18" customHeight="1" x14ac:dyDescent="0.3">
      <c r="C217" s="315"/>
      <c r="D217" s="326" t="s">
        <v>57</v>
      </c>
      <c r="E217" s="327"/>
      <c r="F217" s="155">
        <f>CA126</f>
        <v>30</v>
      </c>
      <c r="G217" s="156">
        <f>IFERROR(F217/F218,0)</f>
        <v>4.7468354430379748E-3</v>
      </c>
      <c r="H217" s="157">
        <f t="shared" si="340"/>
        <v>0</v>
      </c>
      <c r="I217" s="158">
        <f>IFERROR(H217/H203,0)</f>
        <v>0</v>
      </c>
      <c r="J217" s="157">
        <f>CB126</f>
        <v>0</v>
      </c>
      <c r="K217" s="159">
        <f>IFERROR(J217/J218,0)</f>
        <v>0</v>
      </c>
      <c r="L217" s="160">
        <f>CC126</f>
        <v>92</v>
      </c>
      <c r="M217" s="156">
        <f>IFERROR(L217/L218,0)</f>
        <v>1.6525956529549128E-2</v>
      </c>
      <c r="N217" s="157">
        <f t="shared" si="341"/>
        <v>0</v>
      </c>
      <c r="O217" s="158">
        <f>IFERROR(N217/N203,0)</f>
        <v>0</v>
      </c>
      <c r="P217" s="157">
        <f>CD126</f>
        <v>0</v>
      </c>
      <c r="Q217" s="161">
        <f>IFERROR(P217/P218,0)</f>
        <v>0</v>
      </c>
      <c r="R217" s="160">
        <f>CE126</f>
        <v>41</v>
      </c>
      <c r="S217" s="156">
        <f>IFERROR(R217/R218,0)</f>
        <v>8.6570945945945946E-3</v>
      </c>
      <c r="T217" s="157">
        <f t="shared" si="342"/>
        <v>0</v>
      </c>
      <c r="U217" s="158">
        <f>IFERROR(T217/T203,0)</f>
        <v>0</v>
      </c>
      <c r="V217" s="157">
        <f>CF126</f>
        <v>0</v>
      </c>
      <c r="W217" s="161">
        <f>IFERROR(V217/V218,0)</f>
        <v>0</v>
      </c>
      <c r="X217" s="162">
        <f>CG126</f>
        <v>0</v>
      </c>
      <c r="Y217" s="156">
        <f>IFERROR(X217/X218,0)</f>
        <v>0</v>
      </c>
      <c r="Z217" s="157" t="str">
        <f t="shared" si="343"/>
        <v>0</v>
      </c>
      <c r="AA217" s="158">
        <f>IFERROR(Z217/Z203,0)</f>
        <v>0</v>
      </c>
      <c r="AB217" s="157">
        <f>CH126</f>
        <v>0</v>
      </c>
      <c r="AC217" s="159">
        <f>IFERROR(AB217/AB218,0)</f>
        <v>0</v>
      </c>
      <c r="AD217" s="160">
        <f>CI126</f>
        <v>0</v>
      </c>
      <c r="AE217" s="156">
        <f>IFERROR(AD217/AD218,0)</f>
        <v>0</v>
      </c>
      <c r="AF217" s="157" t="str">
        <f t="shared" si="344"/>
        <v>0</v>
      </c>
      <c r="AG217" s="158">
        <f>IFERROR(AF217/AF203,0)</f>
        <v>0</v>
      </c>
      <c r="AH217" s="157">
        <f>CJ126</f>
        <v>0</v>
      </c>
      <c r="AI217" s="161">
        <f>IFERROR(AH217/AH218,0)</f>
        <v>0</v>
      </c>
      <c r="AJ217" s="160">
        <f>CK126</f>
        <v>0</v>
      </c>
      <c r="AK217" s="156">
        <f>IFERROR(AJ217/AJ218,0)</f>
        <v>0</v>
      </c>
      <c r="AL217" s="157" t="str">
        <f t="shared" si="345"/>
        <v>0</v>
      </c>
      <c r="AM217" s="158">
        <f>IFERROR(AL217/AL203,0)</f>
        <v>0</v>
      </c>
      <c r="AN217" s="157">
        <f>CL126</f>
        <v>0</v>
      </c>
      <c r="AO217" s="159">
        <f>IFERROR(AN217/AN218,0)</f>
        <v>0</v>
      </c>
      <c r="AP217" s="160">
        <f>CM126</f>
        <v>0</v>
      </c>
      <c r="AQ217" s="156">
        <f>IFERROR(AP217/AP218,0)</f>
        <v>0</v>
      </c>
      <c r="AR217" s="157" t="str">
        <f t="shared" si="347"/>
        <v>0</v>
      </c>
      <c r="AS217" s="158">
        <f>IFERROR(AR217/AR203,0)</f>
        <v>0</v>
      </c>
      <c r="AT217" s="157">
        <f>CN126</f>
        <v>0</v>
      </c>
      <c r="AU217" s="163">
        <f>IFERROR(AT217/AT218,0)</f>
        <v>0</v>
      </c>
      <c r="AV217" s="164">
        <f t="shared" si="349"/>
        <v>62</v>
      </c>
      <c r="AW217" s="165">
        <f t="shared" si="350"/>
        <v>2.0666666666666669</v>
      </c>
      <c r="AX217" s="166">
        <f t="shared" si="351"/>
        <v>0</v>
      </c>
      <c r="AY217" s="165">
        <f t="shared" si="352"/>
        <v>0</v>
      </c>
      <c r="AZ217" s="166">
        <f t="shared" si="353"/>
        <v>0</v>
      </c>
      <c r="BA217" s="167">
        <f t="shared" si="354"/>
        <v>0</v>
      </c>
      <c r="BB217" s="164">
        <f t="shared" si="355"/>
        <v>51</v>
      </c>
      <c r="BC217" s="165">
        <f t="shared" si="356"/>
        <v>1.2439024390243902</v>
      </c>
      <c r="BD217" s="166">
        <f t="shared" si="357"/>
        <v>0</v>
      </c>
      <c r="BE217" s="165">
        <f t="shared" si="358"/>
        <v>0</v>
      </c>
      <c r="BF217" s="166">
        <f t="shared" si="359"/>
        <v>0</v>
      </c>
      <c r="BG217" s="167">
        <f t="shared" si="360"/>
        <v>0</v>
      </c>
      <c r="BH217" s="164">
        <f t="shared" si="361"/>
        <v>92</v>
      </c>
      <c r="BI217" s="165">
        <f t="shared" si="362"/>
        <v>0</v>
      </c>
      <c r="BJ217" s="166">
        <f t="shared" si="363"/>
        <v>0</v>
      </c>
      <c r="BK217" s="165">
        <f t="shared" si="364"/>
        <v>0</v>
      </c>
      <c r="BL217" s="166">
        <f t="shared" si="365"/>
        <v>0</v>
      </c>
      <c r="BM217" s="168">
        <f t="shared" si="366"/>
        <v>0</v>
      </c>
      <c r="BN217" s="169">
        <f t="shared" si="367"/>
        <v>92</v>
      </c>
      <c r="BO217" s="165">
        <f t="shared" si="368"/>
        <v>0</v>
      </c>
      <c r="BP217" s="166">
        <f t="shared" si="369"/>
        <v>0</v>
      </c>
      <c r="BQ217" s="165">
        <f t="shared" si="370"/>
        <v>0</v>
      </c>
      <c r="BR217" s="166">
        <f t="shared" si="339"/>
        <v>0</v>
      </c>
      <c r="BS217" s="168">
        <f t="shared" si="371"/>
        <v>0</v>
      </c>
      <c r="BX217" s="6"/>
      <c r="BY217" s="6"/>
      <c r="BZ217" s="6"/>
      <c r="CA217" s="6"/>
      <c r="CB217" s="6"/>
      <c r="CC217" s="6"/>
      <c r="CD217" s="2"/>
      <c r="CE217" s="2"/>
      <c r="CJ217" s="6"/>
      <c r="CK217" s="6"/>
      <c r="CM217" s="6"/>
    </row>
    <row r="218" spans="3:92" ht="18" customHeight="1" x14ac:dyDescent="0.3">
      <c r="C218" s="315"/>
      <c r="D218" s="328" t="s">
        <v>59</v>
      </c>
      <c r="E218" s="329"/>
      <c r="F218" s="170">
        <f>SUM(F206,F210,F216,F217)</f>
        <v>6320</v>
      </c>
      <c r="G218" s="171">
        <f>IFERROR(F218/F218,0)</f>
        <v>1</v>
      </c>
      <c r="H218" s="172">
        <f t="shared" si="340"/>
        <v>88.417721518987335</v>
      </c>
      <c r="I218" s="173">
        <f>IFERROR(H218/H203,0)</f>
        <v>0.8928051467736563</v>
      </c>
      <c r="J218" s="172">
        <f>SUM(J206,J210,J216,J217)</f>
        <v>558800</v>
      </c>
      <c r="K218" s="174">
        <f>IFERROR(J218/J218,0)</f>
        <v>1</v>
      </c>
      <c r="L218" s="175">
        <f>SUM(L206,L210,L216,L217)</f>
        <v>5567</v>
      </c>
      <c r="M218" s="171">
        <f>IFERROR(L218/L218,0)</f>
        <v>1</v>
      </c>
      <c r="N218" s="172">
        <f t="shared" si="341"/>
        <v>93.708458415663742</v>
      </c>
      <c r="O218" s="173">
        <f>IFERROR(N218/N203,0)</f>
        <v>0.76201733857105902</v>
      </c>
      <c r="P218" s="172">
        <f>SUM(P206,P210,P216,P217)</f>
        <v>521674.98800000007</v>
      </c>
      <c r="Q218" s="176">
        <f>IFERROR(P218/P218,0)</f>
        <v>1</v>
      </c>
      <c r="R218" s="175">
        <f>SUM(R206,R210,R216,R217)</f>
        <v>4736</v>
      </c>
      <c r="S218" s="171">
        <f>IFERROR(R218/R218,0)</f>
        <v>1</v>
      </c>
      <c r="T218" s="172">
        <f t="shared" si="342"/>
        <v>85.784156883445931</v>
      </c>
      <c r="U218" s="173">
        <f>IFERROR(T218/T203,0)</f>
        <v>0.84902879399164133</v>
      </c>
      <c r="V218" s="172">
        <f>SUM(V206,V210,V216,V217)</f>
        <v>406273.76699999993</v>
      </c>
      <c r="W218" s="176">
        <f>IFERROR(V218/V218,0)</f>
        <v>1</v>
      </c>
      <c r="X218" s="177">
        <f>SUM(X206,X210,X216,X217)</f>
        <v>0</v>
      </c>
      <c r="Y218" s="171">
        <f>IFERROR(X218/X218,0)</f>
        <v>0</v>
      </c>
      <c r="Z218" s="172" t="str">
        <f t="shared" si="343"/>
        <v>0</v>
      </c>
      <c r="AA218" s="173">
        <f>IFERROR(Z218/Z203,0)</f>
        <v>0</v>
      </c>
      <c r="AB218" s="172">
        <f>SUM(AB206,AB210,AB216,AB217)</f>
        <v>0</v>
      </c>
      <c r="AC218" s="174">
        <f>IFERROR(AB218/AB218,0)</f>
        <v>0</v>
      </c>
      <c r="AD218" s="175">
        <f>SUM(AD206,AD210,AD216,AD217)</f>
        <v>0</v>
      </c>
      <c r="AE218" s="171">
        <f>IFERROR(AD218/AD218,0)</f>
        <v>0</v>
      </c>
      <c r="AF218" s="172" t="str">
        <f t="shared" si="344"/>
        <v>0</v>
      </c>
      <c r="AG218" s="173">
        <f>IFERROR(AF218/AF203,0)</f>
        <v>0</v>
      </c>
      <c r="AH218" s="172">
        <f>SUM(AH206,AH210,AH216,AH217)</f>
        <v>0</v>
      </c>
      <c r="AI218" s="176">
        <f>IFERROR(AH218/AH218,0)</f>
        <v>0</v>
      </c>
      <c r="AJ218" s="175">
        <f>SUM(AJ206,AJ210,AJ216,AJ217)</f>
        <v>0</v>
      </c>
      <c r="AK218" s="171">
        <f>IFERROR(AJ218/AJ218,0)</f>
        <v>0</v>
      </c>
      <c r="AL218" s="172" t="str">
        <f t="shared" si="345"/>
        <v>0</v>
      </c>
      <c r="AM218" s="173">
        <f>IFERROR(AL218/AL203,0)</f>
        <v>0</v>
      </c>
      <c r="AN218" s="172">
        <f>SUM(AN206,AN210,AN216,AN217)</f>
        <v>0</v>
      </c>
      <c r="AO218" s="174">
        <f>IFERROR(AN218/AN218,0)</f>
        <v>0</v>
      </c>
      <c r="AP218" s="175">
        <f>SUM(AP206,AP210,AP216,AP217)</f>
        <v>0</v>
      </c>
      <c r="AQ218" s="171">
        <f>IFERROR(AP218/AP218,0)</f>
        <v>0</v>
      </c>
      <c r="AR218" s="172" t="str">
        <f t="shared" si="347"/>
        <v>0</v>
      </c>
      <c r="AS218" s="173">
        <f>IFERROR(AR218/AR203,0)</f>
        <v>0</v>
      </c>
      <c r="AT218" s="172">
        <f>SUM(AT206,AT210,AT216,AT217)</f>
        <v>0</v>
      </c>
      <c r="AU218" s="178">
        <f>IFERROR(AT218/AT218,0)</f>
        <v>0</v>
      </c>
      <c r="AV218" s="179">
        <f t="shared" si="349"/>
        <v>-753</v>
      </c>
      <c r="AW218" s="180">
        <f t="shared" si="350"/>
        <v>-0.11914556962025316</v>
      </c>
      <c r="AX218" s="181">
        <f t="shared" si="351"/>
        <v>5.2907368966764068</v>
      </c>
      <c r="AY218" s="180">
        <f t="shared" si="352"/>
        <v>5.9837969196483348E-2</v>
      </c>
      <c r="AZ218" s="181">
        <f t="shared" si="353"/>
        <v>-37125.01199999993</v>
      </c>
      <c r="BA218" s="182">
        <f t="shared" si="354"/>
        <v>-6.6437029348604029E-2</v>
      </c>
      <c r="BB218" s="179">
        <f t="shared" si="355"/>
        <v>831</v>
      </c>
      <c r="BC218" s="180">
        <f t="shared" si="356"/>
        <v>0.17546452702702703</v>
      </c>
      <c r="BD218" s="181">
        <f t="shared" si="357"/>
        <v>7.924301532217811</v>
      </c>
      <c r="BE218" s="180">
        <f t="shared" si="358"/>
        <v>9.2374883895921245E-2</v>
      </c>
      <c r="BF218" s="181">
        <f t="shared" si="359"/>
        <v>115401.22100000014</v>
      </c>
      <c r="BG218" s="182">
        <f t="shared" si="360"/>
        <v>0.28404792623492264</v>
      </c>
      <c r="BH218" s="179">
        <f t="shared" si="361"/>
        <v>5567</v>
      </c>
      <c r="BI218" s="180">
        <f t="shared" si="362"/>
        <v>0</v>
      </c>
      <c r="BJ218" s="181">
        <f t="shared" si="363"/>
        <v>93.708458415663742</v>
      </c>
      <c r="BK218" s="180">
        <f t="shared" si="364"/>
        <v>0</v>
      </c>
      <c r="BL218" s="181">
        <f t="shared" si="365"/>
        <v>521674.98800000007</v>
      </c>
      <c r="BM218" s="183">
        <f t="shared" si="366"/>
        <v>0</v>
      </c>
      <c r="BN218" s="184">
        <f t="shared" si="367"/>
        <v>5567</v>
      </c>
      <c r="BO218" s="180">
        <f t="shared" si="368"/>
        <v>0</v>
      </c>
      <c r="BP218" s="181">
        <f t="shared" si="369"/>
        <v>93.708458415663742</v>
      </c>
      <c r="BQ218" s="180">
        <f t="shared" si="370"/>
        <v>0</v>
      </c>
      <c r="BR218" s="181">
        <f t="shared" si="339"/>
        <v>521674.98800000007</v>
      </c>
      <c r="BS218" s="183">
        <f t="shared" si="371"/>
        <v>0</v>
      </c>
      <c r="BX218" s="6"/>
      <c r="BY218" s="6"/>
      <c r="BZ218" s="6"/>
      <c r="CA218" s="6"/>
      <c r="CB218" s="6"/>
      <c r="CC218" s="6"/>
      <c r="CD218" s="2"/>
      <c r="CE218" s="2"/>
      <c r="CJ218" s="6"/>
      <c r="CK218" s="6"/>
      <c r="CM218" s="6"/>
    </row>
    <row r="219" spans="3:92" ht="18" customHeight="1" thickBot="1" x14ac:dyDescent="0.35">
      <c r="C219" s="316"/>
      <c r="D219" s="330" t="s">
        <v>60</v>
      </c>
      <c r="E219" s="331"/>
      <c r="F219" s="185">
        <f>F218/F198</f>
        <v>0.89645390070921982</v>
      </c>
      <c r="G219" s="186"/>
      <c r="H219" s="187"/>
      <c r="I219" s="188"/>
      <c r="J219" s="187"/>
      <c r="K219" s="189"/>
      <c r="L219" s="190">
        <f>L218/L198</f>
        <v>0.78964539007092194</v>
      </c>
      <c r="M219" s="186"/>
      <c r="N219" s="187"/>
      <c r="O219" s="188"/>
      <c r="P219" s="187"/>
      <c r="Q219" s="191"/>
      <c r="R219" s="190">
        <f>R218/R198</f>
        <v>0.67177304964539009</v>
      </c>
      <c r="S219" s="186"/>
      <c r="T219" s="187"/>
      <c r="U219" s="188"/>
      <c r="V219" s="187"/>
      <c r="W219" s="191"/>
      <c r="X219" s="192" t="e">
        <f>X218/X198</f>
        <v>#DIV/0!</v>
      </c>
      <c r="Y219" s="186"/>
      <c r="Z219" s="187"/>
      <c r="AA219" s="188"/>
      <c r="AB219" s="187"/>
      <c r="AC219" s="189"/>
      <c r="AD219" s="190" t="e">
        <f>AD218/AD198</f>
        <v>#DIV/0!</v>
      </c>
      <c r="AE219" s="186"/>
      <c r="AF219" s="187"/>
      <c r="AG219" s="188"/>
      <c r="AH219" s="187"/>
      <c r="AI219" s="191"/>
      <c r="AJ219" s="190" t="e">
        <f>AJ218/AJ198</f>
        <v>#DIV/0!</v>
      </c>
      <c r="AK219" s="186"/>
      <c r="AL219" s="187"/>
      <c r="AM219" s="188"/>
      <c r="AN219" s="187"/>
      <c r="AO219" s="189"/>
      <c r="AP219" s="190" t="e">
        <f>AP218/AP198</f>
        <v>#DIV/0!</v>
      </c>
      <c r="AQ219" s="186"/>
      <c r="AR219" s="187"/>
      <c r="AS219" s="188"/>
      <c r="AT219" s="187"/>
      <c r="AU219" s="193"/>
      <c r="AV219" s="194">
        <f t="shared" si="349"/>
        <v>-0.10680851063829788</v>
      </c>
      <c r="AW219" s="195"/>
      <c r="AX219" s="196"/>
      <c r="AY219" s="197"/>
      <c r="AZ219" s="196"/>
      <c r="BA219" s="197"/>
      <c r="BB219" s="194">
        <f t="shared" si="355"/>
        <v>0.11787234042553185</v>
      </c>
      <c r="BC219" s="195"/>
      <c r="BD219" s="196"/>
      <c r="BE219" s="197"/>
      <c r="BF219" s="196"/>
      <c r="BG219" s="197"/>
      <c r="BH219" s="194">
        <f t="shared" si="361"/>
        <v>0</v>
      </c>
      <c r="BI219" s="195"/>
      <c r="BJ219" s="196"/>
      <c r="BK219" s="197"/>
      <c r="BL219" s="196"/>
      <c r="BM219" s="198"/>
      <c r="BN219" s="199">
        <f>IFERROR(L219-AP219,0)</f>
        <v>0</v>
      </c>
      <c r="BO219" s="195"/>
      <c r="BP219" s="196"/>
      <c r="BQ219" s="197"/>
      <c r="BR219" s="196"/>
      <c r="BS219" s="198"/>
      <c r="BX219" s="6"/>
      <c r="BY219" s="6"/>
      <c r="BZ219" s="6"/>
      <c r="CA219" s="6"/>
      <c r="CB219" s="6"/>
      <c r="CC219" s="6"/>
      <c r="CD219" s="2"/>
      <c r="CE219" s="2"/>
      <c r="CJ219" s="6"/>
      <c r="CK219" s="6"/>
      <c r="CM219" s="6"/>
    </row>
    <row r="220" spans="3:92" ht="18" customHeight="1" x14ac:dyDescent="0.3">
      <c r="L220" s="8"/>
      <c r="P220" s="8"/>
      <c r="AM220" s="4"/>
      <c r="AS220" s="4"/>
      <c r="BI220" s="3"/>
      <c r="BK220" s="3"/>
      <c r="BM220" s="3"/>
      <c r="BO220" s="3"/>
      <c r="BQ220" s="3"/>
      <c r="BS220" s="3"/>
      <c r="BX220" s="6"/>
      <c r="BY220" s="6"/>
      <c r="BZ220" s="6"/>
      <c r="CA220" s="6"/>
      <c r="CB220" s="6"/>
      <c r="CC220" s="6"/>
      <c r="CD220" s="2"/>
      <c r="CE220" s="2"/>
      <c r="CJ220" s="6"/>
      <c r="CK220" s="6"/>
      <c r="CM220" s="6"/>
    </row>
    <row r="221" spans="3:92" ht="18" customHeight="1" x14ac:dyDescent="0.3">
      <c r="AM221" s="4"/>
      <c r="AN221" s="8"/>
      <c r="AS221" s="4"/>
      <c r="AT221" s="8"/>
      <c r="BI221" s="3"/>
      <c r="BK221" s="3"/>
      <c r="BM221" s="3"/>
      <c r="BO221" s="3"/>
      <c r="BQ221" s="3"/>
      <c r="BS221" s="3"/>
      <c r="BX221" s="6"/>
      <c r="BY221" s="6"/>
      <c r="BZ221" s="6"/>
      <c r="CA221" s="6"/>
      <c r="CB221" s="6"/>
      <c r="CC221" s="6"/>
      <c r="CD221" s="2"/>
      <c r="CE221" s="2"/>
      <c r="CJ221" s="6"/>
      <c r="CK221" s="6"/>
      <c r="CM221" s="6"/>
    </row>
    <row r="222" spans="3:92" s="8" customFormat="1" ht="18" customHeight="1" thickBot="1" x14ac:dyDescent="0.35">
      <c r="C222" s="7"/>
      <c r="D222" s="7"/>
      <c r="E222" s="7"/>
      <c r="F222" s="7">
        <f>CJ169</f>
        <v>7285</v>
      </c>
      <c r="G222" s="3"/>
      <c r="I222" s="4"/>
      <c r="J222" s="9"/>
      <c r="K222" s="9"/>
      <c r="L222" s="7">
        <f>CJ170</f>
        <v>7285</v>
      </c>
      <c r="M222" s="3"/>
      <c r="O222" s="4"/>
      <c r="P222" s="9"/>
      <c r="Q222" s="9"/>
      <c r="R222" s="10">
        <f>CJ171</f>
        <v>7285</v>
      </c>
      <c r="S222" s="11"/>
      <c r="T222" s="10"/>
      <c r="U222" s="12"/>
      <c r="V222" s="9"/>
      <c r="W222" s="9"/>
      <c r="X222" s="10">
        <f>CJ172</f>
        <v>0</v>
      </c>
      <c r="Y222" s="11"/>
      <c r="Z222" s="10"/>
      <c r="AA222" s="12"/>
      <c r="AB222" s="9"/>
      <c r="AC222" s="9"/>
      <c r="AD222" s="10">
        <f>CJ173</f>
        <v>0</v>
      </c>
      <c r="AE222" s="11"/>
      <c r="AF222" s="10"/>
      <c r="AG222" s="12"/>
      <c r="AH222" s="9"/>
      <c r="AI222" s="9"/>
      <c r="AJ222" s="10">
        <f>CJ174</f>
        <v>0</v>
      </c>
      <c r="AK222" s="3"/>
      <c r="AM222" s="4"/>
      <c r="AO222" s="3"/>
      <c r="AP222" s="10">
        <f>CJ175</f>
        <v>0</v>
      </c>
      <c r="AQ222" s="3"/>
      <c r="AS222" s="4"/>
      <c r="AU222" s="3"/>
      <c r="AW222" s="3"/>
      <c r="AY222" s="3"/>
      <c r="BA222" s="3"/>
      <c r="BC222" s="3"/>
      <c r="BE222" s="3"/>
      <c r="BG222" s="3"/>
      <c r="BI222" s="3"/>
      <c r="BK222" s="3"/>
      <c r="BM222" s="11" t="s">
        <v>1</v>
      </c>
      <c r="BO222" s="3"/>
      <c r="BQ222" s="3"/>
      <c r="BS222" s="11" t="s">
        <v>1</v>
      </c>
      <c r="BX222" s="6"/>
      <c r="BY222" s="6"/>
      <c r="BZ222" s="6"/>
      <c r="CA222" s="6"/>
      <c r="CB222" s="6"/>
      <c r="CC222" s="6"/>
      <c r="CD222" s="2"/>
      <c r="CE222" s="2"/>
      <c r="CF222" s="2"/>
      <c r="CG222" s="2"/>
      <c r="CH222" s="2"/>
      <c r="CI222" s="2"/>
      <c r="CJ222" s="6"/>
      <c r="CK222" s="6"/>
      <c r="CL222" s="2"/>
      <c r="CM222" s="6"/>
      <c r="CN222" s="2"/>
    </row>
    <row r="223" spans="3:92" s="15" customFormat="1" ht="18" customHeight="1" x14ac:dyDescent="0.3">
      <c r="C223" s="347" t="s">
        <v>2</v>
      </c>
      <c r="D223" s="345"/>
      <c r="E223" s="352"/>
      <c r="F223" s="358" t="str">
        <f>$F$7</f>
        <v>2025 Budget</v>
      </c>
      <c r="G223" s="345"/>
      <c r="H223" s="345"/>
      <c r="I223" s="345"/>
      <c r="J223" s="345"/>
      <c r="K223" s="346"/>
      <c r="L223" s="359" t="str">
        <f>$L$7</f>
        <v>2025 Actual</v>
      </c>
      <c r="M223" s="345"/>
      <c r="N223" s="345"/>
      <c r="O223" s="345"/>
      <c r="P223" s="345"/>
      <c r="Q223" s="348"/>
      <c r="R223" s="347" t="str">
        <f>$R$7</f>
        <v>2024 Actual</v>
      </c>
      <c r="S223" s="345"/>
      <c r="T223" s="345"/>
      <c r="U223" s="345"/>
      <c r="V223" s="345"/>
      <c r="W223" s="348"/>
      <c r="X223" s="344" t="str">
        <f>$X$7</f>
        <v>2023 Actual</v>
      </c>
      <c r="Y223" s="345"/>
      <c r="Z223" s="345"/>
      <c r="AA223" s="345"/>
      <c r="AB223" s="345"/>
      <c r="AC223" s="346"/>
      <c r="AD223" s="347" t="str">
        <f>$AD$7</f>
        <v>2022 Actual</v>
      </c>
      <c r="AE223" s="345"/>
      <c r="AF223" s="345"/>
      <c r="AG223" s="345"/>
      <c r="AH223" s="345"/>
      <c r="AI223" s="348"/>
      <c r="AJ223" s="347" t="str">
        <f>$AJ$7</f>
        <v>2021 Actual</v>
      </c>
      <c r="AK223" s="345"/>
      <c r="AL223" s="345"/>
      <c r="AM223" s="345"/>
      <c r="AN223" s="345"/>
      <c r="AO223" s="346"/>
      <c r="AP223" s="347" t="str">
        <f>$AP$7</f>
        <v>2020 Actual</v>
      </c>
      <c r="AQ223" s="345"/>
      <c r="AR223" s="345"/>
      <c r="AS223" s="345"/>
      <c r="AT223" s="345"/>
      <c r="AU223" s="349"/>
      <c r="AV223" s="350" t="str">
        <f>$AV$7</f>
        <v>2025 Actual vs. 2025 Budget</v>
      </c>
      <c r="AW223" s="340"/>
      <c r="AX223" s="340"/>
      <c r="AY223" s="340"/>
      <c r="AZ223" s="340"/>
      <c r="BA223" s="351"/>
      <c r="BB223" s="350" t="str">
        <f>$BB$7</f>
        <v>2025 Actual vs. 2024 Actual</v>
      </c>
      <c r="BC223" s="340"/>
      <c r="BD223" s="340"/>
      <c r="BE223" s="340"/>
      <c r="BF223" s="340"/>
      <c r="BG223" s="351"/>
      <c r="BH223" s="350" t="str">
        <f>$BH$7</f>
        <v>2025 Actual vs. 2023 Actual</v>
      </c>
      <c r="BI223" s="340"/>
      <c r="BJ223" s="340"/>
      <c r="BK223" s="340"/>
      <c r="BL223" s="340"/>
      <c r="BM223" s="341"/>
      <c r="BN223" s="339" t="str">
        <f>$BN$7</f>
        <v>2024 Actual vs. 2019 Actual</v>
      </c>
      <c r="BO223" s="340"/>
      <c r="BP223" s="340"/>
      <c r="BQ223" s="340"/>
      <c r="BR223" s="340"/>
      <c r="BS223" s="341"/>
      <c r="BX223" s="6"/>
      <c r="BY223" s="6"/>
      <c r="BZ223" s="6"/>
      <c r="CA223" s="6"/>
      <c r="CB223" s="6"/>
      <c r="CC223" s="6"/>
      <c r="CD223" s="2"/>
      <c r="CE223" s="2"/>
      <c r="CF223" s="2"/>
      <c r="CG223" s="2"/>
      <c r="CH223" s="2"/>
      <c r="CI223" s="2"/>
      <c r="CJ223" s="6"/>
      <c r="CK223" s="14"/>
      <c r="CL223" s="8"/>
      <c r="CM223" s="14"/>
      <c r="CN223" s="8"/>
    </row>
    <row r="224" spans="3:92" s="15" customFormat="1" ht="18" customHeight="1" x14ac:dyDescent="0.3">
      <c r="C224" s="353"/>
      <c r="D224" s="333"/>
      <c r="E224" s="354"/>
      <c r="F224" s="342" t="s">
        <v>15</v>
      </c>
      <c r="G224" s="333"/>
      <c r="H224" s="334" t="s">
        <v>16</v>
      </c>
      <c r="I224" s="333"/>
      <c r="J224" s="334" t="s">
        <v>17</v>
      </c>
      <c r="K224" s="336"/>
      <c r="L224" s="335" t="s">
        <v>15</v>
      </c>
      <c r="M224" s="333"/>
      <c r="N224" s="334" t="s">
        <v>16</v>
      </c>
      <c r="O224" s="333"/>
      <c r="P224" s="334" t="s">
        <v>17</v>
      </c>
      <c r="Q224" s="343"/>
      <c r="R224" s="335" t="s">
        <v>15</v>
      </c>
      <c r="S224" s="333"/>
      <c r="T224" s="334" t="s">
        <v>16</v>
      </c>
      <c r="U224" s="333"/>
      <c r="V224" s="334" t="s">
        <v>18</v>
      </c>
      <c r="W224" s="343"/>
      <c r="X224" s="338" t="s">
        <v>15</v>
      </c>
      <c r="Y224" s="333"/>
      <c r="Z224" s="334" t="s">
        <v>16</v>
      </c>
      <c r="AA224" s="333"/>
      <c r="AB224" s="334" t="s">
        <v>18</v>
      </c>
      <c r="AC224" s="336"/>
      <c r="AD224" s="335" t="s">
        <v>15</v>
      </c>
      <c r="AE224" s="333"/>
      <c r="AF224" s="334" t="s">
        <v>16</v>
      </c>
      <c r="AG224" s="333"/>
      <c r="AH224" s="334" t="s">
        <v>19</v>
      </c>
      <c r="AI224" s="343"/>
      <c r="AJ224" s="335" t="s">
        <v>15</v>
      </c>
      <c r="AK224" s="333"/>
      <c r="AL224" s="334" t="s">
        <v>16</v>
      </c>
      <c r="AM224" s="333"/>
      <c r="AN224" s="334" t="s">
        <v>19</v>
      </c>
      <c r="AO224" s="336"/>
      <c r="AP224" s="335" t="s">
        <v>15</v>
      </c>
      <c r="AQ224" s="333"/>
      <c r="AR224" s="334" t="s">
        <v>16</v>
      </c>
      <c r="AS224" s="333"/>
      <c r="AT224" s="334" t="s">
        <v>19</v>
      </c>
      <c r="AU224" s="337"/>
      <c r="AV224" s="332" t="s">
        <v>15</v>
      </c>
      <c r="AW224" s="333"/>
      <c r="AX224" s="334" t="s">
        <v>16</v>
      </c>
      <c r="AY224" s="333"/>
      <c r="AZ224" s="334" t="s">
        <v>17</v>
      </c>
      <c r="BA224" s="336"/>
      <c r="BB224" s="332" t="s">
        <v>15</v>
      </c>
      <c r="BC224" s="333"/>
      <c r="BD224" s="334" t="s">
        <v>16</v>
      </c>
      <c r="BE224" s="333"/>
      <c r="BF224" s="334" t="s">
        <v>17</v>
      </c>
      <c r="BG224" s="336"/>
      <c r="BH224" s="332" t="s">
        <v>15</v>
      </c>
      <c r="BI224" s="333"/>
      <c r="BJ224" s="334" t="s">
        <v>16</v>
      </c>
      <c r="BK224" s="333"/>
      <c r="BL224" s="334" t="s">
        <v>17</v>
      </c>
      <c r="BM224" s="337"/>
      <c r="BN224" s="338" t="s">
        <v>15</v>
      </c>
      <c r="BO224" s="333"/>
      <c r="BP224" s="334" t="s">
        <v>16</v>
      </c>
      <c r="BQ224" s="333"/>
      <c r="BR224" s="334" t="s">
        <v>17</v>
      </c>
      <c r="BS224" s="337"/>
      <c r="BX224" s="6"/>
      <c r="BY224" s="6"/>
      <c r="BZ224" s="6"/>
      <c r="CA224" s="6"/>
      <c r="CB224" s="6"/>
      <c r="CC224" s="6"/>
      <c r="CD224" s="2"/>
      <c r="CE224" s="2"/>
      <c r="CF224" s="2"/>
      <c r="CG224" s="2"/>
      <c r="CH224" s="2"/>
      <c r="CI224" s="2"/>
      <c r="CJ224" s="6"/>
      <c r="CK224" s="236"/>
      <c r="CM224" s="236"/>
    </row>
    <row r="225" spans="3:92" s="15" customFormat="1" ht="18" customHeight="1" thickBot="1" x14ac:dyDescent="0.35">
      <c r="C225" s="355"/>
      <c r="D225" s="356"/>
      <c r="E225" s="357"/>
      <c r="F225" s="19"/>
      <c r="G225" s="20" t="s">
        <v>28</v>
      </c>
      <c r="H225" s="21"/>
      <c r="I225" s="22" t="s">
        <v>29</v>
      </c>
      <c r="J225" s="21"/>
      <c r="K225" s="23" t="s">
        <v>28</v>
      </c>
      <c r="L225" s="24"/>
      <c r="M225" s="20" t="s">
        <v>28</v>
      </c>
      <c r="N225" s="21"/>
      <c r="O225" s="22" t="s">
        <v>29</v>
      </c>
      <c r="P225" s="21"/>
      <c r="Q225" s="25" t="s">
        <v>28</v>
      </c>
      <c r="R225" s="24"/>
      <c r="S225" s="20" t="s">
        <v>28</v>
      </c>
      <c r="T225" s="21"/>
      <c r="U225" s="22" t="s">
        <v>29</v>
      </c>
      <c r="V225" s="21"/>
      <c r="W225" s="25" t="s">
        <v>28</v>
      </c>
      <c r="X225" s="26"/>
      <c r="Y225" s="20" t="s">
        <v>28</v>
      </c>
      <c r="Z225" s="21"/>
      <c r="AA225" s="22" t="s">
        <v>29</v>
      </c>
      <c r="AB225" s="21"/>
      <c r="AC225" s="23" t="s">
        <v>28</v>
      </c>
      <c r="AD225" s="24"/>
      <c r="AE225" s="20" t="s">
        <v>28</v>
      </c>
      <c r="AF225" s="21"/>
      <c r="AG225" s="22" t="s">
        <v>29</v>
      </c>
      <c r="AH225" s="21"/>
      <c r="AI225" s="25" t="s">
        <v>28</v>
      </c>
      <c r="AJ225" s="24"/>
      <c r="AK225" s="20" t="s">
        <v>28</v>
      </c>
      <c r="AL225" s="21"/>
      <c r="AM225" s="22" t="s">
        <v>29</v>
      </c>
      <c r="AN225" s="21"/>
      <c r="AO225" s="23" t="s">
        <v>28</v>
      </c>
      <c r="AP225" s="24"/>
      <c r="AQ225" s="20" t="s">
        <v>28</v>
      </c>
      <c r="AR225" s="21"/>
      <c r="AS225" s="22" t="s">
        <v>29</v>
      </c>
      <c r="AT225" s="21"/>
      <c r="AU225" s="27" t="s">
        <v>28</v>
      </c>
      <c r="AV225" s="28"/>
      <c r="AW225" s="20" t="s">
        <v>30</v>
      </c>
      <c r="AX225" s="21"/>
      <c r="AY225" s="20" t="s">
        <v>30</v>
      </c>
      <c r="AZ225" s="21"/>
      <c r="BA225" s="23" t="s">
        <v>30</v>
      </c>
      <c r="BB225" s="28"/>
      <c r="BC225" s="20" t="s">
        <v>30</v>
      </c>
      <c r="BD225" s="21"/>
      <c r="BE225" s="20" t="s">
        <v>30</v>
      </c>
      <c r="BF225" s="21"/>
      <c r="BG225" s="23" t="s">
        <v>30</v>
      </c>
      <c r="BH225" s="28"/>
      <c r="BI225" s="20" t="s">
        <v>30</v>
      </c>
      <c r="BJ225" s="21"/>
      <c r="BK225" s="20" t="s">
        <v>30</v>
      </c>
      <c r="BL225" s="21"/>
      <c r="BM225" s="27" t="s">
        <v>30</v>
      </c>
      <c r="BN225" s="26"/>
      <c r="BO225" s="20" t="s">
        <v>30</v>
      </c>
      <c r="BP225" s="21"/>
      <c r="BQ225" s="20" t="s">
        <v>30</v>
      </c>
      <c r="BR225" s="21"/>
      <c r="BS225" s="27" t="s">
        <v>30</v>
      </c>
      <c r="BX225" s="6"/>
      <c r="BY225" s="6"/>
      <c r="BZ225" s="6"/>
      <c r="CA225" s="6"/>
      <c r="CB225" s="6"/>
      <c r="CC225" s="6"/>
      <c r="CD225" s="2"/>
      <c r="CE225" s="2"/>
      <c r="CF225" s="2"/>
      <c r="CG225" s="2"/>
      <c r="CH225" s="2"/>
      <c r="CI225" s="2"/>
      <c r="CJ225" s="6"/>
      <c r="CK225" s="236"/>
      <c r="CM225" s="236"/>
    </row>
    <row r="226" spans="3:92" ht="18" customHeight="1" thickTop="1" x14ac:dyDescent="0.3">
      <c r="C226" s="360" t="s">
        <v>68</v>
      </c>
      <c r="D226" s="317" t="s">
        <v>33</v>
      </c>
      <c r="E226" s="34" t="s">
        <v>34</v>
      </c>
      <c r="F226" s="35">
        <f>CA127</f>
        <v>1000</v>
      </c>
      <c r="G226" s="36">
        <f>IFERROR(F226/F242,0)</f>
        <v>0.15600624024960999</v>
      </c>
      <c r="H226" s="37">
        <f>IFERROR(J226/F226,"0")</f>
        <v>100</v>
      </c>
      <c r="I226" s="38">
        <f>IFERROR(H226/H227,0)</f>
        <v>0.99005534409373563</v>
      </c>
      <c r="J226" s="37">
        <f>CB127</f>
        <v>100000</v>
      </c>
      <c r="K226" s="39">
        <f>IFERROR(J226/J242,0)</f>
        <v>0.1772421127259837</v>
      </c>
      <c r="L226" s="40">
        <f t="shared" ref="L226:L229" si="380">CC127</f>
        <v>811</v>
      </c>
      <c r="M226" s="36">
        <f>IFERROR(L226/L242,0)</f>
        <v>0.13820722563053853</v>
      </c>
      <c r="N226" s="37">
        <f>IFERROR(P226/L226,"0")</f>
        <v>139.06740443896425</v>
      </c>
      <c r="O226" s="38">
        <f>IFERROR(N226/N227,0)</f>
        <v>1.0348696538942415</v>
      </c>
      <c r="P226" s="37">
        <f t="shared" ref="P226:P229" si="381">CD127</f>
        <v>112783.66500000001</v>
      </c>
      <c r="Q226" s="41">
        <f>IFERROR(P226/P242,0)</f>
        <v>0.17993477692758922</v>
      </c>
      <c r="R226" s="40">
        <f>CE127</f>
        <v>987</v>
      </c>
      <c r="S226" s="36">
        <f>IFERROR(R226/R242,0)</f>
        <v>0.16217548471902726</v>
      </c>
      <c r="T226" s="37">
        <f>IFERROR(V226/R226,"0")</f>
        <v>99.487136778115499</v>
      </c>
      <c r="U226" s="38">
        <f>IFERROR(T226/T227,0)</f>
        <v>0.9339892102218238</v>
      </c>
      <c r="V226" s="37">
        <f>CF127</f>
        <v>98193.804000000004</v>
      </c>
      <c r="W226" s="41">
        <f>IFERROR(V226/V242,0)</f>
        <v>0.19165838147290859</v>
      </c>
      <c r="X226" s="42">
        <f>CG127</f>
        <v>0</v>
      </c>
      <c r="Y226" s="36">
        <f>IFERROR(X226/X242,0)</f>
        <v>0</v>
      </c>
      <c r="Z226" s="37" t="str">
        <f>IFERROR(AB226/X226,"0")</f>
        <v>0</v>
      </c>
      <c r="AA226" s="38">
        <f>IFERROR(Z226/Z227,0)</f>
        <v>0</v>
      </c>
      <c r="AB226" s="37">
        <f>CH127</f>
        <v>0</v>
      </c>
      <c r="AC226" s="39">
        <f>IFERROR(AB226/AB242,0)</f>
        <v>0</v>
      </c>
      <c r="AD226" s="40">
        <f>CI127</f>
        <v>0</v>
      </c>
      <c r="AE226" s="36">
        <f>IFERROR(AD226/AD242,0)</f>
        <v>0</v>
      </c>
      <c r="AF226" s="37" t="str">
        <f>IFERROR(AH226/AD226,"0")</f>
        <v>0</v>
      </c>
      <c r="AG226" s="38">
        <f>IFERROR(AF226/AF227,0)</f>
        <v>0</v>
      </c>
      <c r="AH226" s="37">
        <f>CJ127</f>
        <v>0</v>
      </c>
      <c r="AI226" s="41">
        <f>IFERROR(AH226/AH242,0)</f>
        <v>0</v>
      </c>
      <c r="AJ226" s="40">
        <f>CK127</f>
        <v>0</v>
      </c>
      <c r="AK226" s="36">
        <f>IFERROR(AJ226/AJ242,0)</f>
        <v>0</v>
      </c>
      <c r="AL226" s="37" t="str">
        <f>IFERROR(AN226/AJ226,"0")</f>
        <v>0</v>
      </c>
      <c r="AM226" s="38">
        <f>IFERROR(AL226/AL227,0)</f>
        <v>0</v>
      </c>
      <c r="AN226" s="37">
        <f>CL127</f>
        <v>0</v>
      </c>
      <c r="AO226" s="39">
        <f>IFERROR(AN226/AN242,0)</f>
        <v>0</v>
      </c>
      <c r="AP226" s="40">
        <f>CM127</f>
        <v>0</v>
      </c>
      <c r="AQ226" s="36">
        <f>IFERROR(AP226/AP242,0)</f>
        <v>0</v>
      </c>
      <c r="AR226" s="37" t="str">
        <f>IFERROR(AT226/AP226,"0")</f>
        <v>0</v>
      </c>
      <c r="AS226" s="38">
        <f>IFERROR(AR226/AR227,0)</f>
        <v>0</v>
      </c>
      <c r="AT226" s="37">
        <f>CN127</f>
        <v>0</v>
      </c>
      <c r="AU226" s="43">
        <f>IFERROR(AT226/AT242,0)</f>
        <v>0</v>
      </c>
      <c r="AV226" s="44">
        <f>IFERROR(L226-F226,0)</f>
        <v>-189</v>
      </c>
      <c r="AW226" s="45">
        <f>IFERROR(AV226/F226,0)</f>
        <v>-0.189</v>
      </c>
      <c r="AX226" s="46">
        <f>IFERROR(N226-H226,0)</f>
        <v>39.067404438964246</v>
      </c>
      <c r="AY226" s="45">
        <f>IFERROR(AX226/H226,0)</f>
        <v>0.39067404438964248</v>
      </c>
      <c r="AZ226" s="46">
        <f>IFERROR(P226-J226,0)</f>
        <v>12783.665000000008</v>
      </c>
      <c r="BA226" s="47">
        <f>IFERROR(AZ226/J226,0)</f>
        <v>0.12783665000000008</v>
      </c>
      <c r="BB226" s="44">
        <f>IFERROR(L226-R226,0)</f>
        <v>-176</v>
      </c>
      <c r="BC226" s="45">
        <f>IFERROR(BB226/R226,0)</f>
        <v>-0.17831813576494426</v>
      </c>
      <c r="BD226" s="46">
        <f>IFERROR(N226-T226,0)</f>
        <v>39.580267660848747</v>
      </c>
      <c r="BE226" s="45">
        <f>IFERROR(BD226/T226,0)</f>
        <v>0.39784306738190645</v>
      </c>
      <c r="BF226" s="46">
        <f>IFERROR(P226-V226,0)</f>
        <v>14589.861000000004</v>
      </c>
      <c r="BG226" s="47">
        <f>IFERROR(BF226/V226,0)</f>
        <v>0.14858229751441349</v>
      </c>
      <c r="BH226" s="44">
        <f>IFERROR(L226-X226,0)</f>
        <v>811</v>
      </c>
      <c r="BI226" s="45">
        <f>IFERROR(BH226/X226,0)</f>
        <v>0</v>
      </c>
      <c r="BJ226" s="46">
        <f>IFERROR(N226-Z226,0)</f>
        <v>139.06740443896425</v>
      </c>
      <c r="BK226" s="45">
        <f>IFERROR(BJ226/Z226,0)</f>
        <v>0</v>
      </c>
      <c r="BL226" s="46">
        <f>IFERROR(P226-AB226,0)</f>
        <v>112783.66500000001</v>
      </c>
      <c r="BM226" s="48">
        <f>IFERROR(BL226/AB226,0)</f>
        <v>0</v>
      </c>
      <c r="BN226" s="49">
        <f>IFERROR(L226-AP226,0)</f>
        <v>811</v>
      </c>
      <c r="BO226" s="45">
        <f>IFERROR(BN226/AP226,0)</f>
        <v>0</v>
      </c>
      <c r="BP226" s="46">
        <f>IFERROR(N226-AR226,0)</f>
        <v>139.06740443896425</v>
      </c>
      <c r="BQ226" s="45">
        <f>IFERROR(BP226/AR226,0)</f>
        <v>0</v>
      </c>
      <c r="BR226" s="46">
        <f t="shared" ref="BR226:BR242" si="382">IFERROR(P226-AT226,0)</f>
        <v>112783.66500000001</v>
      </c>
      <c r="BS226" s="48">
        <f>IFERROR(BR226/AT226,0)</f>
        <v>0</v>
      </c>
      <c r="BX226" s="6"/>
      <c r="BY226" s="6"/>
      <c r="BZ226" s="6"/>
      <c r="CA226" s="6"/>
      <c r="CB226" s="6"/>
      <c r="CC226" s="6"/>
      <c r="CD226" s="2"/>
      <c r="CE226" s="2"/>
      <c r="CJ226" s="6"/>
      <c r="CK226" s="236"/>
      <c r="CL226" s="15"/>
      <c r="CM226" s="236"/>
      <c r="CN226" s="15"/>
    </row>
    <row r="227" spans="3:92" ht="18" customHeight="1" x14ac:dyDescent="0.3">
      <c r="C227" s="315"/>
      <c r="D227" s="318"/>
      <c r="E227" s="60" t="s">
        <v>36</v>
      </c>
      <c r="F227" s="61">
        <f>CA128</f>
        <v>1100</v>
      </c>
      <c r="G227" s="62">
        <f>IFERROR(F227/F242,0)</f>
        <v>0.17160686427457097</v>
      </c>
      <c r="H227" s="63">
        <f t="shared" ref="H227:H242" si="383">IFERROR(J227/F227,"0")</f>
        <v>101.00445454545446</v>
      </c>
      <c r="I227" s="64">
        <f>IFERROR(H227/H227,0)</f>
        <v>1</v>
      </c>
      <c r="J227" s="63">
        <f>CB128</f>
        <v>111104.89999999991</v>
      </c>
      <c r="K227" s="65">
        <f>IFERROR(J227/J242,0)</f>
        <v>0.1969246721020913</v>
      </c>
      <c r="L227" s="66">
        <f t="shared" si="380"/>
        <v>1384</v>
      </c>
      <c r="M227" s="62">
        <f>IFERROR(L227/L242,0)</f>
        <v>0.23585548738922973</v>
      </c>
      <c r="N227" s="63">
        <f t="shared" ref="N227:N242" si="384">IFERROR(P227/L227,"0")</f>
        <v>134.38156575144509</v>
      </c>
      <c r="O227" s="64">
        <f>IFERROR(N227/N227,0)</f>
        <v>1</v>
      </c>
      <c r="P227" s="63">
        <f t="shared" si="381"/>
        <v>185984.087</v>
      </c>
      <c r="Q227" s="67">
        <f>IFERROR(P227/P242,0)</f>
        <v>0.29671854702031847</v>
      </c>
      <c r="R227" s="66">
        <f>CE128</f>
        <v>1054</v>
      </c>
      <c r="S227" s="62">
        <f>IFERROR(R227/R242,0)</f>
        <v>0.17318435754189945</v>
      </c>
      <c r="T227" s="63">
        <f t="shared" ref="T227:T242" si="385">IFERROR(V227/R227,"0")</f>
        <v>106.51850759013283</v>
      </c>
      <c r="U227" s="64">
        <f>IFERROR(T227/T227,0)</f>
        <v>1</v>
      </c>
      <c r="V227" s="63">
        <f>CF128</f>
        <v>112270.507</v>
      </c>
      <c r="W227" s="67">
        <f>IFERROR(V227/V242,0)</f>
        <v>0.21913382293207476</v>
      </c>
      <c r="X227" s="68">
        <f>CG128</f>
        <v>0</v>
      </c>
      <c r="Y227" s="62">
        <f>IFERROR(X227/X242,0)</f>
        <v>0</v>
      </c>
      <c r="Z227" s="63" t="str">
        <f t="shared" ref="Z227:Z242" si="386">IFERROR(AB227/X227,"0")</f>
        <v>0</v>
      </c>
      <c r="AA227" s="64">
        <f>IFERROR(Z227/Z227,0)</f>
        <v>0</v>
      </c>
      <c r="AB227" s="63">
        <f>CH128</f>
        <v>0</v>
      </c>
      <c r="AC227" s="65">
        <f>IFERROR(AB227/AB242,0)</f>
        <v>0</v>
      </c>
      <c r="AD227" s="66">
        <f>CI128</f>
        <v>0</v>
      </c>
      <c r="AE227" s="62">
        <f>IFERROR(AD227/AD242,0)</f>
        <v>0</v>
      </c>
      <c r="AF227" s="63" t="str">
        <f t="shared" ref="AF227:AF242" si="387">IFERROR(AH227/AD227,"0")</f>
        <v>0</v>
      </c>
      <c r="AG227" s="64">
        <f>IFERROR(AF227/AF227,0)</f>
        <v>0</v>
      </c>
      <c r="AH227" s="63">
        <f>CJ128</f>
        <v>0</v>
      </c>
      <c r="AI227" s="67">
        <f>IFERROR(AH227/AH242,0)</f>
        <v>0</v>
      </c>
      <c r="AJ227" s="66">
        <f>CK128</f>
        <v>0</v>
      </c>
      <c r="AK227" s="62">
        <f>IFERROR(AJ227/AJ242,0)</f>
        <v>0</v>
      </c>
      <c r="AL227" s="63" t="str">
        <f t="shared" ref="AL227:AL242" si="388">IFERROR(AN227/AJ227,"0")</f>
        <v>0</v>
      </c>
      <c r="AM227" s="64">
        <f>IFERROR(AL227/AL227,0)</f>
        <v>0</v>
      </c>
      <c r="AN227" s="63">
        <f>CL128</f>
        <v>0</v>
      </c>
      <c r="AO227" s="65">
        <f>IFERROR(AN227/AN242,0)</f>
        <v>0</v>
      </c>
      <c r="AP227" s="66">
        <f t="shared" ref="AP227:AP229" si="389">CM128</f>
        <v>0</v>
      </c>
      <c r="AQ227" s="62">
        <f>IFERROR(AP227/AP242,0)</f>
        <v>0</v>
      </c>
      <c r="AR227" s="63" t="str">
        <f t="shared" ref="AR227:AR242" si="390">IFERROR(AT227/AP227,"0")</f>
        <v>0</v>
      </c>
      <c r="AS227" s="64">
        <f>IFERROR(AR227/AR227,0)</f>
        <v>0</v>
      </c>
      <c r="AT227" s="63">
        <f t="shared" ref="AT227:AT229" si="391">CN128</f>
        <v>0</v>
      </c>
      <c r="AU227" s="69">
        <f>IFERROR(AT227/AT242,0)</f>
        <v>0</v>
      </c>
      <c r="AV227" s="70">
        <f t="shared" ref="AV227:AV243" si="392">IFERROR(L227-F227,0)</f>
        <v>284</v>
      </c>
      <c r="AW227" s="71">
        <f t="shared" ref="AW227:AW242" si="393">IFERROR(AV227/F227,0)</f>
        <v>0.25818181818181818</v>
      </c>
      <c r="AX227" s="72">
        <f t="shared" ref="AX227:AX242" si="394">IFERROR(N227-H227,0)</f>
        <v>33.37711120599063</v>
      </c>
      <c r="AY227" s="71">
        <f t="shared" ref="AY227:AY242" si="395">IFERROR(AX227/H227,0)</f>
        <v>0.33045187319901931</v>
      </c>
      <c r="AZ227" s="72">
        <f t="shared" ref="AZ227:AZ242" si="396">IFERROR(P227-J227,0)</f>
        <v>74879.187000000093</v>
      </c>
      <c r="BA227" s="73">
        <f t="shared" ref="BA227:BA242" si="397">IFERROR(AZ227/J227,0)</f>
        <v>0.67395035682494786</v>
      </c>
      <c r="BB227" s="70">
        <f t="shared" ref="BB227:BB243" si="398">IFERROR(L227-R227,0)</f>
        <v>330</v>
      </c>
      <c r="BC227" s="71">
        <f t="shared" ref="BC227:BC242" si="399">IFERROR(BB227/R227,0)</f>
        <v>0.31309297912713474</v>
      </c>
      <c r="BD227" s="72">
        <f t="shared" ref="BD227:BD242" si="400">IFERROR(N227-T227,0)</f>
        <v>27.863058161312267</v>
      </c>
      <c r="BE227" s="71">
        <f t="shared" ref="BE227:BE242" si="401">IFERROR(BD227/T227,0)</f>
        <v>0.26157950192585422</v>
      </c>
      <c r="BF227" s="72">
        <f t="shared" ref="BF227:BF242" si="402">IFERROR(P227-V227,0)</f>
        <v>73713.58</v>
      </c>
      <c r="BG227" s="73">
        <f t="shared" ref="BG227:BG242" si="403">IFERROR(BF227/V227,0)</f>
        <v>0.65657118658954661</v>
      </c>
      <c r="BH227" s="70">
        <f t="shared" ref="BH227:BH243" si="404">IFERROR(L227-X227,0)</f>
        <v>1384</v>
      </c>
      <c r="BI227" s="71">
        <f t="shared" ref="BI227:BI242" si="405">IFERROR(BH227/X227,0)</f>
        <v>0</v>
      </c>
      <c r="BJ227" s="72">
        <f t="shared" ref="BJ227:BJ242" si="406">IFERROR(N227-Z227,0)</f>
        <v>134.38156575144509</v>
      </c>
      <c r="BK227" s="71">
        <f t="shared" ref="BK227:BK242" si="407">IFERROR(BJ227/Z227,0)</f>
        <v>0</v>
      </c>
      <c r="BL227" s="72">
        <f t="shared" ref="BL227:BL242" si="408">IFERROR(P227-AB227,0)</f>
        <v>185984.087</v>
      </c>
      <c r="BM227" s="74">
        <f t="shared" ref="BM227:BM242" si="409">IFERROR(BL227/AB227,0)</f>
        <v>0</v>
      </c>
      <c r="BN227" s="75">
        <f t="shared" ref="BN227:BN242" si="410">IFERROR(L227-AP227,0)</f>
        <v>1384</v>
      </c>
      <c r="BO227" s="71">
        <f t="shared" ref="BO227:BO242" si="411">IFERROR(BN227/AP227,0)</f>
        <v>0</v>
      </c>
      <c r="BP227" s="72">
        <f t="shared" ref="BP227:BP242" si="412">IFERROR(N227-AR227,0)</f>
        <v>134.38156575144509</v>
      </c>
      <c r="BQ227" s="71">
        <f t="shared" ref="BQ227:BQ242" si="413">IFERROR(BP227/AR227,0)</f>
        <v>0</v>
      </c>
      <c r="BR227" s="72">
        <f t="shared" si="382"/>
        <v>185984.087</v>
      </c>
      <c r="BS227" s="74">
        <f t="shared" ref="BS227:BS242" si="414">IFERROR(BR227/AT227,0)</f>
        <v>0</v>
      </c>
      <c r="BX227" s="6"/>
      <c r="BY227" s="6"/>
      <c r="BZ227" s="6"/>
      <c r="CA227" s="6"/>
      <c r="CB227" s="6"/>
      <c r="CC227" s="6"/>
      <c r="CD227" s="2"/>
      <c r="CE227" s="2"/>
      <c r="CJ227" s="6"/>
      <c r="CK227" s="6"/>
      <c r="CM227" s="6"/>
    </row>
    <row r="228" spans="3:92" ht="18" customHeight="1" x14ac:dyDescent="0.3">
      <c r="C228" s="315"/>
      <c r="D228" s="318"/>
      <c r="E228" s="60" t="s">
        <v>37</v>
      </c>
      <c r="F228" s="61">
        <f>CA129</f>
        <v>180</v>
      </c>
      <c r="G228" s="62">
        <f>IFERROR(F228/F242,0)</f>
        <v>2.8081123244929798E-2</v>
      </c>
      <c r="H228" s="63">
        <f t="shared" si="383"/>
        <v>105.21000000000002</v>
      </c>
      <c r="I228" s="64">
        <f>IFERROR(H228/H227,0)</f>
        <v>1.0416372275210195</v>
      </c>
      <c r="J228" s="63">
        <f>CB129</f>
        <v>18937.800000000003</v>
      </c>
      <c r="K228" s="65">
        <f>IFERROR(J228/J242,0)</f>
        <v>3.3565756823821347E-2</v>
      </c>
      <c r="L228" s="66">
        <f t="shared" si="380"/>
        <v>161</v>
      </c>
      <c r="M228" s="62">
        <f>IFERROR(L228/L242,0)</f>
        <v>2.7436946148602589E-2</v>
      </c>
      <c r="N228" s="63">
        <f t="shared" si="384"/>
        <v>126.16032298136645</v>
      </c>
      <c r="O228" s="64">
        <f>IFERROR(N228/N227,0)</f>
        <v>0.93882164771554433</v>
      </c>
      <c r="P228" s="63">
        <f t="shared" si="381"/>
        <v>20311.811999999998</v>
      </c>
      <c r="Q228" s="67">
        <f>IFERROR(P228/P242,0)</f>
        <v>3.2405414039481065E-2</v>
      </c>
      <c r="R228" s="66">
        <f>CE129</f>
        <v>208</v>
      </c>
      <c r="S228" s="62">
        <f>IFERROR(R228/R242,0)</f>
        <v>3.4176799211304634E-2</v>
      </c>
      <c r="T228" s="63">
        <f t="shared" si="385"/>
        <v>112.95668269230768</v>
      </c>
      <c r="U228" s="64">
        <f>IFERROR(T228/T227,0)</f>
        <v>1.0604418447820165</v>
      </c>
      <c r="V228" s="63">
        <f>CF129</f>
        <v>23494.989999999998</v>
      </c>
      <c r="W228" s="67">
        <f>IFERROR(V228/V242,0)</f>
        <v>4.5858410334344235E-2</v>
      </c>
      <c r="X228" s="68">
        <f>CG129</f>
        <v>0</v>
      </c>
      <c r="Y228" s="62">
        <f>IFERROR(X228/X242,0)</f>
        <v>0</v>
      </c>
      <c r="Z228" s="63" t="str">
        <f t="shared" si="386"/>
        <v>0</v>
      </c>
      <c r="AA228" s="64">
        <f>IFERROR(Z228/Z227,0)</f>
        <v>0</v>
      </c>
      <c r="AB228" s="63">
        <f>CH129</f>
        <v>0</v>
      </c>
      <c r="AC228" s="65">
        <f>IFERROR(AB228/AB242,0)</f>
        <v>0</v>
      </c>
      <c r="AD228" s="66">
        <f>CI129</f>
        <v>0</v>
      </c>
      <c r="AE228" s="62">
        <f>IFERROR(AD228/AD242,0)</f>
        <v>0</v>
      </c>
      <c r="AF228" s="63" t="str">
        <f t="shared" si="387"/>
        <v>0</v>
      </c>
      <c r="AG228" s="64">
        <f>IFERROR(AF228/AF227,0)</f>
        <v>0</v>
      </c>
      <c r="AH228" s="63">
        <f>CJ129</f>
        <v>0</v>
      </c>
      <c r="AI228" s="67">
        <f>IFERROR(AH228/AH242,0)</f>
        <v>0</v>
      </c>
      <c r="AJ228" s="66">
        <f>CK129</f>
        <v>0</v>
      </c>
      <c r="AK228" s="62">
        <f>IFERROR(AJ228/AJ242,0)</f>
        <v>0</v>
      </c>
      <c r="AL228" s="63" t="str">
        <f t="shared" si="388"/>
        <v>0</v>
      </c>
      <c r="AM228" s="64">
        <f>IFERROR(AL228/AL227,0)</f>
        <v>0</v>
      </c>
      <c r="AN228" s="63">
        <f>CL129</f>
        <v>0</v>
      </c>
      <c r="AO228" s="65">
        <f>IFERROR(AN228/AN242,0)</f>
        <v>0</v>
      </c>
      <c r="AP228" s="66">
        <f t="shared" si="389"/>
        <v>0</v>
      </c>
      <c r="AQ228" s="62">
        <f>IFERROR(AP228/AP242,0)</f>
        <v>0</v>
      </c>
      <c r="AR228" s="63" t="str">
        <f t="shared" si="390"/>
        <v>0</v>
      </c>
      <c r="AS228" s="64">
        <f>IFERROR(AR228/AR227,0)</f>
        <v>0</v>
      </c>
      <c r="AT228" s="63">
        <f t="shared" si="391"/>
        <v>0</v>
      </c>
      <c r="AU228" s="69">
        <f>IFERROR(AT228/AT242,0)</f>
        <v>0</v>
      </c>
      <c r="AV228" s="70">
        <f t="shared" si="392"/>
        <v>-19</v>
      </c>
      <c r="AW228" s="71">
        <f t="shared" si="393"/>
        <v>-0.10555555555555556</v>
      </c>
      <c r="AX228" s="72">
        <f t="shared" si="394"/>
        <v>20.950322981366426</v>
      </c>
      <c r="AY228" s="71">
        <f t="shared" si="395"/>
        <v>0.19912862828026254</v>
      </c>
      <c r="AZ228" s="72">
        <f t="shared" si="396"/>
        <v>1374.0119999999952</v>
      </c>
      <c r="BA228" s="73">
        <f t="shared" si="397"/>
        <v>7.255393973956821E-2</v>
      </c>
      <c r="BB228" s="70">
        <f t="shared" si="398"/>
        <v>-47</v>
      </c>
      <c r="BC228" s="71">
        <f t="shared" si="399"/>
        <v>-0.22596153846153846</v>
      </c>
      <c r="BD228" s="72">
        <f t="shared" si="400"/>
        <v>13.203640289058768</v>
      </c>
      <c r="BE228" s="71">
        <f t="shared" si="401"/>
        <v>0.11689118318944694</v>
      </c>
      <c r="BF228" s="72">
        <f t="shared" si="402"/>
        <v>-3183.1779999999999</v>
      </c>
      <c r="BG228" s="73">
        <f t="shared" si="403"/>
        <v>-0.1354832668581685</v>
      </c>
      <c r="BH228" s="70">
        <f t="shared" si="404"/>
        <v>161</v>
      </c>
      <c r="BI228" s="71">
        <f t="shared" si="405"/>
        <v>0</v>
      </c>
      <c r="BJ228" s="72">
        <f t="shared" si="406"/>
        <v>126.16032298136645</v>
      </c>
      <c r="BK228" s="71">
        <f t="shared" si="407"/>
        <v>0</v>
      </c>
      <c r="BL228" s="72">
        <f t="shared" si="408"/>
        <v>20311.811999999998</v>
      </c>
      <c r="BM228" s="74">
        <f t="shared" si="409"/>
        <v>0</v>
      </c>
      <c r="BN228" s="75">
        <f t="shared" si="410"/>
        <v>161</v>
      </c>
      <c r="BO228" s="71">
        <f t="shared" si="411"/>
        <v>0</v>
      </c>
      <c r="BP228" s="72">
        <f t="shared" si="412"/>
        <v>126.16032298136645</v>
      </c>
      <c r="BQ228" s="71">
        <f t="shared" si="413"/>
        <v>0</v>
      </c>
      <c r="BR228" s="72">
        <f t="shared" si="382"/>
        <v>20311.811999999998</v>
      </c>
      <c r="BS228" s="74">
        <f t="shared" si="414"/>
        <v>0</v>
      </c>
      <c r="BX228" s="6"/>
      <c r="BY228" s="6"/>
      <c r="BZ228" s="6"/>
      <c r="CA228" s="6"/>
      <c r="CB228" s="6"/>
      <c r="CC228" s="6"/>
      <c r="CD228" s="2"/>
      <c r="CE228" s="2"/>
      <c r="CJ228" s="6"/>
      <c r="CK228" s="6"/>
      <c r="CM228" s="6"/>
    </row>
    <row r="229" spans="3:92" ht="18" customHeight="1" x14ac:dyDescent="0.3">
      <c r="C229" s="315"/>
      <c r="D229" s="318"/>
      <c r="E229" s="60" t="s">
        <v>39</v>
      </c>
      <c r="F229" s="61">
        <f>CA130</f>
        <v>90</v>
      </c>
      <c r="G229" s="62">
        <f>IFERROR(F229/F242,0)</f>
        <v>1.4040561622464899E-2</v>
      </c>
      <c r="H229" s="63">
        <f t="shared" si="383"/>
        <v>95.19</v>
      </c>
      <c r="I229" s="64">
        <f>IFERROR(H229/H227,0)</f>
        <v>0.94243368204282696</v>
      </c>
      <c r="J229" s="63">
        <f>CB130</f>
        <v>8567.1</v>
      </c>
      <c r="K229" s="65">
        <f>IFERROR(J229/J242,0)</f>
        <v>1.518450903934775E-2</v>
      </c>
      <c r="L229" s="66">
        <f t="shared" si="380"/>
        <v>70</v>
      </c>
      <c r="M229" s="62">
        <f>IFERROR(L229/L242,0)</f>
        <v>1.1929107021131561E-2</v>
      </c>
      <c r="N229" s="63">
        <f t="shared" si="384"/>
        <v>79.831157142857151</v>
      </c>
      <c r="O229" s="64">
        <f>IFERROR(N229/N227,0)</f>
        <v>0.59406330545749486</v>
      </c>
      <c r="P229" s="63">
        <f t="shared" si="381"/>
        <v>5588.1810000000005</v>
      </c>
      <c r="Q229" s="67">
        <f>IFERROR(P229/P242,0)</f>
        <v>8.9153699843500609E-3</v>
      </c>
      <c r="R229" s="66">
        <f>CE130</f>
        <v>81</v>
      </c>
      <c r="S229" s="62">
        <f>IFERROR(R229/R242,0)</f>
        <v>1.3309234308248439E-2</v>
      </c>
      <c r="T229" s="63">
        <f t="shared" si="385"/>
        <v>76.952790123456793</v>
      </c>
      <c r="U229" s="64">
        <f>IFERROR(T229/T227,0)</f>
        <v>0.72243586456880848</v>
      </c>
      <c r="V229" s="63">
        <f>CF130</f>
        <v>6233.1760000000004</v>
      </c>
      <c r="W229" s="67">
        <f>IFERROR(V229/V242,0)</f>
        <v>1.2166148727630294E-2</v>
      </c>
      <c r="X229" s="68">
        <f>CG130</f>
        <v>0</v>
      </c>
      <c r="Y229" s="62">
        <f>IFERROR(X229/X242,0)</f>
        <v>0</v>
      </c>
      <c r="Z229" s="63" t="str">
        <f t="shared" si="386"/>
        <v>0</v>
      </c>
      <c r="AA229" s="64">
        <f>IFERROR(Z229/Z227,0)</f>
        <v>0</v>
      </c>
      <c r="AB229" s="63">
        <f>CH130</f>
        <v>0</v>
      </c>
      <c r="AC229" s="65">
        <f>IFERROR(AB229/AB242,0)</f>
        <v>0</v>
      </c>
      <c r="AD229" s="66">
        <f>CI130</f>
        <v>0</v>
      </c>
      <c r="AE229" s="62">
        <f>IFERROR(AD229/AD242,0)</f>
        <v>0</v>
      </c>
      <c r="AF229" s="63" t="str">
        <f t="shared" si="387"/>
        <v>0</v>
      </c>
      <c r="AG229" s="64">
        <f>IFERROR(AF229/AF227,0)</f>
        <v>0</v>
      </c>
      <c r="AH229" s="63">
        <f>CJ130</f>
        <v>0</v>
      </c>
      <c r="AI229" s="67">
        <f>IFERROR(AH229/AH242,0)</f>
        <v>0</v>
      </c>
      <c r="AJ229" s="66">
        <f>CK130</f>
        <v>0</v>
      </c>
      <c r="AK229" s="62">
        <f>IFERROR(AJ229/AJ242,0)</f>
        <v>0</v>
      </c>
      <c r="AL229" s="63" t="str">
        <f t="shared" si="388"/>
        <v>0</v>
      </c>
      <c r="AM229" s="64">
        <f>IFERROR(AL229/AL227,0)</f>
        <v>0</v>
      </c>
      <c r="AN229" s="63">
        <f>CL130</f>
        <v>0</v>
      </c>
      <c r="AO229" s="65">
        <f>IFERROR(AN229/AN242,0)</f>
        <v>0</v>
      </c>
      <c r="AP229" s="66">
        <f t="shared" si="389"/>
        <v>0</v>
      </c>
      <c r="AQ229" s="62">
        <f>IFERROR(AP229/AP242,0)</f>
        <v>0</v>
      </c>
      <c r="AR229" s="63" t="str">
        <f t="shared" si="390"/>
        <v>0</v>
      </c>
      <c r="AS229" s="64">
        <f>IFERROR(AR229/AR227,0)</f>
        <v>0</v>
      </c>
      <c r="AT229" s="63">
        <f t="shared" si="391"/>
        <v>0</v>
      </c>
      <c r="AU229" s="69">
        <f>IFERROR(AT229/AT242,0)</f>
        <v>0</v>
      </c>
      <c r="AV229" s="70">
        <f t="shared" si="392"/>
        <v>-20</v>
      </c>
      <c r="AW229" s="71">
        <f t="shared" si="393"/>
        <v>-0.22222222222222221</v>
      </c>
      <c r="AX229" s="72">
        <f t="shared" si="394"/>
        <v>-15.358842857142847</v>
      </c>
      <c r="AY229" s="71">
        <f t="shared" si="395"/>
        <v>-0.16134933141236313</v>
      </c>
      <c r="AZ229" s="72">
        <f t="shared" si="396"/>
        <v>-2978.9189999999999</v>
      </c>
      <c r="BA229" s="73">
        <f t="shared" si="397"/>
        <v>-0.34771614665406025</v>
      </c>
      <c r="BB229" s="70">
        <f t="shared" si="398"/>
        <v>-11</v>
      </c>
      <c r="BC229" s="71">
        <f t="shared" si="399"/>
        <v>-0.13580246913580246</v>
      </c>
      <c r="BD229" s="72">
        <f t="shared" si="400"/>
        <v>2.8783670194003577</v>
      </c>
      <c r="BE229" s="71">
        <f t="shared" si="401"/>
        <v>3.7404323024318412E-2</v>
      </c>
      <c r="BF229" s="72">
        <f t="shared" si="402"/>
        <v>-644.99499999999989</v>
      </c>
      <c r="BG229" s="73">
        <f t="shared" si="403"/>
        <v>-0.10347774553453967</v>
      </c>
      <c r="BH229" s="70">
        <f t="shared" si="404"/>
        <v>70</v>
      </c>
      <c r="BI229" s="71">
        <f t="shared" si="405"/>
        <v>0</v>
      </c>
      <c r="BJ229" s="72">
        <f t="shared" si="406"/>
        <v>79.831157142857151</v>
      </c>
      <c r="BK229" s="71">
        <f t="shared" si="407"/>
        <v>0</v>
      </c>
      <c r="BL229" s="72">
        <f t="shared" si="408"/>
        <v>5588.1810000000005</v>
      </c>
      <c r="BM229" s="74">
        <f t="shared" si="409"/>
        <v>0</v>
      </c>
      <c r="BN229" s="75">
        <f t="shared" si="410"/>
        <v>70</v>
      </c>
      <c r="BO229" s="71">
        <f t="shared" si="411"/>
        <v>0</v>
      </c>
      <c r="BP229" s="72">
        <f t="shared" si="412"/>
        <v>79.831157142857151</v>
      </c>
      <c r="BQ229" s="71">
        <f t="shared" si="413"/>
        <v>0</v>
      </c>
      <c r="BR229" s="72">
        <f t="shared" si="382"/>
        <v>5588.1810000000005</v>
      </c>
      <c r="BS229" s="74">
        <f t="shared" si="414"/>
        <v>0</v>
      </c>
      <c r="BX229" s="6"/>
      <c r="BY229" s="6"/>
      <c r="BZ229" s="6"/>
      <c r="CA229" s="6"/>
      <c r="CB229" s="6"/>
      <c r="CC229" s="6"/>
      <c r="CD229" s="2"/>
      <c r="CE229" s="2"/>
      <c r="CJ229" s="6"/>
      <c r="CK229" s="6"/>
      <c r="CM229" s="6"/>
    </row>
    <row r="230" spans="3:92" ht="18" customHeight="1" x14ac:dyDescent="0.3">
      <c r="C230" s="315"/>
      <c r="D230" s="319"/>
      <c r="E230" s="86" t="s">
        <v>41</v>
      </c>
      <c r="F230" s="87">
        <f>SUM(F226:F229)</f>
        <v>2370</v>
      </c>
      <c r="G230" s="88">
        <f>IFERROR(F230/F242,0)</f>
        <v>0.36973478939157567</v>
      </c>
      <c r="H230" s="89">
        <f t="shared" si="383"/>
        <v>100.67924050632907</v>
      </c>
      <c r="I230" s="90">
        <f>IFERROR(H230/H227,0)</f>
        <v>0.99678020102589593</v>
      </c>
      <c r="J230" s="89">
        <f>SUM(J226:J229)</f>
        <v>238609.7999999999</v>
      </c>
      <c r="K230" s="91">
        <f>IFERROR(J230/J242,0)</f>
        <v>0.42291705069124408</v>
      </c>
      <c r="L230" s="92">
        <f>SUM(L226:L229)</f>
        <v>2426</v>
      </c>
      <c r="M230" s="88">
        <f>IFERROR(L230/L242,0)</f>
        <v>0.41342876618950236</v>
      </c>
      <c r="N230" s="89">
        <f t="shared" si="384"/>
        <v>133.82841920857376</v>
      </c>
      <c r="O230" s="90">
        <f>IFERROR(N230/N227,0)</f>
        <v>0.99588376173637949</v>
      </c>
      <c r="P230" s="89">
        <f>SUM(P226:P229)</f>
        <v>324667.74499999994</v>
      </c>
      <c r="Q230" s="93">
        <f>IFERROR(P230/P242,0)</f>
        <v>0.51797410797173871</v>
      </c>
      <c r="R230" s="92">
        <f>SUM(R226:R229)</f>
        <v>2330</v>
      </c>
      <c r="S230" s="88">
        <f>IFERROR(R230/R242,0)</f>
        <v>0.38284587578047979</v>
      </c>
      <c r="T230" s="89">
        <f t="shared" si="385"/>
        <v>103.0869</v>
      </c>
      <c r="U230" s="90">
        <f>IFERROR(T230/T227,0)</f>
        <v>0.96778393100157645</v>
      </c>
      <c r="V230" s="89">
        <f>SUM(V226:V229)</f>
        <v>240192.47699999998</v>
      </c>
      <c r="W230" s="93">
        <f>IFERROR(V230/V242,0)</f>
        <v>0.46881676346695783</v>
      </c>
      <c r="X230" s="94">
        <f>SUM(X226:X229)</f>
        <v>0</v>
      </c>
      <c r="Y230" s="88">
        <f>IFERROR(X230/X242,0)</f>
        <v>0</v>
      </c>
      <c r="Z230" s="89" t="str">
        <f t="shared" si="386"/>
        <v>0</v>
      </c>
      <c r="AA230" s="90">
        <f>IFERROR(Z230/Z227,0)</f>
        <v>0</v>
      </c>
      <c r="AB230" s="89">
        <f>SUM(AB226:AB229)</f>
        <v>0</v>
      </c>
      <c r="AC230" s="91">
        <f>IFERROR(AB230/AB242,0)</f>
        <v>0</v>
      </c>
      <c r="AD230" s="92">
        <f>SUM(AD226:AD229)</f>
        <v>0</v>
      </c>
      <c r="AE230" s="88">
        <f>IFERROR(AD230/AD242,0)</f>
        <v>0</v>
      </c>
      <c r="AF230" s="89" t="str">
        <f t="shared" si="387"/>
        <v>0</v>
      </c>
      <c r="AG230" s="90">
        <f>IFERROR(AF230/AF227,0)</f>
        <v>0</v>
      </c>
      <c r="AH230" s="89">
        <f>SUM(AH226:AH229)</f>
        <v>0</v>
      </c>
      <c r="AI230" s="93">
        <f>IFERROR(AH230/AH242,0)</f>
        <v>0</v>
      </c>
      <c r="AJ230" s="92">
        <f>SUM(AJ226:AJ229)</f>
        <v>0</v>
      </c>
      <c r="AK230" s="88">
        <f>IFERROR(AJ230/AJ242,0)</f>
        <v>0</v>
      </c>
      <c r="AL230" s="89" t="str">
        <f t="shared" si="388"/>
        <v>0</v>
      </c>
      <c r="AM230" s="90">
        <f>IFERROR(AL230/AL227,0)</f>
        <v>0</v>
      </c>
      <c r="AN230" s="89">
        <f>SUM(AN226:AN229)</f>
        <v>0</v>
      </c>
      <c r="AO230" s="91">
        <f>IFERROR(AN230/AN242,0)</f>
        <v>0</v>
      </c>
      <c r="AP230" s="92">
        <f>SUM(AP226:AP229)</f>
        <v>0</v>
      </c>
      <c r="AQ230" s="88">
        <f>IFERROR(AP230/AP242,0)</f>
        <v>0</v>
      </c>
      <c r="AR230" s="89" t="str">
        <f t="shared" si="390"/>
        <v>0</v>
      </c>
      <c r="AS230" s="90">
        <f>IFERROR(AR230/AR227,0)</f>
        <v>0</v>
      </c>
      <c r="AT230" s="89">
        <f>SUM(AT226:AT229)</f>
        <v>0</v>
      </c>
      <c r="AU230" s="95">
        <f>IFERROR(AT230/AT242,0)</f>
        <v>0</v>
      </c>
      <c r="AV230" s="96">
        <f t="shared" si="392"/>
        <v>56</v>
      </c>
      <c r="AW230" s="97">
        <f t="shared" si="393"/>
        <v>2.3628691983122362E-2</v>
      </c>
      <c r="AX230" s="98">
        <f t="shared" si="394"/>
        <v>33.149178702244697</v>
      </c>
      <c r="AY230" s="97">
        <f t="shared" si="395"/>
        <v>0.32925535130711298</v>
      </c>
      <c r="AZ230" s="98">
        <f t="shared" si="396"/>
        <v>86057.945000000036</v>
      </c>
      <c r="BA230" s="99">
        <f t="shared" si="397"/>
        <v>0.36066391657006575</v>
      </c>
      <c r="BB230" s="96">
        <f t="shared" si="398"/>
        <v>96</v>
      </c>
      <c r="BC230" s="97">
        <f t="shared" si="399"/>
        <v>4.1201716738197426E-2</v>
      </c>
      <c r="BD230" s="98">
        <f t="shared" si="400"/>
        <v>30.741519208573763</v>
      </c>
      <c r="BE230" s="97">
        <f t="shared" si="401"/>
        <v>0.29820975515389214</v>
      </c>
      <c r="BF230" s="98">
        <f t="shared" si="402"/>
        <v>84475.267999999953</v>
      </c>
      <c r="BG230" s="99">
        <f t="shared" si="403"/>
        <v>0.35169822575250748</v>
      </c>
      <c r="BH230" s="96">
        <f t="shared" si="404"/>
        <v>2426</v>
      </c>
      <c r="BI230" s="97">
        <f t="shared" si="405"/>
        <v>0</v>
      </c>
      <c r="BJ230" s="98">
        <f t="shared" si="406"/>
        <v>133.82841920857376</v>
      </c>
      <c r="BK230" s="97">
        <f t="shared" si="407"/>
        <v>0</v>
      </c>
      <c r="BL230" s="98">
        <f t="shared" si="408"/>
        <v>324667.74499999994</v>
      </c>
      <c r="BM230" s="100">
        <f t="shared" si="409"/>
        <v>0</v>
      </c>
      <c r="BN230" s="101">
        <f t="shared" si="410"/>
        <v>2426</v>
      </c>
      <c r="BO230" s="97">
        <f t="shared" si="411"/>
        <v>0</v>
      </c>
      <c r="BP230" s="98">
        <f t="shared" si="412"/>
        <v>133.82841920857376</v>
      </c>
      <c r="BQ230" s="97">
        <f t="shared" si="413"/>
        <v>0</v>
      </c>
      <c r="BR230" s="98">
        <f t="shared" si="382"/>
        <v>324667.74499999994</v>
      </c>
      <c r="BS230" s="100">
        <f t="shared" si="414"/>
        <v>0</v>
      </c>
      <c r="BX230" s="6"/>
      <c r="BY230" s="6"/>
      <c r="BZ230" s="6"/>
      <c r="CA230" s="6"/>
      <c r="CB230" s="6"/>
      <c r="CC230" s="6"/>
      <c r="CD230" s="2"/>
      <c r="CE230" s="2"/>
      <c r="CJ230" s="6"/>
      <c r="CK230" s="6"/>
      <c r="CM230" s="6"/>
    </row>
    <row r="231" spans="3:92" ht="18" customHeight="1" x14ac:dyDescent="0.3">
      <c r="C231" s="315"/>
      <c r="D231" s="320" t="s">
        <v>44</v>
      </c>
      <c r="E231" s="102" t="s">
        <v>45</v>
      </c>
      <c r="F231" s="103">
        <f>CA131</f>
        <v>750</v>
      </c>
      <c r="G231" s="104">
        <f>IFERROR(F231/F242,0)</f>
        <v>0.11700468018720749</v>
      </c>
      <c r="H231" s="105">
        <f t="shared" si="383"/>
        <v>70</v>
      </c>
      <c r="I231" s="106">
        <f>IFERROR(H231/H227,0)</f>
        <v>0.6930387408656149</v>
      </c>
      <c r="J231" s="105">
        <f>CB131</f>
        <v>52500</v>
      </c>
      <c r="K231" s="107">
        <f>IFERROR(J231/J242,0)</f>
        <v>9.3052109181141443E-2</v>
      </c>
      <c r="L231" s="108">
        <f t="shared" ref="L231:L233" si="415">CC131</f>
        <v>488</v>
      </c>
      <c r="M231" s="104">
        <f>IFERROR(L231/L242,0)</f>
        <v>8.3162917518745744E-2</v>
      </c>
      <c r="N231" s="105">
        <f t="shared" si="384"/>
        <v>81.118590163934428</v>
      </c>
      <c r="O231" s="106">
        <f>IFERROR(N231/N227,0)</f>
        <v>0.60364373424531337</v>
      </c>
      <c r="P231" s="105">
        <f t="shared" ref="P231:P233" si="416">CD131</f>
        <v>39585.872000000003</v>
      </c>
      <c r="Q231" s="109">
        <f>IFERROR(P231/P242,0)</f>
        <v>6.3155201134881545E-2</v>
      </c>
      <c r="R231" s="108">
        <f>CE131</f>
        <v>959</v>
      </c>
      <c r="S231" s="104">
        <f>IFERROR(R231/R242,0)</f>
        <v>0.15757476174827473</v>
      </c>
      <c r="T231" s="105">
        <f t="shared" si="385"/>
        <v>78.686947862356618</v>
      </c>
      <c r="U231" s="106">
        <f>IFERROR(T231/T227,0)</f>
        <v>0.73871620662516357</v>
      </c>
      <c r="V231" s="105">
        <f>CF131</f>
        <v>75460.782999999996</v>
      </c>
      <c r="W231" s="109">
        <f>IFERROR(V231/V242,0)</f>
        <v>0.14728721105924744</v>
      </c>
      <c r="X231" s="110">
        <f>CG131</f>
        <v>0</v>
      </c>
      <c r="Y231" s="104">
        <f>IFERROR(X231/X242,0)</f>
        <v>0</v>
      </c>
      <c r="Z231" s="105" t="str">
        <f t="shared" si="386"/>
        <v>0</v>
      </c>
      <c r="AA231" s="106">
        <f>IFERROR(Z231/Z227,0)</f>
        <v>0</v>
      </c>
      <c r="AB231" s="105">
        <f>CH131</f>
        <v>0</v>
      </c>
      <c r="AC231" s="107">
        <f>IFERROR(AB231/AB242,0)</f>
        <v>0</v>
      </c>
      <c r="AD231" s="108">
        <f>CI131</f>
        <v>0</v>
      </c>
      <c r="AE231" s="104">
        <f>IFERROR(AD231/AD242,0)</f>
        <v>0</v>
      </c>
      <c r="AF231" s="105" t="str">
        <f t="shared" si="387"/>
        <v>0</v>
      </c>
      <c r="AG231" s="106">
        <f>IFERROR(AF231/AF227,0)</f>
        <v>0</v>
      </c>
      <c r="AH231" s="105">
        <f>CJ131</f>
        <v>0</v>
      </c>
      <c r="AI231" s="109">
        <f>IFERROR(AH231/AH242,0)</f>
        <v>0</v>
      </c>
      <c r="AJ231" s="108">
        <f>CK131</f>
        <v>0</v>
      </c>
      <c r="AK231" s="104">
        <f>IFERROR(AJ231/AJ242,0)</f>
        <v>0</v>
      </c>
      <c r="AL231" s="105" t="str">
        <f t="shared" si="388"/>
        <v>0</v>
      </c>
      <c r="AM231" s="106">
        <f>IFERROR(AL231/AL227,0)</f>
        <v>0</v>
      </c>
      <c r="AN231" s="105">
        <f>CL131</f>
        <v>0</v>
      </c>
      <c r="AO231" s="107">
        <f>IFERROR(AN231/AN242,0)</f>
        <v>0</v>
      </c>
      <c r="AP231" s="108">
        <f>CM131</f>
        <v>0</v>
      </c>
      <c r="AQ231" s="104">
        <f>IFERROR(AP231/AP242,0)</f>
        <v>0</v>
      </c>
      <c r="AR231" s="105" t="str">
        <f t="shared" si="390"/>
        <v>0</v>
      </c>
      <c r="AS231" s="106">
        <f>IFERROR(AR231/AR227,0)</f>
        <v>0</v>
      </c>
      <c r="AT231" s="105">
        <f>CN131</f>
        <v>0</v>
      </c>
      <c r="AU231" s="111">
        <f>IFERROR(AT231/AT242,0)</f>
        <v>0</v>
      </c>
      <c r="AV231" s="112">
        <f t="shared" si="392"/>
        <v>-262</v>
      </c>
      <c r="AW231" s="113">
        <f t="shared" si="393"/>
        <v>-0.34933333333333333</v>
      </c>
      <c r="AX231" s="114">
        <f t="shared" si="394"/>
        <v>11.118590163934428</v>
      </c>
      <c r="AY231" s="113">
        <f t="shared" si="395"/>
        <v>0.15883700234192041</v>
      </c>
      <c r="AZ231" s="114">
        <f t="shared" si="396"/>
        <v>-12914.127999999997</v>
      </c>
      <c r="BA231" s="115">
        <f t="shared" si="397"/>
        <v>-0.24598339047619042</v>
      </c>
      <c r="BB231" s="112">
        <f t="shared" si="398"/>
        <v>-471</v>
      </c>
      <c r="BC231" s="113">
        <f t="shared" si="399"/>
        <v>-0.49113660062565173</v>
      </c>
      <c r="BD231" s="114">
        <f t="shared" si="400"/>
        <v>2.4316423015778099</v>
      </c>
      <c r="BE231" s="113">
        <f t="shared" si="401"/>
        <v>3.0902740132091128E-2</v>
      </c>
      <c r="BF231" s="114">
        <f t="shared" si="402"/>
        <v>-35874.910999999993</v>
      </c>
      <c r="BG231" s="115">
        <f t="shared" si="403"/>
        <v>-0.4754113272320537</v>
      </c>
      <c r="BH231" s="112">
        <f t="shared" si="404"/>
        <v>488</v>
      </c>
      <c r="BI231" s="113">
        <f t="shared" si="405"/>
        <v>0</v>
      </c>
      <c r="BJ231" s="114">
        <f t="shared" si="406"/>
        <v>81.118590163934428</v>
      </c>
      <c r="BK231" s="113">
        <f t="shared" si="407"/>
        <v>0</v>
      </c>
      <c r="BL231" s="114">
        <f t="shared" si="408"/>
        <v>39585.872000000003</v>
      </c>
      <c r="BM231" s="116">
        <f t="shared" si="409"/>
        <v>0</v>
      </c>
      <c r="BN231" s="117">
        <f t="shared" si="410"/>
        <v>488</v>
      </c>
      <c r="BO231" s="113">
        <f t="shared" si="411"/>
        <v>0</v>
      </c>
      <c r="BP231" s="114">
        <f t="shared" si="412"/>
        <v>81.118590163934428</v>
      </c>
      <c r="BQ231" s="113">
        <f t="shared" si="413"/>
        <v>0</v>
      </c>
      <c r="BR231" s="114">
        <f t="shared" si="382"/>
        <v>39585.872000000003</v>
      </c>
      <c r="BS231" s="116">
        <f t="shared" si="414"/>
        <v>0</v>
      </c>
      <c r="BX231" s="6"/>
      <c r="BY231" s="6"/>
      <c r="BZ231" s="6"/>
      <c r="CA231" s="6"/>
      <c r="CB231" s="6"/>
      <c r="CC231" s="6"/>
      <c r="CD231" s="2"/>
      <c r="CE231" s="2"/>
      <c r="CJ231" s="6"/>
      <c r="CK231" s="6"/>
      <c r="CM231" s="6"/>
    </row>
    <row r="232" spans="3:92" ht="18" customHeight="1" x14ac:dyDescent="0.3">
      <c r="C232" s="315"/>
      <c r="D232" s="321"/>
      <c r="E232" s="60" t="s">
        <v>47</v>
      </c>
      <c r="F232" s="61">
        <f>CA132</f>
        <v>0</v>
      </c>
      <c r="G232" s="62">
        <f>IFERROR(F232/F242,0)</f>
        <v>0</v>
      </c>
      <c r="H232" s="63" t="str">
        <f t="shared" si="383"/>
        <v>0</v>
      </c>
      <c r="I232" s="64">
        <f>IFERROR(H232/H227,0)</f>
        <v>0</v>
      </c>
      <c r="J232" s="63">
        <f>CB132</f>
        <v>0</v>
      </c>
      <c r="K232" s="65">
        <f>IFERROR(J232/J242,0)</f>
        <v>0</v>
      </c>
      <c r="L232" s="66">
        <f t="shared" si="415"/>
        <v>408</v>
      </c>
      <c r="M232" s="62">
        <f>IFERROR(L232/L242,0)</f>
        <v>6.9529652351738247E-2</v>
      </c>
      <c r="N232" s="63">
        <f t="shared" si="384"/>
        <v>68.150953431372542</v>
      </c>
      <c r="O232" s="64">
        <f>IFERROR(N232/N227,0)</f>
        <v>0.50714510617792585</v>
      </c>
      <c r="P232" s="63">
        <f t="shared" si="416"/>
        <v>27805.589</v>
      </c>
      <c r="Q232" s="67">
        <f>IFERROR(P232/P242,0)</f>
        <v>4.436096711394534E-2</v>
      </c>
      <c r="R232" s="66">
        <f>CE132</f>
        <v>226</v>
      </c>
      <c r="S232" s="62">
        <f>IFERROR(R232/R242,0)</f>
        <v>3.7134406835359846E-2</v>
      </c>
      <c r="T232" s="63">
        <f t="shared" si="385"/>
        <v>63.636000000000003</v>
      </c>
      <c r="U232" s="64">
        <f>IFERROR(T232/T227,0)</f>
        <v>0.59741730746793553</v>
      </c>
      <c r="V232" s="63">
        <f>CF132</f>
        <v>14381.736000000001</v>
      </c>
      <c r="W232" s="67">
        <f>IFERROR(V232/V242,0)</f>
        <v>2.8070816408443271E-2</v>
      </c>
      <c r="X232" s="68">
        <f>CG132</f>
        <v>0</v>
      </c>
      <c r="Y232" s="62">
        <f>IFERROR(X232/X242,0)</f>
        <v>0</v>
      </c>
      <c r="Z232" s="63" t="str">
        <f t="shared" si="386"/>
        <v>0</v>
      </c>
      <c r="AA232" s="64">
        <f>IFERROR(Z232/Z227,0)</f>
        <v>0</v>
      </c>
      <c r="AB232" s="63">
        <f>CH132</f>
        <v>0</v>
      </c>
      <c r="AC232" s="65">
        <f>IFERROR(AB232/AB242,0)</f>
        <v>0</v>
      </c>
      <c r="AD232" s="66">
        <f>CI132</f>
        <v>0</v>
      </c>
      <c r="AE232" s="62">
        <f>IFERROR(AD232/AD242,0)</f>
        <v>0</v>
      </c>
      <c r="AF232" s="63" t="str">
        <f t="shared" si="387"/>
        <v>0</v>
      </c>
      <c r="AG232" s="64">
        <f>IFERROR(AF232/AF227,0)</f>
        <v>0</v>
      </c>
      <c r="AH232" s="63">
        <f>CJ132</f>
        <v>0</v>
      </c>
      <c r="AI232" s="67">
        <f>IFERROR(AH232/AH242,0)</f>
        <v>0</v>
      </c>
      <c r="AJ232" s="66">
        <f>CK132</f>
        <v>0</v>
      </c>
      <c r="AK232" s="62">
        <f>IFERROR(AJ232/AJ242,0)</f>
        <v>0</v>
      </c>
      <c r="AL232" s="63" t="str">
        <f t="shared" si="388"/>
        <v>0</v>
      </c>
      <c r="AM232" s="64">
        <f>IFERROR(AL232/AL227,0)</f>
        <v>0</v>
      </c>
      <c r="AN232" s="63">
        <f>CL132</f>
        <v>0</v>
      </c>
      <c r="AO232" s="65">
        <f>IFERROR(AN232/AN242,0)</f>
        <v>0</v>
      </c>
      <c r="AP232" s="66">
        <f t="shared" ref="AP232:AP233" si="417">CM132</f>
        <v>0</v>
      </c>
      <c r="AQ232" s="62">
        <f>IFERROR(AP232/AP242,0)</f>
        <v>0</v>
      </c>
      <c r="AR232" s="63" t="str">
        <f t="shared" si="390"/>
        <v>0</v>
      </c>
      <c r="AS232" s="64">
        <f>IFERROR(AR232/AR227,0)</f>
        <v>0</v>
      </c>
      <c r="AT232" s="63">
        <f t="shared" ref="AT232:AT233" si="418">CN132</f>
        <v>0</v>
      </c>
      <c r="AU232" s="69">
        <f>IFERROR(AT232/AT242,0)</f>
        <v>0</v>
      </c>
      <c r="AV232" s="70">
        <f t="shared" si="392"/>
        <v>408</v>
      </c>
      <c r="AW232" s="71">
        <f t="shared" si="393"/>
        <v>0</v>
      </c>
      <c r="AX232" s="72">
        <f t="shared" si="394"/>
        <v>68.150953431372542</v>
      </c>
      <c r="AY232" s="71">
        <f t="shared" si="395"/>
        <v>0</v>
      </c>
      <c r="AZ232" s="72">
        <f t="shared" si="396"/>
        <v>27805.589</v>
      </c>
      <c r="BA232" s="73">
        <f t="shared" si="397"/>
        <v>0</v>
      </c>
      <c r="BB232" s="70">
        <f t="shared" si="398"/>
        <v>182</v>
      </c>
      <c r="BC232" s="71">
        <f t="shared" si="399"/>
        <v>0.80530973451327437</v>
      </c>
      <c r="BD232" s="72">
        <f t="shared" si="400"/>
        <v>4.5149534313725397</v>
      </c>
      <c r="BE232" s="71">
        <f t="shared" si="401"/>
        <v>7.0949673633989241E-2</v>
      </c>
      <c r="BF232" s="72">
        <f t="shared" si="402"/>
        <v>13423.852999999999</v>
      </c>
      <c r="BG232" s="73">
        <f t="shared" si="403"/>
        <v>0.93339587098525512</v>
      </c>
      <c r="BH232" s="70">
        <f t="shared" si="404"/>
        <v>408</v>
      </c>
      <c r="BI232" s="71">
        <f t="shared" si="405"/>
        <v>0</v>
      </c>
      <c r="BJ232" s="72">
        <f t="shared" si="406"/>
        <v>68.150953431372542</v>
      </c>
      <c r="BK232" s="71">
        <f t="shared" si="407"/>
        <v>0</v>
      </c>
      <c r="BL232" s="72">
        <f t="shared" si="408"/>
        <v>27805.589</v>
      </c>
      <c r="BM232" s="74">
        <f t="shared" si="409"/>
        <v>0</v>
      </c>
      <c r="BN232" s="75">
        <f t="shared" si="410"/>
        <v>408</v>
      </c>
      <c r="BO232" s="71">
        <f t="shared" si="411"/>
        <v>0</v>
      </c>
      <c r="BP232" s="72">
        <f t="shared" si="412"/>
        <v>68.150953431372542</v>
      </c>
      <c r="BQ232" s="71">
        <f t="shared" si="413"/>
        <v>0</v>
      </c>
      <c r="BR232" s="72">
        <f t="shared" si="382"/>
        <v>27805.589</v>
      </c>
      <c r="BS232" s="74">
        <f t="shared" si="414"/>
        <v>0</v>
      </c>
      <c r="BX232" s="6"/>
      <c r="BY232" s="6"/>
      <c r="BZ232" s="6"/>
      <c r="CA232" s="6"/>
      <c r="CB232" s="6"/>
      <c r="CC232" s="6"/>
      <c r="CD232" s="2"/>
      <c r="CE232" s="2"/>
      <c r="CJ232" s="6"/>
      <c r="CK232" s="6"/>
      <c r="CM232" s="6"/>
    </row>
    <row r="233" spans="3:92" ht="18" customHeight="1" x14ac:dyDescent="0.3">
      <c r="C233" s="315"/>
      <c r="D233" s="321"/>
      <c r="E233" s="60" t="s">
        <v>49</v>
      </c>
      <c r="F233" s="61">
        <f>CA133</f>
        <v>500</v>
      </c>
      <c r="G233" s="62">
        <f>IFERROR(F233/F242,0)</f>
        <v>7.8003120124804995E-2</v>
      </c>
      <c r="H233" s="63">
        <f t="shared" si="383"/>
        <v>55</v>
      </c>
      <c r="I233" s="64">
        <f>IFERROR(H233/H227,0)</f>
        <v>0.54453043925155464</v>
      </c>
      <c r="J233" s="63">
        <f>CB133</f>
        <v>27500</v>
      </c>
      <c r="K233" s="65">
        <f>IFERROR(J233/J242,0)</f>
        <v>4.8741580999645519E-2</v>
      </c>
      <c r="L233" s="66">
        <f t="shared" si="415"/>
        <v>959</v>
      </c>
      <c r="M233" s="62">
        <f>IFERROR(L233/L242,0)</f>
        <v>0.16342876618950239</v>
      </c>
      <c r="N233" s="63">
        <f t="shared" si="384"/>
        <v>64.832458811261731</v>
      </c>
      <c r="O233" s="64">
        <f>IFERROR(N233/N227,0)</f>
        <v>0.48245053887210376</v>
      </c>
      <c r="P233" s="63">
        <f t="shared" si="416"/>
        <v>62174.328000000001</v>
      </c>
      <c r="Q233" s="67">
        <f>IFERROR(P233/P242,0)</f>
        <v>9.9192767315220379E-2</v>
      </c>
      <c r="R233" s="66">
        <f>CE133</f>
        <v>860</v>
      </c>
      <c r="S233" s="62">
        <f>IFERROR(R233/R242,0)</f>
        <v>0.14130791981597107</v>
      </c>
      <c r="T233" s="63">
        <f t="shared" si="385"/>
        <v>59.381577906976744</v>
      </c>
      <c r="U233" s="64">
        <f>IFERROR(T233/T227,0)</f>
        <v>0.55747662308101531</v>
      </c>
      <c r="V233" s="63">
        <f>CF133</f>
        <v>51068.156999999999</v>
      </c>
      <c r="W233" s="67">
        <f>IFERROR(V233/V242,0)</f>
        <v>9.9676760821124588E-2</v>
      </c>
      <c r="X233" s="68">
        <f>CG133</f>
        <v>0</v>
      </c>
      <c r="Y233" s="62">
        <f>IFERROR(X233/X242,0)</f>
        <v>0</v>
      </c>
      <c r="Z233" s="63" t="str">
        <f t="shared" si="386"/>
        <v>0</v>
      </c>
      <c r="AA233" s="64">
        <f>IFERROR(Z233/Z227,0)</f>
        <v>0</v>
      </c>
      <c r="AB233" s="63">
        <f>CH133</f>
        <v>0</v>
      </c>
      <c r="AC233" s="65">
        <f>IFERROR(AB233/AB242,0)</f>
        <v>0</v>
      </c>
      <c r="AD233" s="66">
        <f>CI133</f>
        <v>0</v>
      </c>
      <c r="AE233" s="62">
        <f>IFERROR(AD233/AD242,0)</f>
        <v>0</v>
      </c>
      <c r="AF233" s="63" t="str">
        <f t="shared" si="387"/>
        <v>0</v>
      </c>
      <c r="AG233" s="64">
        <f>IFERROR(AF233/AF227,0)</f>
        <v>0</v>
      </c>
      <c r="AH233" s="63">
        <f>CJ133</f>
        <v>0</v>
      </c>
      <c r="AI233" s="67">
        <f>IFERROR(AH233/AH242,0)</f>
        <v>0</v>
      </c>
      <c r="AJ233" s="66">
        <f>CK133</f>
        <v>0</v>
      </c>
      <c r="AK233" s="62">
        <f>IFERROR(AJ233/AJ242,0)</f>
        <v>0</v>
      </c>
      <c r="AL233" s="63" t="str">
        <f t="shared" si="388"/>
        <v>0</v>
      </c>
      <c r="AM233" s="64">
        <f>IFERROR(AL233/AL227,0)</f>
        <v>0</v>
      </c>
      <c r="AN233" s="63">
        <f>CL133</f>
        <v>0</v>
      </c>
      <c r="AO233" s="65">
        <f>IFERROR(AN233/AN242,0)</f>
        <v>0</v>
      </c>
      <c r="AP233" s="66">
        <f t="shared" si="417"/>
        <v>0</v>
      </c>
      <c r="AQ233" s="62">
        <f>IFERROR(AP233/AP242,0)</f>
        <v>0</v>
      </c>
      <c r="AR233" s="63" t="str">
        <f t="shared" si="390"/>
        <v>0</v>
      </c>
      <c r="AS233" s="64">
        <f>IFERROR(AR233/AR227,0)</f>
        <v>0</v>
      </c>
      <c r="AT233" s="63">
        <f t="shared" si="418"/>
        <v>0</v>
      </c>
      <c r="AU233" s="69">
        <f>IFERROR(AT233/AT242,0)</f>
        <v>0</v>
      </c>
      <c r="AV233" s="70">
        <f t="shared" si="392"/>
        <v>459</v>
      </c>
      <c r="AW233" s="71">
        <f t="shared" si="393"/>
        <v>0.91800000000000004</v>
      </c>
      <c r="AX233" s="72">
        <f t="shared" si="394"/>
        <v>9.8324588112617306</v>
      </c>
      <c r="AY233" s="71">
        <f t="shared" si="395"/>
        <v>0.17877197838657691</v>
      </c>
      <c r="AZ233" s="72">
        <f t="shared" si="396"/>
        <v>34674.328000000001</v>
      </c>
      <c r="BA233" s="73">
        <f t="shared" si="397"/>
        <v>1.2608846545454546</v>
      </c>
      <c r="BB233" s="70">
        <f t="shared" si="398"/>
        <v>99</v>
      </c>
      <c r="BC233" s="71">
        <f t="shared" si="399"/>
        <v>0.11511627906976744</v>
      </c>
      <c r="BD233" s="72">
        <f t="shared" si="400"/>
        <v>5.4508809042849862</v>
      </c>
      <c r="BE233" s="71">
        <f t="shared" si="401"/>
        <v>9.1794140479459399E-2</v>
      </c>
      <c r="BF233" s="72">
        <f t="shared" si="402"/>
        <v>11106.171000000002</v>
      </c>
      <c r="BG233" s="73">
        <f t="shared" si="403"/>
        <v>0.21747741944162979</v>
      </c>
      <c r="BH233" s="70">
        <f t="shared" si="404"/>
        <v>959</v>
      </c>
      <c r="BI233" s="71">
        <f t="shared" si="405"/>
        <v>0</v>
      </c>
      <c r="BJ233" s="72">
        <f t="shared" si="406"/>
        <v>64.832458811261731</v>
      </c>
      <c r="BK233" s="71">
        <f t="shared" si="407"/>
        <v>0</v>
      </c>
      <c r="BL233" s="72">
        <f t="shared" si="408"/>
        <v>62174.328000000001</v>
      </c>
      <c r="BM233" s="74">
        <f t="shared" si="409"/>
        <v>0</v>
      </c>
      <c r="BN233" s="75">
        <f t="shared" si="410"/>
        <v>959</v>
      </c>
      <c r="BO233" s="71">
        <f t="shared" si="411"/>
        <v>0</v>
      </c>
      <c r="BP233" s="72">
        <f t="shared" si="412"/>
        <v>64.832458811261731</v>
      </c>
      <c r="BQ233" s="71">
        <f t="shared" si="413"/>
        <v>0</v>
      </c>
      <c r="BR233" s="72">
        <f t="shared" si="382"/>
        <v>62174.328000000001</v>
      </c>
      <c r="BS233" s="74">
        <f t="shared" si="414"/>
        <v>0</v>
      </c>
      <c r="BX233" s="6"/>
      <c r="BY233" s="6"/>
      <c r="BZ233" s="6"/>
      <c r="CA233" s="6"/>
      <c r="CB233" s="6"/>
      <c r="CC233" s="6"/>
      <c r="CD233" s="2"/>
      <c r="CE233" s="2"/>
      <c r="CJ233" s="6"/>
      <c r="CK233" s="6"/>
      <c r="CM233" s="6"/>
    </row>
    <row r="234" spans="3:92" ht="18" customHeight="1" x14ac:dyDescent="0.3">
      <c r="C234" s="315"/>
      <c r="D234" s="322"/>
      <c r="E234" s="118" t="s">
        <v>41</v>
      </c>
      <c r="F234" s="119">
        <f>SUM(F231:F233)</f>
        <v>1250</v>
      </c>
      <c r="G234" s="120">
        <f>IFERROR(F234/F242,0)</f>
        <v>0.19500780031201248</v>
      </c>
      <c r="H234" s="121">
        <f t="shared" si="383"/>
        <v>64</v>
      </c>
      <c r="I234" s="122">
        <f>IFERROR(H234/H227,0)</f>
        <v>0.63363542021999075</v>
      </c>
      <c r="J234" s="121">
        <f>SUM(J231:J233)</f>
        <v>80000</v>
      </c>
      <c r="K234" s="123">
        <f>IFERROR(J234/J242,0)</f>
        <v>0.14179369018078697</v>
      </c>
      <c r="L234" s="124">
        <f>SUM(L231:L233)</f>
        <v>1855</v>
      </c>
      <c r="M234" s="120">
        <f>IFERROR(L234/L242,0)</f>
        <v>0.31612133605998638</v>
      </c>
      <c r="N234" s="121">
        <f t="shared" si="384"/>
        <v>69.84678652291106</v>
      </c>
      <c r="O234" s="122">
        <f>IFERROR(N234/N227,0)</f>
        <v>0.51976464280897805</v>
      </c>
      <c r="P234" s="121">
        <f>SUM(P231:P233)</f>
        <v>129565.78900000002</v>
      </c>
      <c r="Q234" s="125">
        <f>IFERROR(P234/P242,0)</f>
        <v>0.20670893556404729</v>
      </c>
      <c r="R234" s="124">
        <f>SUM(R231:R233)</f>
        <v>2045</v>
      </c>
      <c r="S234" s="120">
        <f>IFERROR(R234/R242,0)</f>
        <v>0.33601708839960565</v>
      </c>
      <c r="T234" s="121">
        <f t="shared" si="385"/>
        <v>68.904976039119802</v>
      </c>
      <c r="U234" s="122">
        <f>IFERROR(T234/T227,0)</f>
        <v>0.64688266478775469</v>
      </c>
      <c r="V234" s="121">
        <f>SUM(V231:V233)</f>
        <v>140910.67600000001</v>
      </c>
      <c r="W234" s="125">
        <f>IFERROR(V234/V242,0)</f>
        <v>0.27503478828881534</v>
      </c>
      <c r="X234" s="126">
        <f>SUM(X231:X233)</f>
        <v>0</v>
      </c>
      <c r="Y234" s="120">
        <f>IFERROR(X234/X242,0)</f>
        <v>0</v>
      </c>
      <c r="Z234" s="121" t="str">
        <f t="shared" si="386"/>
        <v>0</v>
      </c>
      <c r="AA234" s="122">
        <f>IFERROR(Z234/Z227,0)</f>
        <v>0</v>
      </c>
      <c r="AB234" s="121">
        <f>SUM(AB231:AB233)</f>
        <v>0</v>
      </c>
      <c r="AC234" s="123">
        <f>IFERROR(AB234/AB242,0)</f>
        <v>0</v>
      </c>
      <c r="AD234" s="124">
        <f>SUM(AD231:AD233)</f>
        <v>0</v>
      </c>
      <c r="AE234" s="120">
        <f>IFERROR(AD234/AD242,0)</f>
        <v>0</v>
      </c>
      <c r="AF234" s="121" t="str">
        <f t="shared" si="387"/>
        <v>0</v>
      </c>
      <c r="AG234" s="122">
        <f>IFERROR(AF234/AF227,0)</f>
        <v>0</v>
      </c>
      <c r="AH234" s="121">
        <f>SUM(AH231:AH233)</f>
        <v>0</v>
      </c>
      <c r="AI234" s="125">
        <f>IFERROR(AH234/AH242,0)</f>
        <v>0</v>
      </c>
      <c r="AJ234" s="124">
        <f>SUM(AJ231:AJ233)</f>
        <v>0</v>
      </c>
      <c r="AK234" s="120">
        <f>IFERROR(AJ234/AJ242,0)</f>
        <v>0</v>
      </c>
      <c r="AL234" s="121" t="str">
        <f t="shared" si="388"/>
        <v>0</v>
      </c>
      <c r="AM234" s="122">
        <f>IFERROR(AL234/AL227,0)</f>
        <v>0</v>
      </c>
      <c r="AN234" s="121">
        <f>SUM(AN231:AN233)</f>
        <v>0</v>
      </c>
      <c r="AO234" s="123">
        <f>IFERROR(AN234/AN242,0)</f>
        <v>0</v>
      </c>
      <c r="AP234" s="124">
        <f>SUM(AP231:AP233)</f>
        <v>0</v>
      </c>
      <c r="AQ234" s="120">
        <f>IFERROR(AP234/AP242,0)</f>
        <v>0</v>
      </c>
      <c r="AR234" s="121" t="str">
        <f t="shared" si="390"/>
        <v>0</v>
      </c>
      <c r="AS234" s="122">
        <f>IFERROR(AR234/AR227,0)</f>
        <v>0</v>
      </c>
      <c r="AT234" s="121">
        <f>SUM(AT231:AT233)</f>
        <v>0</v>
      </c>
      <c r="AU234" s="127">
        <f>IFERROR(AT234/AT242,0)</f>
        <v>0</v>
      </c>
      <c r="AV234" s="128">
        <f t="shared" si="392"/>
        <v>605</v>
      </c>
      <c r="AW234" s="129">
        <f t="shared" si="393"/>
        <v>0.48399999999999999</v>
      </c>
      <c r="AX234" s="130">
        <f t="shared" si="394"/>
        <v>5.84678652291106</v>
      </c>
      <c r="AY234" s="129">
        <f t="shared" si="395"/>
        <v>9.1356039420485313E-2</v>
      </c>
      <c r="AZ234" s="130">
        <f t="shared" si="396"/>
        <v>49565.789000000019</v>
      </c>
      <c r="BA234" s="131">
        <f t="shared" si="397"/>
        <v>0.61957236250000025</v>
      </c>
      <c r="BB234" s="128">
        <f t="shared" si="398"/>
        <v>-190</v>
      </c>
      <c r="BC234" s="129">
        <f t="shared" si="399"/>
        <v>-9.2909535452322736E-2</v>
      </c>
      <c r="BD234" s="130">
        <f t="shared" si="400"/>
        <v>0.94181048379125798</v>
      </c>
      <c r="BE234" s="129">
        <f t="shared" si="401"/>
        <v>1.3668250653719969E-2</v>
      </c>
      <c r="BF234" s="130">
        <f t="shared" si="402"/>
        <v>-11344.886999999988</v>
      </c>
      <c r="BG234" s="131">
        <f t="shared" si="403"/>
        <v>-8.0511195617285855E-2</v>
      </c>
      <c r="BH234" s="128">
        <f t="shared" si="404"/>
        <v>1855</v>
      </c>
      <c r="BI234" s="129">
        <f t="shared" si="405"/>
        <v>0</v>
      </c>
      <c r="BJ234" s="130">
        <f t="shared" si="406"/>
        <v>69.84678652291106</v>
      </c>
      <c r="BK234" s="129">
        <f t="shared" si="407"/>
        <v>0</v>
      </c>
      <c r="BL234" s="130">
        <f t="shared" si="408"/>
        <v>129565.78900000002</v>
      </c>
      <c r="BM234" s="132">
        <f t="shared" si="409"/>
        <v>0</v>
      </c>
      <c r="BN234" s="133">
        <f t="shared" si="410"/>
        <v>1855</v>
      </c>
      <c r="BO234" s="129">
        <f t="shared" si="411"/>
        <v>0</v>
      </c>
      <c r="BP234" s="130">
        <f t="shared" si="412"/>
        <v>69.84678652291106</v>
      </c>
      <c r="BQ234" s="129">
        <f t="shared" si="413"/>
        <v>0</v>
      </c>
      <c r="BR234" s="130">
        <f t="shared" si="382"/>
        <v>129565.78900000002</v>
      </c>
      <c r="BS234" s="132">
        <f t="shared" si="414"/>
        <v>0</v>
      </c>
      <c r="BX234" s="6"/>
      <c r="BY234" s="6"/>
      <c r="BZ234" s="6"/>
      <c r="CA234" s="6"/>
      <c r="CB234" s="6"/>
      <c r="CC234" s="6"/>
      <c r="CD234" s="2"/>
      <c r="CE234" s="2"/>
      <c r="CJ234" s="6"/>
      <c r="CK234" s="6"/>
      <c r="CM234" s="6"/>
    </row>
    <row r="235" spans="3:92" ht="18" customHeight="1" x14ac:dyDescent="0.3">
      <c r="C235" s="315"/>
      <c r="D235" s="323" t="s">
        <v>52</v>
      </c>
      <c r="E235" s="134" t="s">
        <v>53</v>
      </c>
      <c r="F235" s="35">
        <f>CA134</f>
        <v>150</v>
      </c>
      <c r="G235" s="36">
        <f>IFERROR(F235/F242,0)</f>
        <v>2.3400936037441498E-2</v>
      </c>
      <c r="H235" s="37">
        <f t="shared" si="383"/>
        <v>97.194000000000017</v>
      </c>
      <c r="I235" s="38">
        <f>IFERROR(H235/H227,0)</f>
        <v>0.96227439113846558</v>
      </c>
      <c r="J235" s="37">
        <f>CB134</f>
        <v>14579.100000000002</v>
      </c>
      <c r="K235" s="39">
        <f>IFERROR(J235/J242,0)</f>
        <v>2.5840304856433894E-2</v>
      </c>
      <c r="L235" s="40">
        <f t="shared" ref="L235:L239" si="419">CC134</f>
        <v>110</v>
      </c>
      <c r="M235" s="36">
        <f>IFERROR(L235/L242,0)</f>
        <v>1.8745739604635311E-2</v>
      </c>
      <c r="N235" s="37">
        <f t="shared" si="384"/>
        <v>133.83887272727273</v>
      </c>
      <c r="O235" s="38">
        <f>IFERROR(N235/N227,0)</f>
        <v>0.99596155156298638</v>
      </c>
      <c r="P235" s="37">
        <f t="shared" ref="P235:P239" si="420">CD134</f>
        <v>14722.276000000002</v>
      </c>
      <c r="Q235" s="41">
        <f>IFERROR(P235/P242,0)</f>
        <v>2.3487882291521565E-2</v>
      </c>
      <c r="R235" s="40">
        <f>CE134</f>
        <v>107</v>
      </c>
      <c r="S235" s="36">
        <f>IFERROR(R235/R242,0)</f>
        <v>1.7581334209661518E-2</v>
      </c>
      <c r="T235" s="37">
        <f t="shared" si="385"/>
        <v>101.15542056074767</v>
      </c>
      <c r="U235" s="38">
        <f>IFERROR(T235/T227,0)</f>
        <v>0.949651124947962</v>
      </c>
      <c r="V235" s="37">
        <f>CF134</f>
        <v>10823.630000000001</v>
      </c>
      <c r="W235" s="41">
        <f>IFERROR(V235/V242,0)</f>
        <v>2.1125970508909277E-2</v>
      </c>
      <c r="X235" s="42">
        <f>CG134</f>
        <v>0</v>
      </c>
      <c r="Y235" s="36">
        <f>IFERROR(X235/X242,0)</f>
        <v>0</v>
      </c>
      <c r="Z235" s="37" t="str">
        <f t="shared" si="386"/>
        <v>0</v>
      </c>
      <c r="AA235" s="38">
        <f>IFERROR(Z235/Z227,0)</f>
        <v>0</v>
      </c>
      <c r="AB235" s="37">
        <f>CH134</f>
        <v>0</v>
      </c>
      <c r="AC235" s="39">
        <f>IFERROR(AB235/AB242,0)</f>
        <v>0</v>
      </c>
      <c r="AD235" s="40">
        <f>CI134</f>
        <v>0</v>
      </c>
      <c r="AE235" s="36">
        <f>IFERROR(AD235/AD242,0)</f>
        <v>0</v>
      </c>
      <c r="AF235" s="37" t="str">
        <f t="shared" si="387"/>
        <v>0</v>
      </c>
      <c r="AG235" s="38">
        <f>IFERROR(AF235/AF227,0)</f>
        <v>0</v>
      </c>
      <c r="AH235" s="37">
        <f>CJ134</f>
        <v>0</v>
      </c>
      <c r="AI235" s="41">
        <f>IFERROR(AH235/AH242,0)</f>
        <v>0</v>
      </c>
      <c r="AJ235" s="40">
        <f>CK134</f>
        <v>0</v>
      </c>
      <c r="AK235" s="36">
        <f>IFERROR(AJ235/AJ242,0)</f>
        <v>0</v>
      </c>
      <c r="AL235" s="37" t="str">
        <f t="shared" si="388"/>
        <v>0</v>
      </c>
      <c r="AM235" s="38">
        <f>IFERROR(AL235/AL227,0)</f>
        <v>0</v>
      </c>
      <c r="AN235" s="37">
        <f>CL134</f>
        <v>0</v>
      </c>
      <c r="AO235" s="39">
        <f>IFERROR(AN235/AN242,0)</f>
        <v>0</v>
      </c>
      <c r="AP235" s="40">
        <f>CM134</f>
        <v>0</v>
      </c>
      <c r="AQ235" s="36">
        <f>IFERROR(AP235/AP242,0)</f>
        <v>0</v>
      </c>
      <c r="AR235" s="37" t="str">
        <f t="shared" si="390"/>
        <v>0</v>
      </c>
      <c r="AS235" s="38">
        <f>IFERROR(AR235/AR227,0)</f>
        <v>0</v>
      </c>
      <c r="AT235" s="37">
        <f>CN134</f>
        <v>0</v>
      </c>
      <c r="AU235" s="43">
        <f>IFERROR(AT235/AT242,0)</f>
        <v>0</v>
      </c>
      <c r="AV235" s="44">
        <f t="shared" si="392"/>
        <v>-40</v>
      </c>
      <c r="AW235" s="45">
        <f t="shared" si="393"/>
        <v>-0.26666666666666666</v>
      </c>
      <c r="AX235" s="46">
        <f t="shared" si="394"/>
        <v>36.644872727272713</v>
      </c>
      <c r="AY235" s="45">
        <f t="shared" si="395"/>
        <v>0.37702813679108488</v>
      </c>
      <c r="AZ235" s="46">
        <f t="shared" si="396"/>
        <v>143.17599999999948</v>
      </c>
      <c r="BA235" s="47">
        <f t="shared" si="397"/>
        <v>9.8206336467957182E-3</v>
      </c>
      <c r="BB235" s="44">
        <f t="shared" si="398"/>
        <v>3</v>
      </c>
      <c r="BC235" s="45">
        <f t="shared" si="399"/>
        <v>2.8037383177570093E-2</v>
      </c>
      <c r="BD235" s="46">
        <f t="shared" si="400"/>
        <v>32.683452166525058</v>
      </c>
      <c r="BE235" s="45">
        <f t="shared" si="401"/>
        <v>0.32310134232398752</v>
      </c>
      <c r="BF235" s="46">
        <f t="shared" si="402"/>
        <v>3898.6460000000006</v>
      </c>
      <c r="BG235" s="47">
        <f t="shared" si="403"/>
        <v>0.3601976416414826</v>
      </c>
      <c r="BH235" s="44">
        <f t="shared" si="404"/>
        <v>110</v>
      </c>
      <c r="BI235" s="45">
        <f t="shared" si="405"/>
        <v>0</v>
      </c>
      <c r="BJ235" s="46">
        <f t="shared" si="406"/>
        <v>133.83887272727273</v>
      </c>
      <c r="BK235" s="45">
        <f t="shared" si="407"/>
        <v>0</v>
      </c>
      <c r="BL235" s="46">
        <f t="shared" si="408"/>
        <v>14722.276000000002</v>
      </c>
      <c r="BM235" s="48">
        <f t="shared" si="409"/>
        <v>0</v>
      </c>
      <c r="BN235" s="49">
        <f t="shared" si="410"/>
        <v>110</v>
      </c>
      <c r="BO235" s="45">
        <f t="shared" si="411"/>
        <v>0</v>
      </c>
      <c r="BP235" s="46">
        <f t="shared" si="412"/>
        <v>133.83887272727273</v>
      </c>
      <c r="BQ235" s="45">
        <f t="shared" si="413"/>
        <v>0</v>
      </c>
      <c r="BR235" s="46">
        <f t="shared" si="382"/>
        <v>14722.276000000002</v>
      </c>
      <c r="BS235" s="48">
        <f t="shared" si="414"/>
        <v>0</v>
      </c>
      <c r="BX235" s="6"/>
      <c r="BY235" s="6"/>
      <c r="BZ235" s="6"/>
      <c r="CA235" s="6"/>
      <c r="CB235" s="6"/>
      <c r="CC235" s="6"/>
      <c r="CD235" s="2"/>
      <c r="CE235" s="2"/>
      <c r="CJ235" s="6"/>
      <c r="CK235" s="6"/>
      <c r="CM235" s="6"/>
    </row>
    <row r="236" spans="3:92" ht="18" customHeight="1" x14ac:dyDescent="0.3">
      <c r="C236" s="315"/>
      <c r="D236" s="324"/>
      <c r="E236" s="60" t="s">
        <v>51</v>
      </c>
      <c r="F236" s="61">
        <f>CA135</f>
        <v>1100</v>
      </c>
      <c r="G236" s="62">
        <f>IFERROR(F236/F242,0)</f>
        <v>0.17160686427457097</v>
      </c>
      <c r="H236" s="63">
        <f t="shared" si="383"/>
        <v>89.178000000000011</v>
      </c>
      <c r="I236" s="64">
        <f>IFERROR(H236/H227,0)</f>
        <v>0.88291155475591165</v>
      </c>
      <c r="J236" s="63">
        <f>CB135</f>
        <v>98095.800000000017</v>
      </c>
      <c r="K236" s="65">
        <f>IFERROR(J236/J242,0)</f>
        <v>0.17386706841545554</v>
      </c>
      <c r="L236" s="66">
        <f t="shared" si="419"/>
        <v>454</v>
      </c>
      <c r="M236" s="62">
        <f>IFERROR(L236/L242,0)</f>
        <v>7.7368779822767547E-2</v>
      </c>
      <c r="N236" s="63">
        <f t="shared" si="384"/>
        <v>121.88230837004406</v>
      </c>
      <c r="O236" s="64">
        <f>IFERROR(N236/N227,0)</f>
        <v>0.90698681540502424</v>
      </c>
      <c r="P236" s="63">
        <f t="shared" si="420"/>
        <v>55334.567999999999</v>
      </c>
      <c r="Q236" s="67">
        <f>IFERROR(P236/P242,0)</f>
        <v>8.8280631326039249E-2</v>
      </c>
      <c r="R236" s="66">
        <f>CE135</f>
        <v>317</v>
      </c>
      <c r="S236" s="62">
        <f>IFERROR(R236/R242,0)</f>
        <v>5.208675649030562E-2</v>
      </c>
      <c r="T236" s="63">
        <f t="shared" si="385"/>
        <v>82.248504731861189</v>
      </c>
      <c r="U236" s="64">
        <f>IFERROR(T236/T227,0)</f>
        <v>0.77215224464410492</v>
      </c>
      <c r="V236" s="63">
        <f>CF135</f>
        <v>26072.775999999998</v>
      </c>
      <c r="W236" s="67">
        <f>IFERROR(V236/V242,0)</f>
        <v>5.0889830570834134E-2</v>
      </c>
      <c r="X236" s="68">
        <f>CG135</f>
        <v>0</v>
      </c>
      <c r="Y236" s="62">
        <f>IFERROR(X236/X242,0)</f>
        <v>0</v>
      </c>
      <c r="Z236" s="63" t="str">
        <f t="shared" si="386"/>
        <v>0</v>
      </c>
      <c r="AA236" s="64">
        <f>IFERROR(Z236/Z227,0)</f>
        <v>0</v>
      </c>
      <c r="AB236" s="63">
        <f>CH135</f>
        <v>0</v>
      </c>
      <c r="AC236" s="65">
        <f>IFERROR(AB236/AB242,0)</f>
        <v>0</v>
      </c>
      <c r="AD236" s="66">
        <f>CI135</f>
        <v>0</v>
      </c>
      <c r="AE236" s="62">
        <f>IFERROR(AD236/AD242,0)</f>
        <v>0</v>
      </c>
      <c r="AF236" s="63" t="str">
        <f t="shared" si="387"/>
        <v>0</v>
      </c>
      <c r="AG236" s="64">
        <f>IFERROR(AF236/AF227,0)</f>
        <v>0</v>
      </c>
      <c r="AH236" s="63">
        <f>CJ135</f>
        <v>0</v>
      </c>
      <c r="AI236" s="67">
        <f>IFERROR(AH236/AH242,0)</f>
        <v>0</v>
      </c>
      <c r="AJ236" s="66">
        <f>CK135</f>
        <v>0</v>
      </c>
      <c r="AK236" s="62">
        <f>IFERROR(AJ236/AJ242,0)</f>
        <v>0</v>
      </c>
      <c r="AL236" s="63" t="str">
        <f t="shared" si="388"/>
        <v>0</v>
      </c>
      <c r="AM236" s="64">
        <f>IFERROR(AL236/AL227,0)</f>
        <v>0</v>
      </c>
      <c r="AN236" s="63">
        <f>CL135</f>
        <v>0</v>
      </c>
      <c r="AO236" s="65">
        <f>IFERROR(AN236/AN242,0)</f>
        <v>0</v>
      </c>
      <c r="AP236" s="66">
        <f t="shared" ref="AP236:AP239" si="421">CM135</f>
        <v>0</v>
      </c>
      <c r="AQ236" s="62">
        <f>IFERROR(AP236/AP242,0)</f>
        <v>0</v>
      </c>
      <c r="AR236" s="63" t="str">
        <f t="shared" si="390"/>
        <v>0</v>
      </c>
      <c r="AS236" s="64">
        <f>IFERROR(AR236/AR227,0)</f>
        <v>0</v>
      </c>
      <c r="AT236" s="63">
        <f t="shared" ref="AT236:AT239" si="422">CN135</f>
        <v>0</v>
      </c>
      <c r="AU236" s="69">
        <f>IFERROR(AT236/AT242,0)</f>
        <v>0</v>
      </c>
      <c r="AV236" s="70">
        <f t="shared" si="392"/>
        <v>-646</v>
      </c>
      <c r="AW236" s="71">
        <f t="shared" si="393"/>
        <v>-0.58727272727272728</v>
      </c>
      <c r="AX236" s="72">
        <f t="shared" si="394"/>
        <v>32.704308370044046</v>
      </c>
      <c r="AY236" s="71">
        <f t="shared" si="395"/>
        <v>0.36673067763399092</v>
      </c>
      <c r="AZ236" s="72">
        <f t="shared" si="396"/>
        <v>-42761.232000000018</v>
      </c>
      <c r="BA236" s="73">
        <f t="shared" si="397"/>
        <v>-0.43591297486742564</v>
      </c>
      <c r="BB236" s="70">
        <f t="shared" si="398"/>
        <v>137</v>
      </c>
      <c r="BC236" s="71">
        <f t="shared" si="399"/>
        <v>0.43217665615141954</v>
      </c>
      <c r="BD236" s="72">
        <f t="shared" si="400"/>
        <v>39.633803638182869</v>
      </c>
      <c r="BE236" s="71">
        <f t="shared" si="401"/>
        <v>0.4818787133868665</v>
      </c>
      <c r="BF236" s="72">
        <f t="shared" si="402"/>
        <v>29261.792000000001</v>
      </c>
      <c r="BG236" s="73">
        <f t="shared" si="403"/>
        <v>1.12231210056037</v>
      </c>
      <c r="BH236" s="70">
        <f t="shared" si="404"/>
        <v>454</v>
      </c>
      <c r="BI236" s="71">
        <f t="shared" si="405"/>
        <v>0</v>
      </c>
      <c r="BJ236" s="72">
        <f t="shared" si="406"/>
        <v>121.88230837004406</v>
      </c>
      <c r="BK236" s="71">
        <f t="shared" si="407"/>
        <v>0</v>
      </c>
      <c r="BL236" s="72">
        <f t="shared" si="408"/>
        <v>55334.567999999999</v>
      </c>
      <c r="BM236" s="74">
        <f t="shared" si="409"/>
        <v>0</v>
      </c>
      <c r="BN236" s="75">
        <f t="shared" si="410"/>
        <v>454</v>
      </c>
      <c r="BO236" s="71">
        <f t="shared" si="411"/>
        <v>0</v>
      </c>
      <c r="BP236" s="72">
        <f t="shared" si="412"/>
        <v>121.88230837004406</v>
      </c>
      <c r="BQ236" s="71">
        <f t="shared" si="413"/>
        <v>0</v>
      </c>
      <c r="BR236" s="72">
        <f t="shared" si="382"/>
        <v>55334.567999999999</v>
      </c>
      <c r="BS236" s="74">
        <f t="shared" si="414"/>
        <v>0</v>
      </c>
      <c r="BX236" s="6"/>
      <c r="BY236" s="6"/>
      <c r="BZ236" s="6"/>
      <c r="CA236" s="6"/>
      <c r="CB236" s="6"/>
      <c r="CC236" s="6"/>
      <c r="CD236" s="2"/>
      <c r="CE236" s="2"/>
      <c r="CJ236" s="6"/>
      <c r="CK236" s="6"/>
      <c r="CM236" s="6"/>
    </row>
    <row r="237" spans="3:92" ht="18" customHeight="1" x14ac:dyDescent="0.3">
      <c r="C237" s="315"/>
      <c r="D237" s="324"/>
      <c r="E237" s="60" t="s">
        <v>54</v>
      </c>
      <c r="F237" s="61">
        <f>CA136</f>
        <v>1400</v>
      </c>
      <c r="G237" s="62">
        <f>IFERROR(F237/F242,0)</f>
        <v>0.21840873634945399</v>
      </c>
      <c r="H237" s="63">
        <f t="shared" si="383"/>
        <v>88.176000000000016</v>
      </c>
      <c r="I237" s="64">
        <f>IFERROR(H237/H227,0)</f>
        <v>0.87299120020809251</v>
      </c>
      <c r="J237" s="63">
        <f>CB136</f>
        <v>123446.40000000002</v>
      </c>
      <c r="K237" s="65">
        <f>IFERROR(J237/J242,0)</f>
        <v>0.21879900744416877</v>
      </c>
      <c r="L237" s="66">
        <f t="shared" si="419"/>
        <v>880</v>
      </c>
      <c r="M237" s="62">
        <f>IFERROR(L237/L242,0)</f>
        <v>0.14996591683708249</v>
      </c>
      <c r="N237" s="63">
        <f t="shared" si="384"/>
        <v>106.25508295454546</v>
      </c>
      <c r="O237" s="64">
        <f>IFERROR(N237/N227,0)</f>
        <v>0.79069686649638415</v>
      </c>
      <c r="P237" s="63">
        <f t="shared" si="420"/>
        <v>93504.472999999998</v>
      </c>
      <c r="Q237" s="67">
        <f>IFERROR(P237/P242,0)</f>
        <v>0.14917680225223032</v>
      </c>
      <c r="R237" s="66">
        <f>CE136</f>
        <v>1136</v>
      </c>
      <c r="S237" s="62">
        <f>IFERROR(R237/R242,0)</f>
        <v>0.18665790338481761</v>
      </c>
      <c r="T237" s="63">
        <f t="shared" si="385"/>
        <v>76.86170862676056</v>
      </c>
      <c r="U237" s="64">
        <f>IFERROR(T237/T227,0)</f>
        <v>0.72158078784311208</v>
      </c>
      <c r="V237" s="63">
        <f>CF136</f>
        <v>87314.900999999998</v>
      </c>
      <c r="W237" s="67">
        <f>IFERROR(V237/V242,0)</f>
        <v>0.17042452703153496</v>
      </c>
      <c r="X237" s="68">
        <f>CG136</f>
        <v>0</v>
      </c>
      <c r="Y237" s="62">
        <f>IFERROR(X237/X242,0)</f>
        <v>0</v>
      </c>
      <c r="Z237" s="63" t="str">
        <f t="shared" si="386"/>
        <v>0</v>
      </c>
      <c r="AA237" s="64">
        <f>IFERROR(Z237/Z227,0)</f>
        <v>0</v>
      </c>
      <c r="AB237" s="63">
        <f>CH136</f>
        <v>0</v>
      </c>
      <c r="AC237" s="65">
        <f>IFERROR(AB237/AB242,0)</f>
        <v>0</v>
      </c>
      <c r="AD237" s="66">
        <f>CI136</f>
        <v>0</v>
      </c>
      <c r="AE237" s="62">
        <f>IFERROR(AD237/AD242,0)</f>
        <v>0</v>
      </c>
      <c r="AF237" s="63" t="str">
        <f t="shared" si="387"/>
        <v>0</v>
      </c>
      <c r="AG237" s="64">
        <f>IFERROR(AF237/AF227,0)</f>
        <v>0</v>
      </c>
      <c r="AH237" s="63">
        <f>CJ136</f>
        <v>0</v>
      </c>
      <c r="AI237" s="67">
        <f>IFERROR(AH237/AH242,0)</f>
        <v>0</v>
      </c>
      <c r="AJ237" s="66">
        <f>CK136</f>
        <v>0</v>
      </c>
      <c r="AK237" s="62">
        <f>IFERROR(AJ237/AJ242,0)</f>
        <v>0</v>
      </c>
      <c r="AL237" s="63" t="str">
        <f t="shared" si="388"/>
        <v>0</v>
      </c>
      <c r="AM237" s="64">
        <f>IFERROR(AL237/AL227,0)</f>
        <v>0</v>
      </c>
      <c r="AN237" s="63">
        <f>CL136</f>
        <v>0</v>
      </c>
      <c r="AO237" s="65">
        <f>IFERROR(AN237/AN242,0)</f>
        <v>0</v>
      </c>
      <c r="AP237" s="66">
        <f t="shared" si="421"/>
        <v>0</v>
      </c>
      <c r="AQ237" s="62">
        <f>IFERROR(AP237/AP242,0)</f>
        <v>0</v>
      </c>
      <c r="AR237" s="63" t="str">
        <f t="shared" si="390"/>
        <v>0</v>
      </c>
      <c r="AS237" s="64">
        <f>IFERROR(AR237/AR227,0)</f>
        <v>0</v>
      </c>
      <c r="AT237" s="63">
        <f t="shared" si="422"/>
        <v>0</v>
      </c>
      <c r="AU237" s="69">
        <f>IFERROR(AT237/AT242,0)</f>
        <v>0</v>
      </c>
      <c r="AV237" s="70">
        <f t="shared" si="392"/>
        <v>-520</v>
      </c>
      <c r="AW237" s="71">
        <f t="shared" si="393"/>
        <v>-0.37142857142857144</v>
      </c>
      <c r="AX237" s="72">
        <f t="shared" si="394"/>
        <v>18.079082954545441</v>
      </c>
      <c r="AY237" s="71">
        <f t="shared" si="395"/>
        <v>0.20503405637072944</v>
      </c>
      <c r="AZ237" s="72">
        <f t="shared" si="396"/>
        <v>-29941.927000000025</v>
      </c>
      <c r="BA237" s="73">
        <f t="shared" si="397"/>
        <v>-0.24255002170982726</v>
      </c>
      <c r="BB237" s="70">
        <f t="shared" si="398"/>
        <v>-256</v>
      </c>
      <c r="BC237" s="71">
        <f t="shared" si="399"/>
        <v>-0.22535211267605634</v>
      </c>
      <c r="BD237" s="72">
        <f t="shared" si="400"/>
        <v>29.393374327784898</v>
      </c>
      <c r="BE237" s="71">
        <f t="shared" si="401"/>
        <v>0.38241895545828591</v>
      </c>
      <c r="BF237" s="72">
        <f t="shared" si="402"/>
        <v>6189.5720000000001</v>
      </c>
      <c r="BG237" s="73">
        <f t="shared" si="403"/>
        <v>7.0887923242334089E-2</v>
      </c>
      <c r="BH237" s="70">
        <f t="shared" si="404"/>
        <v>880</v>
      </c>
      <c r="BI237" s="71">
        <f t="shared" si="405"/>
        <v>0</v>
      </c>
      <c r="BJ237" s="72">
        <f t="shared" si="406"/>
        <v>106.25508295454546</v>
      </c>
      <c r="BK237" s="71">
        <f t="shared" si="407"/>
        <v>0</v>
      </c>
      <c r="BL237" s="72">
        <f t="shared" si="408"/>
        <v>93504.472999999998</v>
      </c>
      <c r="BM237" s="74">
        <f t="shared" si="409"/>
        <v>0</v>
      </c>
      <c r="BN237" s="75">
        <f t="shared" si="410"/>
        <v>880</v>
      </c>
      <c r="BO237" s="71">
        <f t="shared" si="411"/>
        <v>0</v>
      </c>
      <c r="BP237" s="72">
        <f t="shared" si="412"/>
        <v>106.25508295454546</v>
      </c>
      <c r="BQ237" s="71">
        <f t="shared" si="413"/>
        <v>0</v>
      </c>
      <c r="BR237" s="72">
        <f t="shared" si="382"/>
        <v>93504.472999999998</v>
      </c>
      <c r="BS237" s="74">
        <f t="shared" si="414"/>
        <v>0</v>
      </c>
      <c r="BX237" s="6"/>
      <c r="BY237" s="6"/>
      <c r="BZ237" s="6"/>
      <c r="CA237" s="6"/>
      <c r="CB237" s="6"/>
      <c r="CC237" s="6"/>
      <c r="CD237" s="2"/>
      <c r="CE237" s="2"/>
      <c r="CJ237" s="6"/>
      <c r="CK237" s="6"/>
      <c r="CM237" s="6"/>
    </row>
    <row r="238" spans="3:92" ht="18" customHeight="1" x14ac:dyDescent="0.3">
      <c r="C238" s="315"/>
      <c r="D238" s="324"/>
      <c r="E238" s="60" t="s">
        <v>56</v>
      </c>
      <c r="F238" s="61">
        <f>CA137</f>
        <v>10</v>
      </c>
      <c r="G238" s="62">
        <f>IFERROR(F238/F242,0)</f>
        <v>1.5600624024960999E-3</v>
      </c>
      <c r="H238" s="63">
        <f t="shared" si="383"/>
        <v>90.180000000000021</v>
      </c>
      <c r="I238" s="64">
        <f>IFERROR(H238/H227,0)</f>
        <v>0.89283190930373102</v>
      </c>
      <c r="J238" s="63">
        <f>CB137</f>
        <v>901.80000000000018</v>
      </c>
      <c r="K238" s="65">
        <f>IFERROR(J238/J242,0)</f>
        <v>1.5983693725629214E-3</v>
      </c>
      <c r="L238" s="66">
        <f t="shared" si="419"/>
        <v>2</v>
      </c>
      <c r="M238" s="62">
        <f>IFERROR(L238/L242,0)</f>
        <v>3.4083162917518747E-4</v>
      </c>
      <c r="N238" s="63">
        <f t="shared" si="384"/>
        <v>82.727000000000004</v>
      </c>
      <c r="O238" s="64">
        <f>IFERROR(N238/N227,0)</f>
        <v>0.61561271099500037</v>
      </c>
      <c r="P238" s="63">
        <f t="shared" si="420"/>
        <v>165.45400000000001</v>
      </c>
      <c r="Q238" s="67">
        <f>IFERROR(P238/P242,0)</f>
        <v>2.6396489759201693E-4</v>
      </c>
      <c r="R238" s="66">
        <f>CE137</f>
        <v>0</v>
      </c>
      <c r="S238" s="62">
        <f>IFERROR(R238/R242,0)</f>
        <v>0</v>
      </c>
      <c r="T238" s="63" t="str">
        <f t="shared" si="385"/>
        <v>0</v>
      </c>
      <c r="U238" s="64">
        <f>IFERROR(T238/T227,0)</f>
        <v>0</v>
      </c>
      <c r="V238" s="63">
        <f>CF137</f>
        <v>0</v>
      </c>
      <c r="W238" s="67">
        <f>IFERROR(V238/V242,0)</f>
        <v>0</v>
      </c>
      <c r="X238" s="68">
        <f>CG137</f>
        <v>0</v>
      </c>
      <c r="Y238" s="62">
        <f>IFERROR(X238/X242,0)</f>
        <v>0</v>
      </c>
      <c r="Z238" s="63" t="str">
        <f t="shared" si="386"/>
        <v>0</v>
      </c>
      <c r="AA238" s="64">
        <f>IFERROR(Z238/Z227,0)</f>
        <v>0</v>
      </c>
      <c r="AB238" s="63">
        <f>CH137</f>
        <v>0</v>
      </c>
      <c r="AC238" s="65">
        <f>IFERROR(AB238/AB242,0)</f>
        <v>0</v>
      </c>
      <c r="AD238" s="66">
        <f>CI137</f>
        <v>0</v>
      </c>
      <c r="AE238" s="62">
        <f>IFERROR(AD238/AD242,0)</f>
        <v>0</v>
      </c>
      <c r="AF238" s="63" t="str">
        <f t="shared" si="387"/>
        <v>0</v>
      </c>
      <c r="AG238" s="64">
        <f>IFERROR(AF238/AF227,0)</f>
        <v>0</v>
      </c>
      <c r="AH238" s="63">
        <f>CJ137</f>
        <v>0</v>
      </c>
      <c r="AI238" s="67">
        <f>IFERROR(AH238/AH242,0)</f>
        <v>0</v>
      </c>
      <c r="AJ238" s="66">
        <f>CK137</f>
        <v>0</v>
      </c>
      <c r="AK238" s="62">
        <f>IFERROR(AJ238/AJ242,0)</f>
        <v>0</v>
      </c>
      <c r="AL238" s="63" t="str">
        <f t="shared" si="388"/>
        <v>0</v>
      </c>
      <c r="AM238" s="64">
        <f>IFERROR(AL238/AL227,0)</f>
        <v>0</v>
      </c>
      <c r="AN238" s="63">
        <f>CL137</f>
        <v>0</v>
      </c>
      <c r="AO238" s="65">
        <f>IFERROR(AN238/AN242,0)</f>
        <v>0</v>
      </c>
      <c r="AP238" s="66">
        <f t="shared" si="421"/>
        <v>0</v>
      </c>
      <c r="AQ238" s="62">
        <f>IFERROR(AP238/AP242,0)</f>
        <v>0</v>
      </c>
      <c r="AR238" s="63" t="str">
        <f t="shared" si="390"/>
        <v>0</v>
      </c>
      <c r="AS238" s="64">
        <f>IFERROR(AR238/AR227,0)</f>
        <v>0</v>
      </c>
      <c r="AT238" s="63">
        <f t="shared" si="422"/>
        <v>0</v>
      </c>
      <c r="AU238" s="69">
        <f>IFERROR(AT238/AT242,0)</f>
        <v>0</v>
      </c>
      <c r="AV238" s="70">
        <f t="shared" si="392"/>
        <v>-8</v>
      </c>
      <c r="AW238" s="71">
        <f t="shared" si="393"/>
        <v>-0.8</v>
      </c>
      <c r="AX238" s="72">
        <f t="shared" si="394"/>
        <v>-7.4530000000000172</v>
      </c>
      <c r="AY238" s="71">
        <f t="shared" si="395"/>
        <v>-8.2645819472166954E-2</v>
      </c>
      <c r="AZ238" s="72">
        <f t="shared" si="396"/>
        <v>-736.34600000000023</v>
      </c>
      <c r="BA238" s="73">
        <f t="shared" si="397"/>
        <v>-0.81652916389443342</v>
      </c>
      <c r="BB238" s="70">
        <f t="shared" si="398"/>
        <v>2</v>
      </c>
      <c r="BC238" s="71">
        <f t="shared" si="399"/>
        <v>0</v>
      </c>
      <c r="BD238" s="72">
        <f t="shared" si="400"/>
        <v>82.727000000000004</v>
      </c>
      <c r="BE238" s="71">
        <f t="shared" si="401"/>
        <v>0</v>
      </c>
      <c r="BF238" s="72">
        <f t="shared" si="402"/>
        <v>165.45400000000001</v>
      </c>
      <c r="BG238" s="73">
        <f t="shared" si="403"/>
        <v>0</v>
      </c>
      <c r="BH238" s="70">
        <f t="shared" si="404"/>
        <v>2</v>
      </c>
      <c r="BI238" s="71">
        <f t="shared" si="405"/>
        <v>0</v>
      </c>
      <c r="BJ238" s="72">
        <f t="shared" si="406"/>
        <v>82.727000000000004</v>
      </c>
      <c r="BK238" s="71">
        <f t="shared" si="407"/>
        <v>0</v>
      </c>
      <c r="BL238" s="72">
        <f t="shared" si="408"/>
        <v>165.45400000000001</v>
      </c>
      <c r="BM238" s="74">
        <f t="shared" si="409"/>
        <v>0</v>
      </c>
      <c r="BN238" s="75">
        <f t="shared" si="410"/>
        <v>2</v>
      </c>
      <c r="BO238" s="71">
        <f t="shared" si="411"/>
        <v>0</v>
      </c>
      <c r="BP238" s="72">
        <f t="shared" si="412"/>
        <v>82.727000000000004</v>
      </c>
      <c r="BQ238" s="71">
        <f t="shared" si="413"/>
        <v>0</v>
      </c>
      <c r="BR238" s="72">
        <f t="shared" si="382"/>
        <v>165.45400000000001</v>
      </c>
      <c r="BS238" s="74">
        <f t="shared" si="414"/>
        <v>0</v>
      </c>
      <c r="BX238" s="6"/>
      <c r="BY238" s="6"/>
      <c r="BZ238" s="6"/>
      <c r="CA238" s="6"/>
      <c r="CB238" s="6"/>
      <c r="CC238" s="6"/>
      <c r="CD238" s="2"/>
      <c r="CE238" s="2"/>
      <c r="CJ238" s="6"/>
      <c r="CK238" s="6"/>
      <c r="CM238" s="6"/>
    </row>
    <row r="239" spans="3:92" ht="18" customHeight="1" x14ac:dyDescent="0.3">
      <c r="C239" s="315"/>
      <c r="D239" s="324"/>
      <c r="E239" s="60" t="s">
        <v>39</v>
      </c>
      <c r="F239" s="61">
        <f>CA138</f>
        <v>90</v>
      </c>
      <c r="G239" s="62">
        <f>IFERROR(F239/F242,0)</f>
        <v>1.4040561622464899E-2</v>
      </c>
      <c r="H239" s="63">
        <f t="shared" si="383"/>
        <v>95.19</v>
      </c>
      <c r="I239" s="64">
        <f>IFERROR(H239/H227,0)</f>
        <v>0.94243368204282696</v>
      </c>
      <c r="J239" s="63">
        <f>CB138</f>
        <v>8567.1</v>
      </c>
      <c r="K239" s="65">
        <f>IFERROR(J239/J242,0)</f>
        <v>1.518450903934775E-2</v>
      </c>
      <c r="L239" s="66">
        <f t="shared" si="419"/>
        <v>70</v>
      </c>
      <c r="M239" s="62">
        <f>IFERROR(L239/L242,0)</f>
        <v>1.1929107021131561E-2</v>
      </c>
      <c r="N239" s="63">
        <f t="shared" si="384"/>
        <v>126.32477142857144</v>
      </c>
      <c r="O239" s="64">
        <f>IFERROR(N239/N227,0)</f>
        <v>0.94004539031956458</v>
      </c>
      <c r="P239" s="63">
        <f t="shared" si="420"/>
        <v>8842.7340000000004</v>
      </c>
      <c r="Q239" s="67">
        <f>IFERROR(P239/P242,0)</f>
        <v>1.4107675696830821E-2</v>
      </c>
      <c r="R239" s="66">
        <f>CE138</f>
        <v>64</v>
      </c>
      <c r="S239" s="62">
        <f>IFERROR(R239/R242,0)</f>
        <v>1.0515938218862965E-2</v>
      </c>
      <c r="T239" s="63">
        <f t="shared" si="385"/>
        <v>106.15771875</v>
      </c>
      <c r="U239" s="64">
        <f>IFERROR(T239/T227,0)</f>
        <v>0.99661289997113844</v>
      </c>
      <c r="V239" s="63">
        <f>CF138</f>
        <v>6794.0940000000001</v>
      </c>
      <c r="W239" s="67">
        <f>IFERROR(V239/V242,0)</f>
        <v>1.3260969700438528E-2</v>
      </c>
      <c r="X239" s="68">
        <f>CG138</f>
        <v>0</v>
      </c>
      <c r="Y239" s="62">
        <f>IFERROR(X239/X242,0)</f>
        <v>0</v>
      </c>
      <c r="Z239" s="63" t="str">
        <f t="shared" si="386"/>
        <v>0</v>
      </c>
      <c r="AA239" s="64">
        <f>IFERROR(Z239/Z227,0)</f>
        <v>0</v>
      </c>
      <c r="AB239" s="63">
        <f>CH138</f>
        <v>0</v>
      </c>
      <c r="AC239" s="65">
        <f>IFERROR(AB239/AB242,0)</f>
        <v>0</v>
      </c>
      <c r="AD239" s="66">
        <f>CI138</f>
        <v>0</v>
      </c>
      <c r="AE239" s="62">
        <f>IFERROR(AD239/AD242,0)</f>
        <v>0</v>
      </c>
      <c r="AF239" s="63" t="str">
        <f t="shared" si="387"/>
        <v>0</v>
      </c>
      <c r="AG239" s="64">
        <f>IFERROR(AF239/AF227,0)</f>
        <v>0</v>
      </c>
      <c r="AH239" s="63">
        <f>CJ138</f>
        <v>0</v>
      </c>
      <c r="AI239" s="67">
        <f>IFERROR(AH239/AH242,0)</f>
        <v>0</v>
      </c>
      <c r="AJ239" s="66">
        <f>CK138</f>
        <v>0</v>
      </c>
      <c r="AK239" s="62">
        <f>IFERROR(AJ239/AJ242,0)</f>
        <v>0</v>
      </c>
      <c r="AL239" s="63" t="str">
        <f t="shared" si="388"/>
        <v>0</v>
      </c>
      <c r="AM239" s="64">
        <f>IFERROR(AL239/AL227,0)</f>
        <v>0</v>
      </c>
      <c r="AN239" s="63">
        <f>CL138</f>
        <v>0</v>
      </c>
      <c r="AO239" s="65">
        <f>IFERROR(AN239/AN242,0)</f>
        <v>0</v>
      </c>
      <c r="AP239" s="66">
        <f t="shared" si="421"/>
        <v>0</v>
      </c>
      <c r="AQ239" s="62">
        <f>IFERROR(AP239/AP242,0)</f>
        <v>0</v>
      </c>
      <c r="AR239" s="63" t="str">
        <f t="shared" si="390"/>
        <v>0</v>
      </c>
      <c r="AS239" s="64">
        <f>IFERROR(AR239/AR227,0)</f>
        <v>0</v>
      </c>
      <c r="AT239" s="63">
        <f t="shared" si="422"/>
        <v>0</v>
      </c>
      <c r="AU239" s="69">
        <f>IFERROR(AT239/AT242,0)</f>
        <v>0</v>
      </c>
      <c r="AV239" s="70">
        <f t="shared" si="392"/>
        <v>-20</v>
      </c>
      <c r="AW239" s="71">
        <f t="shared" si="393"/>
        <v>-0.22222222222222221</v>
      </c>
      <c r="AX239" s="72">
        <f t="shared" si="394"/>
        <v>31.13477142857144</v>
      </c>
      <c r="AY239" s="71">
        <f t="shared" si="395"/>
        <v>0.32708027553914742</v>
      </c>
      <c r="AZ239" s="72">
        <f t="shared" si="396"/>
        <v>275.63400000000001</v>
      </c>
      <c r="BA239" s="73">
        <f t="shared" si="397"/>
        <v>3.217354764155899E-2</v>
      </c>
      <c r="BB239" s="70">
        <f t="shared" si="398"/>
        <v>6</v>
      </c>
      <c r="BC239" s="71">
        <f t="shared" si="399"/>
        <v>9.375E-2</v>
      </c>
      <c r="BD239" s="72">
        <f t="shared" si="400"/>
        <v>20.167052678571437</v>
      </c>
      <c r="BE239" s="71">
        <f t="shared" si="401"/>
        <v>0.18997255137014177</v>
      </c>
      <c r="BF239" s="72">
        <f t="shared" si="402"/>
        <v>2048.6400000000003</v>
      </c>
      <c r="BG239" s="73">
        <f t="shared" si="403"/>
        <v>0.30153247806109251</v>
      </c>
      <c r="BH239" s="70">
        <f t="shared" si="404"/>
        <v>70</v>
      </c>
      <c r="BI239" s="71">
        <f t="shared" si="405"/>
        <v>0</v>
      </c>
      <c r="BJ239" s="72">
        <f t="shared" si="406"/>
        <v>126.32477142857144</v>
      </c>
      <c r="BK239" s="71">
        <f t="shared" si="407"/>
        <v>0</v>
      </c>
      <c r="BL239" s="72">
        <f t="shared" si="408"/>
        <v>8842.7340000000004</v>
      </c>
      <c r="BM239" s="74">
        <f t="shared" si="409"/>
        <v>0</v>
      </c>
      <c r="BN239" s="75">
        <f t="shared" si="410"/>
        <v>70</v>
      </c>
      <c r="BO239" s="71">
        <f t="shared" si="411"/>
        <v>0</v>
      </c>
      <c r="BP239" s="72">
        <f t="shared" si="412"/>
        <v>126.32477142857144</v>
      </c>
      <c r="BQ239" s="71">
        <f t="shared" si="413"/>
        <v>0</v>
      </c>
      <c r="BR239" s="72">
        <f t="shared" si="382"/>
        <v>8842.7340000000004</v>
      </c>
      <c r="BS239" s="74">
        <f t="shared" si="414"/>
        <v>0</v>
      </c>
      <c r="BX239" s="6"/>
      <c r="BY239" s="6"/>
      <c r="BZ239" s="6"/>
      <c r="CA239" s="6"/>
      <c r="CB239" s="6"/>
      <c r="CC239" s="6"/>
      <c r="CD239" s="2"/>
      <c r="CE239" s="2"/>
      <c r="CJ239" s="6"/>
      <c r="CK239" s="6"/>
      <c r="CM239" s="6"/>
    </row>
    <row r="240" spans="3:92" ht="18" customHeight="1" x14ac:dyDescent="0.3">
      <c r="C240" s="315"/>
      <c r="D240" s="325"/>
      <c r="E240" s="86" t="s">
        <v>41</v>
      </c>
      <c r="F240" s="87">
        <f>SUM(F235:F239)</f>
        <v>2750</v>
      </c>
      <c r="G240" s="88">
        <f>IFERROR(F240/F242,0)</f>
        <v>0.42901716068642748</v>
      </c>
      <c r="H240" s="89">
        <f t="shared" si="383"/>
        <v>89.305527272727289</v>
      </c>
      <c r="I240" s="90">
        <f>IFERROR(H240/H227,0)</f>
        <v>0.88417414533472505</v>
      </c>
      <c r="J240" s="89">
        <f>SUM(J235:J239)</f>
        <v>245590.20000000004</v>
      </c>
      <c r="K240" s="91">
        <f>IFERROR(J240/J242,0)</f>
        <v>0.4352892591279689</v>
      </c>
      <c r="L240" s="92">
        <f>SUM(L235:L239)</f>
        <v>1516</v>
      </c>
      <c r="M240" s="88">
        <f>IFERROR(L240/L242,0)</f>
        <v>0.25835037491479207</v>
      </c>
      <c r="N240" s="89">
        <f t="shared" si="384"/>
        <v>113.83212730870711</v>
      </c>
      <c r="O240" s="90">
        <f>IFERROR(N240/N227,0)</f>
        <v>0.84708141828956929</v>
      </c>
      <c r="P240" s="89">
        <f>SUM(P235:P239)</f>
        <v>172569.50499999998</v>
      </c>
      <c r="Q240" s="93">
        <f>IFERROR(P240/P242,0)</f>
        <v>0.27531695646421389</v>
      </c>
      <c r="R240" s="92">
        <f>SUM(R235:R239)</f>
        <v>1624</v>
      </c>
      <c r="S240" s="88">
        <f>IFERROR(R240/R242,0)</f>
        <v>0.26684193230364772</v>
      </c>
      <c r="T240" s="89">
        <f t="shared" si="385"/>
        <v>80.668350369458125</v>
      </c>
      <c r="U240" s="90">
        <f>IFERROR(T240/T227,0)</f>
        <v>0.75731769243198366</v>
      </c>
      <c r="V240" s="89">
        <f>SUM(V235:V239)</f>
        <v>131005.401</v>
      </c>
      <c r="W240" s="93">
        <f>IFERROR(V240/V242,0)</f>
        <v>0.25570129781171691</v>
      </c>
      <c r="X240" s="94">
        <f>SUM(X235:X239)</f>
        <v>0</v>
      </c>
      <c r="Y240" s="88">
        <f>IFERROR(X240/X242,0)</f>
        <v>0</v>
      </c>
      <c r="Z240" s="89" t="str">
        <f t="shared" si="386"/>
        <v>0</v>
      </c>
      <c r="AA240" s="90">
        <f>IFERROR(Z240/Z227,0)</f>
        <v>0</v>
      </c>
      <c r="AB240" s="89">
        <f>SUM(AB235:AB239)</f>
        <v>0</v>
      </c>
      <c r="AC240" s="91">
        <f>IFERROR(AB240/AB242,0)</f>
        <v>0</v>
      </c>
      <c r="AD240" s="92">
        <f>SUM(AD235:AD239)</f>
        <v>0</v>
      </c>
      <c r="AE240" s="88">
        <f>IFERROR(AD240/AD242,0)</f>
        <v>0</v>
      </c>
      <c r="AF240" s="89" t="str">
        <f t="shared" si="387"/>
        <v>0</v>
      </c>
      <c r="AG240" s="90">
        <f>IFERROR(AF240/AF227,0)</f>
        <v>0</v>
      </c>
      <c r="AH240" s="89">
        <f>SUM(AH235:AH239)</f>
        <v>0</v>
      </c>
      <c r="AI240" s="93">
        <f>IFERROR(AH240/AH242,0)</f>
        <v>0</v>
      </c>
      <c r="AJ240" s="92">
        <f>SUM(AJ235:AJ239)</f>
        <v>0</v>
      </c>
      <c r="AK240" s="88">
        <f>IFERROR(AJ240/AJ242,0)</f>
        <v>0</v>
      </c>
      <c r="AL240" s="89" t="str">
        <f t="shared" si="388"/>
        <v>0</v>
      </c>
      <c r="AM240" s="90">
        <f>IFERROR(AL240/AL227,0)</f>
        <v>0</v>
      </c>
      <c r="AN240" s="89">
        <f>SUM(AN235:AN239)</f>
        <v>0</v>
      </c>
      <c r="AO240" s="91">
        <f>IFERROR(AN240/AN242,0)</f>
        <v>0</v>
      </c>
      <c r="AP240" s="92">
        <f>SUM(AP235:AP239)</f>
        <v>0</v>
      </c>
      <c r="AQ240" s="88">
        <f>IFERROR(AP240/AP242,0)</f>
        <v>0</v>
      </c>
      <c r="AR240" s="89" t="str">
        <f t="shared" si="390"/>
        <v>0</v>
      </c>
      <c r="AS240" s="90">
        <f>IFERROR(AR240/AR227,0)</f>
        <v>0</v>
      </c>
      <c r="AT240" s="89">
        <f>SUM(AT235:AT239)</f>
        <v>0</v>
      </c>
      <c r="AU240" s="95">
        <f>IFERROR(AT240/AT242,0)</f>
        <v>0</v>
      </c>
      <c r="AV240" s="96">
        <f t="shared" si="392"/>
        <v>-1234</v>
      </c>
      <c r="AW240" s="97">
        <f t="shared" si="393"/>
        <v>-0.44872727272727275</v>
      </c>
      <c r="AX240" s="98">
        <f t="shared" si="394"/>
        <v>24.526600035979826</v>
      </c>
      <c r="AY240" s="97">
        <f t="shared" si="395"/>
        <v>0.27463697695976674</v>
      </c>
      <c r="AZ240" s="98">
        <f t="shared" si="396"/>
        <v>-73020.695000000065</v>
      </c>
      <c r="BA240" s="99">
        <f t="shared" si="397"/>
        <v>-0.29732739742872499</v>
      </c>
      <c r="BB240" s="96">
        <f t="shared" si="398"/>
        <v>-108</v>
      </c>
      <c r="BC240" s="97">
        <f t="shared" si="399"/>
        <v>-6.6502463054187194E-2</v>
      </c>
      <c r="BD240" s="98">
        <f t="shared" si="400"/>
        <v>33.16377693924899</v>
      </c>
      <c r="BE240" s="97">
        <f t="shared" si="401"/>
        <v>0.41111262084026873</v>
      </c>
      <c r="BF240" s="98">
        <f t="shared" si="402"/>
        <v>41564.103999999978</v>
      </c>
      <c r="BG240" s="99">
        <f t="shared" si="403"/>
        <v>0.31727015590754137</v>
      </c>
      <c r="BH240" s="96">
        <f t="shared" si="404"/>
        <v>1516</v>
      </c>
      <c r="BI240" s="97">
        <f t="shared" si="405"/>
        <v>0</v>
      </c>
      <c r="BJ240" s="98">
        <f t="shared" si="406"/>
        <v>113.83212730870711</v>
      </c>
      <c r="BK240" s="97">
        <f t="shared" si="407"/>
        <v>0</v>
      </c>
      <c r="BL240" s="98">
        <f t="shared" si="408"/>
        <v>172569.50499999998</v>
      </c>
      <c r="BM240" s="100">
        <f t="shared" si="409"/>
        <v>0</v>
      </c>
      <c r="BN240" s="101">
        <f t="shared" si="410"/>
        <v>1516</v>
      </c>
      <c r="BO240" s="97">
        <f t="shared" si="411"/>
        <v>0</v>
      </c>
      <c r="BP240" s="98">
        <f t="shared" si="412"/>
        <v>113.83212730870711</v>
      </c>
      <c r="BQ240" s="97">
        <f t="shared" si="413"/>
        <v>0</v>
      </c>
      <c r="BR240" s="98">
        <f t="shared" si="382"/>
        <v>172569.50499999998</v>
      </c>
      <c r="BS240" s="100">
        <f t="shared" si="414"/>
        <v>0</v>
      </c>
      <c r="BX240" s="6"/>
      <c r="BY240" s="6"/>
      <c r="BZ240" s="6"/>
      <c r="CA240" s="6"/>
      <c r="CB240" s="6"/>
      <c r="CC240" s="6"/>
      <c r="CD240" s="2"/>
      <c r="CE240" s="2"/>
      <c r="CJ240" s="6"/>
      <c r="CK240" s="6"/>
      <c r="CM240" s="6"/>
    </row>
    <row r="241" spans="3:92" ht="18" customHeight="1" x14ac:dyDescent="0.3">
      <c r="C241" s="315"/>
      <c r="D241" s="326" t="s">
        <v>57</v>
      </c>
      <c r="E241" s="327"/>
      <c r="F241" s="155">
        <f>CA139</f>
        <v>40</v>
      </c>
      <c r="G241" s="156">
        <f>IFERROR(F241/F242,0)</f>
        <v>6.2402496099843996E-3</v>
      </c>
      <c r="H241" s="157">
        <f t="shared" si="383"/>
        <v>0</v>
      </c>
      <c r="I241" s="158">
        <f>IFERROR(H241/H227,0)</f>
        <v>0</v>
      </c>
      <c r="J241" s="157">
        <f>CB139</f>
        <v>0</v>
      </c>
      <c r="K241" s="159">
        <f>IFERROR(J241/J242,0)</f>
        <v>0</v>
      </c>
      <c r="L241" s="160">
        <f>CC139</f>
        <v>71</v>
      </c>
      <c r="M241" s="156">
        <f>IFERROR(L241/L242,0)</f>
        <v>1.2099522835719155E-2</v>
      </c>
      <c r="N241" s="157">
        <f t="shared" si="384"/>
        <v>0</v>
      </c>
      <c r="O241" s="158">
        <f>IFERROR(N241/N227,0)</f>
        <v>0</v>
      </c>
      <c r="P241" s="157">
        <f>CD139</f>
        <v>0</v>
      </c>
      <c r="Q241" s="161">
        <f>IFERROR(P241/P242,0)</f>
        <v>0</v>
      </c>
      <c r="R241" s="160">
        <f>CE139</f>
        <v>87</v>
      </c>
      <c r="S241" s="156">
        <f>IFERROR(R241/R242,0)</f>
        <v>1.4295103516266842E-2</v>
      </c>
      <c r="T241" s="157">
        <f t="shared" si="385"/>
        <v>2.6332413793103449</v>
      </c>
      <c r="U241" s="158">
        <f>IFERROR(T241/T227,0)</f>
        <v>2.4720975151498188E-2</v>
      </c>
      <c r="V241" s="157">
        <f>CF139</f>
        <v>229.09200000000001</v>
      </c>
      <c r="W241" s="161">
        <f>IFERROR(V241/V242,0)</f>
        <v>4.4715043250989216E-4</v>
      </c>
      <c r="X241" s="162">
        <f>CG139</f>
        <v>0</v>
      </c>
      <c r="Y241" s="156">
        <f>IFERROR(X241/X242,0)</f>
        <v>0</v>
      </c>
      <c r="Z241" s="157" t="str">
        <f t="shared" si="386"/>
        <v>0</v>
      </c>
      <c r="AA241" s="158">
        <f>IFERROR(Z241/Z227,0)</f>
        <v>0</v>
      </c>
      <c r="AB241" s="157">
        <f>CH139</f>
        <v>0</v>
      </c>
      <c r="AC241" s="159">
        <f>IFERROR(AB241/AB242,0)</f>
        <v>0</v>
      </c>
      <c r="AD241" s="160">
        <f>CI139</f>
        <v>0</v>
      </c>
      <c r="AE241" s="156">
        <f>IFERROR(AD241/AD242,0)</f>
        <v>0</v>
      </c>
      <c r="AF241" s="157" t="str">
        <f t="shared" si="387"/>
        <v>0</v>
      </c>
      <c r="AG241" s="158">
        <f>IFERROR(AF241/AF227,0)</f>
        <v>0</v>
      </c>
      <c r="AH241" s="157">
        <f>CJ139</f>
        <v>0</v>
      </c>
      <c r="AI241" s="161">
        <f>IFERROR(AH241/AH242,0)</f>
        <v>0</v>
      </c>
      <c r="AJ241" s="160">
        <f>CK139</f>
        <v>0</v>
      </c>
      <c r="AK241" s="156">
        <f>IFERROR(AJ241/AJ242,0)</f>
        <v>0</v>
      </c>
      <c r="AL241" s="157" t="str">
        <f t="shared" si="388"/>
        <v>0</v>
      </c>
      <c r="AM241" s="158">
        <f>IFERROR(AL241/AL227,0)</f>
        <v>0</v>
      </c>
      <c r="AN241" s="157">
        <f>CL139</f>
        <v>0</v>
      </c>
      <c r="AO241" s="159">
        <f>IFERROR(AN241/AN242,0)</f>
        <v>0</v>
      </c>
      <c r="AP241" s="160">
        <f>CM139</f>
        <v>0</v>
      </c>
      <c r="AQ241" s="156">
        <f>IFERROR(AP241/AP242,0)</f>
        <v>0</v>
      </c>
      <c r="AR241" s="157" t="str">
        <f t="shared" si="390"/>
        <v>0</v>
      </c>
      <c r="AS241" s="158">
        <f>IFERROR(AR241/AR227,0)</f>
        <v>0</v>
      </c>
      <c r="AT241" s="157">
        <f>CN139</f>
        <v>0</v>
      </c>
      <c r="AU241" s="163">
        <f>IFERROR(AT241/AT242,0)</f>
        <v>0</v>
      </c>
      <c r="AV241" s="164">
        <f t="shared" si="392"/>
        <v>31</v>
      </c>
      <c r="AW241" s="165">
        <f t="shared" si="393"/>
        <v>0.77500000000000002</v>
      </c>
      <c r="AX241" s="166">
        <f t="shared" si="394"/>
        <v>0</v>
      </c>
      <c r="AY241" s="165">
        <f t="shared" si="395"/>
        <v>0</v>
      </c>
      <c r="AZ241" s="166">
        <f t="shared" si="396"/>
        <v>0</v>
      </c>
      <c r="BA241" s="167">
        <f t="shared" si="397"/>
        <v>0</v>
      </c>
      <c r="BB241" s="164">
        <f t="shared" si="398"/>
        <v>-16</v>
      </c>
      <c r="BC241" s="165">
        <f t="shared" si="399"/>
        <v>-0.18390804597701149</v>
      </c>
      <c r="BD241" s="166">
        <f t="shared" si="400"/>
        <v>-2.6332413793103449</v>
      </c>
      <c r="BE241" s="165">
        <f t="shared" si="401"/>
        <v>-1</v>
      </c>
      <c r="BF241" s="166">
        <f t="shared" si="402"/>
        <v>-229.09200000000001</v>
      </c>
      <c r="BG241" s="167">
        <f t="shared" si="403"/>
        <v>-1</v>
      </c>
      <c r="BH241" s="164">
        <f t="shared" si="404"/>
        <v>71</v>
      </c>
      <c r="BI241" s="165">
        <f t="shared" si="405"/>
        <v>0</v>
      </c>
      <c r="BJ241" s="166">
        <f t="shared" si="406"/>
        <v>0</v>
      </c>
      <c r="BK241" s="165">
        <f t="shared" si="407"/>
        <v>0</v>
      </c>
      <c r="BL241" s="166">
        <f t="shared" si="408"/>
        <v>0</v>
      </c>
      <c r="BM241" s="168">
        <f t="shared" si="409"/>
        <v>0</v>
      </c>
      <c r="BN241" s="169">
        <f t="shared" si="410"/>
        <v>71</v>
      </c>
      <c r="BO241" s="165">
        <f t="shared" si="411"/>
        <v>0</v>
      </c>
      <c r="BP241" s="166">
        <f t="shared" si="412"/>
        <v>0</v>
      </c>
      <c r="BQ241" s="165">
        <f t="shared" si="413"/>
        <v>0</v>
      </c>
      <c r="BR241" s="166">
        <f t="shared" si="382"/>
        <v>0</v>
      </c>
      <c r="BS241" s="168">
        <f t="shared" si="414"/>
        <v>0</v>
      </c>
      <c r="BX241" s="6"/>
      <c r="BY241" s="6"/>
      <c r="BZ241" s="6"/>
      <c r="CA241" s="6"/>
      <c r="CB241" s="6"/>
      <c r="CC241" s="6"/>
      <c r="CD241" s="2"/>
      <c r="CE241" s="2"/>
      <c r="CJ241" s="6"/>
      <c r="CK241" s="6"/>
      <c r="CM241" s="6"/>
    </row>
    <row r="242" spans="3:92" ht="18" customHeight="1" x14ac:dyDescent="0.3">
      <c r="C242" s="315"/>
      <c r="D242" s="328" t="s">
        <v>59</v>
      </c>
      <c r="E242" s="329"/>
      <c r="F242" s="170">
        <f>SUM(F230,F234,F240,F241)</f>
        <v>6410</v>
      </c>
      <c r="G242" s="171">
        <f>IFERROR(F242/F242,0)</f>
        <v>1</v>
      </c>
      <c r="H242" s="172">
        <f t="shared" si="383"/>
        <v>88.018720748829949</v>
      </c>
      <c r="I242" s="173">
        <f>IFERROR(H242/H227,0)</f>
        <v>0.87143404857673268</v>
      </c>
      <c r="J242" s="172">
        <f>SUM(J230,J234,J240,J241)</f>
        <v>564200</v>
      </c>
      <c r="K242" s="174">
        <f>IFERROR(J242/J242,0)</f>
        <v>1</v>
      </c>
      <c r="L242" s="175">
        <f>SUM(L230,L234,L240,L241)</f>
        <v>5868</v>
      </c>
      <c r="M242" s="171">
        <f>IFERROR(L242/L242,0)</f>
        <v>1</v>
      </c>
      <c r="N242" s="172">
        <f t="shared" si="384"/>
        <v>106.81715047716428</v>
      </c>
      <c r="O242" s="173">
        <f>IFERROR(N242/N227,0)</f>
        <v>0.79487949020281157</v>
      </c>
      <c r="P242" s="172">
        <f>SUM(P230,P234,P240,P241)</f>
        <v>626803.03899999999</v>
      </c>
      <c r="Q242" s="176">
        <f>IFERROR(P242/P242,0)</f>
        <v>1</v>
      </c>
      <c r="R242" s="175">
        <f>SUM(R230,R234,R240,R241)</f>
        <v>6086</v>
      </c>
      <c r="S242" s="171">
        <f>IFERROR(R242/R242,0)</f>
        <v>1</v>
      </c>
      <c r="T242" s="172">
        <f t="shared" si="385"/>
        <v>84.182984883338818</v>
      </c>
      <c r="U242" s="173">
        <f>IFERROR(T242/T227,0)</f>
        <v>0.79031322150383732</v>
      </c>
      <c r="V242" s="172">
        <f>SUM(V230,V234,V240,V241)</f>
        <v>512337.64600000001</v>
      </c>
      <c r="W242" s="176">
        <f>IFERROR(V242/V242,0)</f>
        <v>1</v>
      </c>
      <c r="X242" s="177">
        <f>SUM(X230,X234,X240,X241)</f>
        <v>0</v>
      </c>
      <c r="Y242" s="171">
        <f>IFERROR(X242/X242,0)</f>
        <v>0</v>
      </c>
      <c r="Z242" s="172" t="str">
        <f t="shared" si="386"/>
        <v>0</v>
      </c>
      <c r="AA242" s="173">
        <f>IFERROR(Z242/Z227,0)</f>
        <v>0</v>
      </c>
      <c r="AB242" s="172">
        <f>SUM(AB230,AB234,AB240,AB241)</f>
        <v>0</v>
      </c>
      <c r="AC242" s="174">
        <f>IFERROR(AB242/AB242,0)</f>
        <v>0</v>
      </c>
      <c r="AD242" s="175">
        <f>SUM(AD230,AD234,AD240,AD241)</f>
        <v>0</v>
      </c>
      <c r="AE242" s="171">
        <f>IFERROR(AD242/AD242,0)</f>
        <v>0</v>
      </c>
      <c r="AF242" s="172" t="str">
        <f t="shared" si="387"/>
        <v>0</v>
      </c>
      <c r="AG242" s="173">
        <f>IFERROR(AF242/AF227,0)</f>
        <v>0</v>
      </c>
      <c r="AH242" s="172">
        <f>SUM(AH230,AH234,AH240,AH241)</f>
        <v>0</v>
      </c>
      <c r="AI242" s="176">
        <f>IFERROR(AH242/AH242,0)</f>
        <v>0</v>
      </c>
      <c r="AJ242" s="175">
        <f>SUM(AJ230,AJ234,AJ240,AJ241)</f>
        <v>0</v>
      </c>
      <c r="AK242" s="171">
        <f>IFERROR(AJ242/AJ242,0)</f>
        <v>0</v>
      </c>
      <c r="AL242" s="172" t="str">
        <f t="shared" si="388"/>
        <v>0</v>
      </c>
      <c r="AM242" s="173">
        <f>IFERROR(AL242/AL227,0)</f>
        <v>0</v>
      </c>
      <c r="AN242" s="172">
        <f>SUM(AN230,AN234,AN240,AN241)</f>
        <v>0</v>
      </c>
      <c r="AO242" s="174">
        <f>IFERROR(AN242/AN242,0)</f>
        <v>0</v>
      </c>
      <c r="AP242" s="175">
        <f>SUM(AP230,AP234,AP240,AP241)</f>
        <v>0</v>
      </c>
      <c r="AQ242" s="171">
        <f>IFERROR(AP242/AP242,0)</f>
        <v>0</v>
      </c>
      <c r="AR242" s="172" t="str">
        <f t="shared" si="390"/>
        <v>0</v>
      </c>
      <c r="AS242" s="173">
        <f>IFERROR(AR242/AR227,0)</f>
        <v>0</v>
      </c>
      <c r="AT242" s="172">
        <f>SUM(AT230,AT234,AT240,AT241)</f>
        <v>0</v>
      </c>
      <c r="AU242" s="178">
        <f>IFERROR(AT242/AT242,0)</f>
        <v>0</v>
      </c>
      <c r="AV242" s="179">
        <f t="shared" si="392"/>
        <v>-542</v>
      </c>
      <c r="AW242" s="180">
        <f t="shared" si="393"/>
        <v>-8.4555382215288605E-2</v>
      </c>
      <c r="AX242" s="181">
        <f t="shared" si="394"/>
        <v>18.798429728334327</v>
      </c>
      <c r="AY242" s="180">
        <f t="shared" si="395"/>
        <v>0.21357308500287672</v>
      </c>
      <c r="AZ242" s="181">
        <f t="shared" si="396"/>
        <v>62603.03899999999</v>
      </c>
      <c r="BA242" s="182">
        <f t="shared" si="397"/>
        <v>0.11095894895427151</v>
      </c>
      <c r="BB242" s="179">
        <f t="shared" si="398"/>
        <v>-218</v>
      </c>
      <c r="BC242" s="180">
        <f t="shared" si="399"/>
        <v>-3.5819914558001972E-2</v>
      </c>
      <c r="BD242" s="181">
        <f t="shared" si="400"/>
        <v>22.634165593825458</v>
      </c>
      <c r="BE242" s="180">
        <f t="shared" si="401"/>
        <v>0.26886865113172209</v>
      </c>
      <c r="BF242" s="181">
        <f t="shared" si="402"/>
        <v>114465.39299999998</v>
      </c>
      <c r="BG242" s="182">
        <f t="shared" si="403"/>
        <v>0.22341788446285671</v>
      </c>
      <c r="BH242" s="179">
        <f t="shared" si="404"/>
        <v>5868</v>
      </c>
      <c r="BI242" s="180">
        <f t="shared" si="405"/>
        <v>0</v>
      </c>
      <c r="BJ242" s="181">
        <f t="shared" si="406"/>
        <v>106.81715047716428</v>
      </c>
      <c r="BK242" s="180">
        <f t="shared" si="407"/>
        <v>0</v>
      </c>
      <c r="BL242" s="181">
        <f t="shared" si="408"/>
        <v>626803.03899999999</v>
      </c>
      <c r="BM242" s="183">
        <f t="shared" si="409"/>
        <v>0</v>
      </c>
      <c r="BN242" s="184">
        <f t="shared" si="410"/>
        <v>5868</v>
      </c>
      <c r="BO242" s="180">
        <f t="shared" si="411"/>
        <v>0</v>
      </c>
      <c r="BP242" s="181">
        <f t="shared" si="412"/>
        <v>106.81715047716428</v>
      </c>
      <c r="BQ242" s="180">
        <f t="shared" si="413"/>
        <v>0</v>
      </c>
      <c r="BR242" s="181">
        <f t="shared" si="382"/>
        <v>626803.03899999999</v>
      </c>
      <c r="BS242" s="183">
        <f t="shared" si="414"/>
        <v>0</v>
      </c>
      <c r="BX242" s="6"/>
      <c r="BY242" s="6"/>
      <c r="BZ242" s="6"/>
      <c r="CA242" s="6"/>
      <c r="CB242" s="6"/>
      <c r="CC242" s="6"/>
      <c r="CD242" s="2"/>
      <c r="CE242" s="2"/>
      <c r="CJ242" s="6"/>
      <c r="CK242" s="6"/>
      <c r="CM242" s="6"/>
    </row>
    <row r="243" spans="3:92" ht="18" customHeight="1" thickBot="1" x14ac:dyDescent="0.35">
      <c r="C243" s="316"/>
      <c r="D243" s="330" t="s">
        <v>60</v>
      </c>
      <c r="E243" s="331"/>
      <c r="F243" s="185">
        <f>F242/F222</f>
        <v>0.87989018531228547</v>
      </c>
      <c r="G243" s="186"/>
      <c r="H243" s="187"/>
      <c r="I243" s="188"/>
      <c r="J243" s="187"/>
      <c r="K243" s="189"/>
      <c r="L243" s="190">
        <f>L242/L222</f>
        <v>0.80549073438572405</v>
      </c>
      <c r="M243" s="186"/>
      <c r="N243" s="187"/>
      <c r="O243" s="188"/>
      <c r="P243" s="187"/>
      <c r="Q243" s="191"/>
      <c r="R243" s="190">
        <f>R242/R222</f>
        <v>0.8354152367879204</v>
      </c>
      <c r="S243" s="186"/>
      <c r="T243" s="187"/>
      <c r="U243" s="188"/>
      <c r="V243" s="187"/>
      <c r="W243" s="191"/>
      <c r="X243" s="192" t="e">
        <f>X242/X222</f>
        <v>#DIV/0!</v>
      </c>
      <c r="Y243" s="186"/>
      <c r="Z243" s="187"/>
      <c r="AA243" s="188"/>
      <c r="AB243" s="187"/>
      <c r="AC243" s="189"/>
      <c r="AD243" s="190" t="e">
        <f>AD242/AD222</f>
        <v>#DIV/0!</v>
      </c>
      <c r="AE243" s="186"/>
      <c r="AF243" s="187"/>
      <c r="AG243" s="188"/>
      <c r="AH243" s="187"/>
      <c r="AI243" s="191"/>
      <c r="AJ243" s="190" t="e">
        <f>AJ242/AJ222</f>
        <v>#DIV/0!</v>
      </c>
      <c r="AK243" s="186"/>
      <c r="AL243" s="187"/>
      <c r="AM243" s="188"/>
      <c r="AN243" s="187"/>
      <c r="AO243" s="189"/>
      <c r="AP243" s="190" t="e">
        <f>AP242/AP222</f>
        <v>#DIV/0!</v>
      </c>
      <c r="AQ243" s="186"/>
      <c r="AR243" s="187"/>
      <c r="AS243" s="188"/>
      <c r="AT243" s="187"/>
      <c r="AU243" s="193"/>
      <c r="AV243" s="194">
        <f t="shared" si="392"/>
        <v>-7.4399450926561417E-2</v>
      </c>
      <c r="AW243" s="195"/>
      <c r="AX243" s="196"/>
      <c r="AY243" s="197"/>
      <c r="AZ243" s="196"/>
      <c r="BA243" s="197"/>
      <c r="BB243" s="194">
        <f t="shared" si="398"/>
        <v>-2.9924502402196351E-2</v>
      </c>
      <c r="BC243" s="195"/>
      <c r="BD243" s="196"/>
      <c r="BE243" s="197"/>
      <c r="BF243" s="196"/>
      <c r="BG243" s="197"/>
      <c r="BH243" s="194">
        <f t="shared" si="404"/>
        <v>0</v>
      </c>
      <c r="BI243" s="195"/>
      <c r="BJ243" s="196"/>
      <c r="BK243" s="197"/>
      <c r="BL243" s="196"/>
      <c r="BM243" s="198"/>
      <c r="BN243" s="199">
        <f>IFERROR(L243-AP243,0)</f>
        <v>0</v>
      </c>
      <c r="BO243" s="195"/>
      <c r="BP243" s="196"/>
      <c r="BQ243" s="197"/>
      <c r="BR243" s="196"/>
      <c r="BS243" s="198"/>
      <c r="BX243" s="6"/>
      <c r="BY243" s="6"/>
      <c r="BZ243" s="6"/>
      <c r="CA243" s="6"/>
      <c r="CB243" s="6"/>
      <c r="CC243" s="6"/>
      <c r="CD243" s="2"/>
      <c r="CE243" s="2"/>
      <c r="CJ243" s="6"/>
      <c r="CK243" s="6"/>
      <c r="CM243" s="6"/>
    </row>
    <row r="244" spans="3:92" ht="18" customHeight="1" x14ac:dyDescent="0.3">
      <c r="L244" s="8"/>
      <c r="P244" s="8"/>
      <c r="AM244" s="4"/>
      <c r="AS244" s="4"/>
      <c r="BI244" s="3"/>
      <c r="BK244" s="3"/>
      <c r="BM244" s="3"/>
      <c r="BO244" s="3"/>
      <c r="BQ244" s="3"/>
      <c r="BS244" s="3"/>
      <c r="BX244" s="6"/>
      <c r="BY244" s="6"/>
      <c r="BZ244" s="6"/>
      <c r="CA244" s="6"/>
      <c r="CB244" s="6"/>
      <c r="CC244" s="6"/>
      <c r="CD244" s="2"/>
      <c r="CE244" s="2"/>
      <c r="CJ244" s="6"/>
      <c r="CK244" s="6"/>
      <c r="CM244" s="6"/>
    </row>
    <row r="245" spans="3:92" ht="18" customHeight="1" x14ac:dyDescent="0.3">
      <c r="AM245" s="4"/>
      <c r="AN245" s="8"/>
      <c r="AS245" s="4"/>
      <c r="AT245" s="8"/>
      <c r="BI245" s="3"/>
      <c r="BK245" s="3"/>
      <c r="BM245" s="3"/>
      <c r="BO245" s="3"/>
      <c r="BQ245" s="3"/>
      <c r="BS245" s="3"/>
      <c r="BX245" s="6"/>
      <c r="BY245" s="6"/>
      <c r="BZ245" s="6"/>
      <c r="CA245" s="6"/>
      <c r="CB245" s="6"/>
      <c r="CC245" s="6"/>
      <c r="CD245" s="2"/>
      <c r="CE245" s="2"/>
      <c r="CJ245" s="6"/>
      <c r="CK245" s="6"/>
      <c r="CM245" s="6"/>
    </row>
    <row r="246" spans="3:92" s="8" customFormat="1" ht="18" customHeight="1" thickBot="1" x14ac:dyDescent="0.35">
      <c r="C246" s="7"/>
      <c r="D246" s="7"/>
      <c r="E246" s="7"/>
      <c r="F246" s="7">
        <f>CK169</f>
        <v>7050</v>
      </c>
      <c r="G246" s="3"/>
      <c r="I246" s="4"/>
      <c r="J246" s="9"/>
      <c r="K246" s="9"/>
      <c r="L246" s="7">
        <f>CK170</f>
        <v>7050</v>
      </c>
      <c r="M246" s="3"/>
      <c r="O246" s="4"/>
      <c r="P246" s="9"/>
      <c r="Q246" s="9"/>
      <c r="R246" s="10">
        <f>CK171</f>
        <v>7050</v>
      </c>
      <c r="S246" s="11"/>
      <c r="T246" s="10"/>
      <c r="U246" s="12"/>
      <c r="V246" s="9"/>
      <c r="W246" s="9"/>
      <c r="X246" s="10">
        <f>CK172</f>
        <v>0</v>
      </c>
      <c r="Y246" s="11"/>
      <c r="Z246" s="10"/>
      <c r="AA246" s="12"/>
      <c r="AB246" s="9"/>
      <c r="AC246" s="9"/>
      <c r="AD246" s="10">
        <f>CK173</f>
        <v>0</v>
      </c>
      <c r="AE246" s="11"/>
      <c r="AF246" s="10"/>
      <c r="AG246" s="12"/>
      <c r="AH246" s="9"/>
      <c r="AI246" s="9"/>
      <c r="AJ246" s="10">
        <f>CK174</f>
        <v>0</v>
      </c>
      <c r="AK246" s="3"/>
      <c r="AM246" s="4"/>
      <c r="AO246" s="3"/>
      <c r="AP246" s="10">
        <f>CK175</f>
        <v>0</v>
      </c>
      <c r="AQ246" s="3"/>
      <c r="AS246" s="4"/>
      <c r="AU246" s="3"/>
      <c r="AW246" s="3"/>
      <c r="AY246" s="3"/>
      <c r="BA246" s="3"/>
      <c r="BC246" s="3"/>
      <c r="BE246" s="3"/>
      <c r="BG246" s="3"/>
      <c r="BI246" s="3"/>
      <c r="BK246" s="3"/>
      <c r="BM246" s="11" t="s">
        <v>1</v>
      </c>
      <c r="BO246" s="3"/>
      <c r="BQ246" s="3"/>
      <c r="BS246" s="11" t="s">
        <v>1</v>
      </c>
      <c r="BX246" s="6"/>
      <c r="BY246" s="6"/>
      <c r="BZ246" s="6"/>
      <c r="CA246" s="6"/>
      <c r="CB246" s="6"/>
      <c r="CC246" s="6"/>
      <c r="CD246" s="2"/>
      <c r="CE246" s="2"/>
      <c r="CF246" s="2"/>
      <c r="CG246" s="2"/>
      <c r="CH246" s="2"/>
      <c r="CI246" s="2"/>
      <c r="CJ246" s="6"/>
      <c r="CK246" s="6"/>
      <c r="CL246" s="2"/>
      <c r="CM246" s="6"/>
      <c r="CN246" s="2"/>
    </row>
    <row r="247" spans="3:92" s="15" customFormat="1" ht="18" customHeight="1" x14ac:dyDescent="0.3">
      <c r="C247" s="347" t="s">
        <v>2</v>
      </c>
      <c r="D247" s="345"/>
      <c r="E247" s="352"/>
      <c r="F247" s="358" t="str">
        <f>$F$7</f>
        <v>2025 Budget</v>
      </c>
      <c r="G247" s="345"/>
      <c r="H247" s="345"/>
      <c r="I247" s="345"/>
      <c r="J247" s="345"/>
      <c r="K247" s="346"/>
      <c r="L247" s="359" t="str">
        <f>$L$7</f>
        <v>2025 Actual</v>
      </c>
      <c r="M247" s="345"/>
      <c r="N247" s="345"/>
      <c r="O247" s="345"/>
      <c r="P247" s="345"/>
      <c r="Q247" s="348"/>
      <c r="R247" s="347" t="str">
        <f>$R$7</f>
        <v>2024 Actual</v>
      </c>
      <c r="S247" s="345"/>
      <c r="T247" s="345"/>
      <c r="U247" s="345"/>
      <c r="V247" s="345"/>
      <c r="W247" s="348"/>
      <c r="X247" s="344" t="str">
        <f>$X$7</f>
        <v>2023 Actual</v>
      </c>
      <c r="Y247" s="345"/>
      <c r="Z247" s="345"/>
      <c r="AA247" s="345"/>
      <c r="AB247" s="345"/>
      <c r="AC247" s="346"/>
      <c r="AD247" s="347" t="str">
        <f>$AD$7</f>
        <v>2022 Actual</v>
      </c>
      <c r="AE247" s="345"/>
      <c r="AF247" s="345"/>
      <c r="AG247" s="345"/>
      <c r="AH247" s="345"/>
      <c r="AI247" s="348"/>
      <c r="AJ247" s="347" t="str">
        <f>$AJ$7</f>
        <v>2021 Actual</v>
      </c>
      <c r="AK247" s="345"/>
      <c r="AL247" s="345"/>
      <c r="AM247" s="345"/>
      <c r="AN247" s="345"/>
      <c r="AO247" s="346"/>
      <c r="AP247" s="347" t="str">
        <f>$AP$7</f>
        <v>2020 Actual</v>
      </c>
      <c r="AQ247" s="345"/>
      <c r="AR247" s="345"/>
      <c r="AS247" s="345"/>
      <c r="AT247" s="345"/>
      <c r="AU247" s="349"/>
      <c r="AV247" s="350" t="str">
        <f>$AV$7</f>
        <v>2025 Actual vs. 2025 Budget</v>
      </c>
      <c r="AW247" s="340"/>
      <c r="AX247" s="340"/>
      <c r="AY247" s="340"/>
      <c r="AZ247" s="340"/>
      <c r="BA247" s="351"/>
      <c r="BB247" s="350" t="str">
        <f>$BB$7</f>
        <v>2025 Actual vs. 2024 Actual</v>
      </c>
      <c r="BC247" s="340"/>
      <c r="BD247" s="340"/>
      <c r="BE247" s="340"/>
      <c r="BF247" s="340"/>
      <c r="BG247" s="351"/>
      <c r="BH247" s="350" t="str">
        <f>$BH$7</f>
        <v>2025 Actual vs. 2023 Actual</v>
      </c>
      <c r="BI247" s="340"/>
      <c r="BJ247" s="340"/>
      <c r="BK247" s="340"/>
      <c r="BL247" s="340"/>
      <c r="BM247" s="341"/>
      <c r="BN247" s="339" t="str">
        <f>$BN$7</f>
        <v>2024 Actual vs. 2019 Actual</v>
      </c>
      <c r="BO247" s="340"/>
      <c r="BP247" s="340"/>
      <c r="BQ247" s="340"/>
      <c r="BR247" s="340"/>
      <c r="BS247" s="341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6"/>
      <c r="CK247" s="14"/>
      <c r="CL247" s="8"/>
      <c r="CM247" s="14"/>
      <c r="CN247" s="8"/>
    </row>
    <row r="248" spans="3:92" s="15" customFormat="1" ht="18" customHeight="1" x14ac:dyDescent="0.3">
      <c r="C248" s="353"/>
      <c r="D248" s="333"/>
      <c r="E248" s="354"/>
      <c r="F248" s="342" t="s">
        <v>15</v>
      </c>
      <c r="G248" s="333"/>
      <c r="H248" s="334" t="s">
        <v>16</v>
      </c>
      <c r="I248" s="333"/>
      <c r="J248" s="334" t="s">
        <v>17</v>
      </c>
      <c r="K248" s="336"/>
      <c r="L248" s="335" t="s">
        <v>15</v>
      </c>
      <c r="M248" s="333"/>
      <c r="N248" s="334" t="s">
        <v>16</v>
      </c>
      <c r="O248" s="333"/>
      <c r="P248" s="334" t="s">
        <v>17</v>
      </c>
      <c r="Q248" s="343"/>
      <c r="R248" s="335" t="s">
        <v>15</v>
      </c>
      <c r="S248" s="333"/>
      <c r="T248" s="334" t="s">
        <v>16</v>
      </c>
      <c r="U248" s="333"/>
      <c r="V248" s="334" t="s">
        <v>18</v>
      </c>
      <c r="W248" s="343"/>
      <c r="X248" s="338" t="s">
        <v>15</v>
      </c>
      <c r="Y248" s="333"/>
      <c r="Z248" s="334" t="s">
        <v>16</v>
      </c>
      <c r="AA248" s="333"/>
      <c r="AB248" s="334" t="s">
        <v>18</v>
      </c>
      <c r="AC248" s="336"/>
      <c r="AD248" s="335" t="s">
        <v>15</v>
      </c>
      <c r="AE248" s="333"/>
      <c r="AF248" s="334" t="s">
        <v>16</v>
      </c>
      <c r="AG248" s="333"/>
      <c r="AH248" s="334" t="s">
        <v>19</v>
      </c>
      <c r="AI248" s="343"/>
      <c r="AJ248" s="335" t="s">
        <v>15</v>
      </c>
      <c r="AK248" s="333"/>
      <c r="AL248" s="334" t="s">
        <v>16</v>
      </c>
      <c r="AM248" s="333"/>
      <c r="AN248" s="334" t="s">
        <v>19</v>
      </c>
      <c r="AO248" s="336"/>
      <c r="AP248" s="335" t="s">
        <v>15</v>
      </c>
      <c r="AQ248" s="333"/>
      <c r="AR248" s="334" t="s">
        <v>16</v>
      </c>
      <c r="AS248" s="333"/>
      <c r="AT248" s="334" t="s">
        <v>19</v>
      </c>
      <c r="AU248" s="337"/>
      <c r="AV248" s="332" t="s">
        <v>15</v>
      </c>
      <c r="AW248" s="333"/>
      <c r="AX248" s="334" t="s">
        <v>16</v>
      </c>
      <c r="AY248" s="333"/>
      <c r="AZ248" s="334" t="s">
        <v>17</v>
      </c>
      <c r="BA248" s="336"/>
      <c r="BB248" s="332" t="s">
        <v>15</v>
      </c>
      <c r="BC248" s="333"/>
      <c r="BD248" s="334" t="s">
        <v>16</v>
      </c>
      <c r="BE248" s="333"/>
      <c r="BF248" s="334" t="s">
        <v>17</v>
      </c>
      <c r="BG248" s="336"/>
      <c r="BH248" s="332" t="s">
        <v>15</v>
      </c>
      <c r="BI248" s="333"/>
      <c r="BJ248" s="334" t="s">
        <v>16</v>
      </c>
      <c r="BK248" s="333"/>
      <c r="BL248" s="334" t="s">
        <v>17</v>
      </c>
      <c r="BM248" s="337"/>
      <c r="BN248" s="338" t="s">
        <v>15</v>
      </c>
      <c r="BO248" s="333"/>
      <c r="BP248" s="334" t="s">
        <v>16</v>
      </c>
      <c r="BQ248" s="333"/>
      <c r="BR248" s="334" t="s">
        <v>17</v>
      </c>
      <c r="BS248" s="337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6"/>
      <c r="CK248" s="236"/>
      <c r="CM248" s="236"/>
    </row>
    <row r="249" spans="3:92" s="15" customFormat="1" ht="18" customHeight="1" thickBot="1" x14ac:dyDescent="0.35">
      <c r="C249" s="355"/>
      <c r="D249" s="356"/>
      <c r="E249" s="357"/>
      <c r="F249" s="19"/>
      <c r="G249" s="20" t="s">
        <v>28</v>
      </c>
      <c r="H249" s="21"/>
      <c r="I249" s="22" t="s">
        <v>29</v>
      </c>
      <c r="J249" s="21"/>
      <c r="K249" s="23" t="s">
        <v>28</v>
      </c>
      <c r="L249" s="24"/>
      <c r="M249" s="20" t="s">
        <v>28</v>
      </c>
      <c r="N249" s="21"/>
      <c r="O249" s="22" t="s">
        <v>29</v>
      </c>
      <c r="P249" s="21"/>
      <c r="Q249" s="25" t="s">
        <v>28</v>
      </c>
      <c r="R249" s="24"/>
      <c r="S249" s="20" t="s">
        <v>28</v>
      </c>
      <c r="T249" s="21"/>
      <c r="U249" s="22" t="s">
        <v>29</v>
      </c>
      <c r="V249" s="21"/>
      <c r="W249" s="25" t="s">
        <v>28</v>
      </c>
      <c r="X249" s="26"/>
      <c r="Y249" s="20" t="s">
        <v>28</v>
      </c>
      <c r="Z249" s="21"/>
      <c r="AA249" s="22" t="s">
        <v>29</v>
      </c>
      <c r="AB249" s="21"/>
      <c r="AC249" s="23" t="s">
        <v>28</v>
      </c>
      <c r="AD249" s="24"/>
      <c r="AE249" s="20" t="s">
        <v>28</v>
      </c>
      <c r="AF249" s="21"/>
      <c r="AG249" s="22" t="s">
        <v>29</v>
      </c>
      <c r="AH249" s="21"/>
      <c r="AI249" s="25" t="s">
        <v>28</v>
      </c>
      <c r="AJ249" s="24"/>
      <c r="AK249" s="20" t="s">
        <v>28</v>
      </c>
      <c r="AL249" s="21"/>
      <c r="AM249" s="22" t="s">
        <v>29</v>
      </c>
      <c r="AN249" s="21"/>
      <c r="AO249" s="23" t="s">
        <v>28</v>
      </c>
      <c r="AP249" s="24"/>
      <c r="AQ249" s="20" t="s">
        <v>28</v>
      </c>
      <c r="AR249" s="21"/>
      <c r="AS249" s="22" t="s">
        <v>29</v>
      </c>
      <c r="AT249" s="21"/>
      <c r="AU249" s="27" t="s">
        <v>28</v>
      </c>
      <c r="AV249" s="28"/>
      <c r="AW249" s="20" t="s">
        <v>30</v>
      </c>
      <c r="AX249" s="21"/>
      <c r="AY249" s="20" t="s">
        <v>30</v>
      </c>
      <c r="AZ249" s="21"/>
      <c r="BA249" s="23" t="s">
        <v>30</v>
      </c>
      <c r="BB249" s="28"/>
      <c r="BC249" s="20" t="s">
        <v>30</v>
      </c>
      <c r="BD249" s="21"/>
      <c r="BE249" s="20" t="s">
        <v>30</v>
      </c>
      <c r="BF249" s="21"/>
      <c r="BG249" s="23" t="s">
        <v>30</v>
      </c>
      <c r="BH249" s="28"/>
      <c r="BI249" s="20" t="s">
        <v>30</v>
      </c>
      <c r="BJ249" s="21"/>
      <c r="BK249" s="20" t="s">
        <v>30</v>
      </c>
      <c r="BL249" s="21"/>
      <c r="BM249" s="27" t="s">
        <v>30</v>
      </c>
      <c r="BN249" s="26"/>
      <c r="BO249" s="20" t="s">
        <v>30</v>
      </c>
      <c r="BP249" s="21"/>
      <c r="BQ249" s="20" t="s">
        <v>30</v>
      </c>
      <c r="BR249" s="21"/>
      <c r="BS249" s="27" t="s">
        <v>30</v>
      </c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6"/>
      <c r="CK249" s="236"/>
      <c r="CM249" s="236"/>
    </row>
    <row r="250" spans="3:92" ht="18" customHeight="1" thickTop="1" x14ac:dyDescent="0.3">
      <c r="C250" s="360" t="s">
        <v>69</v>
      </c>
      <c r="D250" s="317" t="s">
        <v>33</v>
      </c>
      <c r="E250" s="34" t="s">
        <v>34</v>
      </c>
      <c r="F250" s="35">
        <f>CA140</f>
        <v>800</v>
      </c>
      <c r="G250" s="36">
        <f>IFERROR(F250/F266,0)</f>
        <v>0.1360544217687075</v>
      </c>
      <c r="H250" s="37">
        <f>IFERROR(J250/F250,"0")</f>
        <v>94</v>
      </c>
      <c r="I250" s="38">
        <f>IFERROR(H250/H251,0)</f>
        <v>0.98891156605718877</v>
      </c>
      <c r="J250" s="37">
        <f>CB140</f>
        <v>75200</v>
      </c>
      <c r="K250" s="39">
        <f>IFERROR(J250/J266,0)</f>
        <v>0.14696111002540552</v>
      </c>
      <c r="L250" s="40">
        <f t="shared" ref="L250:L253" si="423">CC140</f>
        <v>504</v>
      </c>
      <c r="M250" s="36">
        <f>IFERROR(L250/L266,0)</f>
        <v>9.4311377245508976E-2</v>
      </c>
      <c r="N250" s="37">
        <f>IFERROR(P250/L250,"0")</f>
        <v>127.4591746031746</v>
      </c>
      <c r="O250" s="38">
        <f>IFERROR(N250/N251,0)</f>
        <v>1.0292194474492944</v>
      </c>
      <c r="P250" s="37">
        <f t="shared" ref="P250:P253" si="424">CD140</f>
        <v>64239.423999999999</v>
      </c>
      <c r="Q250" s="41">
        <f>IFERROR(P250/P266,0)</f>
        <v>0.11952004716991002</v>
      </c>
      <c r="R250" s="40">
        <f>CE140</f>
        <v>1020</v>
      </c>
      <c r="S250" s="36">
        <f>IFERROR(R250/R266,0)</f>
        <v>0.18739665625574131</v>
      </c>
      <c r="T250" s="37">
        <f>IFERROR(V250/R250,"0")</f>
        <v>94.920708823529409</v>
      </c>
      <c r="U250" s="38">
        <f>IFERROR(T250/T251,0)</f>
        <v>0.95880437566360477</v>
      </c>
      <c r="V250" s="37">
        <f>CF140</f>
        <v>96819.122999999992</v>
      </c>
      <c r="W250" s="41">
        <f>IFERROR(V250/V266,0)</f>
        <v>0.20011362803574909</v>
      </c>
      <c r="X250" s="42">
        <f>CG140</f>
        <v>0</v>
      </c>
      <c r="Y250" s="36">
        <f>IFERROR(X250/X266,0)</f>
        <v>0</v>
      </c>
      <c r="Z250" s="37" t="str">
        <f>IFERROR(AB250/X250,"0")</f>
        <v>0</v>
      </c>
      <c r="AA250" s="38">
        <f>IFERROR(Z250/Z251,0)</f>
        <v>0</v>
      </c>
      <c r="AB250" s="37">
        <f>CH140</f>
        <v>0</v>
      </c>
      <c r="AC250" s="39">
        <f>IFERROR(AB250/AB266,0)</f>
        <v>0</v>
      </c>
      <c r="AD250" s="40">
        <f>CI140</f>
        <v>0</v>
      </c>
      <c r="AE250" s="36">
        <f>IFERROR(AD250/AD266,0)</f>
        <v>0</v>
      </c>
      <c r="AF250" s="37" t="str">
        <f>IFERROR(AH250/AD250,"0")</f>
        <v>0</v>
      </c>
      <c r="AG250" s="38">
        <f>IFERROR(AF250/AF251,0)</f>
        <v>0</v>
      </c>
      <c r="AH250" s="37">
        <f>CJ140</f>
        <v>0</v>
      </c>
      <c r="AI250" s="41">
        <f>IFERROR(AH250/AH266,0)</f>
        <v>0</v>
      </c>
      <c r="AJ250" s="40">
        <f>CK140</f>
        <v>0</v>
      </c>
      <c r="AK250" s="36">
        <f>IFERROR(AJ250/AJ266,0)</f>
        <v>0</v>
      </c>
      <c r="AL250" s="37" t="str">
        <f>IFERROR(AN250/AJ250,"0")</f>
        <v>0</v>
      </c>
      <c r="AM250" s="38">
        <f>IFERROR(AL250/AL251,0)</f>
        <v>0</v>
      </c>
      <c r="AN250" s="37">
        <f>CL140</f>
        <v>0</v>
      </c>
      <c r="AO250" s="39">
        <f>IFERROR(AN250/AN266,0)</f>
        <v>0</v>
      </c>
      <c r="AP250" s="40">
        <f>CM140</f>
        <v>0</v>
      </c>
      <c r="AQ250" s="36">
        <f>IFERROR(AP250/AP266,0)</f>
        <v>0</v>
      </c>
      <c r="AR250" s="37" t="str">
        <f>IFERROR(AT250/AP250,"0")</f>
        <v>0</v>
      </c>
      <c r="AS250" s="38">
        <f>IFERROR(AR250/AR251,0)</f>
        <v>0</v>
      </c>
      <c r="AT250" s="37">
        <f>CN140</f>
        <v>0</v>
      </c>
      <c r="AU250" s="43">
        <f>IFERROR(AT250/AT266,0)</f>
        <v>0</v>
      </c>
      <c r="AV250" s="44">
        <f>IFERROR(L250-F250,0)</f>
        <v>-296</v>
      </c>
      <c r="AW250" s="45">
        <f>IFERROR(AV250/F250,0)</f>
        <v>-0.37</v>
      </c>
      <c r="AX250" s="46">
        <f>IFERROR(N250-H250,0)</f>
        <v>33.459174603174603</v>
      </c>
      <c r="AY250" s="45">
        <f>IFERROR(AX250/H250,0)</f>
        <v>0.35594866599121916</v>
      </c>
      <c r="AZ250" s="46">
        <f>IFERROR(P250-J250,0)</f>
        <v>-10960.576000000001</v>
      </c>
      <c r="BA250" s="47">
        <f>IFERROR(AZ250/J250,0)</f>
        <v>-0.14575234042553192</v>
      </c>
      <c r="BB250" s="44">
        <f>IFERROR(L250-R250,0)</f>
        <v>-516</v>
      </c>
      <c r="BC250" s="45">
        <f>IFERROR(BB250/R250,0)</f>
        <v>-0.50588235294117645</v>
      </c>
      <c r="BD250" s="46">
        <f>IFERROR(N250-T250,0)</f>
        <v>32.538465779645193</v>
      </c>
      <c r="BE250" s="45">
        <f>IFERROR(BD250/T250,0)</f>
        <v>0.34279627894623771</v>
      </c>
      <c r="BF250" s="46">
        <f>IFERROR(P250-V250,0)</f>
        <v>-32579.698999999993</v>
      </c>
      <c r="BG250" s="47">
        <f>IFERROR(BF250/V250,0)</f>
        <v>-0.33650066216774133</v>
      </c>
      <c r="BH250" s="44">
        <f>IFERROR(L250-X250,0)</f>
        <v>504</v>
      </c>
      <c r="BI250" s="45">
        <f>IFERROR(BH250/X250,0)</f>
        <v>0</v>
      </c>
      <c r="BJ250" s="46">
        <f>IFERROR(N250-Z250,0)</f>
        <v>127.4591746031746</v>
      </c>
      <c r="BK250" s="45">
        <f>IFERROR(BJ250/Z250,0)</f>
        <v>0</v>
      </c>
      <c r="BL250" s="46">
        <f>IFERROR(P250-AB250,0)</f>
        <v>64239.423999999999</v>
      </c>
      <c r="BM250" s="48">
        <f>IFERROR(BL250/AB250,0)</f>
        <v>0</v>
      </c>
      <c r="BN250" s="49">
        <f>IFERROR(L250-AP250,0)</f>
        <v>504</v>
      </c>
      <c r="BO250" s="45">
        <f>IFERROR(BN250/AP250,0)</f>
        <v>0</v>
      </c>
      <c r="BP250" s="46">
        <f>IFERROR(N250-AR250,0)</f>
        <v>127.4591746031746</v>
      </c>
      <c r="BQ250" s="45">
        <f>IFERROR(BP250/AR250,0)</f>
        <v>0</v>
      </c>
      <c r="BR250" s="46">
        <f t="shared" ref="BR250:BR266" si="425">IFERROR(P250-AT250,0)</f>
        <v>64239.423999999999</v>
      </c>
      <c r="BS250" s="48">
        <f>IFERROR(BR250/AT250,0)</f>
        <v>0</v>
      </c>
      <c r="CD250" s="2"/>
      <c r="CE250" s="2"/>
      <c r="CJ250" s="6"/>
      <c r="CK250" s="236"/>
      <c r="CL250" s="15"/>
      <c r="CM250" s="236"/>
      <c r="CN250" s="15"/>
    </row>
    <row r="251" spans="3:92" ht="18" customHeight="1" x14ac:dyDescent="0.3">
      <c r="C251" s="315"/>
      <c r="D251" s="318"/>
      <c r="E251" s="60" t="s">
        <v>36</v>
      </c>
      <c r="F251" s="61">
        <f>CA141</f>
        <v>900</v>
      </c>
      <c r="G251" s="62">
        <f>IFERROR(F251/F266,0)</f>
        <v>0.15306122448979592</v>
      </c>
      <c r="H251" s="63">
        <f t="shared" ref="H251:H266" si="426">IFERROR(J251/F251,"0")</f>
        <v>95.053999999999974</v>
      </c>
      <c r="I251" s="64">
        <f>IFERROR(H251/H251,0)</f>
        <v>1</v>
      </c>
      <c r="J251" s="63">
        <f>CB141</f>
        <v>85548.599999999977</v>
      </c>
      <c r="K251" s="65">
        <f>IFERROR(J251/J266,0)</f>
        <v>0.16718506937658781</v>
      </c>
      <c r="L251" s="66">
        <f t="shared" si="423"/>
        <v>1074</v>
      </c>
      <c r="M251" s="62">
        <f>IFERROR(L251/L266,0)</f>
        <v>0.20097305389221556</v>
      </c>
      <c r="N251" s="63">
        <f t="shared" ref="N251:N266" si="427">IFERROR(P251/L251,"0")</f>
        <v>123.84062011173184</v>
      </c>
      <c r="O251" s="64">
        <f>IFERROR(N251/N251,0)</f>
        <v>1</v>
      </c>
      <c r="P251" s="63">
        <f t="shared" si="424"/>
        <v>133004.826</v>
      </c>
      <c r="Q251" s="67">
        <f>IFERROR(P251/P266,0)</f>
        <v>0.24746085950810637</v>
      </c>
      <c r="R251" s="66">
        <f>CE141</f>
        <v>1058</v>
      </c>
      <c r="S251" s="62">
        <f>IFERROR(R251/R266,0)</f>
        <v>0.19437810031232777</v>
      </c>
      <c r="T251" s="63">
        <f t="shared" ref="T251:T266" si="428">IFERROR(V251/R251,"0")</f>
        <v>98.999035916824198</v>
      </c>
      <c r="U251" s="64">
        <f>IFERROR(T251/T251,0)</f>
        <v>1</v>
      </c>
      <c r="V251" s="63">
        <f>CF141</f>
        <v>104740.98</v>
      </c>
      <c r="W251" s="67">
        <f>IFERROR(V251/V266,0)</f>
        <v>0.21648716557595585</v>
      </c>
      <c r="X251" s="68">
        <f>CG141</f>
        <v>0</v>
      </c>
      <c r="Y251" s="62">
        <f>IFERROR(X251/X266,0)</f>
        <v>0</v>
      </c>
      <c r="Z251" s="63" t="str">
        <f t="shared" ref="Z251:Z266" si="429">IFERROR(AB251/X251,"0")</f>
        <v>0</v>
      </c>
      <c r="AA251" s="64">
        <f>IFERROR(Z251/Z251,0)</f>
        <v>0</v>
      </c>
      <c r="AB251" s="63">
        <f>CH141</f>
        <v>0</v>
      </c>
      <c r="AC251" s="65">
        <f>IFERROR(AB251/AB266,0)</f>
        <v>0</v>
      </c>
      <c r="AD251" s="66">
        <f>CI141</f>
        <v>0</v>
      </c>
      <c r="AE251" s="62">
        <f>IFERROR(AD251/AD266,0)</f>
        <v>0</v>
      </c>
      <c r="AF251" s="63" t="str">
        <f t="shared" ref="AF251:AF266" si="430">IFERROR(AH251/AD251,"0")</f>
        <v>0</v>
      </c>
      <c r="AG251" s="64">
        <f>IFERROR(AF251/AF251,0)</f>
        <v>0</v>
      </c>
      <c r="AH251" s="63">
        <f>CJ141</f>
        <v>0</v>
      </c>
      <c r="AI251" s="67">
        <f>IFERROR(AH251/AH266,0)</f>
        <v>0</v>
      </c>
      <c r="AJ251" s="66">
        <f>CK141</f>
        <v>0</v>
      </c>
      <c r="AK251" s="62">
        <f>IFERROR(AJ251/AJ266,0)</f>
        <v>0</v>
      </c>
      <c r="AL251" s="63" t="str">
        <f t="shared" ref="AL251:AL266" si="431">IFERROR(AN251/AJ251,"0")</f>
        <v>0</v>
      </c>
      <c r="AM251" s="64">
        <f>IFERROR(AL251/AL251,0)</f>
        <v>0</v>
      </c>
      <c r="AN251" s="63">
        <f>CL141</f>
        <v>0</v>
      </c>
      <c r="AO251" s="65">
        <f>IFERROR(AN251/AN266,0)</f>
        <v>0</v>
      </c>
      <c r="AP251" s="66">
        <f t="shared" ref="AP251:AP253" si="432">CM141</f>
        <v>0</v>
      </c>
      <c r="AQ251" s="62">
        <f>IFERROR(AP251/AP266,0)</f>
        <v>0</v>
      </c>
      <c r="AR251" s="63" t="str">
        <f t="shared" ref="AR251:AR266" si="433">IFERROR(AT251/AP251,"0")</f>
        <v>0</v>
      </c>
      <c r="AS251" s="64">
        <f>IFERROR(AR251/AR251,0)</f>
        <v>0</v>
      </c>
      <c r="AT251" s="63">
        <f t="shared" ref="AT251:AT253" si="434">CN141</f>
        <v>0</v>
      </c>
      <c r="AU251" s="69">
        <f>IFERROR(AT251/AT266,0)</f>
        <v>0</v>
      </c>
      <c r="AV251" s="70">
        <f t="shared" ref="AV251:AV267" si="435">IFERROR(L251-F251,0)</f>
        <v>174</v>
      </c>
      <c r="AW251" s="71">
        <f t="shared" ref="AW251:AW266" si="436">IFERROR(AV251/F251,0)</f>
        <v>0.19333333333333333</v>
      </c>
      <c r="AX251" s="72">
        <f t="shared" ref="AX251:AX266" si="437">IFERROR(N251-H251,0)</f>
        <v>28.786620111731864</v>
      </c>
      <c r="AY251" s="71">
        <f t="shared" ref="AY251:AY266" si="438">IFERROR(AX251/H251,0)</f>
        <v>0.30284491038495875</v>
      </c>
      <c r="AZ251" s="72">
        <f t="shared" ref="AZ251:AZ266" si="439">IFERROR(P251-J251,0)</f>
        <v>47456.226000000024</v>
      </c>
      <c r="BA251" s="73">
        <f t="shared" ref="BA251:BA266" si="440">IFERROR(AZ251/J251,0)</f>
        <v>0.55472825972605089</v>
      </c>
      <c r="BB251" s="70">
        <f t="shared" ref="BB251:BB267" si="441">IFERROR(L251-R251,0)</f>
        <v>16</v>
      </c>
      <c r="BC251" s="71">
        <f t="shared" ref="BC251:BC266" si="442">IFERROR(BB251/R251,0)</f>
        <v>1.5122873345935728E-2</v>
      </c>
      <c r="BD251" s="72">
        <f t="shared" ref="BD251:BD266" si="443">IFERROR(N251-T251,0)</f>
        <v>24.841584194907639</v>
      </c>
      <c r="BE251" s="71">
        <f t="shared" ref="BE251:BE266" si="444">IFERROR(BD251/T251,0)</f>
        <v>0.25092753646387767</v>
      </c>
      <c r="BF251" s="72">
        <f t="shared" ref="BF251:BF266" si="445">IFERROR(P251-V251,0)</f>
        <v>28263.846000000005</v>
      </c>
      <c r="BG251" s="73">
        <f t="shared" ref="BG251:BG266" si="446">IFERROR(BF251/V251,0)</f>
        <v>0.26984515516276442</v>
      </c>
      <c r="BH251" s="70">
        <f t="shared" ref="BH251:BH267" si="447">IFERROR(L251-X251,0)</f>
        <v>1074</v>
      </c>
      <c r="BI251" s="71">
        <f t="shared" ref="BI251:BI266" si="448">IFERROR(BH251/X251,0)</f>
        <v>0</v>
      </c>
      <c r="BJ251" s="72">
        <f t="shared" ref="BJ251:BJ266" si="449">IFERROR(N251-Z251,0)</f>
        <v>123.84062011173184</v>
      </c>
      <c r="BK251" s="71">
        <f t="shared" ref="BK251:BK266" si="450">IFERROR(BJ251/Z251,0)</f>
        <v>0</v>
      </c>
      <c r="BL251" s="72">
        <f t="shared" ref="BL251:BL266" si="451">IFERROR(P251-AB251,0)</f>
        <v>133004.826</v>
      </c>
      <c r="BM251" s="74">
        <f t="shared" ref="BM251:BM266" si="452">IFERROR(BL251/AB251,0)</f>
        <v>0</v>
      </c>
      <c r="BN251" s="75">
        <f t="shared" ref="BN251:BN266" si="453">IFERROR(L251-AP251,0)</f>
        <v>1074</v>
      </c>
      <c r="BO251" s="71">
        <f t="shared" ref="BO251:BO266" si="454">IFERROR(BN251/AP251,0)</f>
        <v>0</v>
      </c>
      <c r="BP251" s="72">
        <f t="shared" ref="BP251:BP266" si="455">IFERROR(N251-AR251,0)</f>
        <v>123.84062011173184</v>
      </c>
      <c r="BQ251" s="71">
        <f t="shared" ref="BQ251:BQ266" si="456">IFERROR(BP251/AR251,0)</f>
        <v>0</v>
      </c>
      <c r="BR251" s="72">
        <f t="shared" si="425"/>
        <v>133004.826</v>
      </c>
      <c r="BS251" s="74">
        <f t="shared" ref="BS251:BS266" si="457">IFERROR(BR251/AT251,0)</f>
        <v>0</v>
      </c>
      <c r="CD251" s="2"/>
      <c r="CE251" s="2"/>
      <c r="CJ251" s="6"/>
      <c r="CK251" s="6"/>
      <c r="CM251" s="6"/>
    </row>
    <row r="252" spans="3:92" ht="18" customHeight="1" x14ac:dyDescent="0.3">
      <c r="C252" s="315"/>
      <c r="D252" s="318"/>
      <c r="E252" s="60" t="s">
        <v>37</v>
      </c>
      <c r="F252" s="61">
        <f>CA142</f>
        <v>150</v>
      </c>
      <c r="G252" s="62">
        <f>IFERROR(F252/F266,0)</f>
        <v>2.5510204081632654E-2</v>
      </c>
      <c r="H252" s="63">
        <f t="shared" si="426"/>
        <v>98.910000000000025</v>
      </c>
      <c r="I252" s="64">
        <f>IFERROR(H252/H251,0)</f>
        <v>1.0405664148799636</v>
      </c>
      <c r="J252" s="63">
        <f>CB142</f>
        <v>14836.500000000004</v>
      </c>
      <c r="K252" s="65">
        <f>IFERROR(J252/J266,0)</f>
        <v>2.8994528043775655E-2</v>
      </c>
      <c r="L252" s="66">
        <f t="shared" si="423"/>
        <v>170</v>
      </c>
      <c r="M252" s="62">
        <f>IFERROR(L252/L266,0)</f>
        <v>3.1811377245508983E-2</v>
      </c>
      <c r="N252" s="63">
        <f t="shared" si="427"/>
        <v>127.56683529411765</v>
      </c>
      <c r="O252" s="64">
        <f>IFERROR(N252/N251,0)</f>
        <v>1.0300887962206902</v>
      </c>
      <c r="P252" s="63">
        <f t="shared" si="424"/>
        <v>21686.362000000001</v>
      </c>
      <c r="Q252" s="67">
        <f>IFERROR(P252/P266,0)</f>
        <v>4.0348353826829837E-2</v>
      </c>
      <c r="R252" s="66">
        <f>CE142</f>
        <v>242</v>
      </c>
      <c r="S252" s="62">
        <f>IFERROR(R252/R266,0)</f>
        <v>4.4460775307734707E-2</v>
      </c>
      <c r="T252" s="63">
        <f t="shared" si="428"/>
        <v>103.57249173553718</v>
      </c>
      <c r="U252" s="64">
        <f>IFERROR(T252/T251,0)</f>
        <v>1.0461969732973506</v>
      </c>
      <c r="V252" s="63">
        <f>CF142</f>
        <v>25064.542999999998</v>
      </c>
      <c r="W252" s="67">
        <f>IFERROR(V252/V266,0)</f>
        <v>5.1805433465742491E-2</v>
      </c>
      <c r="X252" s="68">
        <f>CG142</f>
        <v>0</v>
      </c>
      <c r="Y252" s="62">
        <f>IFERROR(X252/X266,0)</f>
        <v>0</v>
      </c>
      <c r="Z252" s="63" t="str">
        <f t="shared" si="429"/>
        <v>0</v>
      </c>
      <c r="AA252" s="64">
        <f>IFERROR(Z252/Z251,0)</f>
        <v>0</v>
      </c>
      <c r="AB252" s="63">
        <f>CH142</f>
        <v>0</v>
      </c>
      <c r="AC252" s="65">
        <f>IFERROR(AB252/AB266,0)</f>
        <v>0</v>
      </c>
      <c r="AD252" s="66">
        <f>CI142</f>
        <v>0</v>
      </c>
      <c r="AE252" s="62">
        <f>IFERROR(AD252/AD266,0)</f>
        <v>0</v>
      </c>
      <c r="AF252" s="63" t="str">
        <f t="shared" si="430"/>
        <v>0</v>
      </c>
      <c r="AG252" s="64">
        <f>IFERROR(AF252/AF251,0)</f>
        <v>0</v>
      </c>
      <c r="AH252" s="63">
        <f>CJ142</f>
        <v>0</v>
      </c>
      <c r="AI252" s="67">
        <f>IFERROR(AH252/AH266,0)</f>
        <v>0</v>
      </c>
      <c r="AJ252" s="66">
        <f>CK142</f>
        <v>0</v>
      </c>
      <c r="AK252" s="62">
        <f>IFERROR(AJ252/AJ266,0)</f>
        <v>0</v>
      </c>
      <c r="AL252" s="63" t="str">
        <f t="shared" si="431"/>
        <v>0</v>
      </c>
      <c r="AM252" s="64">
        <f>IFERROR(AL252/AL251,0)</f>
        <v>0</v>
      </c>
      <c r="AN252" s="63">
        <f>CL142</f>
        <v>0</v>
      </c>
      <c r="AO252" s="65">
        <f>IFERROR(AN252/AN266,0)</f>
        <v>0</v>
      </c>
      <c r="AP252" s="66">
        <f t="shared" si="432"/>
        <v>0</v>
      </c>
      <c r="AQ252" s="62">
        <f>IFERROR(AP252/AP266,0)</f>
        <v>0</v>
      </c>
      <c r="AR252" s="63" t="str">
        <f t="shared" si="433"/>
        <v>0</v>
      </c>
      <c r="AS252" s="64">
        <f>IFERROR(AR252/AR251,0)</f>
        <v>0</v>
      </c>
      <c r="AT252" s="63">
        <f t="shared" si="434"/>
        <v>0</v>
      </c>
      <c r="AU252" s="69">
        <f>IFERROR(AT252/AT266,0)</f>
        <v>0</v>
      </c>
      <c r="AV252" s="70">
        <f t="shared" si="435"/>
        <v>20</v>
      </c>
      <c r="AW252" s="71">
        <f t="shared" si="436"/>
        <v>0.13333333333333333</v>
      </c>
      <c r="AX252" s="72">
        <f t="shared" si="437"/>
        <v>28.656835294117627</v>
      </c>
      <c r="AY252" s="71">
        <f t="shared" si="438"/>
        <v>0.28972637037829968</v>
      </c>
      <c r="AZ252" s="72">
        <f t="shared" si="439"/>
        <v>6849.8619999999974</v>
      </c>
      <c r="BA252" s="73">
        <f t="shared" si="440"/>
        <v>0.46168988642873965</v>
      </c>
      <c r="BB252" s="70">
        <f t="shared" si="441"/>
        <v>-72</v>
      </c>
      <c r="BC252" s="71">
        <f t="shared" si="442"/>
        <v>-0.2975206611570248</v>
      </c>
      <c r="BD252" s="72">
        <f t="shared" si="443"/>
        <v>23.994343558580468</v>
      </c>
      <c r="BE252" s="71">
        <f t="shared" si="444"/>
        <v>0.23166714594303489</v>
      </c>
      <c r="BF252" s="72">
        <f t="shared" si="445"/>
        <v>-3378.1809999999969</v>
      </c>
      <c r="BG252" s="73">
        <f t="shared" si="446"/>
        <v>-0.13477927764332256</v>
      </c>
      <c r="BH252" s="70">
        <f t="shared" si="447"/>
        <v>170</v>
      </c>
      <c r="BI252" s="71">
        <f t="shared" si="448"/>
        <v>0</v>
      </c>
      <c r="BJ252" s="72">
        <f t="shared" si="449"/>
        <v>127.56683529411765</v>
      </c>
      <c r="BK252" s="71">
        <f t="shared" si="450"/>
        <v>0</v>
      </c>
      <c r="BL252" s="72">
        <f t="shared" si="451"/>
        <v>21686.362000000001</v>
      </c>
      <c r="BM252" s="74">
        <f t="shared" si="452"/>
        <v>0</v>
      </c>
      <c r="BN252" s="75">
        <f t="shared" si="453"/>
        <v>170</v>
      </c>
      <c r="BO252" s="71">
        <f t="shared" si="454"/>
        <v>0</v>
      </c>
      <c r="BP252" s="72">
        <f t="shared" si="455"/>
        <v>127.56683529411765</v>
      </c>
      <c r="BQ252" s="71">
        <f t="shared" si="456"/>
        <v>0</v>
      </c>
      <c r="BR252" s="72">
        <f t="shared" si="425"/>
        <v>21686.362000000001</v>
      </c>
      <c r="BS252" s="74">
        <f t="shared" si="457"/>
        <v>0</v>
      </c>
      <c r="CD252" s="2"/>
      <c r="CE252" s="2"/>
      <c r="CJ252" s="6"/>
      <c r="CK252" s="6"/>
      <c r="CM252" s="6"/>
    </row>
    <row r="253" spans="3:92" ht="18" customHeight="1" x14ac:dyDescent="0.3">
      <c r="C253" s="315"/>
      <c r="D253" s="318"/>
      <c r="E253" s="60" t="s">
        <v>39</v>
      </c>
      <c r="F253" s="61">
        <f>CA143</f>
        <v>90</v>
      </c>
      <c r="G253" s="62">
        <f>IFERROR(F253/F266,0)</f>
        <v>1.5306122448979591E-2</v>
      </c>
      <c r="H253" s="63">
        <f t="shared" si="426"/>
        <v>89.490000000000009</v>
      </c>
      <c r="I253" s="64">
        <f>IFERROR(H253/H251,0)</f>
        <v>0.94146485155806214</v>
      </c>
      <c r="J253" s="63">
        <f>CB143</f>
        <v>8054.1</v>
      </c>
      <c r="K253" s="65">
        <f>IFERROR(J253/J266,0)</f>
        <v>1.5739886652335354E-2</v>
      </c>
      <c r="L253" s="66">
        <f t="shared" si="423"/>
        <v>158</v>
      </c>
      <c r="M253" s="62">
        <f>IFERROR(L253/L266,0)</f>
        <v>2.9565868263473054E-2</v>
      </c>
      <c r="N253" s="63">
        <f t="shared" si="427"/>
        <v>72.658158227848105</v>
      </c>
      <c r="O253" s="64">
        <f>IFERROR(N253/N251,0)</f>
        <v>0.58670699615598065</v>
      </c>
      <c r="P253" s="63">
        <f t="shared" si="424"/>
        <v>11479.989000000001</v>
      </c>
      <c r="Q253" s="67">
        <f>IFERROR(P253/P266,0)</f>
        <v>2.1358983959601636E-2</v>
      </c>
      <c r="R253" s="66">
        <f>CE143</f>
        <v>30</v>
      </c>
      <c r="S253" s="62">
        <f>IFERROR(R253/R266,0)</f>
        <v>5.5116663604629799E-3</v>
      </c>
      <c r="T253" s="63">
        <f t="shared" si="428"/>
        <v>77.409066666666661</v>
      </c>
      <c r="U253" s="64">
        <f>IFERROR(T253/T251,0)</f>
        <v>0.78191737878844869</v>
      </c>
      <c r="V253" s="63">
        <f>CF143</f>
        <v>2322.2719999999999</v>
      </c>
      <c r="W253" s="67">
        <f>IFERROR(V253/V266,0)</f>
        <v>4.7998604078022394E-3</v>
      </c>
      <c r="X253" s="68">
        <f>CG143</f>
        <v>0</v>
      </c>
      <c r="Y253" s="62">
        <f>IFERROR(X253/X266,0)</f>
        <v>0</v>
      </c>
      <c r="Z253" s="63" t="str">
        <f t="shared" si="429"/>
        <v>0</v>
      </c>
      <c r="AA253" s="64">
        <f>IFERROR(Z253/Z251,0)</f>
        <v>0</v>
      </c>
      <c r="AB253" s="63">
        <f>CH143</f>
        <v>0</v>
      </c>
      <c r="AC253" s="65">
        <f>IFERROR(AB253/AB266,0)</f>
        <v>0</v>
      </c>
      <c r="AD253" s="66">
        <f>CI143</f>
        <v>0</v>
      </c>
      <c r="AE253" s="62">
        <f>IFERROR(AD253/AD266,0)</f>
        <v>0</v>
      </c>
      <c r="AF253" s="63" t="str">
        <f t="shared" si="430"/>
        <v>0</v>
      </c>
      <c r="AG253" s="64">
        <f>IFERROR(AF253/AF251,0)</f>
        <v>0</v>
      </c>
      <c r="AH253" s="63">
        <f>CJ143</f>
        <v>0</v>
      </c>
      <c r="AI253" s="67">
        <f>IFERROR(AH253/AH266,0)</f>
        <v>0</v>
      </c>
      <c r="AJ253" s="66">
        <f>CK143</f>
        <v>0</v>
      </c>
      <c r="AK253" s="62">
        <f>IFERROR(AJ253/AJ266,0)</f>
        <v>0</v>
      </c>
      <c r="AL253" s="63" t="str">
        <f t="shared" si="431"/>
        <v>0</v>
      </c>
      <c r="AM253" s="64">
        <f>IFERROR(AL253/AL251,0)</f>
        <v>0</v>
      </c>
      <c r="AN253" s="63">
        <f>CL143</f>
        <v>0</v>
      </c>
      <c r="AO253" s="65">
        <f>IFERROR(AN253/AN266,0)</f>
        <v>0</v>
      </c>
      <c r="AP253" s="66">
        <f t="shared" si="432"/>
        <v>0</v>
      </c>
      <c r="AQ253" s="62">
        <f>IFERROR(AP253/AP266,0)</f>
        <v>0</v>
      </c>
      <c r="AR253" s="63" t="str">
        <f t="shared" si="433"/>
        <v>0</v>
      </c>
      <c r="AS253" s="64">
        <f>IFERROR(AR253/AR251,0)</f>
        <v>0</v>
      </c>
      <c r="AT253" s="63">
        <f t="shared" si="434"/>
        <v>0</v>
      </c>
      <c r="AU253" s="69">
        <f>IFERROR(AT253/AT266,0)</f>
        <v>0</v>
      </c>
      <c r="AV253" s="70">
        <f t="shared" si="435"/>
        <v>68</v>
      </c>
      <c r="AW253" s="71">
        <f t="shared" si="436"/>
        <v>0.75555555555555554</v>
      </c>
      <c r="AX253" s="72">
        <f t="shared" si="437"/>
        <v>-16.831841772151904</v>
      </c>
      <c r="AY253" s="71">
        <f t="shared" si="438"/>
        <v>-0.18808628642476144</v>
      </c>
      <c r="AZ253" s="72">
        <f t="shared" si="439"/>
        <v>3425.889000000001</v>
      </c>
      <c r="BA253" s="73">
        <f t="shared" si="440"/>
        <v>0.42535963049875231</v>
      </c>
      <c r="BB253" s="70">
        <f t="shared" si="441"/>
        <v>128</v>
      </c>
      <c r="BC253" s="71">
        <f t="shared" si="442"/>
        <v>4.2666666666666666</v>
      </c>
      <c r="BD253" s="72">
        <f t="shared" si="443"/>
        <v>-4.7509084388185556</v>
      </c>
      <c r="BE253" s="71">
        <f t="shared" si="444"/>
        <v>-6.1374056598260965E-2</v>
      </c>
      <c r="BF253" s="72">
        <f t="shared" si="445"/>
        <v>9157.7170000000006</v>
      </c>
      <c r="BG253" s="73">
        <f t="shared" si="446"/>
        <v>3.9434299685824921</v>
      </c>
      <c r="BH253" s="70">
        <f t="shared" si="447"/>
        <v>158</v>
      </c>
      <c r="BI253" s="71">
        <f t="shared" si="448"/>
        <v>0</v>
      </c>
      <c r="BJ253" s="72">
        <f t="shared" si="449"/>
        <v>72.658158227848105</v>
      </c>
      <c r="BK253" s="71">
        <f t="shared" si="450"/>
        <v>0</v>
      </c>
      <c r="BL253" s="72">
        <f t="shared" si="451"/>
        <v>11479.989000000001</v>
      </c>
      <c r="BM253" s="74">
        <f t="shared" si="452"/>
        <v>0</v>
      </c>
      <c r="BN253" s="75">
        <f t="shared" si="453"/>
        <v>158</v>
      </c>
      <c r="BO253" s="71">
        <f t="shared" si="454"/>
        <v>0</v>
      </c>
      <c r="BP253" s="72">
        <f t="shared" si="455"/>
        <v>72.658158227848105</v>
      </c>
      <c r="BQ253" s="71">
        <f t="shared" si="456"/>
        <v>0</v>
      </c>
      <c r="BR253" s="72">
        <f t="shared" si="425"/>
        <v>11479.989000000001</v>
      </c>
      <c r="BS253" s="74">
        <f t="shared" si="457"/>
        <v>0</v>
      </c>
      <c r="CD253" s="2"/>
      <c r="CE253" s="2"/>
      <c r="CJ253" s="6"/>
      <c r="CK253" s="6"/>
      <c r="CM253" s="6"/>
    </row>
    <row r="254" spans="3:92" ht="18" customHeight="1" x14ac:dyDescent="0.3">
      <c r="C254" s="315"/>
      <c r="D254" s="319"/>
      <c r="E254" s="86" t="s">
        <v>41</v>
      </c>
      <c r="F254" s="87">
        <f>SUM(F250:F253)</f>
        <v>1940</v>
      </c>
      <c r="G254" s="88">
        <f>IFERROR(F254/F266,0)</f>
        <v>0.32993197278911562</v>
      </c>
      <c r="H254" s="89">
        <f t="shared" si="426"/>
        <v>94.659381443298955</v>
      </c>
      <c r="I254" s="90">
        <f>IFERROR(H254/H251,0)</f>
        <v>0.99584848026699535</v>
      </c>
      <c r="J254" s="89">
        <f>SUM(J250:J253)</f>
        <v>183639.19999999998</v>
      </c>
      <c r="K254" s="91">
        <f>IFERROR(J254/J266,0)</f>
        <v>0.3588805940981043</v>
      </c>
      <c r="L254" s="92">
        <f>SUM(L250:L253)</f>
        <v>1906</v>
      </c>
      <c r="M254" s="88">
        <f>IFERROR(L254/L266,0)</f>
        <v>0.35666167664670656</v>
      </c>
      <c r="N254" s="89">
        <f t="shared" si="427"/>
        <v>120.8869889821616</v>
      </c>
      <c r="O254" s="90">
        <f>IFERROR(N254/N251,0)</f>
        <v>0.97614973885866041</v>
      </c>
      <c r="P254" s="89">
        <f>SUM(P250:P253)</f>
        <v>230410.601</v>
      </c>
      <c r="Q254" s="93">
        <f>IFERROR(P254/P266,0)</f>
        <v>0.42868824446444787</v>
      </c>
      <c r="R254" s="92">
        <f>SUM(R250:R253)</f>
        <v>2350</v>
      </c>
      <c r="S254" s="88">
        <f>IFERROR(R254/R266,0)</f>
        <v>0.43174719823626678</v>
      </c>
      <c r="T254" s="89">
        <f t="shared" si="428"/>
        <v>97.424220425531914</v>
      </c>
      <c r="U254" s="90">
        <f>IFERROR(T254/T251,0)</f>
        <v>0.9840926179057401</v>
      </c>
      <c r="V254" s="89">
        <f>SUM(V250:V253)</f>
        <v>228946.91800000001</v>
      </c>
      <c r="W254" s="93">
        <f>IFERROR(V254/V266,0)</f>
        <v>0.47320608748524973</v>
      </c>
      <c r="X254" s="94">
        <f>SUM(X250:X253)</f>
        <v>0</v>
      </c>
      <c r="Y254" s="88">
        <f>IFERROR(X254/X266,0)</f>
        <v>0</v>
      </c>
      <c r="Z254" s="89" t="str">
        <f t="shared" si="429"/>
        <v>0</v>
      </c>
      <c r="AA254" s="90">
        <f>IFERROR(Z254/Z251,0)</f>
        <v>0</v>
      </c>
      <c r="AB254" s="89">
        <f>SUM(AB250:AB253)</f>
        <v>0</v>
      </c>
      <c r="AC254" s="91">
        <f>IFERROR(AB254/AB266,0)</f>
        <v>0</v>
      </c>
      <c r="AD254" s="92">
        <f>SUM(AD250:AD253)</f>
        <v>0</v>
      </c>
      <c r="AE254" s="88">
        <f>IFERROR(AD254/AD266,0)</f>
        <v>0</v>
      </c>
      <c r="AF254" s="89" t="str">
        <f t="shared" si="430"/>
        <v>0</v>
      </c>
      <c r="AG254" s="90">
        <f>IFERROR(AF254/AF251,0)</f>
        <v>0</v>
      </c>
      <c r="AH254" s="89">
        <f>SUM(AH250:AH253)</f>
        <v>0</v>
      </c>
      <c r="AI254" s="93">
        <f>IFERROR(AH254/AH266,0)</f>
        <v>0</v>
      </c>
      <c r="AJ254" s="92">
        <f>SUM(AJ250:AJ253)</f>
        <v>0</v>
      </c>
      <c r="AK254" s="88">
        <f>IFERROR(AJ254/AJ266,0)</f>
        <v>0</v>
      </c>
      <c r="AL254" s="89" t="str">
        <f t="shared" si="431"/>
        <v>0</v>
      </c>
      <c r="AM254" s="90">
        <f>IFERROR(AL254/AL251,0)</f>
        <v>0</v>
      </c>
      <c r="AN254" s="89">
        <f>SUM(AN250:AN253)</f>
        <v>0</v>
      </c>
      <c r="AO254" s="91">
        <f>IFERROR(AN254/AN266,0)</f>
        <v>0</v>
      </c>
      <c r="AP254" s="92">
        <f>SUM(AP250:AP253)</f>
        <v>0</v>
      </c>
      <c r="AQ254" s="88">
        <f>IFERROR(AP254/AP266,0)</f>
        <v>0</v>
      </c>
      <c r="AR254" s="89" t="str">
        <f t="shared" si="433"/>
        <v>0</v>
      </c>
      <c r="AS254" s="90">
        <f>IFERROR(AR254/AR251,0)</f>
        <v>0</v>
      </c>
      <c r="AT254" s="89">
        <f>SUM(AT250:AT253)</f>
        <v>0</v>
      </c>
      <c r="AU254" s="95">
        <f>IFERROR(AT254/AT266,0)</f>
        <v>0</v>
      </c>
      <c r="AV254" s="96">
        <f t="shared" si="435"/>
        <v>-34</v>
      </c>
      <c r="AW254" s="97">
        <f t="shared" si="436"/>
        <v>-1.7525773195876289E-2</v>
      </c>
      <c r="AX254" s="98">
        <f t="shared" si="437"/>
        <v>26.227607538862642</v>
      </c>
      <c r="AY254" s="97">
        <f t="shared" si="438"/>
        <v>0.27707351494339733</v>
      </c>
      <c r="AZ254" s="98">
        <f t="shared" si="439"/>
        <v>46771.401000000013</v>
      </c>
      <c r="BA254" s="99">
        <f t="shared" si="440"/>
        <v>0.2546918141660387</v>
      </c>
      <c r="BB254" s="96">
        <f t="shared" si="441"/>
        <v>-444</v>
      </c>
      <c r="BC254" s="97">
        <f t="shared" si="442"/>
        <v>-0.18893617021276596</v>
      </c>
      <c r="BD254" s="98">
        <f t="shared" si="443"/>
        <v>23.462768556629683</v>
      </c>
      <c r="BE254" s="97">
        <f t="shared" si="444"/>
        <v>0.24083096024939613</v>
      </c>
      <c r="BF254" s="98">
        <f t="shared" si="445"/>
        <v>1463.68299999999</v>
      </c>
      <c r="BG254" s="99">
        <f t="shared" si="446"/>
        <v>6.3931107384463236E-3</v>
      </c>
      <c r="BH254" s="96">
        <f t="shared" si="447"/>
        <v>1906</v>
      </c>
      <c r="BI254" s="97">
        <f t="shared" si="448"/>
        <v>0</v>
      </c>
      <c r="BJ254" s="98">
        <f t="shared" si="449"/>
        <v>120.8869889821616</v>
      </c>
      <c r="BK254" s="97">
        <f t="shared" si="450"/>
        <v>0</v>
      </c>
      <c r="BL254" s="98">
        <f t="shared" si="451"/>
        <v>230410.601</v>
      </c>
      <c r="BM254" s="100">
        <f t="shared" si="452"/>
        <v>0</v>
      </c>
      <c r="BN254" s="101">
        <f t="shared" si="453"/>
        <v>1906</v>
      </c>
      <c r="BO254" s="97">
        <f t="shared" si="454"/>
        <v>0</v>
      </c>
      <c r="BP254" s="98">
        <f t="shared" si="455"/>
        <v>120.8869889821616</v>
      </c>
      <c r="BQ254" s="97">
        <f t="shared" si="456"/>
        <v>0</v>
      </c>
      <c r="BR254" s="98">
        <f t="shared" si="425"/>
        <v>230410.601</v>
      </c>
      <c r="BS254" s="100">
        <f t="shared" si="457"/>
        <v>0</v>
      </c>
      <c r="CD254" s="2"/>
      <c r="CE254" s="2"/>
      <c r="CJ254" s="6"/>
      <c r="CK254" s="6"/>
      <c r="CM254" s="6"/>
    </row>
    <row r="255" spans="3:92" ht="18" customHeight="1" x14ac:dyDescent="0.3">
      <c r="C255" s="315"/>
      <c r="D255" s="320" t="s">
        <v>44</v>
      </c>
      <c r="E255" s="102" t="s">
        <v>45</v>
      </c>
      <c r="F255" s="103">
        <f>CA144</f>
        <v>900</v>
      </c>
      <c r="G255" s="104">
        <f>IFERROR(F255/F266,0)</f>
        <v>0.15306122448979592</v>
      </c>
      <c r="H255" s="105">
        <f t="shared" si="426"/>
        <v>99</v>
      </c>
      <c r="I255" s="106">
        <f>IFERROR(H255/H251,0)</f>
        <v>1.041513245102784</v>
      </c>
      <c r="J255" s="105">
        <f>CB144</f>
        <v>89100</v>
      </c>
      <c r="K255" s="107">
        <f>IFERROR(J255/J266,0)</f>
        <v>0.17412546413914404</v>
      </c>
      <c r="L255" s="108">
        <f t="shared" ref="L255:L257" si="458">CC144</f>
        <v>902</v>
      </c>
      <c r="M255" s="104">
        <f>IFERROR(L255/L266,0)</f>
        <v>0.1687874251497006</v>
      </c>
      <c r="N255" s="105">
        <f t="shared" si="427"/>
        <v>96.006995565410193</v>
      </c>
      <c r="O255" s="106">
        <f>IFERROR(N255/N251,0)</f>
        <v>0.77524640524886335</v>
      </c>
      <c r="P255" s="105">
        <f t="shared" ref="P255:P257" si="459">CD144</f>
        <v>86598.31</v>
      </c>
      <c r="Q255" s="109">
        <f>IFERROR(P255/P266,0)</f>
        <v>0.16111965910582404</v>
      </c>
      <c r="R255" s="108">
        <f>CE144</f>
        <v>1158</v>
      </c>
      <c r="S255" s="104">
        <f>IFERROR(R255/R266,0)</f>
        <v>0.21275032151387102</v>
      </c>
      <c r="T255" s="105">
        <f t="shared" si="428"/>
        <v>106.74353799654577</v>
      </c>
      <c r="U255" s="106">
        <f>IFERROR(T255/T251,0)</f>
        <v>1.0782280555360988</v>
      </c>
      <c r="V255" s="105">
        <f>CF144</f>
        <v>123609.01700000001</v>
      </c>
      <c r="W255" s="109">
        <f>IFERROR(V255/V266,0)</f>
        <v>0.25548515709858877</v>
      </c>
      <c r="X255" s="110">
        <f>CG144</f>
        <v>0</v>
      </c>
      <c r="Y255" s="104">
        <f>IFERROR(X255/X266,0)</f>
        <v>0</v>
      </c>
      <c r="Z255" s="105" t="str">
        <f t="shared" si="429"/>
        <v>0</v>
      </c>
      <c r="AA255" s="106">
        <f>IFERROR(Z255/Z251,0)</f>
        <v>0</v>
      </c>
      <c r="AB255" s="105">
        <f>CH144</f>
        <v>0</v>
      </c>
      <c r="AC255" s="107">
        <f>IFERROR(AB255/AB266,0)</f>
        <v>0</v>
      </c>
      <c r="AD255" s="108">
        <f>CI144</f>
        <v>0</v>
      </c>
      <c r="AE255" s="104">
        <f>IFERROR(AD255/AD266,0)</f>
        <v>0</v>
      </c>
      <c r="AF255" s="105" t="str">
        <f t="shared" si="430"/>
        <v>0</v>
      </c>
      <c r="AG255" s="106">
        <f>IFERROR(AF255/AF251,0)</f>
        <v>0</v>
      </c>
      <c r="AH255" s="105">
        <f>CJ144</f>
        <v>0</v>
      </c>
      <c r="AI255" s="109">
        <f>IFERROR(AH255/AH266,0)</f>
        <v>0</v>
      </c>
      <c r="AJ255" s="108">
        <f>CK144</f>
        <v>0</v>
      </c>
      <c r="AK255" s="104">
        <f>IFERROR(AJ255/AJ266,0)</f>
        <v>0</v>
      </c>
      <c r="AL255" s="105" t="str">
        <f t="shared" si="431"/>
        <v>0</v>
      </c>
      <c r="AM255" s="106">
        <f>IFERROR(AL255/AL251,0)</f>
        <v>0</v>
      </c>
      <c r="AN255" s="105">
        <f>CL144</f>
        <v>0</v>
      </c>
      <c r="AO255" s="107">
        <f>IFERROR(AN255/AN266,0)</f>
        <v>0</v>
      </c>
      <c r="AP255" s="108">
        <f>CM144</f>
        <v>0</v>
      </c>
      <c r="AQ255" s="104">
        <f>IFERROR(AP255/AP266,0)</f>
        <v>0</v>
      </c>
      <c r="AR255" s="105" t="str">
        <f t="shared" si="433"/>
        <v>0</v>
      </c>
      <c r="AS255" s="106">
        <f>IFERROR(AR255/AR251,0)</f>
        <v>0</v>
      </c>
      <c r="AT255" s="105">
        <f>CN144</f>
        <v>0</v>
      </c>
      <c r="AU255" s="111">
        <f>IFERROR(AT255/AT266,0)</f>
        <v>0</v>
      </c>
      <c r="AV255" s="112">
        <f t="shared" si="435"/>
        <v>2</v>
      </c>
      <c r="AW255" s="113">
        <f t="shared" si="436"/>
        <v>2.2222222222222222E-3</v>
      </c>
      <c r="AX255" s="114">
        <f t="shared" si="437"/>
        <v>-2.9930044345898068</v>
      </c>
      <c r="AY255" s="113">
        <f t="shared" si="438"/>
        <v>-3.0232368026159664E-2</v>
      </c>
      <c r="AZ255" s="114">
        <f t="shared" si="439"/>
        <v>-2501.6900000000023</v>
      </c>
      <c r="BA255" s="115">
        <f t="shared" si="440"/>
        <v>-2.8077328843995535E-2</v>
      </c>
      <c r="BB255" s="112">
        <f t="shared" si="441"/>
        <v>-256</v>
      </c>
      <c r="BC255" s="113">
        <f t="shared" si="442"/>
        <v>-0.22107081174438686</v>
      </c>
      <c r="BD255" s="114">
        <f t="shared" si="443"/>
        <v>-10.736542431135575</v>
      </c>
      <c r="BE255" s="113">
        <f t="shared" si="444"/>
        <v>-0.10058259855957755</v>
      </c>
      <c r="BF255" s="114">
        <f t="shared" si="445"/>
        <v>-37010.707000000009</v>
      </c>
      <c r="BG255" s="115">
        <f t="shared" si="446"/>
        <v>-0.2994175335930388</v>
      </c>
      <c r="BH255" s="112">
        <f t="shared" si="447"/>
        <v>902</v>
      </c>
      <c r="BI255" s="113">
        <f t="shared" si="448"/>
        <v>0</v>
      </c>
      <c r="BJ255" s="114">
        <f t="shared" si="449"/>
        <v>96.006995565410193</v>
      </c>
      <c r="BK255" s="113">
        <f t="shared" si="450"/>
        <v>0</v>
      </c>
      <c r="BL255" s="114">
        <f t="shared" si="451"/>
        <v>86598.31</v>
      </c>
      <c r="BM255" s="116">
        <f t="shared" si="452"/>
        <v>0</v>
      </c>
      <c r="BN255" s="117">
        <f t="shared" si="453"/>
        <v>902</v>
      </c>
      <c r="BO255" s="113">
        <f t="shared" si="454"/>
        <v>0</v>
      </c>
      <c r="BP255" s="114">
        <f t="shared" si="455"/>
        <v>96.006995565410193</v>
      </c>
      <c r="BQ255" s="113">
        <f t="shared" si="456"/>
        <v>0</v>
      </c>
      <c r="BR255" s="114">
        <f t="shared" si="425"/>
        <v>86598.31</v>
      </c>
      <c r="BS255" s="116">
        <f t="shared" si="457"/>
        <v>0</v>
      </c>
      <c r="CD255" s="2"/>
      <c r="CE255" s="2"/>
      <c r="CJ255" s="6"/>
      <c r="CK255" s="6"/>
      <c r="CM255" s="6"/>
    </row>
    <row r="256" spans="3:92" ht="18" customHeight="1" x14ac:dyDescent="0.3">
      <c r="C256" s="315"/>
      <c r="D256" s="321"/>
      <c r="E256" s="60" t="s">
        <v>47</v>
      </c>
      <c r="F256" s="61">
        <f>CA145</f>
        <v>0</v>
      </c>
      <c r="G256" s="62">
        <f>IFERROR(F256/F266,0)</f>
        <v>0</v>
      </c>
      <c r="H256" s="63" t="str">
        <f t="shared" si="426"/>
        <v>0</v>
      </c>
      <c r="I256" s="64">
        <f>IFERROR(H256/H251,0)</f>
        <v>0</v>
      </c>
      <c r="J256" s="63">
        <f>CB145</f>
        <v>0</v>
      </c>
      <c r="K256" s="65">
        <f>IFERROR(J256/J266,0)</f>
        <v>0</v>
      </c>
      <c r="L256" s="66">
        <f t="shared" si="458"/>
        <v>73</v>
      </c>
      <c r="M256" s="62">
        <f>IFERROR(L256/L266,0)</f>
        <v>1.3660179640718563E-2</v>
      </c>
      <c r="N256" s="63">
        <f t="shared" si="427"/>
        <v>69.962972602739725</v>
      </c>
      <c r="O256" s="64">
        <f>IFERROR(N256/N251,0)</f>
        <v>0.5649436553177587</v>
      </c>
      <c r="P256" s="63">
        <f t="shared" si="459"/>
        <v>5107.2969999999996</v>
      </c>
      <c r="Q256" s="67">
        <f>IFERROR(P256/P266,0)</f>
        <v>9.5023326851551466E-3</v>
      </c>
      <c r="R256" s="66">
        <f>CE145</f>
        <v>0</v>
      </c>
      <c r="S256" s="62">
        <f>IFERROR(R256/R266,0)</f>
        <v>0</v>
      </c>
      <c r="T256" s="63" t="str">
        <f t="shared" si="428"/>
        <v>0</v>
      </c>
      <c r="U256" s="64">
        <f>IFERROR(T256/T251,0)</f>
        <v>0</v>
      </c>
      <c r="V256" s="63">
        <f>CF145</f>
        <v>0</v>
      </c>
      <c r="W256" s="67">
        <f>IFERROR(V256/V266,0)</f>
        <v>0</v>
      </c>
      <c r="X256" s="68">
        <f>CG145</f>
        <v>0</v>
      </c>
      <c r="Y256" s="62">
        <f>IFERROR(X256/X266,0)</f>
        <v>0</v>
      </c>
      <c r="Z256" s="63" t="str">
        <f t="shared" si="429"/>
        <v>0</v>
      </c>
      <c r="AA256" s="64">
        <f>IFERROR(Z256/Z251,0)</f>
        <v>0</v>
      </c>
      <c r="AB256" s="63">
        <f>CH145</f>
        <v>0</v>
      </c>
      <c r="AC256" s="65">
        <f>IFERROR(AB256/AB266,0)</f>
        <v>0</v>
      </c>
      <c r="AD256" s="66">
        <f>CI145</f>
        <v>0</v>
      </c>
      <c r="AE256" s="62">
        <f>IFERROR(AD256/AD266,0)</f>
        <v>0</v>
      </c>
      <c r="AF256" s="63" t="str">
        <f t="shared" si="430"/>
        <v>0</v>
      </c>
      <c r="AG256" s="64">
        <f>IFERROR(AF256/AF251,0)</f>
        <v>0</v>
      </c>
      <c r="AH256" s="63">
        <f>CJ145</f>
        <v>0</v>
      </c>
      <c r="AI256" s="67">
        <f>IFERROR(AH256/AH266,0)</f>
        <v>0</v>
      </c>
      <c r="AJ256" s="66">
        <f>CK145</f>
        <v>0</v>
      </c>
      <c r="AK256" s="62">
        <f>IFERROR(AJ256/AJ266,0)</f>
        <v>0</v>
      </c>
      <c r="AL256" s="63" t="str">
        <f t="shared" si="431"/>
        <v>0</v>
      </c>
      <c r="AM256" s="64">
        <f>IFERROR(AL256/AL251,0)</f>
        <v>0</v>
      </c>
      <c r="AN256" s="63">
        <f>CL145</f>
        <v>0</v>
      </c>
      <c r="AO256" s="65">
        <f>IFERROR(AN256/AN266,0)</f>
        <v>0</v>
      </c>
      <c r="AP256" s="66">
        <f t="shared" ref="AP256:AP257" si="460">CM145</f>
        <v>0</v>
      </c>
      <c r="AQ256" s="62">
        <f>IFERROR(AP256/AP266,0)</f>
        <v>0</v>
      </c>
      <c r="AR256" s="63" t="str">
        <f t="shared" si="433"/>
        <v>0</v>
      </c>
      <c r="AS256" s="64">
        <f>IFERROR(AR256/AR251,0)</f>
        <v>0</v>
      </c>
      <c r="AT256" s="63">
        <f t="shared" ref="AT256:AT257" si="461">CN145</f>
        <v>0</v>
      </c>
      <c r="AU256" s="69">
        <f>IFERROR(AT256/AT266,0)</f>
        <v>0</v>
      </c>
      <c r="AV256" s="70">
        <f t="shared" si="435"/>
        <v>73</v>
      </c>
      <c r="AW256" s="71">
        <f t="shared" si="436"/>
        <v>0</v>
      </c>
      <c r="AX256" s="72">
        <f t="shared" si="437"/>
        <v>69.962972602739725</v>
      </c>
      <c r="AY256" s="71">
        <f t="shared" si="438"/>
        <v>0</v>
      </c>
      <c r="AZ256" s="72">
        <f t="shared" si="439"/>
        <v>5107.2969999999996</v>
      </c>
      <c r="BA256" s="73">
        <f t="shared" si="440"/>
        <v>0</v>
      </c>
      <c r="BB256" s="70">
        <f t="shared" si="441"/>
        <v>73</v>
      </c>
      <c r="BC256" s="71">
        <f t="shared" si="442"/>
        <v>0</v>
      </c>
      <c r="BD256" s="72">
        <f t="shared" si="443"/>
        <v>69.962972602739725</v>
      </c>
      <c r="BE256" s="71">
        <f t="shared" si="444"/>
        <v>0</v>
      </c>
      <c r="BF256" s="72">
        <f t="shared" si="445"/>
        <v>5107.2969999999996</v>
      </c>
      <c r="BG256" s="73">
        <f t="shared" si="446"/>
        <v>0</v>
      </c>
      <c r="BH256" s="70">
        <f t="shared" si="447"/>
        <v>73</v>
      </c>
      <c r="BI256" s="71">
        <f t="shared" si="448"/>
        <v>0</v>
      </c>
      <c r="BJ256" s="72">
        <f t="shared" si="449"/>
        <v>69.962972602739725</v>
      </c>
      <c r="BK256" s="71">
        <f t="shared" si="450"/>
        <v>0</v>
      </c>
      <c r="BL256" s="72">
        <f t="shared" si="451"/>
        <v>5107.2969999999996</v>
      </c>
      <c r="BM256" s="74">
        <f t="shared" si="452"/>
        <v>0</v>
      </c>
      <c r="BN256" s="75">
        <f t="shared" si="453"/>
        <v>73</v>
      </c>
      <c r="BO256" s="71">
        <f t="shared" si="454"/>
        <v>0</v>
      </c>
      <c r="BP256" s="72">
        <f t="shared" si="455"/>
        <v>69.962972602739725</v>
      </c>
      <c r="BQ256" s="71">
        <f t="shared" si="456"/>
        <v>0</v>
      </c>
      <c r="BR256" s="72">
        <f t="shared" si="425"/>
        <v>5107.2969999999996</v>
      </c>
      <c r="BS256" s="74">
        <f t="shared" si="457"/>
        <v>0</v>
      </c>
      <c r="CD256" s="2"/>
      <c r="CE256" s="2"/>
      <c r="CJ256" s="6"/>
      <c r="CK256" s="6"/>
      <c r="CM256" s="6"/>
    </row>
    <row r="257" spans="3:92" ht="18" customHeight="1" x14ac:dyDescent="0.3">
      <c r="C257" s="315"/>
      <c r="D257" s="321"/>
      <c r="E257" s="60" t="s">
        <v>49</v>
      </c>
      <c r="F257" s="61">
        <f>CA146</f>
        <v>450</v>
      </c>
      <c r="G257" s="62">
        <f>IFERROR(F257/F266,0)</f>
        <v>7.6530612244897961E-2</v>
      </c>
      <c r="H257" s="63">
        <f t="shared" si="426"/>
        <v>55</v>
      </c>
      <c r="I257" s="64">
        <f>IFERROR(H257/H251,0)</f>
        <v>0.57861846950154661</v>
      </c>
      <c r="J257" s="63">
        <f>CB146</f>
        <v>24750</v>
      </c>
      <c r="K257" s="65">
        <f>IFERROR(J257/J266,0)</f>
        <v>4.8368184483095565E-2</v>
      </c>
      <c r="L257" s="66">
        <f t="shared" si="458"/>
        <v>772</v>
      </c>
      <c r="M257" s="62">
        <f>IFERROR(L257/L266,0)</f>
        <v>0.14446107784431136</v>
      </c>
      <c r="N257" s="63">
        <f t="shared" si="427"/>
        <v>70.735796632124362</v>
      </c>
      <c r="O257" s="64">
        <f>IFERROR(N257/N251,0)</f>
        <v>0.57118412818269892</v>
      </c>
      <c r="P257" s="63">
        <f t="shared" si="459"/>
        <v>54608.035000000003</v>
      </c>
      <c r="Q257" s="67">
        <f>IFERROR(P257/P266,0)</f>
        <v>0.10160045829576707</v>
      </c>
      <c r="R257" s="66">
        <f>CE146</f>
        <v>586</v>
      </c>
      <c r="S257" s="62">
        <f>IFERROR(R257/R266,0)</f>
        <v>0.10766121624104354</v>
      </c>
      <c r="T257" s="63">
        <f t="shared" si="428"/>
        <v>54.543890784982935</v>
      </c>
      <c r="U257" s="64">
        <f>IFERROR(T257/T251,0)</f>
        <v>0.55095375707303818</v>
      </c>
      <c r="V257" s="63">
        <f>CF146</f>
        <v>31962.720000000001</v>
      </c>
      <c r="W257" s="67">
        <f>IFERROR(V257/V266,0)</f>
        <v>6.606314602840184E-2</v>
      </c>
      <c r="X257" s="68">
        <f>CG146</f>
        <v>0</v>
      </c>
      <c r="Y257" s="62">
        <f>IFERROR(X257/X266,0)</f>
        <v>0</v>
      </c>
      <c r="Z257" s="63" t="str">
        <f t="shared" si="429"/>
        <v>0</v>
      </c>
      <c r="AA257" s="64">
        <f>IFERROR(Z257/Z251,0)</f>
        <v>0</v>
      </c>
      <c r="AB257" s="63">
        <f>CH146</f>
        <v>0</v>
      </c>
      <c r="AC257" s="65">
        <f>IFERROR(AB257/AB266,0)</f>
        <v>0</v>
      </c>
      <c r="AD257" s="66">
        <f>CI146</f>
        <v>0</v>
      </c>
      <c r="AE257" s="62">
        <f>IFERROR(AD257/AD266,0)</f>
        <v>0</v>
      </c>
      <c r="AF257" s="63" t="str">
        <f t="shared" si="430"/>
        <v>0</v>
      </c>
      <c r="AG257" s="64">
        <f>IFERROR(AF257/AF251,0)</f>
        <v>0</v>
      </c>
      <c r="AH257" s="63">
        <f>CJ146</f>
        <v>0</v>
      </c>
      <c r="AI257" s="67">
        <f>IFERROR(AH257/AH266,0)</f>
        <v>0</v>
      </c>
      <c r="AJ257" s="66">
        <f>CK146</f>
        <v>0</v>
      </c>
      <c r="AK257" s="62">
        <f>IFERROR(AJ257/AJ266,0)</f>
        <v>0</v>
      </c>
      <c r="AL257" s="63" t="str">
        <f t="shared" si="431"/>
        <v>0</v>
      </c>
      <c r="AM257" s="64">
        <f>IFERROR(AL257/AL251,0)</f>
        <v>0</v>
      </c>
      <c r="AN257" s="63">
        <f>CL146</f>
        <v>0</v>
      </c>
      <c r="AO257" s="65">
        <f>IFERROR(AN257/AN266,0)</f>
        <v>0</v>
      </c>
      <c r="AP257" s="66">
        <f t="shared" si="460"/>
        <v>0</v>
      </c>
      <c r="AQ257" s="62">
        <f>IFERROR(AP257/AP266,0)</f>
        <v>0</v>
      </c>
      <c r="AR257" s="63" t="str">
        <f t="shared" si="433"/>
        <v>0</v>
      </c>
      <c r="AS257" s="64">
        <f>IFERROR(AR257/AR251,0)</f>
        <v>0</v>
      </c>
      <c r="AT257" s="63">
        <f t="shared" si="461"/>
        <v>0</v>
      </c>
      <c r="AU257" s="69">
        <f>IFERROR(AT257/AT266,0)</f>
        <v>0</v>
      </c>
      <c r="AV257" s="70">
        <f t="shared" si="435"/>
        <v>322</v>
      </c>
      <c r="AW257" s="71">
        <f t="shared" si="436"/>
        <v>0.7155555555555555</v>
      </c>
      <c r="AX257" s="72">
        <f t="shared" si="437"/>
        <v>15.735796632124362</v>
      </c>
      <c r="AY257" s="71">
        <f t="shared" si="438"/>
        <v>0.28610539331135204</v>
      </c>
      <c r="AZ257" s="72">
        <f t="shared" si="439"/>
        <v>29858.035000000003</v>
      </c>
      <c r="BA257" s="73">
        <f t="shared" si="440"/>
        <v>1.2063852525252527</v>
      </c>
      <c r="BB257" s="70">
        <f t="shared" si="441"/>
        <v>186</v>
      </c>
      <c r="BC257" s="71">
        <f t="shared" si="442"/>
        <v>0.3174061433447099</v>
      </c>
      <c r="BD257" s="72">
        <f t="shared" si="443"/>
        <v>16.191905847141427</v>
      </c>
      <c r="BE257" s="71">
        <f t="shared" si="444"/>
        <v>0.29686011786308791</v>
      </c>
      <c r="BF257" s="72">
        <f t="shared" si="445"/>
        <v>22645.315000000002</v>
      </c>
      <c r="BG257" s="73">
        <f t="shared" si="446"/>
        <v>0.70849148633157633</v>
      </c>
      <c r="BH257" s="70">
        <f t="shared" si="447"/>
        <v>772</v>
      </c>
      <c r="BI257" s="71">
        <f t="shared" si="448"/>
        <v>0</v>
      </c>
      <c r="BJ257" s="72">
        <f t="shared" si="449"/>
        <v>70.735796632124362</v>
      </c>
      <c r="BK257" s="71">
        <f t="shared" si="450"/>
        <v>0</v>
      </c>
      <c r="BL257" s="72">
        <f t="shared" si="451"/>
        <v>54608.035000000003</v>
      </c>
      <c r="BM257" s="74">
        <f t="shared" si="452"/>
        <v>0</v>
      </c>
      <c r="BN257" s="75">
        <f t="shared" si="453"/>
        <v>772</v>
      </c>
      <c r="BO257" s="71">
        <f t="shared" si="454"/>
        <v>0</v>
      </c>
      <c r="BP257" s="72">
        <f t="shared" si="455"/>
        <v>70.735796632124362</v>
      </c>
      <c r="BQ257" s="71">
        <f t="shared" si="456"/>
        <v>0</v>
      </c>
      <c r="BR257" s="72">
        <f t="shared" si="425"/>
        <v>54608.035000000003</v>
      </c>
      <c r="BS257" s="74">
        <f t="shared" si="457"/>
        <v>0</v>
      </c>
      <c r="CD257" s="2"/>
      <c r="CE257" s="2"/>
      <c r="CJ257" s="6"/>
      <c r="CK257" s="6"/>
      <c r="CM257" s="6"/>
    </row>
    <row r="258" spans="3:92" ht="18" customHeight="1" x14ac:dyDescent="0.3">
      <c r="C258" s="315"/>
      <c r="D258" s="322"/>
      <c r="E258" s="118" t="s">
        <v>41</v>
      </c>
      <c r="F258" s="119">
        <f>SUM(F255:F257)</f>
        <v>1350</v>
      </c>
      <c r="G258" s="120">
        <f>IFERROR(F258/F266,0)</f>
        <v>0.22959183673469388</v>
      </c>
      <c r="H258" s="121">
        <f t="shared" si="426"/>
        <v>84.333333333333329</v>
      </c>
      <c r="I258" s="122">
        <f>IFERROR(H258/H251,0)</f>
        <v>0.88721498656903819</v>
      </c>
      <c r="J258" s="121">
        <f>SUM(J255:J257)</f>
        <v>113850</v>
      </c>
      <c r="K258" s="123">
        <f>IFERROR(J258/J266,0)</f>
        <v>0.22249364862223958</v>
      </c>
      <c r="L258" s="124">
        <f>SUM(L255:L257)</f>
        <v>1747</v>
      </c>
      <c r="M258" s="120">
        <f>IFERROR(L258/L266,0)</f>
        <v>0.32690868263473055</v>
      </c>
      <c r="N258" s="121">
        <f t="shared" si="427"/>
        <v>83.751369204350311</v>
      </c>
      <c r="O258" s="122">
        <f>IFERROR(N258/N251,0)</f>
        <v>0.67628350963349437</v>
      </c>
      <c r="P258" s="121">
        <f>SUM(P255:P257)</f>
        <v>146313.64199999999</v>
      </c>
      <c r="Q258" s="125">
        <f>IFERROR(P258/P266,0)</f>
        <v>0.27222245008674623</v>
      </c>
      <c r="R258" s="124">
        <f>SUM(R255:R257)</f>
        <v>1744</v>
      </c>
      <c r="S258" s="120">
        <f>IFERROR(R258/R266,0)</f>
        <v>0.32041153775491454</v>
      </c>
      <c r="T258" s="121">
        <f t="shared" si="428"/>
        <v>89.203977637614699</v>
      </c>
      <c r="U258" s="122">
        <f>IFERROR(T258/T251,0)</f>
        <v>0.90105905387362573</v>
      </c>
      <c r="V258" s="121">
        <f>SUM(V255:V257)</f>
        <v>155571.73700000002</v>
      </c>
      <c r="W258" s="125">
        <f>IFERROR(V258/V266,0)</f>
        <v>0.32154830312699062</v>
      </c>
      <c r="X258" s="126">
        <f>SUM(X255:X257)</f>
        <v>0</v>
      </c>
      <c r="Y258" s="120">
        <f>IFERROR(X258/X266,0)</f>
        <v>0</v>
      </c>
      <c r="Z258" s="121" t="str">
        <f t="shared" si="429"/>
        <v>0</v>
      </c>
      <c r="AA258" s="122">
        <f>IFERROR(Z258/Z251,0)</f>
        <v>0</v>
      </c>
      <c r="AB258" s="121">
        <f>SUM(AB255:AB257)</f>
        <v>0</v>
      </c>
      <c r="AC258" s="123">
        <f>IFERROR(AB258/AB266,0)</f>
        <v>0</v>
      </c>
      <c r="AD258" s="124">
        <f>SUM(AD255:AD257)</f>
        <v>0</v>
      </c>
      <c r="AE258" s="120">
        <f>IFERROR(AD258/AD266,0)</f>
        <v>0</v>
      </c>
      <c r="AF258" s="121" t="str">
        <f t="shared" si="430"/>
        <v>0</v>
      </c>
      <c r="AG258" s="122">
        <f>IFERROR(AF258/AF251,0)</f>
        <v>0</v>
      </c>
      <c r="AH258" s="121">
        <f>SUM(AH255:AH257)</f>
        <v>0</v>
      </c>
      <c r="AI258" s="125">
        <f>IFERROR(AH258/AH266,0)</f>
        <v>0</v>
      </c>
      <c r="AJ258" s="124">
        <f>SUM(AJ255:AJ257)</f>
        <v>0</v>
      </c>
      <c r="AK258" s="120">
        <f>IFERROR(AJ258/AJ266,0)</f>
        <v>0</v>
      </c>
      <c r="AL258" s="121" t="str">
        <f t="shared" si="431"/>
        <v>0</v>
      </c>
      <c r="AM258" s="122">
        <f>IFERROR(AL258/AL251,0)</f>
        <v>0</v>
      </c>
      <c r="AN258" s="121">
        <f>SUM(AN255:AN257)</f>
        <v>0</v>
      </c>
      <c r="AO258" s="123">
        <f>IFERROR(AN258/AN266,0)</f>
        <v>0</v>
      </c>
      <c r="AP258" s="124">
        <f>SUM(AP255:AP257)</f>
        <v>0</v>
      </c>
      <c r="AQ258" s="120">
        <f>IFERROR(AP258/AP266,0)</f>
        <v>0</v>
      </c>
      <c r="AR258" s="121" t="str">
        <f t="shared" si="433"/>
        <v>0</v>
      </c>
      <c r="AS258" s="122">
        <f>IFERROR(AR258/AR251,0)</f>
        <v>0</v>
      </c>
      <c r="AT258" s="121">
        <f>SUM(AT255:AT257)</f>
        <v>0</v>
      </c>
      <c r="AU258" s="127">
        <f>IFERROR(AT258/AT266,0)</f>
        <v>0</v>
      </c>
      <c r="AV258" s="128">
        <f t="shared" si="435"/>
        <v>397</v>
      </c>
      <c r="AW258" s="129">
        <f t="shared" si="436"/>
        <v>0.2940740740740741</v>
      </c>
      <c r="AX258" s="130">
        <f t="shared" si="437"/>
        <v>-0.5819641289830173</v>
      </c>
      <c r="AY258" s="129">
        <f t="shared" si="438"/>
        <v>-6.900760422723526E-3</v>
      </c>
      <c r="AZ258" s="130">
        <f t="shared" si="439"/>
        <v>32463.641999999993</v>
      </c>
      <c r="BA258" s="131">
        <f t="shared" si="440"/>
        <v>0.285143978919631</v>
      </c>
      <c r="BB258" s="128">
        <f t="shared" si="441"/>
        <v>3</v>
      </c>
      <c r="BC258" s="129">
        <f t="shared" si="442"/>
        <v>1.7201834862385322E-3</v>
      </c>
      <c r="BD258" s="130">
        <f t="shared" si="443"/>
        <v>-5.4526084332643876</v>
      </c>
      <c r="BE258" s="129">
        <f t="shared" si="444"/>
        <v>-6.1125171518867143E-2</v>
      </c>
      <c r="BF258" s="130">
        <f t="shared" si="445"/>
        <v>-9258.0950000000303</v>
      </c>
      <c r="BG258" s="131">
        <f t="shared" si="446"/>
        <v>-5.9510134543268797E-2</v>
      </c>
      <c r="BH258" s="128">
        <f t="shared" si="447"/>
        <v>1747</v>
      </c>
      <c r="BI258" s="129">
        <f t="shared" si="448"/>
        <v>0</v>
      </c>
      <c r="BJ258" s="130">
        <f t="shared" si="449"/>
        <v>83.751369204350311</v>
      </c>
      <c r="BK258" s="129">
        <f t="shared" si="450"/>
        <v>0</v>
      </c>
      <c r="BL258" s="130">
        <f t="shared" si="451"/>
        <v>146313.64199999999</v>
      </c>
      <c r="BM258" s="132">
        <f t="shared" si="452"/>
        <v>0</v>
      </c>
      <c r="BN258" s="133">
        <f t="shared" si="453"/>
        <v>1747</v>
      </c>
      <c r="BO258" s="129">
        <f t="shared" si="454"/>
        <v>0</v>
      </c>
      <c r="BP258" s="130">
        <f t="shared" si="455"/>
        <v>83.751369204350311</v>
      </c>
      <c r="BQ258" s="129">
        <f t="shared" si="456"/>
        <v>0</v>
      </c>
      <c r="BR258" s="130">
        <f t="shared" si="425"/>
        <v>146313.64199999999</v>
      </c>
      <c r="BS258" s="132">
        <f t="shared" si="457"/>
        <v>0</v>
      </c>
      <c r="CD258" s="2"/>
      <c r="CE258" s="2"/>
      <c r="CJ258" s="6"/>
      <c r="CK258" s="6"/>
      <c r="CM258" s="6"/>
    </row>
    <row r="259" spans="3:92" ht="18" customHeight="1" x14ac:dyDescent="0.3">
      <c r="C259" s="315"/>
      <c r="D259" s="323" t="s">
        <v>52</v>
      </c>
      <c r="E259" s="134" t="s">
        <v>53</v>
      </c>
      <c r="F259" s="35">
        <f>CA147</f>
        <v>150</v>
      </c>
      <c r="G259" s="36">
        <f>IFERROR(F259/F266,0)</f>
        <v>2.5510204081632654E-2</v>
      </c>
      <c r="H259" s="37">
        <f t="shared" si="426"/>
        <v>91.374000000000009</v>
      </c>
      <c r="I259" s="38">
        <f>IFERROR(H259/H251,0)</f>
        <v>0.96128516422244237</v>
      </c>
      <c r="J259" s="37">
        <f>CB147</f>
        <v>13706.100000000002</v>
      </c>
      <c r="K259" s="39">
        <f>IFERROR(J259/J266,0)</f>
        <v>2.6785421145202271E-2</v>
      </c>
      <c r="L259" s="40">
        <f t="shared" ref="L259:L263" si="462">CC147</f>
        <v>128</v>
      </c>
      <c r="M259" s="36">
        <f>IFERROR(L259/L266,0)</f>
        <v>2.3952095808383235E-2</v>
      </c>
      <c r="N259" s="37">
        <f t="shared" si="427"/>
        <v>108.77837500000001</v>
      </c>
      <c r="O259" s="38">
        <f>IFERROR(N259/N251,0)</f>
        <v>0.87837395276168417</v>
      </c>
      <c r="P259" s="37">
        <f t="shared" ref="P259:P263" si="463">CD147</f>
        <v>13923.632000000001</v>
      </c>
      <c r="Q259" s="41">
        <f>IFERROR(P259/P266,0)</f>
        <v>2.590548061913614E-2</v>
      </c>
      <c r="R259" s="40">
        <f>CE147</f>
        <v>109</v>
      </c>
      <c r="S259" s="36">
        <f>IFERROR(R259/R266,0)</f>
        <v>2.0025721109682159E-2</v>
      </c>
      <c r="T259" s="37">
        <f t="shared" si="428"/>
        <v>87.297706422018351</v>
      </c>
      <c r="U259" s="38">
        <f>IFERROR(T259/T251,0)</f>
        <v>0.88180360155590887</v>
      </c>
      <c r="V259" s="37">
        <f>CF147</f>
        <v>9515.4500000000007</v>
      </c>
      <c r="W259" s="41">
        <f>IFERROR(V259/V266,0)</f>
        <v>1.9667305000198865E-2</v>
      </c>
      <c r="X259" s="42">
        <f>CG147</f>
        <v>0</v>
      </c>
      <c r="Y259" s="36">
        <f>IFERROR(X259/X266,0)</f>
        <v>0</v>
      </c>
      <c r="Z259" s="37" t="str">
        <f t="shared" si="429"/>
        <v>0</v>
      </c>
      <c r="AA259" s="38">
        <f>IFERROR(Z259/Z251,0)</f>
        <v>0</v>
      </c>
      <c r="AB259" s="37">
        <f>CH147</f>
        <v>0</v>
      </c>
      <c r="AC259" s="39">
        <f>IFERROR(AB259/AB266,0)</f>
        <v>0</v>
      </c>
      <c r="AD259" s="40">
        <f>CI147</f>
        <v>0</v>
      </c>
      <c r="AE259" s="36">
        <f>IFERROR(AD259/AD266,0)</f>
        <v>0</v>
      </c>
      <c r="AF259" s="37" t="str">
        <f t="shared" si="430"/>
        <v>0</v>
      </c>
      <c r="AG259" s="38">
        <f>IFERROR(AF259/AF251,0)</f>
        <v>0</v>
      </c>
      <c r="AH259" s="37">
        <f>CJ147</f>
        <v>0</v>
      </c>
      <c r="AI259" s="41">
        <f>IFERROR(AH259/AH266,0)</f>
        <v>0</v>
      </c>
      <c r="AJ259" s="40">
        <f>CK147</f>
        <v>0</v>
      </c>
      <c r="AK259" s="36">
        <f>IFERROR(AJ259/AJ266,0)</f>
        <v>0</v>
      </c>
      <c r="AL259" s="37" t="str">
        <f t="shared" si="431"/>
        <v>0</v>
      </c>
      <c r="AM259" s="38">
        <f>IFERROR(AL259/AL251,0)</f>
        <v>0</v>
      </c>
      <c r="AN259" s="37">
        <f>CL147</f>
        <v>0</v>
      </c>
      <c r="AO259" s="39">
        <f>IFERROR(AN259/AN266,0)</f>
        <v>0</v>
      </c>
      <c r="AP259" s="40">
        <f>CM147</f>
        <v>0</v>
      </c>
      <c r="AQ259" s="36">
        <f>IFERROR(AP259/AP266,0)</f>
        <v>0</v>
      </c>
      <c r="AR259" s="37" t="str">
        <f t="shared" si="433"/>
        <v>0</v>
      </c>
      <c r="AS259" s="38">
        <f>IFERROR(AR259/AR251,0)</f>
        <v>0</v>
      </c>
      <c r="AT259" s="37">
        <f>CN147</f>
        <v>0</v>
      </c>
      <c r="AU259" s="43">
        <f>IFERROR(AT259/AT266,0)</f>
        <v>0</v>
      </c>
      <c r="AV259" s="44">
        <f t="shared" si="435"/>
        <v>-22</v>
      </c>
      <c r="AW259" s="45">
        <f t="shared" si="436"/>
        <v>-0.14666666666666667</v>
      </c>
      <c r="AX259" s="46">
        <f t="shared" si="437"/>
        <v>17.404375000000002</v>
      </c>
      <c r="AY259" s="45">
        <f t="shared" si="438"/>
        <v>0.19047404075557597</v>
      </c>
      <c r="AZ259" s="46">
        <f t="shared" si="439"/>
        <v>217.53199999999924</v>
      </c>
      <c r="BA259" s="47">
        <f t="shared" si="440"/>
        <v>1.5871181444758117E-2</v>
      </c>
      <c r="BB259" s="44">
        <f t="shared" si="441"/>
        <v>19</v>
      </c>
      <c r="BC259" s="45">
        <f t="shared" si="442"/>
        <v>0.1743119266055046</v>
      </c>
      <c r="BD259" s="46">
        <f t="shared" si="443"/>
        <v>21.48066857798166</v>
      </c>
      <c r="BE259" s="45">
        <f t="shared" si="444"/>
        <v>0.24606223300001587</v>
      </c>
      <c r="BF259" s="46">
        <f t="shared" si="445"/>
        <v>4408.1820000000007</v>
      </c>
      <c r="BG259" s="47">
        <f t="shared" si="446"/>
        <v>0.4632657415046057</v>
      </c>
      <c r="BH259" s="44">
        <f t="shared" si="447"/>
        <v>128</v>
      </c>
      <c r="BI259" s="45">
        <f t="shared" si="448"/>
        <v>0</v>
      </c>
      <c r="BJ259" s="46">
        <f t="shared" si="449"/>
        <v>108.77837500000001</v>
      </c>
      <c r="BK259" s="45">
        <f t="shared" si="450"/>
        <v>0</v>
      </c>
      <c r="BL259" s="46">
        <f t="shared" si="451"/>
        <v>13923.632000000001</v>
      </c>
      <c r="BM259" s="48">
        <f t="shared" si="452"/>
        <v>0</v>
      </c>
      <c r="BN259" s="49">
        <f t="shared" si="453"/>
        <v>128</v>
      </c>
      <c r="BO259" s="45">
        <f t="shared" si="454"/>
        <v>0</v>
      </c>
      <c r="BP259" s="46">
        <f t="shared" si="455"/>
        <v>108.77837500000001</v>
      </c>
      <c r="BQ259" s="45">
        <f t="shared" si="456"/>
        <v>0</v>
      </c>
      <c r="BR259" s="46">
        <f t="shared" si="425"/>
        <v>13923.632000000001</v>
      </c>
      <c r="BS259" s="48">
        <f t="shared" si="457"/>
        <v>0</v>
      </c>
      <c r="CD259" s="2"/>
      <c r="CE259" s="2"/>
      <c r="CJ259" s="6"/>
      <c r="CK259" s="6"/>
      <c r="CM259" s="6"/>
    </row>
    <row r="260" spans="3:92" ht="18" customHeight="1" x14ac:dyDescent="0.3">
      <c r="C260" s="315"/>
      <c r="D260" s="324"/>
      <c r="E260" s="60" t="s">
        <v>51</v>
      </c>
      <c r="F260" s="61">
        <f>CA148</f>
        <v>1000</v>
      </c>
      <c r="G260" s="62">
        <f>IFERROR(F260/F266,0)</f>
        <v>0.17006802721088435</v>
      </c>
      <c r="H260" s="63">
        <f t="shared" si="426"/>
        <v>83.838000000000022</v>
      </c>
      <c r="I260" s="64">
        <f>IFERROR(H260/H251,0)</f>
        <v>0.88200391356492147</v>
      </c>
      <c r="J260" s="63">
        <f>CB148</f>
        <v>83838.000000000029</v>
      </c>
      <c r="K260" s="65">
        <f>IFERROR(J260/J266,0)</f>
        <v>0.16384209497752594</v>
      </c>
      <c r="L260" s="66">
        <f t="shared" si="462"/>
        <v>429</v>
      </c>
      <c r="M260" s="62">
        <f>IFERROR(L260/L266,0)</f>
        <v>8.0276946107784436E-2</v>
      </c>
      <c r="N260" s="63">
        <f t="shared" si="427"/>
        <v>99.771039627039627</v>
      </c>
      <c r="O260" s="64">
        <f>IFERROR(N260/N251,0)</f>
        <v>0.80564066569614978</v>
      </c>
      <c r="P260" s="63">
        <f t="shared" si="463"/>
        <v>42801.775999999998</v>
      </c>
      <c r="Q260" s="67">
        <f>IFERROR(P260/P266,0)</f>
        <v>7.9634435801851561E-2</v>
      </c>
      <c r="R260" s="66">
        <f>CE148</f>
        <v>237</v>
      </c>
      <c r="S260" s="62">
        <f>IFERROR(R260/R266,0)</f>
        <v>4.3542164247657542E-2</v>
      </c>
      <c r="T260" s="63">
        <f t="shared" si="428"/>
        <v>82.210485232067512</v>
      </c>
      <c r="U260" s="64">
        <f>IFERROR(T260/T251,0)</f>
        <v>0.83041702851670307</v>
      </c>
      <c r="V260" s="63">
        <f>CF148</f>
        <v>19483.885000000002</v>
      </c>
      <c r="W260" s="67">
        <f>IFERROR(V260/V266,0)</f>
        <v>4.027087619437858E-2</v>
      </c>
      <c r="X260" s="68">
        <f>CG148</f>
        <v>0</v>
      </c>
      <c r="Y260" s="62">
        <f>IFERROR(X260/X266,0)</f>
        <v>0</v>
      </c>
      <c r="Z260" s="63" t="str">
        <f t="shared" si="429"/>
        <v>0</v>
      </c>
      <c r="AA260" s="64">
        <f>IFERROR(Z260/Z251,0)</f>
        <v>0</v>
      </c>
      <c r="AB260" s="63">
        <f>CH148</f>
        <v>0</v>
      </c>
      <c r="AC260" s="65">
        <f>IFERROR(AB260/AB266,0)</f>
        <v>0</v>
      </c>
      <c r="AD260" s="66">
        <f>CI148</f>
        <v>0</v>
      </c>
      <c r="AE260" s="62">
        <f>IFERROR(AD260/AD266,0)</f>
        <v>0</v>
      </c>
      <c r="AF260" s="63" t="str">
        <f t="shared" si="430"/>
        <v>0</v>
      </c>
      <c r="AG260" s="64">
        <f>IFERROR(AF260/AF251,0)</f>
        <v>0</v>
      </c>
      <c r="AH260" s="63">
        <f>CJ148</f>
        <v>0</v>
      </c>
      <c r="AI260" s="67">
        <f>IFERROR(AH260/AH266,0)</f>
        <v>0</v>
      </c>
      <c r="AJ260" s="66">
        <f>CK148</f>
        <v>0</v>
      </c>
      <c r="AK260" s="62">
        <f>IFERROR(AJ260/AJ266,0)</f>
        <v>0</v>
      </c>
      <c r="AL260" s="63" t="str">
        <f t="shared" si="431"/>
        <v>0</v>
      </c>
      <c r="AM260" s="64">
        <f>IFERROR(AL260/AL251,0)</f>
        <v>0</v>
      </c>
      <c r="AN260" s="63">
        <f>CL148</f>
        <v>0</v>
      </c>
      <c r="AO260" s="65">
        <f>IFERROR(AN260/AN266,0)</f>
        <v>0</v>
      </c>
      <c r="AP260" s="66">
        <f t="shared" ref="AP260:AP263" si="464">CM148</f>
        <v>0</v>
      </c>
      <c r="AQ260" s="62">
        <f>IFERROR(AP260/AP266,0)</f>
        <v>0</v>
      </c>
      <c r="AR260" s="63" t="str">
        <f t="shared" si="433"/>
        <v>0</v>
      </c>
      <c r="AS260" s="64">
        <f>IFERROR(AR260/AR251,0)</f>
        <v>0</v>
      </c>
      <c r="AT260" s="63">
        <f t="shared" ref="AT260:AT263" si="465">CN148</f>
        <v>0</v>
      </c>
      <c r="AU260" s="69">
        <f>IFERROR(AT260/AT266,0)</f>
        <v>0</v>
      </c>
      <c r="AV260" s="70">
        <f t="shared" si="435"/>
        <v>-571</v>
      </c>
      <c r="AW260" s="71">
        <f t="shared" si="436"/>
        <v>-0.57099999999999995</v>
      </c>
      <c r="AX260" s="72">
        <f t="shared" si="437"/>
        <v>15.933039627039605</v>
      </c>
      <c r="AY260" s="71">
        <f t="shared" si="438"/>
        <v>0.19004555961544409</v>
      </c>
      <c r="AZ260" s="72">
        <f t="shared" si="439"/>
        <v>-41036.224000000031</v>
      </c>
      <c r="BA260" s="73">
        <f t="shared" si="440"/>
        <v>-0.48947045492497454</v>
      </c>
      <c r="BB260" s="70">
        <f t="shared" si="441"/>
        <v>192</v>
      </c>
      <c r="BC260" s="71">
        <f t="shared" si="442"/>
        <v>0.810126582278481</v>
      </c>
      <c r="BD260" s="72">
        <f t="shared" si="443"/>
        <v>17.560554394972115</v>
      </c>
      <c r="BE260" s="71">
        <f t="shared" si="444"/>
        <v>0.21360480169167448</v>
      </c>
      <c r="BF260" s="72">
        <f t="shared" si="445"/>
        <v>23317.890999999996</v>
      </c>
      <c r="BG260" s="73">
        <f t="shared" si="446"/>
        <v>1.1967783119229041</v>
      </c>
      <c r="BH260" s="70">
        <f t="shared" si="447"/>
        <v>429</v>
      </c>
      <c r="BI260" s="71">
        <f t="shared" si="448"/>
        <v>0</v>
      </c>
      <c r="BJ260" s="72">
        <f t="shared" si="449"/>
        <v>99.771039627039627</v>
      </c>
      <c r="BK260" s="71">
        <f t="shared" si="450"/>
        <v>0</v>
      </c>
      <c r="BL260" s="72">
        <f t="shared" si="451"/>
        <v>42801.775999999998</v>
      </c>
      <c r="BM260" s="74">
        <f t="shared" si="452"/>
        <v>0</v>
      </c>
      <c r="BN260" s="75">
        <f t="shared" si="453"/>
        <v>429</v>
      </c>
      <c r="BO260" s="71">
        <f t="shared" si="454"/>
        <v>0</v>
      </c>
      <c r="BP260" s="72">
        <f t="shared" si="455"/>
        <v>99.771039627039627</v>
      </c>
      <c r="BQ260" s="71">
        <f t="shared" si="456"/>
        <v>0</v>
      </c>
      <c r="BR260" s="72">
        <f t="shared" si="425"/>
        <v>42801.775999999998</v>
      </c>
      <c r="BS260" s="74">
        <f t="shared" si="457"/>
        <v>0</v>
      </c>
      <c r="CD260" s="2"/>
      <c r="CE260" s="2"/>
      <c r="CJ260" s="6"/>
      <c r="CK260" s="6"/>
      <c r="CM260" s="6"/>
    </row>
    <row r="261" spans="3:92" ht="18" customHeight="1" x14ac:dyDescent="0.3">
      <c r="C261" s="315"/>
      <c r="D261" s="324"/>
      <c r="E261" s="60" t="s">
        <v>54</v>
      </c>
      <c r="F261" s="61">
        <f>CA149</f>
        <v>1300</v>
      </c>
      <c r="G261" s="62">
        <f>IFERROR(F261/F266,0)</f>
        <v>0.22108843537414966</v>
      </c>
      <c r="H261" s="63">
        <f t="shared" si="426"/>
        <v>82.896000000000015</v>
      </c>
      <c r="I261" s="64">
        <f>IFERROR(H261/H251,0)</f>
        <v>0.8720937572327313</v>
      </c>
      <c r="J261" s="63">
        <f>CB149</f>
        <v>107764.80000000002</v>
      </c>
      <c r="K261" s="65">
        <f>IFERROR(J261/J266,0)</f>
        <v>0.21060152433066254</v>
      </c>
      <c r="L261" s="66">
        <f t="shared" si="462"/>
        <v>972</v>
      </c>
      <c r="M261" s="62">
        <f>IFERROR(L261/L266,0)</f>
        <v>0.18188622754491018</v>
      </c>
      <c r="N261" s="63">
        <f t="shared" si="427"/>
        <v>94.936816872427983</v>
      </c>
      <c r="O261" s="64">
        <f>IFERROR(N261/N251,0)</f>
        <v>0.76660482470754598</v>
      </c>
      <c r="P261" s="63">
        <f t="shared" si="463"/>
        <v>92278.585999999996</v>
      </c>
      <c r="Q261" s="67">
        <f>IFERROR(P261/P266,0)</f>
        <v>0.17168804240045177</v>
      </c>
      <c r="R261" s="66">
        <f>CE149</f>
        <v>897</v>
      </c>
      <c r="S261" s="62">
        <f>IFERROR(R261/R266,0)</f>
        <v>0.16479882417784311</v>
      </c>
      <c r="T261" s="63">
        <f t="shared" si="428"/>
        <v>72.489131549609809</v>
      </c>
      <c r="U261" s="64">
        <f>IFERROR(T261/T251,0)</f>
        <v>0.73222058051669148</v>
      </c>
      <c r="V261" s="63">
        <f>CF149</f>
        <v>65022.750999999997</v>
      </c>
      <c r="W261" s="67">
        <f>IFERROR(V261/V266,0)</f>
        <v>0.13439430356619872</v>
      </c>
      <c r="X261" s="68">
        <f>CG149</f>
        <v>0</v>
      </c>
      <c r="Y261" s="62">
        <f>IFERROR(X261/X266,0)</f>
        <v>0</v>
      </c>
      <c r="Z261" s="63" t="str">
        <f t="shared" si="429"/>
        <v>0</v>
      </c>
      <c r="AA261" s="64">
        <f>IFERROR(Z261/Z251,0)</f>
        <v>0</v>
      </c>
      <c r="AB261" s="63">
        <f>CH149</f>
        <v>0</v>
      </c>
      <c r="AC261" s="65">
        <f>IFERROR(AB261/AB266,0)</f>
        <v>0</v>
      </c>
      <c r="AD261" s="66">
        <f>CI149</f>
        <v>0</v>
      </c>
      <c r="AE261" s="62">
        <f>IFERROR(AD261/AD266,0)</f>
        <v>0</v>
      </c>
      <c r="AF261" s="63" t="str">
        <f t="shared" si="430"/>
        <v>0</v>
      </c>
      <c r="AG261" s="64">
        <f>IFERROR(AF261/AF251,0)</f>
        <v>0</v>
      </c>
      <c r="AH261" s="63">
        <f>CJ149</f>
        <v>0</v>
      </c>
      <c r="AI261" s="67">
        <f>IFERROR(AH261/AH266,0)</f>
        <v>0</v>
      </c>
      <c r="AJ261" s="66">
        <f>CK149</f>
        <v>0</v>
      </c>
      <c r="AK261" s="62">
        <f>IFERROR(AJ261/AJ266,0)</f>
        <v>0</v>
      </c>
      <c r="AL261" s="63" t="str">
        <f t="shared" si="431"/>
        <v>0</v>
      </c>
      <c r="AM261" s="64">
        <f>IFERROR(AL261/AL251,0)</f>
        <v>0</v>
      </c>
      <c r="AN261" s="63">
        <f>CL149</f>
        <v>0</v>
      </c>
      <c r="AO261" s="65">
        <f>IFERROR(AN261/AN266,0)</f>
        <v>0</v>
      </c>
      <c r="AP261" s="66">
        <f t="shared" si="464"/>
        <v>0</v>
      </c>
      <c r="AQ261" s="62">
        <f>IFERROR(AP261/AP266,0)</f>
        <v>0</v>
      </c>
      <c r="AR261" s="63" t="str">
        <f t="shared" si="433"/>
        <v>0</v>
      </c>
      <c r="AS261" s="64">
        <f>IFERROR(AR261/AR251,0)</f>
        <v>0</v>
      </c>
      <c r="AT261" s="63">
        <f t="shared" si="465"/>
        <v>0</v>
      </c>
      <c r="AU261" s="69">
        <f>IFERROR(AT261/AT266,0)</f>
        <v>0</v>
      </c>
      <c r="AV261" s="70">
        <f t="shared" si="435"/>
        <v>-328</v>
      </c>
      <c r="AW261" s="71">
        <f t="shared" si="436"/>
        <v>-0.25230769230769229</v>
      </c>
      <c r="AX261" s="72">
        <f t="shared" si="437"/>
        <v>12.040816872427968</v>
      </c>
      <c r="AY261" s="71">
        <f t="shared" si="438"/>
        <v>0.14525208541338502</v>
      </c>
      <c r="AZ261" s="72">
        <f t="shared" si="439"/>
        <v>-15486.214000000022</v>
      </c>
      <c r="BA261" s="73">
        <f t="shared" si="440"/>
        <v>-0.14370382536783829</v>
      </c>
      <c r="BB261" s="70">
        <f t="shared" si="441"/>
        <v>75</v>
      </c>
      <c r="BC261" s="71">
        <f t="shared" si="442"/>
        <v>8.3612040133779264E-2</v>
      </c>
      <c r="BD261" s="72">
        <f t="shared" si="443"/>
        <v>22.447685322818174</v>
      </c>
      <c r="BE261" s="71">
        <f t="shared" si="444"/>
        <v>0.30966966830683468</v>
      </c>
      <c r="BF261" s="72">
        <f t="shared" si="445"/>
        <v>27255.834999999999</v>
      </c>
      <c r="BG261" s="73">
        <f t="shared" si="446"/>
        <v>0.41917382117529911</v>
      </c>
      <c r="BH261" s="70">
        <f t="shared" si="447"/>
        <v>972</v>
      </c>
      <c r="BI261" s="71">
        <f t="shared" si="448"/>
        <v>0</v>
      </c>
      <c r="BJ261" s="72">
        <f t="shared" si="449"/>
        <v>94.936816872427983</v>
      </c>
      <c r="BK261" s="71">
        <f t="shared" si="450"/>
        <v>0</v>
      </c>
      <c r="BL261" s="72">
        <f t="shared" si="451"/>
        <v>92278.585999999996</v>
      </c>
      <c r="BM261" s="74">
        <f t="shared" si="452"/>
        <v>0</v>
      </c>
      <c r="BN261" s="75">
        <f t="shared" si="453"/>
        <v>972</v>
      </c>
      <c r="BO261" s="71">
        <f t="shared" si="454"/>
        <v>0</v>
      </c>
      <c r="BP261" s="72">
        <f t="shared" si="455"/>
        <v>94.936816872427983</v>
      </c>
      <c r="BQ261" s="71">
        <f t="shared" si="456"/>
        <v>0</v>
      </c>
      <c r="BR261" s="72">
        <f t="shared" si="425"/>
        <v>92278.585999999996</v>
      </c>
      <c r="BS261" s="74">
        <f t="shared" si="457"/>
        <v>0</v>
      </c>
      <c r="CD261" s="2"/>
      <c r="CE261" s="2"/>
      <c r="CJ261" s="6"/>
      <c r="CK261" s="6"/>
      <c r="CM261" s="6"/>
    </row>
    <row r="262" spans="3:92" ht="18" customHeight="1" x14ac:dyDescent="0.3">
      <c r="C262" s="315"/>
      <c r="D262" s="324"/>
      <c r="E262" s="60" t="s">
        <v>56</v>
      </c>
      <c r="F262" s="61">
        <f>CA150</f>
        <v>10</v>
      </c>
      <c r="G262" s="62">
        <f>IFERROR(F262/F266,0)</f>
        <v>1.7006802721088435E-3</v>
      </c>
      <c r="H262" s="63">
        <f t="shared" si="426"/>
        <v>84.780000000000015</v>
      </c>
      <c r="I262" s="64">
        <f>IFERROR(H262/H251,0)</f>
        <v>0.89191406989711153</v>
      </c>
      <c r="J262" s="63">
        <f>CB150</f>
        <v>847.80000000000018</v>
      </c>
      <c r="K262" s="65">
        <f>IFERROR(J262/J266,0)</f>
        <v>1.6568301739300375E-3</v>
      </c>
      <c r="L262" s="66">
        <f t="shared" si="462"/>
        <v>2</v>
      </c>
      <c r="M262" s="62">
        <f>IFERROR(L262/L266,0)</f>
        <v>3.7425149700598805E-4</v>
      </c>
      <c r="N262" s="63">
        <f t="shared" si="427"/>
        <v>205.4545</v>
      </c>
      <c r="O262" s="64">
        <f>IFERROR(N262/N251,0)</f>
        <v>1.659023507913916</v>
      </c>
      <c r="P262" s="63">
        <f t="shared" si="463"/>
        <v>410.90899999999999</v>
      </c>
      <c r="Q262" s="67">
        <f>IFERROR(P262/P266,0)</f>
        <v>7.6451281790043072E-4</v>
      </c>
      <c r="R262" s="66">
        <f>CE150</f>
        <v>0</v>
      </c>
      <c r="S262" s="62">
        <f>IFERROR(R262/R266,0)</f>
        <v>0</v>
      </c>
      <c r="T262" s="63" t="str">
        <f t="shared" si="428"/>
        <v>0</v>
      </c>
      <c r="U262" s="64">
        <f>IFERROR(T262/T251,0)</f>
        <v>0</v>
      </c>
      <c r="V262" s="63">
        <f>CF150</f>
        <v>0</v>
      </c>
      <c r="W262" s="67">
        <f>IFERROR(V262/V266,0)</f>
        <v>0</v>
      </c>
      <c r="X262" s="68">
        <f>CG150</f>
        <v>0</v>
      </c>
      <c r="Y262" s="62">
        <f>IFERROR(X262/X266,0)</f>
        <v>0</v>
      </c>
      <c r="Z262" s="63" t="str">
        <f t="shared" si="429"/>
        <v>0</v>
      </c>
      <c r="AA262" s="64">
        <f>IFERROR(Z262/Z251,0)</f>
        <v>0</v>
      </c>
      <c r="AB262" s="63">
        <f>CH150</f>
        <v>0</v>
      </c>
      <c r="AC262" s="65">
        <f>IFERROR(AB262/AB266,0)</f>
        <v>0</v>
      </c>
      <c r="AD262" s="66">
        <f>CI150</f>
        <v>0</v>
      </c>
      <c r="AE262" s="62">
        <f>IFERROR(AD262/AD266,0)</f>
        <v>0</v>
      </c>
      <c r="AF262" s="63" t="str">
        <f t="shared" si="430"/>
        <v>0</v>
      </c>
      <c r="AG262" s="64">
        <f>IFERROR(AF262/AF251,0)</f>
        <v>0</v>
      </c>
      <c r="AH262" s="63">
        <f>CJ150</f>
        <v>0</v>
      </c>
      <c r="AI262" s="67">
        <f>IFERROR(AH262/AH266,0)</f>
        <v>0</v>
      </c>
      <c r="AJ262" s="66">
        <f>CK150</f>
        <v>0</v>
      </c>
      <c r="AK262" s="62">
        <f>IFERROR(AJ262/AJ266,0)</f>
        <v>0</v>
      </c>
      <c r="AL262" s="63" t="str">
        <f t="shared" si="431"/>
        <v>0</v>
      </c>
      <c r="AM262" s="64">
        <f>IFERROR(AL262/AL251,0)</f>
        <v>0</v>
      </c>
      <c r="AN262" s="63">
        <f>CL150</f>
        <v>0</v>
      </c>
      <c r="AO262" s="65">
        <f>IFERROR(AN262/AN266,0)</f>
        <v>0</v>
      </c>
      <c r="AP262" s="66">
        <f t="shared" si="464"/>
        <v>0</v>
      </c>
      <c r="AQ262" s="62">
        <f>IFERROR(AP262/AP266,0)</f>
        <v>0</v>
      </c>
      <c r="AR262" s="63" t="str">
        <f t="shared" si="433"/>
        <v>0</v>
      </c>
      <c r="AS262" s="64">
        <f>IFERROR(AR262/AR251,0)</f>
        <v>0</v>
      </c>
      <c r="AT262" s="63">
        <f t="shared" si="465"/>
        <v>0</v>
      </c>
      <c r="AU262" s="69">
        <f>IFERROR(AT262/AT266,0)</f>
        <v>0</v>
      </c>
      <c r="AV262" s="70">
        <f t="shared" si="435"/>
        <v>-8</v>
      </c>
      <c r="AW262" s="71">
        <f t="shared" si="436"/>
        <v>-0.8</v>
      </c>
      <c r="AX262" s="72">
        <f t="shared" si="437"/>
        <v>120.67449999999998</v>
      </c>
      <c r="AY262" s="71">
        <f t="shared" si="438"/>
        <v>1.4233840528426511</v>
      </c>
      <c r="AZ262" s="72">
        <f t="shared" si="439"/>
        <v>-436.89100000000019</v>
      </c>
      <c r="BA262" s="73">
        <f t="shared" si="440"/>
        <v>-0.51532318943146982</v>
      </c>
      <c r="BB262" s="70">
        <f t="shared" si="441"/>
        <v>2</v>
      </c>
      <c r="BC262" s="71">
        <f t="shared" si="442"/>
        <v>0</v>
      </c>
      <c r="BD262" s="72">
        <f t="shared" si="443"/>
        <v>205.4545</v>
      </c>
      <c r="BE262" s="71">
        <f t="shared" si="444"/>
        <v>0</v>
      </c>
      <c r="BF262" s="72">
        <f t="shared" si="445"/>
        <v>410.90899999999999</v>
      </c>
      <c r="BG262" s="73">
        <f t="shared" si="446"/>
        <v>0</v>
      </c>
      <c r="BH262" s="70">
        <f t="shared" si="447"/>
        <v>2</v>
      </c>
      <c r="BI262" s="71">
        <f t="shared" si="448"/>
        <v>0</v>
      </c>
      <c r="BJ262" s="72">
        <f t="shared" si="449"/>
        <v>205.4545</v>
      </c>
      <c r="BK262" s="71">
        <f t="shared" si="450"/>
        <v>0</v>
      </c>
      <c r="BL262" s="72">
        <f t="shared" si="451"/>
        <v>410.90899999999999</v>
      </c>
      <c r="BM262" s="74">
        <f t="shared" si="452"/>
        <v>0</v>
      </c>
      <c r="BN262" s="75">
        <f t="shared" si="453"/>
        <v>2</v>
      </c>
      <c r="BO262" s="71">
        <f t="shared" si="454"/>
        <v>0</v>
      </c>
      <c r="BP262" s="72">
        <f t="shared" si="455"/>
        <v>205.4545</v>
      </c>
      <c r="BQ262" s="71">
        <f t="shared" si="456"/>
        <v>0</v>
      </c>
      <c r="BR262" s="72">
        <f t="shared" si="425"/>
        <v>410.90899999999999</v>
      </c>
      <c r="BS262" s="74">
        <f t="shared" si="457"/>
        <v>0</v>
      </c>
      <c r="CD262" s="2"/>
      <c r="CE262" s="2"/>
      <c r="CJ262" s="6"/>
      <c r="CK262" s="6"/>
      <c r="CM262" s="6"/>
    </row>
    <row r="263" spans="3:92" ht="18" customHeight="1" x14ac:dyDescent="0.3">
      <c r="C263" s="315"/>
      <c r="D263" s="324"/>
      <c r="E263" s="60" t="s">
        <v>39</v>
      </c>
      <c r="F263" s="61">
        <f>CA151</f>
        <v>90</v>
      </c>
      <c r="G263" s="62">
        <f>IFERROR(F263/F266,0)</f>
        <v>1.5306122448979591E-2</v>
      </c>
      <c r="H263" s="63">
        <f t="shared" si="426"/>
        <v>89.490000000000009</v>
      </c>
      <c r="I263" s="64">
        <f>IFERROR(H263/H251,0)</f>
        <v>0.94146485155806214</v>
      </c>
      <c r="J263" s="63">
        <f>CB151</f>
        <v>8054.1</v>
      </c>
      <c r="K263" s="65">
        <f>IFERROR(J263/J266,0)</f>
        <v>1.5739886652335354E-2</v>
      </c>
      <c r="L263" s="66">
        <f t="shared" si="462"/>
        <v>103</v>
      </c>
      <c r="M263" s="62">
        <f>IFERROR(L263/L266,0)</f>
        <v>1.9273952095808383E-2</v>
      </c>
      <c r="N263" s="63">
        <f t="shared" si="427"/>
        <v>110.08824271844661</v>
      </c>
      <c r="O263" s="64">
        <f>IFERROR(N263/N251,0)</f>
        <v>0.8889509970082714</v>
      </c>
      <c r="P263" s="63">
        <f t="shared" si="463"/>
        <v>11339.089</v>
      </c>
      <c r="Q263" s="67">
        <f>IFERROR(P263/P266,0)</f>
        <v>2.1096833809465788E-2</v>
      </c>
      <c r="R263" s="66">
        <f>CE151</f>
        <v>55</v>
      </c>
      <c r="S263" s="62">
        <f>IFERROR(R263/R266,0)</f>
        <v>1.0104721660848796E-2</v>
      </c>
      <c r="T263" s="63">
        <f t="shared" si="428"/>
        <v>95.999927272727277</v>
      </c>
      <c r="U263" s="64">
        <f>IFERROR(T263/T251,0)</f>
        <v>0.96970567827936549</v>
      </c>
      <c r="V263" s="63">
        <f>CF151</f>
        <v>5279.9960000000001</v>
      </c>
      <c r="W263" s="67">
        <f>IFERROR(V263/V266,0)</f>
        <v>1.0913124626983486E-2</v>
      </c>
      <c r="X263" s="68">
        <f>CG151</f>
        <v>0</v>
      </c>
      <c r="Y263" s="62">
        <f>IFERROR(X263/X266,0)</f>
        <v>0</v>
      </c>
      <c r="Z263" s="63" t="str">
        <f t="shared" si="429"/>
        <v>0</v>
      </c>
      <c r="AA263" s="64">
        <f>IFERROR(Z263/Z251,0)</f>
        <v>0</v>
      </c>
      <c r="AB263" s="63">
        <f>CH151</f>
        <v>0</v>
      </c>
      <c r="AC263" s="65">
        <f>IFERROR(AB263/AB266,0)</f>
        <v>0</v>
      </c>
      <c r="AD263" s="66">
        <f>CI151</f>
        <v>0</v>
      </c>
      <c r="AE263" s="62">
        <f>IFERROR(AD263/AD266,0)</f>
        <v>0</v>
      </c>
      <c r="AF263" s="63" t="str">
        <f t="shared" si="430"/>
        <v>0</v>
      </c>
      <c r="AG263" s="64">
        <f>IFERROR(AF263/AF251,0)</f>
        <v>0</v>
      </c>
      <c r="AH263" s="63">
        <f>CJ151</f>
        <v>0</v>
      </c>
      <c r="AI263" s="67">
        <f>IFERROR(AH263/AH266,0)</f>
        <v>0</v>
      </c>
      <c r="AJ263" s="66">
        <f>CK151</f>
        <v>0</v>
      </c>
      <c r="AK263" s="62">
        <f>IFERROR(AJ263/AJ266,0)</f>
        <v>0</v>
      </c>
      <c r="AL263" s="63" t="str">
        <f t="shared" si="431"/>
        <v>0</v>
      </c>
      <c r="AM263" s="64">
        <f>IFERROR(AL263/AL251,0)</f>
        <v>0</v>
      </c>
      <c r="AN263" s="63">
        <f>CL151</f>
        <v>0</v>
      </c>
      <c r="AO263" s="65">
        <f>IFERROR(AN263/AN266,0)</f>
        <v>0</v>
      </c>
      <c r="AP263" s="66">
        <f t="shared" si="464"/>
        <v>0</v>
      </c>
      <c r="AQ263" s="62">
        <f>IFERROR(AP263/AP266,0)</f>
        <v>0</v>
      </c>
      <c r="AR263" s="63" t="str">
        <f t="shared" si="433"/>
        <v>0</v>
      </c>
      <c r="AS263" s="64">
        <f>IFERROR(AR263/AR251,0)</f>
        <v>0</v>
      </c>
      <c r="AT263" s="63">
        <f t="shared" si="465"/>
        <v>0</v>
      </c>
      <c r="AU263" s="69">
        <f>IFERROR(AT263/AT266,0)</f>
        <v>0</v>
      </c>
      <c r="AV263" s="70">
        <f t="shared" si="435"/>
        <v>13</v>
      </c>
      <c r="AW263" s="71">
        <f t="shared" si="436"/>
        <v>0.14444444444444443</v>
      </c>
      <c r="AX263" s="72">
        <f t="shared" si="437"/>
        <v>20.598242718446599</v>
      </c>
      <c r="AY263" s="71">
        <f t="shared" si="438"/>
        <v>0.2301736810643267</v>
      </c>
      <c r="AZ263" s="72">
        <f t="shared" si="439"/>
        <v>3284.9889999999996</v>
      </c>
      <c r="BA263" s="73">
        <f t="shared" si="440"/>
        <v>0.40786543499584055</v>
      </c>
      <c r="BB263" s="70">
        <f t="shared" si="441"/>
        <v>48</v>
      </c>
      <c r="BC263" s="71">
        <f t="shared" si="442"/>
        <v>0.87272727272727268</v>
      </c>
      <c r="BD263" s="72">
        <f t="shared" si="443"/>
        <v>14.088315445719331</v>
      </c>
      <c r="BE263" s="71">
        <f t="shared" si="444"/>
        <v>0.14675339706972565</v>
      </c>
      <c r="BF263" s="72">
        <f t="shared" si="445"/>
        <v>6059.0929999999998</v>
      </c>
      <c r="BG263" s="73">
        <f t="shared" si="446"/>
        <v>1.1475563617851225</v>
      </c>
      <c r="BH263" s="70">
        <f t="shared" si="447"/>
        <v>103</v>
      </c>
      <c r="BI263" s="71">
        <f t="shared" si="448"/>
        <v>0</v>
      </c>
      <c r="BJ263" s="72">
        <f t="shared" si="449"/>
        <v>110.08824271844661</v>
      </c>
      <c r="BK263" s="71">
        <f t="shared" si="450"/>
        <v>0</v>
      </c>
      <c r="BL263" s="72">
        <f t="shared" si="451"/>
        <v>11339.089</v>
      </c>
      <c r="BM263" s="74">
        <f t="shared" si="452"/>
        <v>0</v>
      </c>
      <c r="BN263" s="75">
        <f t="shared" si="453"/>
        <v>103</v>
      </c>
      <c r="BO263" s="71">
        <f t="shared" si="454"/>
        <v>0</v>
      </c>
      <c r="BP263" s="72">
        <f t="shared" si="455"/>
        <v>110.08824271844661</v>
      </c>
      <c r="BQ263" s="71">
        <f t="shared" si="456"/>
        <v>0</v>
      </c>
      <c r="BR263" s="72">
        <f t="shared" si="425"/>
        <v>11339.089</v>
      </c>
      <c r="BS263" s="74">
        <f t="shared" si="457"/>
        <v>0</v>
      </c>
      <c r="CD263" s="2"/>
      <c r="CE263" s="2"/>
      <c r="CJ263" s="6"/>
      <c r="CK263" s="6"/>
      <c r="CM263" s="6"/>
    </row>
    <row r="264" spans="3:92" ht="18" customHeight="1" x14ac:dyDescent="0.3">
      <c r="C264" s="315"/>
      <c r="D264" s="325"/>
      <c r="E264" s="86" t="s">
        <v>41</v>
      </c>
      <c r="F264" s="87">
        <f>SUM(F259:F263)</f>
        <v>2550</v>
      </c>
      <c r="G264" s="88">
        <f>IFERROR(F264/F266,0)</f>
        <v>0.43367346938775508</v>
      </c>
      <c r="H264" s="89">
        <f t="shared" si="426"/>
        <v>84.004235294117663</v>
      </c>
      <c r="I264" s="90">
        <f>IFERROR(H264/H251,0)</f>
        <v>0.88375276468236674</v>
      </c>
      <c r="J264" s="89">
        <f>SUM(J259:J263)</f>
        <v>214210.80000000005</v>
      </c>
      <c r="K264" s="91">
        <f>IFERROR(J264/J266,0)</f>
        <v>0.41862575727965612</v>
      </c>
      <c r="L264" s="92">
        <f>SUM(L259:L263)</f>
        <v>1634</v>
      </c>
      <c r="M264" s="88">
        <f>IFERROR(L264/L266,0)</f>
        <v>0.30576347305389223</v>
      </c>
      <c r="N264" s="89">
        <f t="shared" si="427"/>
        <v>98.380656058751541</v>
      </c>
      <c r="O264" s="90">
        <f>IFERROR(N264/N251,0)</f>
        <v>0.79441346441894645</v>
      </c>
      <c r="P264" s="89">
        <f>SUM(P259:P263)</f>
        <v>160753.99200000003</v>
      </c>
      <c r="Q264" s="93">
        <f>IFERROR(P264/P266,0)</f>
        <v>0.29908930544880574</v>
      </c>
      <c r="R264" s="92">
        <f>SUM(R259:R263)</f>
        <v>1298</v>
      </c>
      <c r="S264" s="88">
        <f>IFERROR(R264/R266,0)</f>
        <v>0.23847143119603159</v>
      </c>
      <c r="T264" s="89">
        <f t="shared" si="428"/>
        <v>76.503915254237285</v>
      </c>
      <c r="U264" s="90">
        <f>IFERROR(T264/T251,0)</f>
        <v>0.7727743461917489</v>
      </c>
      <c r="V264" s="89">
        <f>SUM(V259:V263)</f>
        <v>99302.081999999995</v>
      </c>
      <c r="W264" s="93">
        <f>IFERROR(V264/V266,0)</f>
        <v>0.20524560938775965</v>
      </c>
      <c r="X264" s="94">
        <f>SUM(X259:X263)</f>
        <v>0</v>
      </c>
      <c r="Y264" s="88">
        <f>IFERROR(X264/X266,0)</f>
        <v>0</v>
      </c>
      <c r="Z264" s="89" t="str">
        <f t="shared" si="429"/>
        <v>0</v>
      </c>
      <c r="AA264" s="90">
        <f>IFERROR(Z264/Z251,0)</f>
        <v>0</v>
      </c>
      <c r="AB264" s="89">
        <f>SUM(AB259:AB263)</f>
        <v>0</v>
      </c>
      <c r="AC264" s="91">
        <f>IFERROR(AB264/AB266,0)</f>
        <v>0</v>
      </c>
      <c r="AD264" s="92">
        <f>SUM(AD259:AD263)</f>
        <v>0</v>
      </c>
      <c r="AE264" s="88">
        <f>IFERROR(AD264/AD266,0)</f>
        <v>0</v>
      </c>
      <c r="AF264" s="89" t="str">
        <f t="shared" si="430"/>
        <v>0</v>
      </c>
      <c r="AG264" s="90">
        <f>IFERROR(AF264/AF251,0)</f>
        <v>0</v>
      </c>
      <c r="AH264" s="89">
        <f>SUM(AH259:AH263)</f>
        <v>0</v>
      </c>
      <c r="AI264" s="93">
        <f>IFERROR(AH264/AH266,0)</f>
        <v>0</v>
      </c>
      <c r="AJ264" s="92">
        <f>SUM(AJ259:AJ263)</f>
        <v>0</v>
      </c>
      <c r="AK264" s="88">
        <f>IFERROR(AJ264/AJ266,0)</f>
        <v>0</v>
      </c>
      <c r="AL264" s="89" t="str">
        <f t="shared" si="431"/>
        <v>0</v>
      </c>
      <c r="AM264" s="90">
        <f>IFERROR(AL264/AL251,0)</f>
        <v>0</v>
      </c>
      <c r="AN264" s="89">
        <f>SUM(AN259:AN263)</f>
        <v>0</v>
      </c>
      <c r="AO264" s="91">
        <f>IFERROR(AN264/AN266,0)</f>
        <v>0</v>
      </c>
      <c r="AP264" s="92">
        <f>SUM(AP259:AP263)</f>
        <v>0</v>
      </c>
      <c r="AQ264" s="88">
        <f>IFERROR(AP264/AP266,0)</f>
        <v>0</v>
      </c>
      <c r="AR264" s="89" t="str">
        <f t="shared" si="433"/>
        <v>0</v>
      </c>
      <c r="AS264" s="90">
        <f>IFERROR(AR264/AR251,0)</f>
        <v>0</v>
      </c>
      <c r="AT264" s="89">
        <f>SUM(AT259:AT263)</f>
        <v>0</v>
      </c>
      <c r="AU264" s="95">
        <f>IFERROR(AT264/AT266,0)</f>
        <v>0</v>
      </c>
      <c r="AV264" s="96">
        <f t="shared" si="435"/>
        <v>-916</v>
      </c>
      <c r="AW264" s="97">
        <f t="shared" si="436"/>
        <v>-0.35921568627450978</v>
      </c>
      <c r="AX264" s="98">
        <f t="shared" si="437"/>
        <v>14.376420764633878</v>
      </c>
      <c r="AY264" s="97">
        <f t="shared" si="438"/>
        <v>0.17113923737652995</v>
      </c>
      <c r="AZ264" s="98">
        <f t="shared" si="439"/>
        <v>-53456.808000000019</v>
      </c>
      <c r="BA264" s="99">
        <f t="shared" si="440"/>
        <v>-0.24955234750068628</v>
      </c>
      <c r="BB264" s="96">
        <f t="shared" si="441"/>
        <v>336</v>
      </c>
      <c r="BC264" s="97">
        <f t="shared" si="442"/>
        <v>0.25885978428351308</v>
      </c>
      <c r="BD264" s="98">
        <f t="shared" si="443"/>
        <v>21.876740804514256</v>
      </c>
      <c r="BE264" s="97">
        <f t="shared" si="444"/>
        <v>0.28595583287226045</v>
      </c>
      <c r="BF264" s="98">
        <f t="shared" si="445"/>
        <v>61451.910000000033</v>
      </c>
      <c r="BG264" s="99">
        <f t="shared" si="446"/>
        <v>0.61883808236769933</v>
      </c>
      <c r="BH264" s="96">
        <f t="shared" si="447"/>
        <v>1634</v>
      </c>
      <c r="BI264" s="97">
        <f t="shared" si="448"/>
        <v>0</v>
      </c>
      <c r="BJ264" s="98">
        <f t="shared" si="449"/>
        <v>98.380656058751541</v>
      </c>
      <c r="BK264" s="97">
        <f t="shared" si="450"/>
        <v>0</v>
      </c>
      <c r="BL264" s="98">
        <f t="shared" si="451"/>
        <v>160753.99200000003</v>
      </c>
      <c r="BM264" s="100">
        <f t="shared" si="452"/>
        <v>0</v>
      </c>
      <c r="BN264" s="101">
        <f t="shared" si="453"/>
        <v>1634</v>
      </c>
      <c r="BO264" s="97">
        <f t="shared" si="454"/>
        <v>0</v>
      </c>
      <c r="BP264" s="98">
        <f t="shared" si="455"/>
        <v>98.380656058751541</v>
      </c>
      <c r="BQ264" s="97">
        <f t="shared" si="456"/>
        <v>0</v>
      </c>
      <c r="BR264" s="98">
        <f t="shared" si="425"/>
        <v>160753.99200000003</v>
      </c>
      <c r="BS264" s="100">
        <f t="shared" si="457"/>
        <v>0</v>
      </c>
      <c r="CD264" s="2"/>
      <c r="CE264" s="2"/>
      <c r="CJ264" s="6"/>
      <c r="CK264" s="6"/>
      <c r="CM264" s="6"/>
    </row>
    <row r="265" spans="3:92" ht="18" customHeight="1" x14ac:dyDescent="0.3">
      <c r="C265" s="315"/>
      <c r="D265" s="326" t="s">
        <v>57</v>
      </c>
      <c r="E265" s="327"/>
      <c r="F265" s="155">
        <f>CA152</f>
        <v>40</v>
      </c>
      <c r="G265" s="156">
        <f>IFERROR(F265/F266,0)</f>
        <v>6.8027210884353739E-3</v>
      </c>
      <c r="H265" s="157">
        <f t="shared" si="426"/>
        <v>0</v>
      </c>
      <c r="I265" s="158">
        <f>IFERROR(H265/H251,0)</f>
        <v>0</v>
      </c>
      <c r="J265" s="157">
        <f>CB152</f>
        <v>0</v>
      </c>
      <c r="K265" s="159">
        <f>IFERROR(J265/J266,0)</f>
        <v>0</v>
      </c>
      <c r="L265" s="160">
        <f>CC152</f>
        <v>57</v>
      </c>
      <c r="M265" s="156">
        <f>IFERROR(L265/L266,0)</f>
        <v>1.0666167664670659E-2</v>
      </c>
      <c r="N265" s="157">
        <f t="shared" si="427"/>
        <v>0</v>
      </c>
      <c r="O265" s="158">
        <f>IFERROR(N265/N251,0)</f>
        <v>0</v>
      </c>
      <c r="P265" s="157">
        <f>CD152</f>
        <v>0</v>
      </c>
      <c r="Q265" s="161">
        <f>IFERROR(P265/P266,0)</f>
        <v>0</v>
      </c>
      <c r="R265" s="160">
        <f>CE152</f>
        <v>51</v>
      </c>
      <c r="S265" s="156">
        <f>IFERROR(R265/R266,0)</f>
        <v>9.3698328127870666E-3</v>
      </c>
      <c r="T265" s="157">
        <f t="shared" si="428"/>
        <v>0</v>
      </c>
      <c r="U265" s="158">
        <f>IFERROR(T265/T251,0)</f>
        <v>0</v>
      </c>
      <c r="V265" s="157">
        <f>CF152</f>
        <v>0</v>
      </c>
      <c r="W265" s="161">
        <f>IFERROR(V265/V266,0)</f>
        <v>0</v>
      </c>
      <c r="X265" s="162">
        <f>CG152</f>
        <v>0</v>
      </c>
      <c r="Y265" s="156">
        <f>IFERROR(X265/X266,0)</f>
        <v>0</v>
      </c>
      <c r="Z265" s="157" t="str">
        <f t="shared" si="429"/>
        <v>0</v>
      </c>
      <c r="AA265" s="158">
        <f>IFERROR(Z265/Z251,0)</f>
        <v>0</v>
      </c>
      <c r="AB265" s="157">
        <f>CH152</f>
        <v>0</v>
      </c>
      <c r="AC265" s="159">
        <f>IFERROR(AB265/AB266,0)</f>
        <v>0</v>
      </c>
      <c r="AD265" s="160">
        <f>CI152</f>
        <v>0</v>
      </c>
      <c r="AE265" s="156">
        <f>IFERROR(AD265/AD266,0)</f>
        <v>0</v>
      </c>
      <c r="AF265" s="157" t="str">
        <f t="shared" si="430"/>
        <v>0</v>
      </c>
      <c r="AG265" s="158">
        <f>IFERROR(AF265/AF251,0)</f>
        <v>0</v>
      </c>
      <c r="AH265" s="157">
        <f>CJ152</f>
        <v>0</v>
      </c>
      <c r="AI265" s="161">
        <f>IFERROR(AH265/AH266,0)</f>
        <v>0</v>
      </c>
      <c r="AJ265" s="160">
        <f>CK152</f>
        <v>0</v>
      </c>
      <c r="AK265" s="156">
        <f>IFERROR(AJ265/AJ266,0)</f>
        <v>0</v>
      </c>
      <c r="AL265" s="157" t="str">
        <f t="shared" si="431"/>
        <v>0</v>
      </c>
      <c r="AM265" s="158">
        <f>IFERROR(AL265/AL251,0)</f>
        <v>0</v>
      </c>
      <c r="AN265" s="157">
        <f>CL152</f>
        <v>0</v>
      </c>
      <c r="AO265" s="159">
        <f>IFERROR(AN265/AN266,0)</f>
        <v>0</v>
      </c>
      <c r="AP265" s="160">
        <f>CM152</f>
        <v>0</v>
      </c>
      <c r="AQ265" s="156">
        <f>IFERROR(AP265/AP266,0)</f>
        <v>0</v>
      </c>
      <c r="AR265" s="157" t="str">
        <f t="shared" si="433"/>
        <v>0</v>
      </c>
      <c r="AS265" s="158">
        <f>IFERROR(AR265/AR251,0)</f>
        <v>0</v>
      </c>
      <c r="AT265" s="157">
        <f>CN152</f>
        <v>0</v>
      </c>
      <c r="AU265" s="163">
        <f>IFERROR(AT265/AT266,0)</f>
        <v>0</v>
      </c>
      <c r="AV265" s="164">
        <f t="shared" si="435"/>
        <v>17</v>
      </c>
      <c r="AW265" s="165">
        <f t="shared" si="436"/>
        <v>0.42499999999999999</v>
      </c>
      <c r="AX265" s="166">
        <f t="shared" si="437"/>
        <v>0</v>
      </c>
      <c r="AY265" s="165">
        <f t="shared" si="438"/>
        <v>0</v>
      </c>
      <c r="AZ265" s="166">
        <f t="shared" si="439"/>
        <v>0</v>
      </c>
      <c r="BA265" s="167">
        <f t="shared" si="440"/>
        <v>0</v>
      </c>
      <c r="BB265" s="164">
        <f t="shared" si="441"/>
        <v>6</v>
      </c>
      <c r="BC265" s="165">
        <f t="shared" si="442"/>
        <v>0.11764705882352941</v>
      </c>
      <c r="BD265" s="166">
        <f t="shared" si="443"/>
        <v>0</v>
      </c>
      <c r="BE265" s="165">
        <f t="shared" si="444"/>
        <v>0</v>
      </c>
      <c r="BF265" s="166">
        <f t="shared" si="445"/>
        <v>0</v>
      </c>
      <c r="BG265" s="167">
        <f t="shared" si="446"/>
        <v>0</v>
      </c>
      <c r="BH265" s="164">
        <f t="shared" si="447"/>
        <v>57</v>
      </c>
      <c r="BI265" s="165">
        <f t="shared" si="448"/>
        <v>0</v>
      </c>
      <c r="BJ265" s="166">
        <f t="shared" si="449"/>
        <v>0</v>
      </c>
      <c r="BK265" s="165">
        <f t="shared" si="450"/>
        <v>0</v>
      </c>
      <c r="BL265" s="166">
        <f t="shared" si="451"/>
        <v>0</v>
      </c>
      <c r="BM265" s="168">
        <f t="shared" si="452"/>
        <v>0</v>
      </c>
      <c r="BN265" s="169">
        <f t="shared" si="453"/>
        <v>57</v>
      </c>
      <c r="BO265" s="165">
        <f t="shared" si="454"/>
        <v>0</v>
      </c>
      <c r="BP265" s="166">
        <f t="shared" si="455"/>
        <v>0</v>
      </c>
      <c r="BQ265" s="165">
        <f t="shared" si="456"/>
        <v>0</v>
      </c>
      <c r="BR265" s="166">
        <f t="shared" si="425"/>
        <v>0</v>
      </c>
      <c r="BS265" s="168">
        <f t="shared" si="457"/>
        <v>0</v>
      </c>
      <c r="CD265" s="2"/>
      <c r="CE265" s="2"/>
      <c r="CJ265" s="6"/>
      <c r="CK265" s="6"/>
      <c r="CM265" s="6"/>
    </row>
    <row r="266" spans="3:92" ht="18" customHeight="1" x14ac:dyDescent="0.3">
      <c r="C266" s="315"/>
      <c r="D266" s="328" t="s">
        <v>59</v>
      </c>
      <c r="E266" s="329"/>
      <c r="F266" s="170">
        <f>SUM(F254,F258,F264,F265)</f>
        <v>5880</v>
      </c>
      <c r="G266" s="171">
        <f>IFERROR(F266/F266,0)</f>
        <v>1</v>
      </c>
      <c r="H266" s="172">
        <f t="shared" si="426"/>
        <v>87.023809523809518</v>
      </c>
      <c r="I266" s="173">
        <f>IFERROR(H266/H251,0)</f>
        <v>0.91551969957928692</v>
      </c>
      <c r="J266" s="172">
        <f>SUM(J254,J258,J264,J265)</f>
        <v>511700</v>
      </c>
      <c r="K266" s="174">
        <f>IFERROR(J266/J266,0)</f>
        <v>1</v>
      </c>
      <c r="L266" s="175">
        <f>SUM(L254,L258,L264,L265)</f>
        <v>5344</v>
      </c>
      <c r="M266" s="171">
        <f>IFERROR(L266/L266,0)</f>
        <v>1</v>
      </c>
      <c r="N266" s="172">
        <f t="shared" si="427"/>
        <v>100.57601702844313</v>
      </c>
      <c r="O266" s="173">
        <f>IFERROR(N266/N251,0)</f>
        <v>0.81214077366296411</v>
      </c>
      <c r="P266" s="172">
        <f>SUM(P254,P258,P264,P265)</f>
        <v>537478.2350000001</v>
      </c>
      <c r="Q266" s="176">
        <f>IFERROR(P266/P266,0)</f>
        <v>1</v>
      </c>
      <c r="R266" s="175">
        <f>SUM(R254,R258,R264,R265)</f>
        <v>5443</v>
      </c>
      <c r="S266" s="171">
        <f>IFERROR(R266/R266,0)</f>
        <v>1</v>
      </c>
      <c r="T266" s="172">
        <f t="shared" si="428"/>
        <v>88.88861602057689</v>
      </c>
      <c r="U266" s="173">
        <f>IFERROR(T266/T251,0)</f>
        <v>0.89787355197335705</v>
      </c>
      <c r="V266" s="172">
        <f>SUM(V254,V258,V264,V265)</f>
        <v>483820.73700000002</v>
      </c>
      <c r="W266" s="176">
        <f>IFERROR(V266/V266,0)</f>
        <v>1</v>
      </c>
      <c r="X266" s="177">
        <f>SUM(X254,X258,X264,X265)</f>
        <v>0</v>
      </c>
      <c r="Y266" s="171">
        <f>IFERROR(X266/X266,0)</f>
        <v>0</v>
      </c>
      <c r="Z266" s="172" t="str">
        <f t="shared" si="429"/>
        <v>0</v>
      </c>
      <c r="AA266" s="173">
        <f>IFERROR(Z266/Z251,0)</f>
        <v>0</v>
      </c>
      <c r="AB266" s="172">
        <f>SUM(AB254,AB258,AB264,AB265)</f>
        <v>0</v>
      </c>
      <c r="AC266" s="174">
        <f>IFERROR(AB266/AB266,0)</f>
        <v>0</v>
      </c>
      <c r="AD266" s="175">
        <f>SUM(AD254,AD258,AD264,AD265)</f>
        <v>0</v>
      </c>
      <c r="AE266" s="171">
        <f>IFERROR(AD266/AD266,0)</f>
        <v>0</v>
      </c>
      <c r="AF266" s="172" t="str">
        <f t="shared" si="430"/>
        <v>0</v>
      </c>
      <c r="AG266" s="173">
        <f>IFERROR(AF266/AF251,0)</f>
        <v>0</v>
      </c>
      <c r="AH266" s="172">
        <f>SUM(AH254,AH258,AH264,AH265)</f>
        <v>0</v>
      </c>
      <c r="AI266" s="176">
        <f>IFERROR(AH266/AH266,0)</f>
        <v>0</v>
      </c>
      <c r="AJ266" s="175">
        <f>SUM(AJ254,AJ258,AJ264,AJ265)</f>
        <v>0</v>
      </c>
      <c r="AK266" s="171">
        <f>IFERROR(AJ266/AJ266,0)</f>
        <v>0</v>
      </c>
      <c r="AL266" s="172" t="str">
        <f t="shared" si="431"/>
        <v>0</v>
      </c>
      <c r="AM266" s="173">
        <f>IFERROR(AL266/AL251,0)</f>
        <v>0</v>
      </c>
      <c r="AN266" s="172">
        <f>SUM(AN254,AN258,AN264,AN265)</f>
        <v>0</v>
      </c>
      <c r="AO266" s="174">
        <f>IFERROR(AN266/AN266,0)</f>
        <v>0</v>
      </c>
      <c r="AP266" s="175">
        <f>SUM(AP254,AP258,AP264,AP265)</f>
        <v>0</v>
      </c>
      <c r="AQ266" s="171">
        <f>IFERROR(AP266/AP266,0)</f>
        <v>0</v>
      </c>
      <c r="AR266" s="172" t="str">
        <f t="shared" si="433"/>
        <v>0</v>
      </c>
      <c r="AS266" s="173">
        <f>IFERROR(AR266/AR251,0)</f>
        <v>0</v>
      </c>
      <c r="AT266" s="172">
        <f>SUM(AT254,AT258,AT264,AT265)</f>
        <v>0</v>
      </c>
      <c r="AU266" s="178">
        <f>IFERROR(AT266/AT266,0)</f>
        <v>0</v>
      </c>
      <c r="AV266" s="179">
        <f t="shared" si="435"/>
        <v>-536</v>
      </c>
      <c r="AW266" s="180">
        <f t="shared" si="436"/>
        <v>-9.1156462585034015E-2</v>
      </c>
      <c r="AX266" s="181">
        <f t="shared" si="437"/>
        <v>13.552207504633614</v>
      </c>
      <c r="AY266" s="180">
        <f t="shared" si="438"/>
        <v>0.15572988103819749</v>
      </c>
      <c r="AZ266" s="181">
        <f t="shared" si="439"/>
        <v>25778.235000000102</v>
      </c>
      <c r="BA266" s="182">
        <f t="shared" si="440"/>
        <v>5.0377633378933168E-2</v>
      </c>
      <c r="BB266" s="179">
        <f t="shared" si="441"/>
        <v>-99</v>
      </c>
      <c r="BC266" s="180">
        <f t="shared" si="442"/>
        <v>-1.8188498989527836E-2</v>
      </c>
      <c r="BD266" s="181">
        <f t="shared" si="443"/>
        <v>11.687401007866242</v>
      </c>
      <c r="BE266" s="180">
        <f t="shared" si="444"/>
        <v>0.1314836649629095</v>
      </c>
      <c r="BF266" s="181">
        <f t="shared" si="445"/>
        <v>53657.49800000008</v>
      </c>
      <c r="BG266" s="182">
        <f t="shared" si="446"/>
        <v>0.11090367546606436</v>
      </c>
      <c r="BH266" s="179">
        <f t="shared" si="447"/>
        <v>5344</v>
      </c>
      <c r="BI266" s="180">
        <f t="shared" si="448"/>
        <v>0</v>
      </c>
      <c r="BJ266" s="181">
        <f t="shared" si="449"/>
        <v>100.57601702844313</v>
      </c>
      <c r="BK266" s="180">
        <f t="shared" si="450"/>
        <v>0</v>
      </c>
      <c r="BL266" s="181">
        <f t="shared" si="451"/>
        <v>537478.2350000001</v>
      </c>
      <c r="BM266" s="183">
        <f t="shared" si="452"/>
        <v>0</v>
      </c>
      <c r="BN266" s="184">
        <f t="shared" si="453"/>
        <v>5344</v>
      </c>
      <c r="BO266" s="180">
        <f t="shared" si="454"/>
        <v>0</v>
      </c>
      <c r="BP266" s="181">
        <f t="shared" si="455"/>
        <v>100.57601702844313</v>
      </c>
      <c r="BQ266" s="180">
        <f t="shared" si="456"/>
        <v>0</v>
      </c>
      <c r="BR266" s="181">
        <f t="shared" si="425"/>
        <v>537478.2350000001</v>
      </c>
      <c r="BS266" s="183">
        <f t="shared" si="457"/>
        <v>0</v>
      </c>
      <c r="CD266" s="2"/>
      <c r="CE266" s="2"/>
      <c r="CJ266" s="6"/>
      <c r="CK266" s="6"/>
      <c r="CM266" s="6"/>
    </row>
    <row r="267" spans="3:92" ht="18" customHeight="1" thickBot="1" x14ac:dyDescent="0.35">
      <c r="C267" s="316"/>
      <c r="D267" s="330" t="s">
        <v>60</v>
      </c>
      <c r="E267" s="331"/>
      <c r="F267" s="185">
        <f>F266/F246</f>
        <v>0.83404255319148934</v>
      </c>
      <c r="G267" s="186"/>
      <c r="H267" s="187"/>
      <c r="I267" s="188"/>
      <c r="J267" s="187"/>
      <c r="K267" s="189"/>
      <c r="L267" s="190">
        <f>L266/L246</f>
        <v>0.75801418439716317</v>
      </c>
      <c r="M267" s="186"/>
      <c r="N267" s="187"/>
      <c r="O267" s="188"/>
      <c r="P267" s="187"/>
      <c r="Q267" s="191"/>
      <c r="R267" s="190">
        <f>R266/R246</f>
        <v>0.77205673758865245</v>
      </c>
      <c r="S267" s="186"/>
      <c r="T267" s="187"/>
      <c r="U267" s="188"/>
      <c r="V267" s="187"/>
      <c r="W267" s="191"/>
      <c r="X267" s="192" t="e">
        <f>X266/X246</f>
        <v>#DIV/0!</v>
      </c>
      <c r="Y267" s="186"/>
      <c r="Z267" s="187"/>
      <c r="AA267" s="188"/>
      <c r="AB267" s="187"/>
      <c r="AC267" s="189"/>
      <c r="AD267" s="190" t="e">
        <f>AD266/AD246</f>
        <v>#DIV/0!</v>
      </c>
      <c r="AE267" s="186"/>
      <c r="AF267" s="187"/>
      <c r="AG267" s="188"/>
      <c r="AH267" s="187"/>
      <c r="AI267" s="191"/>
      <c r="AJ267" s="190" t="e">
        <f>AJ266/AJ246</f>
        <v>#DIV/0!</v>
      </c>
      <c r="AK267" s="186"/>
      <c r="AL267" s="187"/>
      <c r="AM267" s="188"/>
      <c r="AN267" s="187"/>
      <c r="AO267" s="189"/>
      <c r="AP267" s="190" t="e">
        <f>AP266/AP246</f>
        <v>#DIV/0!</v>
      </c>
      <c r="AQ267" s="186"/>
      <c r="AR267" s="187"/>
      <c r="AS267" s="188"/>
      <c r="AT267" s="187"/>
      <c r="AU267" s="193"/>
      <c r="AV267" s="194">
        <f t="shared" si="435"/>
        <v>-7.6028368794326173E-2</v>
      </c>
      <c r="AW267" s="195"/>
      <c r="AX267" s="196"/>
      <c r="AY267" s="197"/>
      <c r="AZ267" s="196"/>
      <c r="BA267" s="197"/>
      <c r="BB267" s="194">
        <f t="shared" si="441"/>
        <v>-1.4042553191489282E-2</v>
      </c>
      <c r="BC267" s="195"/>
      <c r="BD267" s="196"/>
      <c r="BE267" s="197"/>
      <c r="BF267" s="196"/>
      <c r="BG267" s="197"/>
      <c r="BH267" s="194">
        <f t="shared" si="447"/>
        <v>0</v>
      </c>
      <c r="BI267" s="195"/>
      <c r="BJ267" s="196"/>
      <c r="BK267" s="197"/>
      <c r="BL267" s="196"/>
      <c r="BM267" s="198"/>
      <c r="BN267" s="199">
        <f>IFERROR(L267-AP267,0)</f>
        <v>0</v>
      </c>
      <c r="BO267" s="195"/>
      <c r="BP267" s="196"/>
      <c r="BQ267" s="197"/>
      <c r="BR267" s="196"/>
      <c r="BS267" s="198"/>
      <c r="CD267" s="2"/>
      <c r="CE267" s="2"/>
      <c r="CJ267" s="6"/>
      <c r="CK267" s="6"/>
      <c r="CM267" s="6"/>
    </row>
    <row r="268" spans="3:92" ht="18" customHeight="1" x14ac:dyDescent="0.3">
      <c r="L268" s="8"/>
      <c r="P268" s="8"/>
      <c r="AM268" s="4"/>
      <c r="AS268" s="4"/>
      <c r="BI268" s="3"/>
      <c r="BK268" s="3"/>
      <c r="BM268" s="3"/>
      <c r="BO268" s="3"/>
      <c r="BQ268" s="3"/>
      <c r="BS268" s="3"/>
      <c r="CD268" s="2"/>
      <c r="CE268" s="2"/>
      <c r="CJ268" s="6"/>
      <c r="CK268" s="6"/>
      <c r="CM268" s="6"/>
    </row>
    <row r="269" spans="3:92" ht="18" customHeight="1" x14ac:dyDescent="0.3">
      <c r="AM269" s="4"/>
      <c r="AN269" s="8"/>
      <c r="AS269" s="4"/>
      <c r="AT269" s="8"/>
      <c r="BI269" s="3"/>
      <c r="BK269" s="3"/>
      <c r="BM269" s="3"/>
      <c r="BO269" s="3"/>
      <c r="BQ269" s="3"/>
      <c r="BS269" s="3"/>
      <c r="CD269" s="2"/>
      <c r="CE269" s="2"/>
      <c r="CJ269" s="6"/>
      <c r="CK269" s="6"/>
      <c r="CM269" s="6"/>
    </row>
    <row r="270" spans="3:92" s="8" customFormat="1" ht="18" customHeight="1" thickBot="1" x14ac:dyDescent="0.35">
      <c r="C270" s="7"/>
      <c r="D270" s="7"/>
      <c r="E270" s="7"/>
      <c r="F270" s="7">
        <f>CL169</f>
        <v>7285</v>
      </c>
      <c r="G270" s="3"/>
      <c r="I270" s="4"/>
      <c r="J270" s="9"/>
      <c r="K270" s="9"/>
      <c r="L270" s="7">
        <f>CL170</f>
        <v>7285</v>
      </c>
      <c r="M270" s="3"/>
      <c r="O270" s="4"/>
      <c r="P270" s="9"/>
      <c r="Q270" s="9"/>
      <c r="R270" s="10">
        <f>CL171</f>
        <v>7285</v>
      </c>
      <c r="S270" s="11"/>
      <c r="T270" s="10"/>
      <c r="U270" s="12"/>
      <c r="V270" s="9"/>
      <c r="W270" s="9"/>
      <c r="X270" s="10">
        <f>CL172</f>
        <v>0</v>
      </c>
      <c r="Y270" s="11"/>
      <c r="Z270" s="10"/>
      <c r="AA270" s="12"/>
      <c r="AB270" s="9"/>
      <c r="AC270" s="9"/>
      <c r="AD270" s="10">
        <f>CL173</f>
        <v>0</v>
      </c>
      <c r="AE270" s="11"/>
      <c r="AF270" s="10"/>
      <c r="AG270" s="12"/>
      <c r="AH270" s="9"/>
      <c r="AI270" s="9"/>
      <c r="AJ270" s="10">
        <f>CL174</f>
        <v>0</v>
      </c>
      <c r="AK270" s="3"/>
      <c r="AM270" s="4"/>
      <c r="AO270" s="3"/>
      <c r="AP270" s="10">
        <f>CL175</f>
        <v>0</v>
      </c>
      <c r="AQ270" s="3"/>
      <c r="AS270" s="4"/>
      <c r="AU270" s="3"/>
      <c r="AW270" s="3"/>
      <c r="AY270" s="3"/>
      <c r="BA270" s="3"/>
      <c r="BC270" s="3"/>
      <c r="BE270" s="3"/>
      <c r="BG270" s="3"/>
      <c r="BI270" s="3"/>
      <c r="BK270" s="3"/>
      <c r="BM270" s="11" t="s">
        <v>1</v>
      </c>
      <c r="BO270" s="3"/>
      <c r="BQ270" s="3"/>
      <c r="BS270" s="11" t="s">
        <v>1</v>
      </c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6"/>
      <c r="CK270" s="6"/>
      <c r="CL270" s="2"/>
      <c r="CM270" s="6"/>
      <c r="CN270" s="2"/>
    </row>
    <row r="271" spans="3:92" s="15" customFormat="1" ht="18" customHeight="1" x14ac:dyDescent="0.3">
      <c r="C271" s="347" t="s">
        <v>2</v>
      </c>
      <c r="D271" s="345"/>
      <c r="E271" s="352"/>
      <c r="F271" s="358" t="str">
        <f>$F$7</f>
        <v>2025 Budget</v>
      </c>
      <c r="G271" s="345"/>
      <c r="H271" s="345"/>
      <c r="I271" s="345"/>
      <c r="J271" s="345"/>
      <c r="K271" s="346"/>
      <c r="L271" s="359" t="str">
        <f>$L$7</f>
        <v>2025 Actual</v>
      </c>
      <c r="M271" s="345"/>
      <c r="N271" s="345"/>
      <c r="O271" s="345"/>
      <c r="P271" s="345"/>
      <c r="Q271" s="348"/>
      <c r="R271" s="347" t="str">
        <f>$R$7</f>
        <v>2024 Actual</v>
      </c>
      <c r="S271" s="345"/>
      <c r="T271" s="345"/>
      <c r="U271" s="345"/>
      <c r="V271" s="345"/>
      <c r="W271" s="348"/>
      <c r="X271" s="344" t="str">
        <f>$X$7</f>
        <v>2023 Actual</v>
      </c>
      <c r="Y271" s="345"/>
      <c r="Z271" s="345"/>
      <c r="AA271" s="345"/>
      <c r="AB271" s="345"/>
      <c r="AC271" s="346"/>
      <c r="AD271" s="347" t="str">
        <f>$AD$7</f>
        <v>2022 Actual</v>
      </c>
      <c r="AE271" s="345"/>
      <c r="AF271" s="345"/>
      <c r="AG271" s="345"/>
      <c r="AH271" s="345"/>
      <c r="AI271" s="348"/>
      <c r="AJ271" s="347" t="str">
        <f>$AJ$7</f>
        <v>2021 Actual</v>
      </c>
      <c r="AK271" s="345"/>
      <c r="AL271" s="345"/>
      <c r="AM271" s="345"/>
      <c r="AN271" s="345"/>
      <c r="AO271" s="346"/>
      <c r="AP271" s="347" t="str">
        <f>$AP$7</f>
        <v>2020 Actual</v>
      </c>
      <c r="AQ271" s="345"/>
      <c r="AR271" s="345"/>
      <c r="AS271" s="345"/>
      <c r="AT271" s="345"/>
      <c r="AU271" s="349"/>
      <c r="AV271" s="350" t="str">
        <f>$AV$7</f>
        <v>2025 Actual vs. 2025 Budget</v>
      </c>
      <c r="AW271" s="340"/>
      <c r="AX271" s="340"/>
      <c r="AY271" s="340"/>
      <c r="AZ271" s="340"/>
      <c r="BA271" s="351"/>
      <c r="BB271" s="350" t="str">
        <f>$BB$7</f>
        <v>2025 Actual vs. 2024 Actual</v>
      </c>
      <c r="BC271" s="340"/>
      <c r="BD271" s="340"/>
      <c r="BE271" s="340"/>
      <c r="BF271" s="340"/>
      <c r="BG271" s="351"/>
      <c r="BH271" s="350" t="str">
        <f>$BH$7</f>
        <v>2025 Actual vs. 2023 Actual</v>
      </c>
      <c r="BI271" s="340"/>
      <c r="BJ271" s="340"/>
      <c r="BK271" s="340"/>
      <c r="BL271" s="340"/>
      <c r="BM271" s="341"/>
      <c r="BN271" s="339" t="str">
        <f>$BN$7</f>
        <v>2024 Actual vs. 2019 Actual</v>
      </c>
      <c r="BO271" s="340"/>
      <c r="BP271" s="340"/>
      <c r="BQ271" s="340"/>
      <c r="BR271" s="340"/>
      <c r="BS271" s="341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6"/>
      <c r="CK271" s="14"/>
      <c r="CL271" s="8"/>
      <c r="CM271" s="14"/>
      <c r="CN271" s="8"/>
    </row>
    <row r="272" spans="3:92" s="15" customFormat="1" ht="18" customHeight="1" x14ac:dyDescent="0.3">
      <c r="C272" s="353"/>
      <c r="D272" s="333"/>
      <c r="E272" s="354"/>
      <c r="F272" s="342" t="s">
        <v>15</v>
      </c>
      <c r="G272" s="333"/>
      <c r="H272" s="334" t="s">
        <v>16</v>
      </c>
      <c r="I272" s="333"/>
      <c r="J272" s="334" t="s">
        <v>17</v>
      </c>
      <c r="K272" s="336"/>
      <c r="L272" s="335" t="s">
        <v>15</v>
      </c>
      <c r="M272" s="333"/>
      <c r="N272" s="334" t="s">
        <v>16</v>
      </c>
      <c r="O272" s="333"/>
      <c r="P272" s="334" t="s">
        <v>17</v>
      </c>
      <c r="Q272" s="343"/>
      <c r="R272" s="335" t="s">
        <v>15</v>
      </c>
      <c r="S272" s="333"/>
      <c r="T272" s="334" t="s">
        <v>16</v>
      </c>
      <c r="U272" s="333"/>
      <c r="V272" s="334" t="s">
        <v>18</v>
      </c>
      <c r="W272" s="343"/>
      <c r="X272" s="338" t="s">
        <v>15</v>
      </c>
      <c r="Y272" s="333"/>
      <c r="Z272" s="334" t="s">
        <v>16</v>
      </c>
      <c r="AA272" s="333"/>
      <c r="AB272" s="334" t="s">
        <v>18</v>
      </c>
      <c r="AC272" s="336"/>
      <c r="AD272" s="335" t="s">
        <v>15</v>
      </c>
      <c r="AE272" s="333"/>
      <c r="AF272" s="334" t="s">
        <v>16</v>
      </c>
      <c r="AG272" s="333"/>
      <c r="AH272" s="334" t="s">
        <v>19</v>
      </c>
      <c r="AI272" s="343"/>
      <c r="AJ272" s="335" t="s">
        <v>15</v>
      </c>
      <c r="AK272" s="333"/>
      <c r="AL272" s="334" t="s">
        <v>16</v>
      </c>
      <c r="AM272" s="333"/>
      <c r="AN272" s="334" t="s">
        <v>19</v>
      </c>
      <c r="AO272" s="336"/>
      <c r="AP272" s="335" t="s">
        <v>15</v>
      </c>
      <c r="AQ272" s="333"/>
      <c r="AR272" s="334" t="s">
        <v>16</v>
      </c>
      <c r="AS272" s="333"/>
      <c r="AT272" s="334" t="s">
        <v>19</v>
      </c>
      <c r="AU272" s="337"/>
      <c r="AV272" s="332" t="s">
        <v>15</v>
      </c>
      <c r="AW272" s="333"/>
      <c r="AX272" s="334" t="s">
        <v>16</v>
      </c>
      <c r="AY272" s="333"/>
      <c r="AZ272" s="334" t="s">
        <v>17</v>
      </c>
      <c r="BA272" s="336"/>
      <c r="BB272" s="332" t="s">
        <v>15</v>
      </c>
      <c r="BC272" s="333"/>
      <c r="BD272" s="334" t="s">
        <v>16</v>
      </c>
      <c r="BE272" s="333"/>
      <c r="BF272" s="334" t="s">
        <v>17</v>
      </c>
      <c r="BG272" s="336"/>
      <c r="BH272" s="332" t="s">
        <v>15</v>
      </c>
      <c r="BI272" s="333"/>
      <c r="BJ272" s="334" t="s">
        <v>16</v>
      </c>
      <c r="BK272" s="333"/>
      <c r="BL272" s="334" t="s">
        <v>17</v>
      </c>
      <c r="BM272" s="337"/>
      <c r="BN272" s="338" t="s">
        <v>15</v>
      </c>
      <c r="BO272" s="333"/>
      <c r="BP272" s="334" t="s">
        <v>16</v>
      </c>
      <c r="BQ272" s="333"/>
      <c r="BR272" s="334" t="s">
        <v>17</v>
      </c>
      <c r="BS272" s="337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6"/>
      <c r="CK272" s="236"/>
      <c r="CM272" s="236"/>
    </row>
    <row r="273" spans="3:92" s="15" customFormat="1" ht="18" customHeight="1" thickBot="1" x14ac:dyDescent="0.35">
      <c r="C273" s="355"/>
      <c r="D273" s="356"/>
      <c r="E273" s="357"/>
      <c r="F273" s="19"/>
      <c r="G273" s="20" t="s">
        <v>28</v>
      </c>
      <c r="H273" s="21"/>
      <c r="I273" s="22" t="s">
        <v>29</v>
      </c>
      <c r="J273" s="21"/>
      <c r="K273" s="23" t="s">
        <v>28</v>
      </c>
      <c r="L273" s="24"/>
      <c r="M273" s="20" t="s">
        <v>28</v>
      </c>
      <c r="N273" s="21"/>
      <c r="O273" s="22" t="s">
        <v>29</v>
      </c>
      <c r="P273" s="21"/>
      <c r="Q273" s="25" t="s">
        <v>28</v>
      </c>
      <c r="R273" s="24"/>
      <c r="S273" s="20" t="s">
        <v>28</v>
      </c>
      <c r="T273" s="21"/>
      <c r="U273" s="22" t="s">
        <v>29</v>
      </c>
      <c r="V273" s="21"/>
      <c r="W273" s="25" t="s">
        <v>28</v>
      </c>
      <c r="X273" s="26"/>
      <c r="Y273" s="20" t="s">
        <v>28</v>
      </c>
      <c r="Z273" s="21"/>
      <c r="AA273" s="22" t="s">
        <v>29</v>
      </c>
      <c r="AB273" s="21"/>
      <c r="AC273" s="23" t="s">
        <v>28</v>
      </c>
      <c r="AD273" s="24"/>
      <c r="AE273" s="20" t="s">
        <v>28</v>
      </c>
      <c r="AF273" s="21"/>
      <c r="AG273" s="22" t="s">
        <v>29</v>
      </c>
      <c r="AH273" s="21"/>
      <c r="AI273" s="25" t="s">
        <v>28</v>
      </c>
      <c r="AJ273" s="24"/>
      <c r="AK273" s="20" t="s">
        <v>28</v>
      </c>
      <c r="AL273" s="21"/>
      <c r="AM273" s="22" t="s">
        <v>29</v>
      </c>
      <c r="AN273" s="21"/>
      <c r="AO273" s="23" t="s">
        <v>28</v>
      </c>
      <c r="AP273" s="24"/>
      <c r="AQ273" s="20" t="s">
        <v>28</v>
      </c>
      <c r="AR273" s="21"/>
      <c r="AS273" s="22" t="s">
        <v>29</v>
      </c>
      <c r="AT273" s="21"/>
      <c r="AU273" s="27" t="s">
        <v>28</v>
      </c>
      <c r="AV273" s="28"/>
      <c r="AW273" s="20" t="s">
        <v>30</v>
      </c>
      <c r="AX273" s="21"/>
      <c r="AY273" s="20" t="s">
        <v>30</v>
      </c>
      <c r="AZ273" s="21"/>
      <c r="BA273" s="23" t="s">
        <v>30</v>
      </c>
      <c r="BB273" s="28"/>
      <c r="BC273" s="20" t="s">
        <v>30</v>
      </c>
      <c r="BD273" s="21"/>
      <c r="BE273" s="20" t="s">
        <v>30</v>
      </c>
      <c r="BF273" s="21"/>
      <c r="BG273" s="23" t="s">
        <v>30</v>
      </c>
      <c r="BH273" s="28"/>
      <c r="BI273" s="20" t="s">
        <v>30</v>
      </c>
      <c r="BJ273" s="21"/>
      <c r="BK273" s="20" t="s">
        <v>30</v>
      </c>
      <c r="BL273" s="21"/>
      <c r="BM273" s="27" t="s">
        <v>30</v>
      </c>
      <c r="BN273" s="26"/>
      <c r="BO273" s="20" t="s">
        <v>30</v>
      </c>
      <c r="BP273" s="21"/>
      <c r="BQ273" s="20" t="s">
        <v>30</v>
      </c>
      <c r="BR273" s="21"/>
      <c r="BS273" s="27" t="s">
        <v>30</v>
      </c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6"/>
      <c r="CK273" s="236"/>
      <c r="CM273" s="236"/>
    </row>
    <row r="274" spans="3:92" ht="18" customHeight="1" thickTop="1" x14ac:dyDescent="0.3">
      <c r="C274" s="360" t="s">
        <v>70</v>
      </c>
      <c r="D274" s="317" t="s">
        <v>33</v>
      </c>
      <c r="E274" s="34" t="s">
        <v>34</v>
      </c>
      <c r="F274" s="35">
        <f>CA153</f>
        <v>900</v>
      </c>
      <c r="G274" s="36">
        <f>IFERROR(F274/F290,0)</f>
        <v>0.17857142857142858</v>
      </c>
      <c r="H274" s="37">
        <f>IFERROR(J274/F274,"0")</f>
        <v>91</v>
      </c>
      <c r="I274" s="38">
        <f>IFERROR(H274/H275,0)</f>
        <v>0.98950902954173847</v>
      </c>
      <c r="J274" s="37">
        <f>CB153</f>
        <v>81900</v>
      </c>
      <c r="K274" s="39">
        <f>IFERROR(J274/J290,0)</f>
        <v>0.19692233710026449</v>
      </c>
      <c r="L274" s="40">
        <f t="shared" ref="L274:L277" si="466">CC153</f>
        <v>0</v>
      </c>
      <c r="M274" s="36">
        <f>IFERROR(L274/L290,0)</f>
        <v>0</v>
      </c>
      <c r="N274" s="37" t="str">
        <f>IFERROR(P274/L274,"0")</f>
        <v>0</v>
      </c>
      <c r="O274" s="38">
        <f>IFERROR(N274/N275,0)</f>
        <v>0</v>
      </c>
      <c r="P274" s="37">
        <f t="shared" ref="P274:P277" si="467">CD153</f>
        <v>0</v>
      </c>
      <c r="Q274" s="41">
        <f>IFERROR(P274/P290,0)</f>
        <v>0</v>
      </c>
      <c r="R274" s="40">
        <f>CE153</f>
        <v>1123</v>
      </c>
      <c r="S274" s="36">
        <f>IFERROR(R274/R290,0)</f>
        <v>0.22036891679748821</v>
      </c>
      <c r="T274" s="37">
        <f>IFERROR(V274/R274,"0")</f>
        <v>89.464535173642034</v>
      </c>
      <c r="U274" s="38">
        <f>IFERROR(T274/T275,0)</f>
        <v>0.98091159235770853</v>
      </c>
      <c r="V274" s="37">
        <f>CF153</f>
        <v>100468.67300000001</v>
      </c>
      <c r="W274" s="41">
        <f>IFERROR(V274/V290,0)</f>
        <v>0.24436599960645539</v>
      </c>
      <c r="X274" s="42">
        <f>CG153</f>
        <v>0</v>
      </c>
      <c r="Y274" s="36">
        <f>IFERROR(X274/X290,0)</f>
        <v>0</v>
      </c>
      <c r="Z274" s="37" t="str">
        <f>IFERROR(AB274/X274,"0")</f>
        <v>0</v>
      </c>
      <c r="AA274" s="38">
        <f>IFERROR(Z274/Z275,0)</f>
        <v>0</v>
      </c>
      <c r="AB274" s="37">
        <f>CH153</f>
        <v>0</v>
      </c>
      <c r="AC274" s="39">
        <f>IFERROR(AB274/AB290,0)</f>
        <v>0</v>
      </c>
      <c r="AD274" s="40">
        <f>CI153</f>
        <v>0</v>
      </c>
      <c r="AE274" s="36">
        <f>IFERROR(AD274/AD290,0)</f>
        <v>0</v>
      </c>
      <c r="AF274" s="37" t="str">
        <f>IFERROR(AH274/AD274,"0")</f>
        <v>0</v>
      </c>
      <c r="AG274" s="38">
        <f>IFERROR(AF274/AF275,0)</f>
        <v>0</v>
      </c>
      <c r="AH274" s="37">
        <f>CJ153</f>
        <v>0</v>
      </c>
      <c r="AI274" s="41">
        <f>IFERROR(AH274/AH290,0)</f>
        <v>0</v>
      </c>
      <c r="AJ274" s="40">
        <f>CK153</f>
        <v>0</v>
      </c>
      <c r="AK274" s="36">
        <f>IFERROR(AJ274/AJ290,0)</f>
        <v>0</v>
      </c>
      <c r="AL274" s="37" t="str">
        <f>IFERROR(AN274/AJ274,"0")</f>
        <v>0</v>
      </c>
      <c r="AM274" s="38">
        <f>IFERROR(AL274/AL275,0)</f>
        <v>0</v>
      </c>
      <c r="AN274" s="37">
        <f>CL153</f>
        <v>0</v>
      </c>
      <c r="AO274" s="39">
        <f>IFERROR(AN274/AN290,0)</f>
        <v>0</v>
      </c>
      <c r="AP274" s="40">
        <f>CM153</f>
        <v>0</v>
      </c>
      <c r="AQ274" s="36">
        <f>IFERROR(AP274/AP290,0)</f>
        <v>0</v>
      </c>
      <c r="AR274" s="37" t="str">
        <f>IFERROR(AT274/AP274,"0")</f>
        <v>0</v>
      </c>
      <c r="AS274" s="38">
        <f>IFERROR(AR274/AR275,0)</f>
        <v>0</v>
      </c>
      <c r="AT274" s="37">
        <f>CN153</f>
        <v>0</v>
      </c>
      <c r="AU274" s="43">
        <f>IFERROR(AT274/AT290,0)</f>
        <v>0</v>
      </c>
      <c r="AV274" s="44">
        <f>IFERROR(L274-F274,0)</f>
        <v>-900</v>
      </c>
      <c r="AW274" s="45">
        <f>IFERROR(AV274/F274,0)</f>
        <v>-1</v>
      </c>
      <c r="AX274" s="46">
        <f>IFERROR(N274-H274,0)</f>
        <v>-91</v>
      </c>
      <c r="AY274" s="45">
        <f>IFERROR(AX274/H274,0)</f>
        <v>-1</v>
      </c>
      <c r="AZ274" s="46">
        <f>IFERROR(P274-J274,0)</f>
        <v>-81900</v>
      </c>
      <c r="BA274" s="47">
        <f>IFERROR(AZ274/J274,0)</f>
        <v>-1</v>
      </c>
      <c r="BB274" s="44">
        <f>IFERROR(L274-R274,0)</f>
        <v>-1123</v>
      </c>
      <c r="BC274" s="45">
        <f>IFERROR(BB274/R274,0)</f>
        <v>-1</v>
      </c>
      <c r="BD274" s="46">
        <f>IFERROR(N274-T274,0)</f>
        <v>-89.464535173642034</v>
      </c>
      <c r="BE274" s="45">
        <f>IFERROR(BD274/T274,0)</f>
        <v>-1</v>
      </c>
      <c r="BF274" s="46">
        <f>IFERROR(P274-V274,0)</f>
        <v>-100468.67300000001</v>
      </c>
      <c r="BG274" s="47">
        <f>IFERROR(BF274/V274,0)</f>
        <v>-1</v>
      </c>
      <c r="BH274" s="44">
        <f>IFERROR(L274-X274,0)</f>
        <v>0</v>
      </c>
      <c r="BI274" s="45">
        <f>IFERROR(BH274/X274,0)</f>
        <v>0</v>
      </c>
      <c r="BJ274" s="46">
        <f>IFERROR(N274-Z274,0)</f>
        <v>0</v>
      </c>
      <c r="BK274" s="45">
        <f>IFERROR(BJ274/Z274,0)</f>
        <v>0</v>
      </c>
      <c r="BL274" s="46">
        <f>IFERROR(P274-AB274,0)</f>
        <v>0</v>
      </c>
      <c r="BM274" s="48">
        <f>IFERROR(BL274/AB274,0)</f>
        <v>0</v>
      </c>
      <c r="BN274" s="49">
        <f>IFERROR(L274-AP274,0)</f>
        <v>0</v>
      </c>
      <c r="BO274" s="45">
        <f>IFERROR(BN274/AP274,0)</f>
        <v>0</v>
      </c>
      <c r="BP274" s="46">
        <f>IFERROR(N274-AR274,0)</f>
        <v>0</v>
      </c>
      <c r="BQ274" s="45">
        <f>IFERROR(BP274/AR274,0)</f>
        <v>0</v>
      </c>
      <c r="BR274" s="46">
        <f t="shared" ref="BR274:BR290" si="468">IFERROR(P274-AT274,0)</f>
        <v>0</v>
      </c>
      <c r="BS274" s="48">
        <f>IFERROR(BR274/AT274,0)</f>
        <v>0</v>
      </c>
      <c r="CD274" s="2"/>
      <c r="CE274" s="2"/>
      <c r="CJ274" s="6"/>
      <c r="CK274" s="236"/>
      <c r="CL274" s="15"/>
      <c r="CM274" s="236"/>
      <c r="CN274" s="15"/>
    </row>
    <row r="275" spans="3:92" ht="18" customHeight="1" x14ac:dyDescent="0.3">
      <c r="C275" s="315"/>
      <c r="D275" s="318"/>
      <c r="E275" s="60" t="s">
        <v>36</v>
      </c>
      <c r="F275" s="61">
        <f>CA154</f>
        <v>1000</v>
      </c>
      <c r="G275" s="62">
        <f>IFERROR(F275/F290,0)</f>
        <v>0.1984126984126984</v>
      </c>
      <c r="H275" s="63">
        <f t="shared" ref="H275:H290" si="469">IFERROR(J275/F275,"0")</f>
        <v>91.964799999999926</v>
      </c>
      <c r="I275" s="64">
        <f>IFERROR(H275/H275,0)</f>
        <v>1</v>
      </c>
      <c r="J275" s="63">
        <f>CB154</f>
        <v>91964.79999999993</v>
      </c>
      <c r="K275" s="65">
        <f>IFERROR(J275/J290,0)</f>
        <v>0.22112238518874713</v>
      </c>
      <c r="L275" s="66">
        <f t="shared" si="466"/>
        <v>0</v>
      </c>
      <c r="M275" s="62">
        <f>IFERROR(L275/L290,0)</f>
        <v>0</v>
      </c>
      <c r="N275" s="63" t="str">
        <f t="shared" ref="N275:N290" si="470">IFERROR(P275/L275,"0")</f>
        <v>0</v>
      </c>
      <c r="O275" s="64">
        <f>IFERROR(N275/N275,0)</f>
        <v>0</v>
      </c>
      <c r="P275" s="63">
        <f t="shared" si="467"/>
        <v>0</v>
      </c>
      <c r="Q275" s="67">
        <f>IFERROR(P275/P290,0)</f>
        <v>0</v>
      </c>
      <c r="R275" s="66">
        <f>CE154</f>
        <v>1503</v>
      </c>
      <c r="S275" s="62">
        <f>IFERROR(R275/R290,0)</f>
        <v>0.29493720565149134</v>
      </c>
      <c r="T275" s="63">
        <f t="shared" ref="T275:T290" si="471">IFERROR(V275/R275,"0")</f>
        <v>91.205502994011965</v>
      </c>
      <c r="U275" s="64">
        <f>IFERROR(T275/T275,0)</f>
        <v>1</v>
      </c>
      <c r="V275" s="63">
        <f>CF154</f>
        <v>137081.87099999998</v>
      </c>
      <c r="W275" s="67">
        <f>IFERROR(V275/V290,0)</f>
        <v>0.33341884026713642</v>
      </c>
      <c r="X275" s="68">
        <f>CG154</f>
        <v>0</v>
      </c>
      <c r="Y275" s="62">
        <f>IFERROR(X275/X290,0)</f>
        <v>0</v>
      </c>
      <c r="Z275" s="63" t="str">
        <f t="shared" ref="Z275:Z290" si="472">IFERROR(AB275/X275,"0")</f>
        <v>0</v>
      </c>
      <c r="AA275" s="64">
        <f>IFERROR(Z275/Z275,0)</f>
        <v>0</v>
      </c>
      <c r="AB275" s="63">
        <f>CH154</f>
        <v>0</v>
      </c>
      <c r="AC275" s="65">
        <f>IFERROR(AB275/AB290,0)</f>
        <v>0</v>
      </c>
      <c r="AD275" s="66">
        <f>CI154</f>
        <v>0</v>
      </c>
      <c r="AE275" s="62">
        <f>IFERROR(AD275/AD290,0)</f>
        <v>0</v>
      </c>
      <c r="AF275" s="63" t="str">
        <f t="shared" ref="AF275:AF290" si="473">IFERROR(AH275/AD275,"0")</f>
        <v>0</v>
      </c>
      <c r="AG275" s="64">
        <f>IFERROR(AF275/AF275,0)</f>
        <v>0</v>
      </c>
      <c r="AH275" s="63">
        <f>CJ154</f>
        <v>0</v>
      </c>
      <c r="AI275" s="67">
        <f>IFERROR(AH275/AH290,0)</f>
        <v>0</v>
      </c>
      <c r="AJ275" s="66">
        <f>CK154</f>
        <v>0</v>
      </c>
      <c r="AK275" s="62">
        <f>IFERROR(AJ275/AJ290,0)</f>
        <v>0</v>
      </c>
      <c r="AL275" s="63" t="str">
        <f t="shared" ref="AL275:AL290" si="474">IFERROR(AN275/AJ275,"0")</f>
        <v>0</v>
      </c>
      <c r="AM275" s="64">
        <f>IFERROR(AL275/AL275,0)</f>
        <v>0</v>
      </c>
      <c r="AN275" s="63">
        <f>CL154</f>
        <v>0</v>
      </c>
      <c r="AO275" s="65">
        <f>IFERROR(AN275/AN290,0)</f>
        <v>0</v>
      </c>
      <c r="AP275" s="66">
        <f t="shared" ref="AP275:AP277" si="475">CM154</f>
        <v>0</v>
      </c>
      <c r="AQ275" s="62">
        <f>IFERROR(AP275/AP290,0)</f>
        <v>0</v>
      </c>
      <c r="AR275" s="63" t="str">
        <f t="shared" ref="AR275:AR290" si="476">IFERROR(AT275/AP275,"0")</f>
        <v>0</v>
      </c>
      <c r="AS275" s="64">
        <f>IFERROR(AR275/AR275,0)</f>
        <v>0</v>
      </c>
      <c r="AT275" s="63">
        <f t="shared" ref="AT275:AT277" si="477">CN154</f>
        <v>0</v>
      </c>
      <c r="AU275" s="69">
        <f>IFERROR(AT275/AT290,0)</f>
        <v>0</v>
      </c>
      <c r="AV275" s="70">
        <f t="shared" ref="AV275:AV291" si="478">IFERROR(L275-F275,0)</f>
        <v>-1000</v>
      </c>
      <c r="AW275" s="71">
        <f t="shared" ref="AW275:AW290" si="479">IFERROR(AV275/F275,0)</f>
        <v>-1</v>
      </c>
      <c r="AX275" s="72">
        <f t="shared" ref="AX275:AX290" si="480">IFERROR(N275-H275,0)</f>
        <v>-91.964799999999926</v>
      </c>
      <c r="AY275" s="71">
        <f t="shared" ref="AY275:AY290" si="481">IFERROR(AX275/H275,0)</f>
        <v>-1</v>
      </c>
      <c r="AZ275" s="72">
        <f t="shared" ref="AZ275:AZ290" si="482">IFERROR(P275-J275,0)</f>
        <v>-91964.79999999993</v>
      </c>
      <c r="BA275" s="73">
        <f t="shared" ref="BA275:BA290" si="483">IFERROR(AZ275/J275,0)</f>
        <v>-1</v>
      </c>
      <c r="BB275" s="70">
        <f t="shared" ref="BB275:BB291" si="484">IFERROR(L275-R275,0)</f>
        <v>-1503</v>
      </c>
      <c r="BC275" s="71">
        <f t="shared" ref="BC275:BC290" si="485">IFERROR(BB275/R275,0)</f>
        <v>-1</v>
      </c>
      <c r="BD275" s="72">
        <f t="shared" ref="BD275:BD290" si="486">IFERROR(N275-T275,0)</f>
        <v>-91.205502994011965</v>
      </c>
      <c r="BE275" s="71">
        <f t="shared" ref="BE275:BE290" si="487">IFERROR(BD275/T275,0)</f>
        <v>-1</v>
      </c>
      <c r="BF275" s="72">
        <f t="shared" ref="BF275:BF290" si="488">IFERROR(P275-V275,0)</f>
        <v>-137081.87099999998</v>
      </c>
      <c r="BG275" s="73">
        <f t="shared" ref="BG275:BG290" si="489">IFERROR(BF275/V275,0)</f>
        <v>-1</v>
      </c>
      <c r="BH275" s="70">
        <f t="shared" ref="BH275:BH291" si="490">IFERROR(L275-X275,0)</f>
        <v>0</v>
      </c>
      <c r="BI275" s="71">
        <f t="shared" ref="BI275:BI290" si="491">IFERROR(BH275/X275,0)</f>
        <v>0</v>
      </c>
      <c r="BJ275" s="72">
        <f t="shared" ref="BJ275:BJ290" si="492">IFERROR(N275-Z275,0)</f>
        <v>0</v>
      </c>
      <c r="BK275" s="71">
        <f t="shared" ref="BK275:BK290" si="493">IFERROR(BJ275/Z275,0)</f>
        <v>0</v>
      </c>
      <c r="BL275" s="72">
        <f t="shared" ref="BL275:BL290" si="494">IFERROR(P275-AB275,0)</f>
        <v>0</v>
      </c>
      <c r="BM275" s="74">
        <f t="shared" ref="BM275:BM290" si="495">IFERROR(BL275/AB275,0)</f>
        <v>0</v>
      </c>
      <c r="BN275" s="75">
        <f t="shared" ref="BN275:BN290" si="496">IFERROR(L275-AP275,0)</f>
        <v>0</v>
      </c>
      <c r="BO275" s="71">
        <f t="shared" ref="BO275:BO290" si="497">IFERROR(BN275/AP275,0)</f>
        <v>0</v>
      </c>
      <c r="BP275" s="72">
        <f t="shared" ref="BP275:BP290" si="498">IFERROR(N275-AR275,0)</f>
        <v>0</v>
      </c>
      <c r="BQ275" s="71">
        <f t="shared" ref="BQ275:BQ290" si="499">IFERROR(BP275/AR275,0)</f>
        <v>0</v>
      </c>
      <c r="BR275" s="72">
        <f t="shared" si="468"/>
        <v>0</v>
      </c>
      <c r="BS275" s="74">
        <f t="shared" ref="BS275:BS290" si="500">IFERROR(BR275/AT275,0)</f>
        <v>0</v>
      </c>
      <c r="CD275" s="2"/>
      <c r="CE275" s="2"/>
      <c r="CJ275" s="6"/>
      <c r="CK275" s="6"/>
      <c r="CM275" s="6"/>
    </row>
    <row r="276" spans="3:92" ht="18" customHeight="1" x14ac:dyDescent="0.3">
      <c r="C276" s="315"/>
      <c r="D276" s="318"/>
      <c r="E276" s="60" t="s">
        <v>37</v>
      </c>
      <c r="F276" s="61">
        <f>CA155</f>
        <v>120</v>
      </c>
      <c r="G276" s="62">
        <f>IFERROR(F276/F290,0)</f>
        <v>2.3809523809523808E-2</v>
      </c>
      <c r="H276" s="63">
        <f t="shared" si="469"/>
        <v>95.760000000000019</v>
      </c>
      <c r="I276" s="64">
        <f>IFERROR(H276/H275,0)</f>
        <v>1.0412679633946913</v>
      </c>
      <c r="J276" s="63">
        <f>CB155</f>
        <v>11491.200000000003</v>
      </c>
      <c r="K276" s="65">
        <f>IFERROR(J276/J290,0)</f>
        <v>2.7629718682375577E-2</v>
      </c>
      <c r="L276" s="66">
        <f t="shared" si="466"/>
        <v>0</v>
      </c>
      <c r="M276" s="62">
        <f>IFERROR(L276/L290,0)</f>
        <v>0</v>
      </c>
      <c r="N276" s="63" t="str">
        <f t="shared" si="470"/>
        <v>0</v>
      </c>
      <c r="O276" s="64">
        <f>IFERROR(N276/N275,0)</f>
        <v>0</v>
      </c>
      <c r="P276" s="63">
        <f t="shared" si="467"/>
        <v>0</v>
      </c>
      <c r="Q276" s="67">
        <f>IFERROR(P276/P290,0)</f>
        <v>0</v>
      </c>
      <c r="R276" s="66">
        <f>CE155</f>
        <v>308</v>
      </c>
      <c r="S276" s="62">
        <f>IFERROR(R276/R290,0)</f>
        <v>6.043956043956044E-2</v>
      </c>
      <c r="T276" s="63">
        <f t="shared" si="471"/>
        <v>89.896626623376619</v>
      </c>
      <c r="U276" s="64">
        <f>IFERROR(T276/T275,0)</f>
        <v>0.98564915133770736</v>
      </c>
      <c r="V276" s="63">
        <f>CF155</f>
        <v>27688.161</v>
      </c>
      <c r="W276" s="67">
        <f>IFERROR(V276/V290,0)</f>
        <v>6.7344824391474475E-2</v>
      </c>
      <c r="X276" s="68">
        <f>CG155</f>
        <v>0</v>
      </c>
      <c r="Y276" s="62">
        <f>IFERROR(X276/X290,0)</f>
        <v>0</v>
      </c>
      <c r="Z276" s="63" t="str">
        <f t="shared" si="472"/>
        <v>0</v>
      </c>
      <c r="AA276" s="64">
        <f>IFERROR(Z276/Z275,0)</f>
        <v>0</v>
      </c>
      <c r="AB276" s="63">
        <f>CH155</f>
        <v>0</v>
      </c>
      <c r="AC276" s="65">
        <f>IFERROR(AB276/AB290,0)</f>
        <v>0</v>
      </c>
      <c r="AD276" s="66">
        <f>CI155</f>
        <v>0</v>
      </c>
      <c r="AE276" s="62">
        <f>IFERROR(AD276/AD290,0)</f>
        <v>0</v>
      </c>
      <c r="AF276" s="63" t="str">
        <f t="shared" si="473"/>
        <v>0</v>
      </c>
      <c r="AG276" s="64">
        <f>IFERROR(AF276/AF275,0)</f>
        <v>0</v>
      </c>
      <c r="AH276" s="63">
        <f>CJ155</f>
        <v>0</v>
      </c>
      <c r="AI276" s="67">
        <f>IFERROR(AH276/AH290,0)</f>
        <v>0</v>
      </c>
      <c r="AJ276" s="66">
        <f>CK155</f>
        <v>0</v>
      </c>
      <c r="AK276" s="62">
        <f>IFERROR(AJ276/AJ290,0)</f>
        <v>0</v>
      </c>
      <c r="AL276" s="63" t="str">
        <f t="shared" si="474"/>
        <v>0</v>
      </c>
      <c r="AM276" s="64">
        <f>IFERROR(AL276/AL275,0)</f>
        <v>0</v>
      </c>
      <c r="AN276" s="63">
        <f>CL155</f>
        <v>0</v>
      </c>
      <c r="AO276" s="65">
        <f>IFERROR(AN276/AN290,0)</f>
        <v>0</v>
      </c>
      <c r="AP276" s="66">
        <f t="shared" si="475"/>
        <v>0</v>
      </c>
      <c r="AQ276" s="62">
        <f>IFERROR(AP276/AP290,0)</f>
        <v>0</v>
      </c>
      <c r="AR276" s="63" t="str">
        <f t="shared" si="476"/>
        <v>0</v>
      </c>
      <c r="AS276" s="64">
        <f>IFERROR(AR276/AR275,0)</f>
        <v>0</v>
      </c>
      <c r="AT276" s="63">
        <f t="shared" si="477"/>
        <v>0</v>
      </c>
      <c r="AU276" s="69">
        <f>IFERROR(AT276/AT290,0)</f>
        <v>0</v>
      </c>
      <c r="AV276" s="70">
        <f t="shared" si="478"/>
        <v>-120</v>
      </c>
      <c r="AW276" s="71">
        <f t="shared" si="479"/>
        <v>-1</v>
      </c>
      <c r="AX276" s="72">
        <f t="shared" si="480"/>
        <v>-95.760000000000019</v>
      </c>
      <c r="AY276" s="71">
        <f t="shared" si="481"/>
        <v>-1</v>
      </c>
      <c r="AZ276" s="72">
        <f t="shared" si="482"/>
        <v>-11491.200000000003</v>
      </c>
      <c r="BA276" s="73">
        <f t="shared" si="483"/>
        <v>-1</v>
      </c>
      <c r="BB276" s="70">
        <f t="shared" si="484"/>
        <v>-308</v>
      </c>
      <c r="BC276" s="71">
        <f t="shared" si="485"/>
        <v>-1</v>
      </c>
      <c r="BD276" s="72">
        <f t="shared" si="486"/>
        <v>-89.896626623376619</v>
      </c>
      <c r="BE276" s="71">
        <f t="shared" si="487"/>
        <v>-1</v>
      </c>
      <c r="BF276" s="72">
        <f t="shared" si="488"/>
        <v>-27688.161</v>
      </c>
      <c r="BG276" s="73">
        <f t="shared" si="489"/>
        <v>-1</v>
      </c>
      <c r="BH276" s="70">
        <f t="shared" si="490"/>
        <v>0</v>
      </c>
      <c r="BI276" s="71">
        <f t="shared" si="491"/>
        <v>0</v>
      </c>
      <c r="BJ276" s="72">
        <f t="shared" si="492"/>
        <v>0</v>
      </c>
      <c r="BK276" s="71">
        <f t="shared" si="493"/>
        <v>0</v>
      </c>
      <c r="BL276" s="72">
        <f t="shared" si="494"/>
        <v>0</v>
      </c>
      <c r="BM276" s="74">
        <f t="shared" si="495"/>
        <v>0</v>
      </c>
      <c r="BN276" s="75">
        <f t="shared" si="496"/>
        <v>0</v>
      </c>
      <c r="BO276" s="71">
        <f t="shared" si="497"/>
        <v>0</v>
      </c>
      <c r="BP276" s="72">
        <f t="shared" si="498"/>
        <v>0</v>
      </c>
      <c r="BQ276" s="71">
        <f t="shared" si="499"/>
        <v>0</v>
      </c>
      <c r="BR276" s="72">
        <f t="shared" si="468"/>
        <v>0</v>
      </c>
      <c r="BS276" s="74">
        <f t="shared" si="500"/>
        <v>0</v>
      </c>
      <c r="CD276" s="2"/>
      <c r="CE276" s="2"/>
      <c r="CJ276" s="6"/>
      <c r="CK276" s="6"/>
      <c r="CM276" s="6"/>
    </row>
    <row r="277" spans="3:92" ht="18" customHeight="1" x14ac:dyDescent="0.3">
      <c r="C277" s="315"/>
      <c r="D277" s="318"/>
      <c r="E277" s="60" t="s">
        <v>39</v>
      </c>
      <c r="F277" s="61">
        <f>CA156</f>
        <v>90</v>
      </c>
      <c r="G277" s="62">
        <f>IFERROR(F277/F290,0)</f>
        <v>1.7857142857142856E-2</v>
      </c>
      <c r="H277" s="63">
        <f t="shared" si="469"/>
        <v>86.640000000000015</v>
      </c>
      <c r="I277" s="64">
        <f>IFERROR(H277/H275,0)</f>
        <v>0.94209958592853005</v>
      </c>
      <c r="J277" s="63">
        <f>CB156</f>
        <v>7797.6000000000013</v>
      </c>
      <c r="K277" s="65">
        <f>IFERROR(J277/J290,0)</f>
        <v>1.8748737677326283E-2</v>
      </c>
      <c r="L277" s="66">
        <f t="shared" si="466"/>
        <v>0</v>
      </c>
      <c r="M277" s="62">
        <f>IFERROR(L277/L290,0)</f>
        <v>0</v>
      </c>
      <c r="N277" s="63" t="str">
        <f t="shared" si="470"/>
        <v>0</v>
      </c>
      <c r="O277" s="64">
        <f>IFERROR(N277/N275,0)</f>
        <v>0</v>
      </c>
      <c r="P277" s="63">
        <f t="shared" si="467"/>
        <v>0</v>
      </c>
      <c r="Q277" s="67">
        <f>IFERROR(P277/P290,0)</f>
        <v>0</v>
      </c>
      <c r="R277" s="66">
        <f>CE156</f>
        <v>10</v>
      </c>
      <c r="S277" s="62">
        <f>IFERROR(R277/R290,0)</f>
        <v>1.9623233908948193E-3</v>
      </c>
      <c r="T277" s="63">
        <f t="shared" si="471"/>
        <v>76.136600000000001</v>
      </c>
      <c r="U277" s="64">
        <f>IFERROR(T277/T275,0)</f>
        <v>0.83478076980726368</v>
      </c>
      <c r="V277" s="63">
        <f>CF156</f>
        <v>761.36599999999999</v>
      </c>
      <c r="W277" s="67">
        <f>IFERROR(V277/V290,0)</f>
        <v>1.8518405598565882E-3</v>
      </c>
      <c r="X277" s="68">
        <f>CG156</f>
        <v>0</v>
      </c>
      <c r="Y277" s="62">
        <f>IFERROR(X277/X290,0)</f>
        <v>0</v>
      </c>
      <c r="Z277" s="63" t="str">
        <f t="shared" si="472"/>
        <v>0</v>
      </c>
      <c r="AA277" s="64">
        <f>IFERROR(Z277/Z275,0)</f>
        <v>0</v>
      </c>
      <c r="AB277" s="63">
        <f>CH156</f>
        <v>0</v>
      </c>
      <c r="AC277" s="65">
        <f>IFERROR(AB277/AB290,0)</f>
        <v>0</v>
      </c>
      <c r="AD277" s="66">
        <f>CI156</f>
        <v>0</v>
      </c>
      <c r="AE277" s="62">
        <f>IFERROR(AD277/AD290,0)</f>
        <v>0</v>
      </c>
      <c r="AF277" s="63" t="str">
        <f t="shared" si="473"/>
        <v>0</v>
      </c>
      <c r="AG277" s="64">
        <f>IFERROR(AF277/AF275,0)</f>
        <v>0</v>
      </c>
      <c r="AH277" s="63">
        <f>CJ156</f>
        <v>0</v>
      </c>
      <c r="AI277" s="67">
        <f>IFERROR(AH277/AH290,0)</f>
        <v>0</v>
      </c>
      <c r="AJ277" s="66">
        <f>CK156</f>
        <v>0</v>
      </c>
      <c r="AK277" s="62">
        <f>IFERROR(AJ277/AJ290,0)</f>
        <v>0</v>
      </c>
      <c r="AL277" s="63" t="str">
        <f t="shared" si="474"/>
        <v>0</v>
      </c>
      <c r="AM277" s="64">
        <f>IFERROR(AL277/AL275,0)</f>
        <v>0</v>
      </c>
      <c r="AN277" s="63">
        <f>CL156</f>
        <v>0</v>
      </c>
      <c r="AO277" s="65">
        <f>IFERROR(AN277/AN290,0)</f>
        <v>0</v>
      </c>
      <c r="AP277" s="66">
        <f t="shared" si="475"/>
        <v>0</v>
      </c>
      <c r="AQ277" s="62">
        <f>IFERROR(AP277/AP290,0)</f>
        <v>0</v>
      </c>
      <c r="AR277" s="63" t="str">
        <f t="shared" si="476"/>
        <v>0</v>
      </c>
      <c r="AS277" s="64">
        <f>IFERROR(AR277/AR275,0)</f>
        <v>0</v>
      </c>
      <c r="AT277" s="63">
        <f t="shared" si="477"/>
        <v>0</v>
      </c>
      <c r="AU277" s="69">
        <f>IFERROR(AT277/AT290,0)</f>
        <v>0</v>
      </c>
      <c r="AV277" s="70">
        <f t="shared" si="478"/>
        <v>-90</v>
      </c>
      <c r="AW277" s="71">
        <f t="shared" si="479"/>
        <v>-1</v>
      </c>
      <c r="AX277" s="72">
        <f t="shared" si="480"/>
        <v>-86.640000000000015</v>
      </c>
      <c r="AY277" s="71">
        <f t="shared" si="481"/>
        <v>-1</v>
      </c>
      <c r="AZ277" s="72">
        <f t="shared" si="482"/>
        <v>-7797.6000000000013</v>
      </c>
      <c r="BA277" s="73">
        <f t="shared" si="483"/>
        <v>-1</v>
      </c>
      <c r="BB277" s="70">
        <f t="shared" si="484"/>
        <v>-10</v>
      </c>
      <c r="BC277" s="71">
        <f t="shared" si="485"/>
        <v>-1</v>
      </c>
      <c r="BD277" s="72">
        <f t="shared" si="486"/>
        <v>-76.136600000000001</v>
      </c>
      <c r="BE277" s="71">
        <f t="shared" si="487"/>
        <v>-1</v>
      </c>
      <c r="BF277" s="72">
        <f t="shared" si="488"/>
        <v>-761.36599999999999</v>
      </c>
      <c r="BG277" s="73">
        <f t="shared" si="489"/>
        <v>-1</v>
      </c>
      <c r="BH277" s="70">
        <f t="shared" si="490"/>
        <v>0</v>
      </c>
      <c r="BI277" s="71">
        <f t="shared" si="491"/>
        <v>0</v>
      </c>
      <c r="BJ277" s="72">
        <f t="shared" si="492"/>
        <v>0</v>
      </c>
      <c r="BK277" s="71">
        <f t="shared" si="493"/>
        <v>0</v>
      </c>
      <c r="BL277" s="72">
        <f t="shared" si="494"/>
        <v>0</v>
      </c>
      <c r="BM277" s="74">
        <f t="shared" si="495"/>
        <v>0</v>
      </c>
      <c r="BN277" s="75">
        <f t="shared" si="496"/>
        <v>0</v>
      </c>
      <c r="BO277" s="71">
        <f t="shared" si="497"/>
        <v>0</v>
      </c>
      <c r="BP277" s="72">
        <f t="shared" si="498"/>
        <v>0</v>
      </c>
      <c r="BQ277" s="71">
        <f t="shared" si="499"/>
        <v>0</v>
      </c>
      <c r="BR277" s="72">
        <f t="shared" si="468"/>
        <v>0</v>
      </c>
      <c r="BS277" s="74">
        <f t="shared" si="500"/>
        <v>0</v>
      </c>
      <c r="CD277" s="2"/>
      <c r="CE277" s="2"/>
      <c r="CJ277" s="6"/>
      <c r="CK277" s="6"/>
      <c r="CM277" s="6"/>
    </row>
    <row r="278" spans="3:92" ht="18" customHeight="1" x14ac:dyDescent="0.3">
      <c r="C278" s="315"/>
      <c r="D278" s="319"/>
      <c r="E278" s="86" t="s">
        <v>41</v>
      </c>
      <c r="F278" s="87">
        <f>SUM(F274:F277)</f>
        <v>2110</v>
      </c>
      <c r="G278" s="88">
        <f>IFERROR(F278/F290,0)</f>
        <v>0.41865079365079366</v>
      </c>
      <c r="H278" s="89">
        <f t="shared" si="469"/>
        <v>91.541990521326994</v>
      </c>
      <c r="I278" s="90">
        <f>IFERROR(H278/H275,0)</f>
        <v>0.99540248574810219</v>
      </c>
      <c r="J278" s="89">
        <f>SUM(J274:J277)</f>
        <v>193153.59999999995</v>
      </c>
      <c r="K278" s="91">
        <f>IFERROR(J278/J290,0)</f>
        <v>0.46442317864871352</v>
      </c>
      <c r="L278" s="92">
        <f>SUM(L274:L277)</f>
        <v>0</v>
      </c>
      <c r="M278" s="88">
        <f>IFERROR(L278/L290,0)</f>
        <v>0</v>
      </c>
      <c r="N278" s="89" t="str">
        <f t="shared" si="470"/>
        <v>0</v>
      </c>
      <c r="O278" s="90">
        <f>IFERROR(N278/N275,0)</f>
        <v>0</v>
      </c>
      <c r="P278" s="89">
        <f>SUM(P274:P277)</f>
        <v>0</v>
      </c>
      <c r="Q278" s="93">
        <f>IFERROR(P278/P290,0)</f>
        <v>0</v>
      </c>
      <c r="R278" s="92">
        <f>SUM(R274:R277)</f>
        <v>2944</v>
      </c>
      <c r="S278" s="88">
        <f>IFERROR(R278/R290,0)</f>
        <v>0.57770800627943486</v>
      </c>
      <c r="T278" s="89">
        <f t="shared" si="471"/>
        <v>90.353284986413044</v>
      </c>
      <c r="U278" s="90">
        <f>IFERROR(T278/T275,0)</f>
        <v>0.99065606811406026</v>
      </c>
      <c r="V278" s="89">
        <f>SUM(V274:V277)</f>
        <v>266000.071</v>
      </c>
      <c r="W278" s="93">
        <f>IFERROR(V278/V290,0)</f>
        <v>0.64698150482492289</v>
      </c>
      <c r="X278" s="94">
        <f>SUM(X274:X277)</f>
        <v>0</v>
      </c>
      <c r="Y278" s="88">
        <f>IFERROR(X278/X290,0)</f>
        <v>0</v>
      </c>
      <c r="Z278" s="89" t="str">
        <f t="shared" si="472"/>
        <v>0</v>
      </c>
      <c r="AA278" s="90">
        <f>IFERROR(Z278/Z275,0)</f>
        <v>0</v>
      </c>
      <c r="AB278" s="89">
        <f>SUM(AB274:AB277)</f>
        <v>0</v>
      </c>
      <c r="AC278" s="91">
        <f>IFERROR(AB278/AB290,0)</f>
        <v>0</v>
      </c>
      <c r="AD278" s="92">
        <f>SUM(AD274:AD277)</f>
        <v>0</v>
      </c>
      <c r="AE278" s="88">
        <f>IFERROR(AD278/AD290,0)</f>
        <v>0</v>
      </c>
      <c r="AF278" s="89" t="str">
        <f t="shared" si="473"/>
        <v>0</v>
      </c>
      <c r="AG278" s="90">
        <f>IFERROR(AF278/AF275,0)</f>
        <v>0</v>
      </c>
      <c r="AH278" s="89">
        <f>SUM(AH274:AH277)</f>
        <v>0</v>
      </c>
      <c r="AI278" s="93">
        <f>IFERROR(AH278/AH290,0)</f>
        <v>0</v>
      </c>
      <c r="AJ278" s="92">
        <f>SUM(AJ274:AJ277)</f>
        <v>0</v>
      </c>
      <c r="AK278" s="88">
        <f>IFERROR(AJ278/AJ290,0)</f>
        <v>0</v>
      </c>
      <c r="AL278" s="89" t="str">
        <f t="shared" si="474"/>
        <v>0</v>
      </c>
      <c r="AM278" s="90">
        <f>IFERROR(AL278/AL275,0)</f>
        <v>0</v>
      </c>
      <c r="AN278" s="89">
        <f>SUM(AN274:AN277)</f>
        <v>0</v>
      </c>
      <c r="AO278" s="91">
        <f>IFERROR(AN278/AN290,0)</f>
        <v>0</v>
      </c>
      <c r="AP278" s="92">
        <f>SUM(AP274:AP277)</f>
        <v>0</v>
      </c>
      <c r="AQ278" s="88">
        <f>IFERROR(AP278/AP290,0)</f>
        <v>0</v>
      </c>
      <c r="AR278" s="89" t="str">
        <f t="shared" si="476"/>
        <v>0</v>
      </c>
      <c r="AS278" s="90">
        <f>IFERROR(AR278/AR275,0)</f>
        <v>0</v>
      </c>
      <c r="AT278" s="89">
        <f>SUM(AT274:AT277)</f>
        <v>0</v>
      </c>
      <c r="AU278" s="95">
        <f>IFERROR(AT278/AT290,0)</f>
        <v>0</v>
      </c>
      <c r="AV278" s="96">
        <f t="shared" si="478"/>
        <v>-2110</v>
      </c>
      <c r="AW278" s="97">
        <f t="shared" si="479"/>
        <v>-1</v>
      </c>
      <c r="AX278" s="98">
        <f t="shared" si="480"/>
        <v>-91.541990521326994</v>
      </c>
      <c r="AY278" s="97">
        <f t="shared" si="481"/>
        <v>-1</v>
      </c>
      <c r="AZ278" s="98">
        <f t="shared" si="482"/>
        <v>-193153.59999999995</v>
      </c>
      <c r="BA278" s="99">
        <f t="shared" si="483"/>
        <v>-1</v>
      </c>
      <c r="BB278" s="96">
        <f t="shared" si="484"/>
        <v>-2944</v>
      </c>
      <c r="BC278" s="97">
        <f t="shared" si="485"/>
        <v>-1</v>
      </c>
      <c r="BD278" s="98">
        <f t="shared" si="486"/>
        <v>-90.353284986413044</v>
      </c>
      <c r="BE278" s="97">
        <f t="shared" si="487"/>
        <v>-1</v>
      </c>
      <c r="BF278" s="98">
        <f t="shared" si="488"/>
        <v>-266000.071</v>
      </c>
      <c r="BG278" s="99">
        <f t="shared" si="489"/>
        <v>-1</v>
      </c>
      <c r="BH278" s="96">
        <f t="shared" si="490"/>
        <v>0</v>
      </c>
      <c r="BI278" s="97">
        <f t="shared" si="491"/>
        <v>0</v>
      </c>
      <c r="BJ278" s="98">
        <f t="shared" si="492"/>
        <v>0</v>
      </c>
      <c r="BK278" s="97">
        <f t="shared" si="493"/>
        <v>0</v>
      </c>
      <c r="BL278" s="98">
        <f t="shared" si="494"/>
        <v>0</v>
      </c>
      <c r="BM278" s="100">
        <f t="shared" si="495"/>
        <v>0</v>
      </c>
      <c r="BN278" s="101">
        <f t="shared" si="496"/>
        <v>0</v>
      </c>
      <c r="BO278" s="97">
        <f t="shared" si="497"/>
        <v>0</v>
      </c>
      <c r="BP278" s="98">
        <f t="shared" si="498"/>
        <v>0</v>
      </c>
      <c r="BQ278" s="97">
        <f t="shared" si="499"/>
        <v>0</v>
      </c>
      <c r="BR278" s="98">
        <f t="shared" si="468"/>
        <v>0</v>
      </c>
      <c r="BS278" s="100">
        <f t="shared" si="500"/>
        <v>0</v>
      </c>
      <c r="CD278" s="2"/>
      <c r="CE278" s="2"/>
      <c r="CJ278" s="6"/>
      <c r="CK278" s="6"/>
      <c r="CM278" s="6"/>
    </row>
    <row r="279" spans="3:92" ht="18" customHeight="1" x14ac:dyDescent="0.3">
      <c r="C279" s="315"/>
      <c r="D279" s="320" t="s">
        <v>44</v>
      </c>
      <c r="E279" s="102" t="s">
        <v>45</v>
      </c>
      <c r="F279" s="103">
        <f>CA157</f>
        <v>250</v>
      </c>
      <c r="G279" s="104">
        <f>IFERROR(F279/F290,0)</f>
        <v>4.96031746031746E-2</v>
      </c>
      <c r="H279" s="105">
        <f t="shared" si="469"/>
        <v>60</v>
      </c>
      <c r="I279" s="106">
        <f>IFERROR(H279/H275,0)</f>
        <v>0.65242353596158587</v>
      </c>
      <c r="J279" s="105">
        <f>CB157</f>
        <v>15000</v>
      </c>
      <c r="K279" s="107">
        <f>IFERROR(J279/J290,0)</f>
        <v>3.6066362106275549E-2</v>
      </c>
      <c r="L279" s="108">
        <f t="shared" ref="L279:L281" si="501">CC157</f>
        <v>0</v>
      </c>
      <c r="M279" s="104">
        <f>IFERROR(L279/L290,0)</f>
        <v>0</v>
      </c>
      <c r="N279" s="105" t="str">
        <f t="shared" si="470"/>
        <v>0</v>
      </c>
      <c r="O279" s="106">
        <f>IFERROR(N279/N275,0)</f>
        <v>0</v>
      </c>
      <c r="P279" s="105">
        <f t="shared" ref="P279:P281" si="502">CD157</f>
        <v>0</v>
      </c>
      <c r="Q279" s="109">
        <f>IFERROR(P279/P290,0)</f>
        <v>0</v>
      </c>
      <c r="R279" s="108">
        <f>CE157</f>
        <v>467</v>
      </c>
      <c r="S279" s="104">
        <f>IFERROR(R279/R290,0)</f>
        <v>9.1640502354788073E-2</v>
      </c>
      <c r="T279" s="105">
        <f t="shared" si="471"/>
        <v>64.790665952890791</v>
      </c>
      <c r="U279" s="106">
        <f>IFERROR(T279/T275,0)</f>
        <v>0.71038110449480862</v>
      </c>
      <c r="V279" s="105">
        <f>CF157</f>
        <v>30257.240999999998</v>
      </c>
      <c r="W279" s="109">
        <f>IFERROR(V279/V290,0)</f>
        <v>7.3593496574782313E-2</v>
      </c>
      <c r="X279" s="110">
        <f>CG157</f>
        <v>0</v>
      </c>
      <c r="Y279" s="104">
        <f>IFERROR(X279/X290,0)</f>
        <v>0</v>
      </c>
      <c r="Z279" s="105" t="str">
        <f t="shared" si="472"/>
        <v>0</v>
      </c>
      <c r="AA279" s="106">
        <f>IFERROR(Z279/Z275,0)</f>
        <v>0</v>
      </c>
      <c r="AB279" s="105">
        <f>CH157</f>
        <v>0</v>
      </c>
      <c r="AC279" s="107">
        <f>IFERROR(AB279/AB290,0)</f>
        <v>0</v>
      </c>
      <c r="AD279" s="108">
        <f>CI157</f>
        <v>0</v>
      </c>
      <c r="AE279" s="104">
        <f>IFERROR(AD279/AD290,0)</f>
        <v>0</v>
      </c>
      <c r="AF279" s="105" t="str">
        <f t="shared" si="473"/>
        <v>0</v>
      </c>
      <c r="AG279" s="106">
        <f>IFERROR(AF279/AF275,0)</f>
        <v>0</v>
      </c>
      <c r="AH279" s="105">
        <f>CJ157</f>
        <v>0</v>
      </c>
      <c r="AI279" s="109">
        <f>IFERROR(AH279/AH290,0)</f>
        <v>0</v>
      </c>
      <c r="AJ279" s="108">
        <f>CK157</f>
        <v>0</v>
      </c>
      <c r="AK279" s="104">
        <f>IFERROR(AJ279/AJ290,0)</f>
        <v>0</v>
      </c>
      <c r="AL279" s="105" t="str">
        <f t="shared" si="474"/>
        <v>0</v>
      </c>
      <c r="AM279" s="106">
        <f>IFERROR(AL279/AL275,0)</f>
        <v>0</v>
      </c>
      <c r="AN279" s="105">
        <f>CL157</f>
        <v>0</v>
      </c>
      <c r="AO279" s="107">
        <f>IFERROR(AN279/AN290,0)</f>
        <v>0</v>
      </c>
      <c r="AP279" s="108">
        <f>CM157</f>
        <v>0</v>
      </c>
      <c r="AQ279" s="104">
        <f>IFERROR(AP279/AP290,0)</f>
        <v>0</v>
      </c>
      <c r="AR279" s="105" t="str">
        <f t="shared" si="476"/>
        <v>0</v>
      </c>
      <c r="AS279" s="106">
        <f>IFERROR(AR279/AR275,0)</f>
        <v>0</v>
      </c>
      <c r="AT279" s="105">
        <f>CN157</f>
        <v>0</v>
      </c>
      <c r="AU279" s="111">
        <f>IFERROR(AT279/AT290,0)</f>
        <v>0</v>
      </c>
      <c r="AV279" s="112">
        <f t="shared" si="478"/>
        <v>-250</v>
      </c>
      <c r="AW279" s="113">
        <f t="shared" si="479"/>
        <v>-1</v>
      </c>
      <c r="AX279" s="114">
        <f t="shared" si="480"/>
        <v>-60</v>
      </c>
      <c r="AY279" s="113">
        <f t="shared" si="481"/>
        <v>-1</v>
      </c>
      <c r="AZ279" s="114">
        <f t="shared" si="482"/>
        <v>-15000</v>
      </c>
      <c r="BA279" s="115">
        <f t="shared" si="483"/>
        <v>-1</v>
      </c>
      <c r="BB279" s="112">
        <f t="shared" si="484"/>
        <v>-467</v>
      </c>
      <c r="BC279" s="113">
        <f t="shared" si="485"/>
        <v>-1</v>
      </c>
      <c r="BD279" s="114">
        <f t="shared" si="486"/>
        <v>-64.790665952890791</v>
      </c>
      <c r="BE279" s="113">
        <f t="shared" si="487"/>
        <v>-1</v>
      </c>
      <c r="BF279" s="114">
        <f t="shared" si="488"/>
        <v>-30257.240999999998</v>
      </c>
      <c r="BG279" s="115">
        <f t="shared" si="489"/>
        <v>-1</v>
      </c>
      <c r="BH279" s="112">
        <f t="shared" si="490"/>
        <v>0</v>
      </c>
      <c r="BI279" s="113">
        <f t="shared" si="491"/>
        <v>0</v>
      </c>
      <c r="BJ279" s="114">
        <f t="shared" si="492"/>
        <v>0</v>
      </c>
      <c r="BK279" s="113">
        <f t="shared" si="493"/>
        <v>0</v>
      </c>
      <c r="BL279" s="114">
        <f t="shared" si="494"/>
        <v>0</v>
      </c>
      <c r="BM279" s="116">
        <f t="shared" si="495"/>
        <v>0</v>
      </c>
      <c r="BN279" s="117">
        <f t="shared" si="496"/>
        <v>0</v>
      </c>
      <c r="BO279" s="113">
        <f t="shared" si="497"/>
        <v>0</v>
      </c>
      <c r="BP279" s="114">
        <f t="shared" si="498"/>
        <v>0</v>
      </c>
      <c r="BQ279" s="113">
        <f t="shared" si="499"/>
        <v>0</v>
      </c>
      <c r="BR279" s="114">
        <f t="shared" si="468"/>
        <v>0</v>
      </c>
      <c r="BS279" s="116">
        <f t="shared" si="500"/>
        <v>0</v>
      </c>
      <c r="CD279" s="2"/>
      <c r="CE279" s="2"/>
      <c r="CJ279" s="6"/>
      <c r="CK279" s="6"/>
      <c r="CM279" s="6"/>
    </row>
    <row r="280" spans="3:92" ht="18" customHeight="1" x14ac:dyDescent="0.3">
      <c r="C280" s="315"/>
      <c r="D280" s="321"/>
      <c r="E280" s="60" t="s">
        <v>47</v>
      </c>
      <c r="F280" s="61">
        <f>CA158</f>
        <v>0</v>
      </c>
      <c r="G280" s="62">
        <f>IFERROR(F280/F290,0)</f>
        <v>0</v>
      </c>
      <c r="H280" s="63" t="str">
        <f t="shared" si="469"/>
        <v>0</v>
      </c>
      <c r="I280" s="64">
        <f>IFERROR(H280/H275,0)</f>
        <v>0</v>
      </c>
      <c r="J280" s="63">
        <f>CB158</f>
        <v>0</v>
      </c>
      <c r="K280" s="65">
        <f>IFERROR(J280/J290,0)</f>
        <v>0</v>
      </c>
      <c r="L280" s="66">
        <f t="shared" si="501"/>
        <v>0</v>
      </c>
      <c r="M280" s="62">
        <f>IFERROR(L280/L290,0)</f>
        <v>0</v>
      </c>
      <c r="N280" s="63" t="str">
        <f t="shared" si="470"/>
        <v>0</v>
      </c>
      <c r="O280" s="64">
        <f>IFERROR(N280/N275,0)</f>
        <v>0</v>
      </c>
      <c r="P280" s="63">
        <f t="shared" si="502"/>
        <v>0</v>
      </c>
      <c r="Q280" s="67">
        <f>IFERROR(P280/P290,0)</f>
        <v>0</v>
      </c>
      <c r="R280" s="66">
        <f>CE158</f>
        <v>0</v>
      </c>
      <c r="S280" s="62">
        <f>IFERROR(R280/R290,0)</f>
        <v>0</v>
      </c>
      <c r="T280" s="63" t="str">
        <f t="shared" si="471"/>
        <v>0</v>
      </c>
      <c r="U280" s="64">
        <f>IFERROR(T280/T275,0)</f>
        <v>0</v>
      </c>
      <c r="V280" s="63">
        <f>CF158</f>
        <v>0</v>
      </c>
      <c r="W280" s="67">
        <f>IFERROR(V280/V290,0)</f>
        <v>0</v>
      </c>
      <c r="X280" s="68">
        <f>CG158</f>
        <v>0</v>
      </c>
      <c r="Y280" s="62">
        <f>IFERROR(X280/X290,0)</f>
        <v>0</v>
      </c>
      <c r="Z280" s="63" t="str">
        <f t="shared" si="472"/>
        <v>0</v>
      </c>
      <c r="AA280" s="64">
        <f>IFERROR(Z280/Z275,0)</f>
        <v>0</v>
      </c>
      <c r="AB280" s="63">
        <f>CH158</f>
        <v>0</v>
      </c>
      <c r="AC280" s="65">
        <f>IFERROR(AB280/AB290,0)</f>
        <v>0</v>
      </c>
      <c r="AD280" s="66">
        <f>CI158</f>
        <v>0</v>
      </c>
      <c r="AE280" s="62">
        <f>IFERROR(AD280/AD290,0)</f>
        <v>0</v>
      </c>
      <c r="AF280" s="63" t="str">
        <f t="shared" si="473"/>
        <v>0</v>
      </c>
      <c r="AG280" s="64">
        <f>IFERROR(AF280/AF275,0)</f>
        <v>0</v>
      </c>
      <c r="AH280" s="63">
        <f>CJ158</f>
        <v>0</v>
      </c>
      <c r="AI280" s="67">
        <f>IFERROR(AH280/AH290,0)</f>
        <v>0</v>
      </c>
      <c r="AJ280" s="66">
        <f>CK158</f>
        <v>0</v>
      </c>
      <c r="AK280" s="62">
        <f>IFERROR(AJ280/AJ290,0)</f>
        <v>0</v>
      </c>
      <c r="AL280" s="63" t="str">
        <f t="shared" si="474"/>
        <v>0</v>
      </c>
      <c r="AM280" s="64">
        <f>IFERROR(AL280/AL275,0)</f>
        <v>0</v>
      </c>
      <c r="AN280" s="63">
        <f>CL158</f>
        <v>0</v>
      </c>
      <c r="AO280" s="65">
        <f>IFERROR(AN280/AN290,0)</f>
        <v>0</v>
      </c>
      <c r="AP280" s="66">
        <f t="shared" ref="AP280:AP281" si="503">CM158</f>
        <v>0</v>
      </c>
      <c r="AQ280" s="62">
        <f>IFERROR(AP280/AP290,0)</f>
        <v>0</v>
      </c>
      <c r="AR280" s="63" t="str">
        <f t="shared" si="476"/>
        <v>0</v>
      </c>
      <c r="AS280" s="64">
        <f>IFERROR(AR280/AR275,0)</f>
        <v>0</v>
      </c>
      <c r="AT280" s="63">
        <f t="shared" ref="AT280:AT281" si="504">CN158</f>
        <v>0</v>
      </c>
      <c r="AU280" s="69">
        <f>IFERROR(AT280/AT290,0)</f>
        <v>0</v>
      </c>
      <c r="AV280" s="70">
        <f t="shared" si="478"/>
        <v>0</v>
      </c>
      <c r="AW280" s="71">
        <f t="shared" si="479"/>
        <v>0</v>
      </c>
      <c r="AX280" s="72">
        <f t="shared" si="480"/>
        <v>0</v>
      </c>
      <c r="AY280" s="71">
        <f t="shared" si="481"/>
        <v>0</v>
      </c>
      <c r="AZ280" s="72">
        <f t="shared" si="482"/>
        <v>0</v>
      </c>
      <c r="BA280" s="73">
        <f t="shared" si="483"/>
        <v>0</v>
      </c>
      <c r="BB280" s="70">
        <f t="shared" si="484"/>
        <v>0</v>
      </c>
      <c r="BC280" s="71">
        <f t="shared" si="485"/>
        <v>0</v>
      </c>
      <c r="BD280" s="72">
        <f t="shared" si="486"/>
        <v>0</v>
      </c>
      <c r="BE280" s="71">
        <f t="shared" si="487"/>
        <v>0</v>
      </c>
      <c r="BF280" s="72">
        <f t="shared" si="488"/>
        <v>0</v>
      </c>
      <c r="BG280" s="73">
        <f t="shared" si="489"/>
        <v>0</v>
      </c>
      <c r="BH280" s="70">
        <f t="shared" si="490"/>
        <v>0</v>
      </c>
      <c r="BI280" s="71">
        <f t="shared" si="491"/>
        <v>0</v>
      </c>
      <c r="BJ280" s="72">
        <f t="shared" si="492"/>
        <v>0</v>
      </c>
      <c r="BK280" s="71">
        <f t="shared" si="493"/>
        <v>0</v>
      </c>
      <c r="BL280" s="72">
        <f t="shared" si="494"/>
        <v>0</v>
      </c>
      <c r="BM280" s="74">
        <f t="shared" si="495"/>
        <v>0</v>
      </c>
      <c r="BN280" s="75">
        <f t="shared" si="496"/>
        <v>0</v>
      </c>
      <c r="BO280" s="71">
        <f t="shared" si="497"/>
        <v>0</v>
      </c>
      <c r="BP280" s="72">
        <f t="shared" si="498"/>
        <v>0</v>
      </c>
      <c r="BQ280" s="71">
        <f t="shared" si="499"/>
        <v>0</v>
      </c>
      <c r="BR280" s="72">
        <f t="shared" si="468"/>
        <v>0</v>
      </c>
      <c r="BS280" s="74">
        <f t="shared" si="500"/>
        <v>0</v>
      </c>
      <c r="CD280" s="2"/>
      <c r="CE280" s="2"/>
      <c r="CJ280" s="6"/>
      <c r="CK280" s="6"/>
      <c r="CM280" s="6"/>
    </row>
    <row r="281" spans="3:92" ht="18" customHeight="1" x14ac:dyDescent="0.3">
      <c r="C281" s="315"/>
      <c r="D281" s="321"/>
      <c r="E281" s="60" t="s">
        <v>49</v>
      </c>
      <c r="F281" s="61">
        <f>CA159</f>
        <v>300</v>
      </c>
      <c r="G281" s="62">
        <f>IFERROR(F281/F290,0)</f>
        <v>5.9523809523809521E-2</v>
      </c>
      <c r="H281" s="63">
        <f t="shared" si="469"/>
        <v>55</v>
      </c>
      <c r="I281" s="64">
        <f>IFERROR(H281/H275,0)</f>
        <v>0.598054907964787</v>
      </c>
      <c r="J281" s="63">
        <f>CB159</f>
        <v>16500</v>
      </c>
      <c r="K281" s="65">
        <f>IFERROR(J281/J290,0)</f>
        <v>3.9672998316903102E-2</v>
      </c>
      <c r="L281" s="66">
        <f t="shared" si="501"/>
        <v>0</v>
      </c>
      <c r="M281" s="62">
        <f>IFERROR(L281/L290,0)</f>
        <v>0</v>
      </c>
      <c r="N281" s="63" t="str">
        <f t="shared" si="470"/>
        <v>0</v>
      </c>
      <c r="O281" s="64">
        <f>IFERROR(N281/N275,0)</f>
        <v>0</v>
      </c>
      <c r="P281" s="63">
        <f t="shared" si="502"/>
        <v>0</v>
      </c>
      <c r="Q281" s="67">
        <f>IFERROR(P281/P290,0)</f>
        <v>0</v>
      </c>
      <c r="R281" s="66">
        <f>CE159</f>
        <v>457</v>
      </c>
      <c r="S281" s="62">
        <f>IFERROR(R281/R290,0)</f>
        <v>8.9678178963893254E-2</v>
      </c>
      <c r="T281" s="63">
        <f t="shared" si="471"/>
        <v>52.796849015317285</v>
      </c>
      <c r="U281" s="64">
        <f>IFERROR(T281/T275,0)</f>
        <v>0.57887788874738866</v>
      </c>
      <c r="V281" s="63">
        <f>CF159</f>
        <v>24128.16</v>
      </c>
      <c r="W281" s="67">
        <f>IFERROR(V281/V290,0)</f>
        <v>5.8685974055459972E-2</v>
      </c>
      <c r="X281" s="68">
        <f>CG159</f>
        <v>0</v>
      </c>
      <c r="Y281" s="62">
        <f>IFERROR(X281/X290,0)</f>
        <v>0</v>
      </c>
      <c r="Z281" s="63" t="str">
        <f t="shared" si="472"/>
        <v>0</v>
      </c>
      <c r="AA281" s="64">
        <f>IFERROR(Z281/Z275,0)</f>
        <v>0</v>
      </c>
      <c r="AB281" s="63">
        <f>CH159</f>
        <v>0</v>
      </c>
      <c r="AC281" s="65">
        <f>IFERROR(AB281/AB290,0)</f>
        <v>0</v>
      </c>
      <c r="AD281" s="66">
        <f>CI159</f>
        <v>0</v>
      </c>
      <c r="AE281" s="62">
        <f>IFERROR(AD281/AD290,0)</f>
        <v>0</v>
      </c>
      <c r="AF281" s="63" t="str">
        <f t="shared" si="473"/>
        <v>0</v>
      </c>
      <c r="AG281" s="64">
        <f>IFERROR(AF281/AF275,0)</f>
        <v>0</v>
      </c>
      <c r="AH281" s="63">
        <f>CJ159</f>
        <v>0</v>
      </c>
      <c r="AI281" s="67">
        <f>IFERROR(AH281/AH290,0)</f>
        <v>0</v>
      </c>
      <c r="AJ281" s="66">
        <f>CK159</f>
        <v>0</v>
      </c>
      <c r="AK281" s="62">
        <f>IFERROR(AJ281/AJ290,0)</f>
        <v>0</v>
      </c>
      <c r="AL281" s="63" t="str">
        <f t="shared" si="474"/>
        <v>0</v>
      </c>
      <c r="AM281" s="64">
        <f>IFERROR(AL281/AL275,0)</f>
        <v>0</v>
      </c>
      <c r="AN281" s="63">
        <f>CL159</f>
        <v>0</v>
      </c>
      <c r="AO281" s="65">
        <f>IFERROR(AN281/AN290,0)</f>
        <v>0</v>
      </c>
      <c r="AP281" s="66">
        <f t="shared" si="503"/>
        <v>0</v>
      </c>
      <c r="AQ281" s="62">
        <f>IFERROR(AP281/AP290,0)</f>
        <v>0</v>
      </c>
      <c r="AR281" s="63" t="str">
        <f t="shared" si="476"/>
        <v>0</v>
      </c>
      <c r="AS281" s="64">
        <f>IFERROR(AR281/AR275,0)</f>
        <v>0</v>
      </c>
      <c r="AT281" s="63">
        <f t="shared" si="504"/>
        <v>0</v>
      </c>
      <c r="AU281" s="69">
        <f>IFERROR(AT281/AT290,0)</f>
        <v>0</v>
      </c>
      <c r="AV281" s="70">
        <f t="shared" si="478"/>
        <v>-300</v>
      </c>
      <c r="AW281" s="71">
        <f t="shared" si="479"/>
        <v>-1</v>
      </c>
      <c r="AX281" s="72">
        <f t="shared" si="480"/>
        <v>-55</v>
      </c>
      <c r="AY281" s="71">
        <f t="shared" si="481"/>
        <v>-1</v>
      </c>
      <c r="AZ281" s="72">
        <f t="shared" si="482"/>
        <v>-16500</v>
      </c>
      <c r="BA281" s="73">
        <f t="shared" si="483"/>
        <v>-1</v>
      </c>
      <c r="BB281" s="70">
        <f t="shared" si="484"/>
        <v>-457</v>
      </c>
      <c r="BC281" s="71">
        <f t="shared" si="485"/>
        <v>-1</v>
      </c>
      <c r="BD281" s="72">
        <f t="shared" si="486"/>
        <v>-52.796849015317285</v>
      </c>
      <c r="BE281" s="71">
        <f t="shared" si="487"/>
        <v>-1</v>
      </c>
      <c r="BF281" s="72">
        <f t="shared" si="488"/>
        <v>-24128.16</v>
      </c>
      <c r="BG281" s="73">
        <f t="shared" si="489"/>
        <v>-1</v>
      </c>
      <c r="BH281" s="70">
        <f t="shared" si="490"/>
        <v>0</v>
      </c>
      <c r="BI281" s="71">
        <f t="shared" si="491"/>
        <v>0</v>
      </c>
      <c r="BJ281" s="72">
        <f t="shared" si="492"/>
        <v>0</v>
      </c>
      <c r="BK281" s="71">
        <f t="shared" si="493"/>
        <v>0</v>
      </c>
      <c r="BL281" s="72">
        <f t="shared" si="494"/>
        <v>0</v>
      </c>
      <c r="BM281" s="74">
        <f t="shared" si="495"/>
        <v>0</v>
      </c>
      <c r="BN281" s="75">
        <f t="shared" si="496"/>
        <v>0</v>
      </c>
      <c r="BO281" s="71">
        <f t="shared" si="497"/>
        <v>0</v>
      </c>
      <c r="BP281" s="72">
        <f t="shared" si="498"/>
        <v>0</v>
      </c>
      <c r="BQ281" s="71">
        <f t="shared" si="499"/>
        <v>0</v>
      </c>
      <c r="BR281" s="72">
        <f t="shared" si="468"/>
        <v>0</v>
      </c>
      <c r="BS281" s="74">
        <f t="shared" si="500"/>
        <v>0</v>
      </c>
      <c r="CD281" s="2"/>
      <c r="CE281" s="2"/>
      <c r="CJ281" s="6"/>
      <c r="CK281" s="6"/>
      <c r="CM281" s="6"/>
    </row>
    <row r="282" spans="3:92" ht="18" customHeight="1" x14ac:dyDescent="0.3">
      <c r="C282" s="315"/>
      <c r="D282" s="322"/>
      <c r="E282" s="118" t="s">
        <v>41</v>
      </c>
      <c r="F282" s="119">
        <f>SUM(F279:F281)</f>
        <v>550</v>
      </c>
      <c r="G282" s="120">
        <f>IFERROR(F282/F290,0)</f>
        <v>0.10912698412698413</v>
      </c>
      <c r="H282" s="121">
        <f t="shared" si="469"/>
        <v>57.272727272727273</v>
      </c>
      <c r="I282" s="122">
        <f>IFERROR(H282/H275,0)</f>
        <v>0.62276792069060471</v>
      </c>
      <c r="J282" s="121">
        <f>SUM(J279:J281)</f>
        <v>31500</v>
      </c>
      <c r="K282" s="123">
        <f>IFERROR(J282/J290,0)</f>
        <v>7.573936042317865E-2</v>
      </c>
      <c r="L282" s="124">
        <f>SUM(L279:L281)</f>
        <v>0</v>
      </c>
      <c r="M282" s="120">
        <f>IFERROR(L282/L290,0)</f>
        <v>0</v>
      </c>
      <c r="N282" s="121" t="str">
        <f t="shared" si="470"/>
        <v>0</v>
      </c>
      <c r="O282" s="122">
        <f>IFERROR(N282/N275,0)</f>
        <v>0</v>
      </c>
      <c r="P282" s="121">
        <f>SUM(P279:P281)</f>
        <v>0</v>
      </c>
      <c r="Q282" s="125">
        <f>IFERROR(P282/P290,0)</f>
        <v>0</v>
      </c>
      <c r="R282" s="124">
        <f>SUM(R279:R281)</f>
        <v>924</v>
      </c>
      <c r="S282" s="120">
        <f>IFERROR(R282/R290,0)</f>
        <v>0.18131868131868131</v>
      </c>
      <c r="T282" s="121">
        <f t="shared" si="471"/>
        <v>58.858659090909086</v>
      </c>
      <c r="U282" s="122">
        <f>IFERROR(T282/T275,0)</f>
        <v>0.64534109410890927</v>
      </c>
      <c r="V282" s="121">
        <f>SUM(V279:V281)</f>
        <v>54385.400999999998</v>
      </c>
      <c r="W282" s="125">
        <f>IFERROR(V282/V290,0)</f>
        <v>0.13227947063024229</v>
      </c>
      <c r="X282" s="126">
        <f>SUM(X279:X281)</f>
        <v>0</v>
      </c>
      <c r="Y282" s="120">
        <f>IFERROR(X282/X290,0)</f>
        <v>0</v>
      </c>
      <c r="Z282" s="121" t="str">
        <f t="shared" si="472"/>
        <v>0</v>
      </c>
      <c r="AA282" s="122">
        <f>IFERROR(Z282/Z275,0)</f>
        <v>0</v>
      </c>
      <c r="AB282" s="121">
        <f>SUM(AB279:AB281)</f>
        <v>0</v>
      </c>
      <c r="AC282" s="123">
        <f>IFERROR(AB282/AB290,0)</f>
        <v>0</v>
      </c>
      <c r="AD282" s="124">
        <f>SUM(AD279:AD281)</f>
        <v>0</v>
      </c>
      <c r="AE282" s="120">
        <f>IFERROR(AD282/AD290,0)</f>
        <v>0</v>
      </c>
      <c r="AF282" s="121" t="str">
        <f t="shared" si="473"/>
        <v>0</v>
      </c>
      <c r="AG282" s="122">
        <f>IFERROR(AF282/AF275,0)</f>
        <v>0</v>
      </c>
      <c r="AH282" s="121">
        <f>SUM(AH279:AH281)</f>
        <v>0</v>
      </c>
      <c r="AI282" s="125">
        <f>IFERROR(AH282/AH290,0)</f>
        <v>0</v>
      </c>
      <c r="AJ282" s="124">
        <f>SUM(AJ279:AJ281)</f>
        <v>0</v>
      </c>
      <c r="AK282" s="120">
        <f>IFERROR(AJ282/AJ290,0)</f>
        <v>0</v>
      </c>
      <c r="AL282" s="121" t="str">
        <f t="shared" si="474"/>
        <v>0</v>
      </c>
      <c r="AM282" s="122">
        <f>IFERROR(AL282/AL275,0)</f>
        <v>0</v>
      </c>
      <c r="AN282" s="121">
        <f>SUM(AN279:AN281)</f>
        <v>0</v>
      </c>
      <c r="AO282" s="123">
        <f>IFERROR(AN282/AN290,0)</f>
        <v>0</v>
      </c>
      <c r="AP282" s="124">
        <f>SUM(AP279:AP281)</f>
        <v>0</v>
      </c>
      <c r="AQ282" s="120">
        <f>IFERROR(AP282/AP290,0)</f>
        <v>0</v>
      </c>
      <c r="AR282" s="121" t="str">
        <f t="shared" si="476"/>
        <v>0</v>
      </c>
      <c r="AS282" s="122">
        <f>IFERROR(AR282/AR275,0)</f>
        <v>0</v>
      </c>
      <c r="AT282" s="121">
        <f>SUM(AT279:AT281)</f>
        <v>0</v>
      </c>
      <c r="AU282" s="127">
        <f>IFERROR(AT282/AT290,0)</f>
        <v>0</v>
      </c>
      <c r="AV282" s="128">
        <f t="shared" si="478"/>
        <v>-550</v>
      </c>
      <c r="AW282" s="129">
        <f t="shared" si="479"/>
        <v>-1</v>
      </c>
      <c r="AX282" s="130">
        <f t="shared" si="480"/>
        <v>-57.272727272727273</v>
      </c>
      <c r="AY282" s="129">
        <f t="shared" si="481"/>
        <v>-1</v>
      </c>
      <c r="AZ282" s="130">
        <f t="shared" si="482"/>
        <v>-31500</v>
      </c>
      <c r="BA282" s="131">
        <f t="shared" si="483"/>
        <v>-1</v>
      </c>
      <c r="BB282" s="128">
        <f t="shared" si="484"/>
        <v>-924</v>
      </c>
      <c r="BC282" s="129">
        <f t="shared" si="485"/>
        <v>-1</v>
      </c>
      <c r="BD282" s="130">
        <f t="shared" si="486"/>
        <v>-58.858659090909086</v>
      </c>
      <c r="BE282" s="129">
        <f t="shared" si="487"/>
        <v>-1</v>
      </c>
      <c r="BF282" s="130">
        <f t="shared" si="488"/>
        <v>-54385.400999999998</v>
      </c>
      <c r="BG282" s="131">
        <f t="shared" si="489"/>
        <v>-1</v>
      </c>
      <c r="BH282" s="128">
        <f t="shared" si="490"/>
        <v>0</v>
      </c>
      <c r="BI282" s="129">
        <f t="shared" si="491"/>
        <v>0</v>
      </c>
      <c r="BJ282" s="130">
        <f t="shared" si="492"/>
        <v>0</v>
      </c>
      <c r="BK282" s="129">
        <f t="shared" si="493"/>
        <v>0</v>
      </c>
      <c r="BL282" s="130">
        <f t="shared" si="494"/>
        <v>0</v>
      </c>
      <c r="BM282" s="132">
        <f t="shared" si="495"/>
        <v>0</v>
      </c>
      <c r="BN282" s="133">
        <f t="shared" si="496"/>
        <v>0</v>
      </c>
      <c r="BO282" s="129">
        <f t="shared" si="497"/>
        <v>0</v>
      </c>
      <c r="BP282" s="130">
        <f t="shared" si="498"/>
        <v>0</v>
      </c>
      <c r="BQ282" s="129">
        <f t="shared" si="499"/>
        <v>0</v>
      </c>
      <c r="BR282" s="130">
        <f t="shared" si="468"/>
        <v>0</v>
      </c>
      <c r="BS282" s="132">
        <f t="shared" si="500"/>
        <v>0</v>
      </c>
      <c r="CD282" s="2"/>
      <c r="CE282" s="2"/>
      <c r="CJ282" s="6"/>
      <c r="CK282" s="6"/>
      <c r="CM282" s="6"/>
    </row>
    <row r="283" spans="3:92" ht="18" customHeight="1" x14ac:dyDescent="0.3">
      <c r="C283" s="315"/>
      <c r="D283" s="323" t="s">
        <v>52</v>
      </c>
      <c r="E283" s="134" t="s">
        <v>53</v>
      </c>
      <c r="F283" s="35">
        <f>CA160</f>
        <v>150</v>
      </c>
      <c r="G283" s="36">
        <f>IFERROR(F283/F290,0)</f>
        <v>2.976190476190476E-2</v>
      </c>
      <c r="H283" s="37">
        <f t="shared" si="469"/>
        <v>88.464000000000013</v>
      </c>
      <c r="I283" s="38">
        <f>IFERROR(H283/H275,0)</f>
        <v>0.96193326142176228</v>
      </c>
      <c r="J283" s="37">
        <f>CB160</f>
        <v>13269.600000000002</v>
      </c>
      <c r="K283" s="39">
        <f>IFERROR(J283/J290,0)</f>
        <v>3.1905746573695604E-2</v>
      </c>
      <c r="L283" s="40">
        <f t="shared" ref="L283:L287" si="505">CC160</f>
        <v>0</v>
      </c>
      <c r="M283" s="36">
        <f>IFERROR(L283/L290,0)</f>
        <v>0</v>
      </c>
      <c r="N283" s="37" t="str">
        <f t="shared" si="470"/>
        <v>0</v>
      </c>
      <c r="O283" s="38">
        <f>IFERROR(N283/N275,0)</f>
        <v>0</v>
      </c>
      <c r="P283" s="37">
        <f t="shared" ref="P283:P287" si="506">CD160</f>
        <v>0</v>
      </c>
      <c r="Q283" s="41">
        <f>IFERROR(P283/P290,0)</f>
        <v>0</v>
      </c>
      <c r="R283" s="40">
        <f>CE160</f>
        <v>152</v>
      </c>
      <c r="S283" s="36">
        <f>IFERROR(R283/R290,0)</f>
        <v>2.9827315541601257E-2</v>
      </c>
      <c r="T283" s="37">
        <f t="shared" si="471"/>
        <v>93.510671052631579</v>
      </c>
      <c r="U283" s="38">
        <f>IFERROR(T283/T275,0)</f>
        <v>1.0252744404991765</v>
      </c>
      <c r="V283" s="37">
        <f>CF160</f>
        <v>14213.621999999999</v>
      </c>
      <c r="W283" s="41">
        <f>IFERROR(V283/V290,0)</f>
        <v>3.4571233443665618E-2</v>
      </c>
      <c r="X283" s="42">
        <f>CG160</f>
        <v>0</v>
      </c>
      <c r="Y283" s="36">
        <f>IFERROR(X283/X290,0)</f>
        <v>0</v>
      </c>
      <c r="Z283" s="37" t="str">
        <f t="shared" si="472"/>
        <v>0</v>
      </c>
      <c r="AA283" s="38">
        <f>IFERROR(Z283/Z275,0)</f>
        <v>0</v>
      </c>
      <c r="AB283" s="37">
        <f>CH160</f>
        <v>0</v>
      </c>
      <c r="AC283" s="39">
        <f>IFERROR(AB283/AB290,0)</f>
        <v>0</v>
      </c>
      <c r="AD283" s="40">
        <f>CI160</f>
        <v>0</v>
      </c>
      <c r="AE283" s="36">
        <f>IFERROR(AD283/AD290,0)</f>
        <v>0</v>
      </c>
      <c r="AF283" s="37" t="str">
        <f t="shared" si="473"/>
        <v>0</v>
      </c>
      <c r="AG283" s="38">
        <f>IFERROR(AF283/AF275,0)</f>
        <v>0</v>
      </c>
      <c r="AH283" s="37">
        <f>CJ160</f>
        <v>0</v>
      </c>
      <c r="AI283" s="41">
        <f>IFERROR(AH283/AH290,0)</f>
        <v>0</v>
      </c>
      <c r="AJ283" s="40">
        <f>CK160</f>
        <v>0</v>
      </c>
      <c r="AK283" s="36">
        <f>IFERROR(AJ283/AJ290,0)</f>
        <v>0</v>
      </c>
      <c r="AL283" s="37" t="str">
        <f t="shared" si="474"/>
        <v>0</v>
      </c>
      <c r="AM283" s="38">
        <f>IFERROR(AL283/AL275,0)</f>
        <v>0</v>
      </c>
      <c r="AN283" s="37">
        <f>CL160</f>
        <v>0</v>
      </c>
      <c r="AO283" s="39">
        <f>IFERROR(AN283/AN290,0)</f>
        <v>0</v>
      </c>
      <c r="AP283" s="40">
        <f>CM160</f>
        <v>0</v>
      </c>
      <c r="AQ283" s="36">
        <f>IFERROR(AP283/AP290,0)</f>
        <v>0</v>
      </c>
      <c r="AR283" s="37" t="str">
        <f t="shared" si="476"/>
        <v>0</v>
      </c>
      <c r="AS283" s="38">
        <f>IFERROR(AR283/AR275,0)</f>
        <v>0</v>
      </c>
      <c r="AT283" s="37">
        <f>CN160</f>
        <v>0</v>
      </c>
      <c r="AU283" s="43">
        <f>IFERROR(AT283/AT290,0)</f>
        <v>0</v>
      </c>
      <c r="AV283" s="44">
        <f t="shared" si="478"/>
        <v>-150</v>
      </c>
      <c r="AW283" s="45">
        <f t="shared" si="479"/>
        <v>-1</v>
      </c>
      <c r="AX283" s="46">
        <f t="shared" si="480"/>
        <v>-88.464000000000013</v>
      </c>
      <c r="AY283" s="45">
        <f t="shared" si="481"/>
        <v>-1</v>
      </c>
      <c r="AZ283" s="46">
        <f t="shared" si="482"/>
        <v>-13269.600000000002</v>
      </c>
      <c r="BA283" s="47">
        <f t="shared" si="483"/>
        <v>-1</v>
      </c>
      <c r="BB283" s="44">
        <f t="shared" si="484"/>
        <v>-152</v>
      </c>
      <c r="BC283" s="45">
        <f t="shared" si="485"/>
        <v>-1</v>
      </c>
      <c r="BD283" s="46">
        <f t="shared" si="486"/>
        <v>-93.510671052631579</v>
      </c>
      <c r="BE283" s="45">
        <f t="shared" si="487"/>
        <v>-1</v>
      </c>
      <c r="BF283" s="46">
        <f t="shared" si="488"/>
        <v>-14213.621999999999</v>
      </c>
      <c r="BG283" s="47">
        <f t="shared" si="489"/>
        <v>-1</v>
      </c>
      <c r="BH283" s="44">
        <f t="shared" si="490"/>
        <v>0</v>
      </c>
      <c r="BI283" s="45">
        <f t="shared" si="491"/>
        <v>0</v>
      </c>
      <c r="BJ283" s="46">
        <f t="shared" si="492"/>
        <v>0</v>
      </c>
      <c r="BK283" s="45">
        <f t="shared" si="493"/>
        <v>0</v>
      </c>
      <c r="BL283" s="46">
        <f t="shared" si="494"/>
        <v>0</v>
      </c>
      <c r="BM283" s="48">
        <f t="shared" si="495"/>
        <v>0</v>
      </c>
      <c r="BN283" s="49">
        <f t="shared" si="496"/>
        <v>0</v>
      </c>
      <c r="BO283" s="45">
        <f t="shared" si="497"/>
        <v>0</v>
      </c>
      <c r="BP283" s="46">
        <f t="shared" si="498"/>
        <v>0</v>
      </c>
      <c r="BQ283" s="45">
        <f t="shared" si="499"/>
        <v>0</v>
      </c>
      <c r="BR283" s="46">
        <f t="shared" si="468"/>
        <v>0</v>
      </c>
      <c r="BS283" s="48">
        <f t="shared" si="500"/>
        <v>0</v>
      </c>
      <c r="CD283" s="2"/>
      <c r="CE283" s="2"/>
      <c r="CJ283" s="6"/>
      <c r="CK283" s="6"/>
      <c r="CM283" s="6"/>
    </row>
    <row r="284" spans="3:92" ht="18" customHeight="1" x14ac:dyDescent="0.3">
      <c r="C284" s="315"/>
      <c r="D284" s="324"/>
      <c r="E284" s="60" t="s">
        <v>51</v>
      </c>
      <c r="F284" s="61">
        <f>CA161</f>
        <v>900</v>
      </c>
      <c r="G284" s="62">
        <f>IFERROR(F284/F290,0)</f>
        <v>0.17857142857142858</v>
      </c>
      <c r="H284" s="63">
        <f t="shared" si="469"/>
        <v>81.168000000000006</v>
      </c>
      <c r="I284" s="64">
        <f>IFERROR(H284/H275,0)</f>
        <v>0.88259855944883336</v>
      </c>
      <c r="J284" s="63">
        <f>CB161</f>
        <v>73051.200000000012</v>
      </c>
      <c r="K284" s="65">
        <f>IFERROR(J284/J290,0)</f>
        <v>0.17564606876653044</v>
      </c>
      <c r="L284" s="66">
        <f t="shared" si="505"/>
        <v>0</v>
      </c>
      <c r="M284" s="62">
        <f>IFERROR(L284/L290,0)</f>
        <v>0</v>
      </c>
      <c r="N284" s="63" t="str">
        <f t="shared" si="470"/>
        <v>0</v>
      </c>
      <c r="O284" s="64">
        <f>IFERROR(N284/N275,0)</f>
        <v>0</v>
      </c>
      <c r="P284" s="63">
        <f t="shared" si="506"/>
        <v>0</v>
      </c>
      <c r="Q284" s="67">
        <f>IFERROR(P284/P290,0)</f>
        <v>0</v>
      </c>
      <c r="R284" s="66">
        <f>CE161</f>
        <v>221</v>
      </c>
      <c r="S284" s="62">
        <f>IFERROR(R284/R290,0)</f>
        <v>4.336734693877551E-2</v>
      </c>
      <c r="T284" s="63">
        <f t="shared" si="471"/>
        <v>73.360574660633489</v>
      </c>
      <c r="U284" s="64">
        <f>IFERROR(T284/T275,0)</f>
        <v>0.80434373203829523</v>
      </c>
      <c r="V284" s="63">
        <f>CF161</f>
        <v>16212.687</v>
      </c>
      <c r="W284" s="67">
        <f>IFERROR(V284/V290,0)</f>
        <v>3.9433480574204302E-2</v>
      </c>
      <c r="X284" s="68">
        <f>CG161</f>
        <v>0</v>
      </c>
      <c r="Y284" s="62">
        <f>IFERROR(X284/X290,0)</f>
        <v>0</v>
      </c>
      <c r="Z284" s="63" t="str">
        <f t="shared" si="472"/>
        <v>0</v>
      </c>
      <c r="AA284" s="64">
        <f>IFERROR(Z284/Z275,0)</f>
        <v>0</v>
      </c>
      <c r="AB284" s="63">
        <f>CH161</f>
        <v>0</v>
      </c>
      <c r="AC284" s="65">
        <f>IFERROR(AB284/AB290,0)</f>
        <v>0</v>
      </c>
      <c r="AD284" s="66">
        <f>CI161</f>
        <v>0</v>
      </c>
      <c r="AE284" s="62">
        <f>IFERROR(AD284/AD290,0)</f>
        <v>0</v>
      </c>
      <c r="AF284" s="63" t="str">
        <f t="shared" si="473"/>
        <v>0</v>
      </c>
      <c r="AG284" s="64">
        <f>IFERROR(AF284/AF275,0)</f>
        <v>0</v>
      </c>
      <c r="AH284" s="63">
        <f>CJ161</f>
        <v>0</v>
      </c>
      <c r="AI284" s="67">
        <f>IFERROR(AH284/AH290,0)</f>
        <v>0</v>
      </c>
      <c r="AJ284" s="66">
        <f>CK161</f>
        <v>0</v>
      </c>
      <c r="AK284" s="62">
        <f>IFERROR(AJ284/AJ290,0)</f>
        <v>0</v>
      </c>
      <c r="AL284" s="63" t="str">
        <f t="shared" si="474"/>
        <v>0</v>
      </c>
      <c r="AM284" s="64">
        <f>IFERROR(AL284/AL275,0)</f>
        <v>0</v>
      </c>
      <c r="AN284" s="63">
        <f>CL161</f>
        <v>0</v>
      </c>
      <c r="AO284" s="65">
        <f>IFERROR(AN284/AN290,0)</f>
        <v>0</v>
      </c>
      <c r="AP284" s="66">
        <f t="shared" ref="AP284:AP287" si="507">CM161</f>
        <v>0</v>
      </c>
      <c r="AQ284" s="62">
        <f>IFERROR(AP284/AP290,0)</f>
        <v>0</v>
      </c>
      <c r="AR284" s="63" t="str">
        <f t="shared" si="476"/>
        <v>0</v>
      </c>
      <c r="AS284" s="64">
        <f>IFERROR(AR284/AR275,0)</f>
        <v>0</v>
      </c>
      <c r="AT284" s="63">
        <f t="shared" ref="AT284:AT287" si="508">CN161</f>
        <v>0</v>
      </c>
      <c r="AU284" s="69">
        <f>IFERROR(AT284/AT290,0)</f>
        <v>0</v>
      </c>
      <c r="AV284" s="70">
        <f t="shared" si="478"/>
        <v>-900</v>
      </c>
      <c r="AW284" s="71">
        <f t="shared" si="479"/>
        <v>-1</v>
      </c>
      <c r="AX284" s="72">
        <f t="shared" si="480"/>
        <v>-81.168000000000006</v>
      </c>
      <c r="AY284" s="71">
        <f t="shared" si="481"/>
        <v>-1</v>
      </c>
      <c r="AZ284" s="72">
        <f t="shared" si="482"/>
        <v>-73051.200000000012</v>
      </c>
      <c r="BA284" s="73">
        <f t="shared" si="483"/>
        <v>-1</v>
      </c>
      <c r="BB284" s="70">
        <f t="shared" si="484"/>
        <v>-221</v>
      </c>
      <c r="BC284" s="71">
        <f t="shared" si="485"/>
        <v>-1</v>
      </c>
      <c r="BD284" s="72">
        <f t="shared" si="486"/>
        <v>-73.360574660633489</v>
      </c>
      <c r="BE284" s="71">
        <f t="shared" si="487"/>
        <v>-1</v>
      </c>
      <c r="BF284" s="72">
        <f t="shared" si="488"/>
        <v>-16212.687</v>
      </c>
      <c r="BG284" s="73">
        <f t="shared" si="489"/>
        <v>-1</v>
      </c>
      <c r="BH284" s="70">
        <f t="shared" si="490"/>
        <v>0</v>
      </c>
      <c r="BI284" s="71">
        <f t="shared" si="491"/>
        <v>0</v>
      </c>
      <c r="BJ284" s="72">
        <f t="shared" si="492"/>
        <v>0</v>
      </c>
      <c r="BK284" s="71">
        <f t="shared" si="493"/>
        <v>0</v>
      </c>
      <c r="BL284" s="72">
        <f t="shared" si="494"/>
        <v>0</v>
      </c>
      <c r="BM284" s="74">
        <f t="shared" si="495"/>
        <v>0</v>
      </c>
      <c r="BN284" s="75">
        <f t="shared" si="496"/>
        <v>0</v>
      </c>
      <c r="BO284" s="71">
        <f t="shared" si="497"/>
        <v>0</v>
      </c>
      <c r="BP284" s="72">
        <f t="shared" si="498"/>
        <v>0</v>
      </c>
      <c r="BQ284" s="71">
        <f t="shared" si="499"/>
        <v>0</v>
      </c>
      <c r="BR284" s="72">
        <f t="shared" si="468"/>
        <v>0</v>
      </c>
      <c r="BS284" s="74">
        <f t="shared" si="500"/>
        <v>0</v>
      </c>
      <c r="CD284" s="2"/>
      <c r="CE284" s="2"/>
      <c r="CJ284" s="6"/>
      <c r="CK284" s="6"/>
      <c r="CM284" s="6"/>
    </row>
    <row r="285" spans="3:92" ht="18" customHeight="1" x14ac:dyDescent="0.3">
      <c r="C285" s="315"/>
      <c r="D285" s="324"/>
      <c r="E285" s="60" t="s">
        <v>54</v>
      </c>
      <c r="F285" s="61">
        <f>CA162</f>
        <v>1200</v>
      </c>
      <c r="G285" s="62">
        <f>IFERROR(F285/F290,0)</f>
        <v>0.23809523809523808</v>
      </c>
      <c r="H285" s="63">
        <f t="shared" si="469"/>
        <v>80.256000000000014</v>
      </c>
      <c r="I285" s="64">
        <f>IFERROR(H285/H275,0)</f>
        <v>0.87268172170221736</v>
      </c>
      <c r="J285" s="63">
        <f>CB162</f>
        <v>96307.200000000012</v>
      </c>
      <c r="K285" s="65">
        <f>IFERROR(J285/J290,0)</f>
        <v>0.23156335657610005</v>
      </c>
      <c r="L285" s="66">
        <f t="shared" si="505"/>
        <v>0</v>
      </c>
      <c r="M285" s="62">
        <f>IFERROR(L285/L290,0)</f>
        <v>0</v>
      </c>
      <c r="N285" s="63" t="str">
        <f t="shared" si="470"/>
        <v>0</v>
      </c>
      <c r="O285" s="64">
        <f>IFERROR(N285/N275,0)</f>
        <v>0</v>
      </c>
      <c r="P285" s="63">
        <f t="shared" si="506"/>
        <v>0</v>
      </c>
      <c r="Q285" s="67">
        <f>IFERROR(P285/P290,0)</f>
        <v>0</v>
      </c>
      <c r="R285" s="66">
        <f>CE162</f>
        <v>710</v>
      </c>
      <c r="S285" s="62">
        <f>IFERROR(R285/R290,0)</f>
        <v>0.13932496075353218</v>
      </c>
      <c r="T285" s="63">
        <f t="shared" si="471"/>
        <v>70.641111267605638</v>
      </c>
      <c r="U285" s="64">
        <f>IFERROR(T285/T275,0)</f>
        <v>0.77452685362903517</v>
      </c>
      <c r="V285" s="63">
        <f>CF162</f>
        <v>50155.188999999998</v>
      </c>
      <c r="W285" s="67">
        <f>IFERROR(V285/V290,0)</f>
        <v>0.1219904924536596</v>
      </c>
      <c r="X285" s="68">
        <f>CG162</f>
        <v>0</v>
      </c>
      <c r="Y285" s="62">
        <f>IFERROR(X285/X290,0)</f>
        <v>0</v>
      </c>
      <c r="Z285" s="63" t="str">
        <f t="shared" si="472"/>
        <v>0</v>
      </c>
      <c r="AA285" s="64">
        <f>IFERROR(Z285/Z275,0)</f>
        <v>0</v>
      </c>
      <c r="AB285" s="63">
        <f>CH162</f>
        <v>0</v>
      </c>
      <c r="AC285" s="65">
        <f>IFERROR(AB285/AB290,0)</f>
        <v>0</v>
      </c>
      <c r="AD285" s="66">
        <f>CI162</f>
        <v>0</v>
      </c>
      <c r="AE285" s="62">
        <f>IFERROR(AD285/AD290,0)</f>
        <v>0</v>
      </c>
      <c r="AF285" s="63" t="str">
        <f t="shared" si="473"/>
        <v>0</v>
      </c>
      <c r="AG285" s="64">
        <f>IFERROR(AF285/AF275,0)</f>
        <v>0</v>
      </c>
      <c r="AH285" s="63">
        <f>CJ162</f>
        <v>0</v>
      </c>
      <c r="AI285" s="67">
        <f>IFERROR(AH285/AH290,0)</f>
        <v>0</v>
      </c>
      <c r="AJ285" s="66">
        <f>CK162</f>
        <v>0</v>
      </c>
      <c r="AK285" s="62">
        <f>IFERROR(AJ285/AJ290,0)</f>
        <v>0</v>
      </c>
      <c r="AL285" s="63" t="str">
        <f t="shared" si="474"/>
        <v>0</v>
      </c>
      <c r="AM285" s="64">
        <f>IFERROR(AL285/AL275,0)</f>
        <v>0</v>
      </c>
      <c r="AN285" s="63">
        <f>CL162</f>
        <v>0</v>
      </c>
      <c r="AO285" s="65">
        <f>IFERROR(AN285/AN290,0)</f>
        <v>0</v>
      </c>
      <c r="AP285" s="66">
        <f t="shared" si="507"/>
        <v>0</v>
      </c>
      <c r="AQ285" s="62">
        <f>IFERROR(AP285/AP290,0)</f>
        <v>0</v>
      </c>
      <c r="AR285" s="63" t="str">
        <f t="shared" si="476"/>
        <v>0</v>
      </c>
      <c r="AS285" s="64">
        <f>IFERROR(AR285/AR275,0)</f>
        <v>0</v>
      </c>
      <c r="AT285" s="63">
        <f t="shared" si="508"/>
        <v>0</v>
      </c>
      <c r="AU285" s="69">
        <f>IFERROR(AT285/AT290,0)</f>
        <v>0</v>
      </c>
      <c r="AV285" s="70">
        <f t="shared" si="478"/>
        <v>-1200</v>
      </c>
      <c r="AW285" s="71">
        <f t="shared" si="479"/>
        <v>-1</v>
      </c>
      <c r="AX285" s="72">
        <f t="shared" si="480"/>
        <v>-80.256000000000014</v>
      </c>
      <c r="AY285" s="71">
        <f t="shared" si="481"/>
        <v>-1</v>
      </c>
      <c r="AZ285" s="72">
        <f t="shared" si="482"/>
        <v>-96307.200000000012</v>
      </c>
      <c r="BA285" s="73">
        <f t="shared" si="483"/>
        <v>-1</v>
      </c>
      <c r="BB285" s="70">
        <f t="shared" si="484"/>
        <v>-710</v>
      </c>
      <c r="BC285" s="71">
        <f t="shared" si="485"/>
        <v>-1</v>
      </c>
      <c r="BD285" s="72">
        <f t="shared" si="486"/>
        <v>-70.641111267605638</v>
      </c>
      <c r="BE285" s="71">
        <f t="shared" si="487"/>
        <v>-1</v>
      </c>
      <c r="BF285" s="72">
        <f t="shared" si="488"/>
        <v>-50155.188999999998</v>
      </c>
      <c r="BG285" s="73">
        <f t="shared" si="489"/>
        <v>-1</v>
      </c>
      <c r="BH285" s="70">
        <f t="shared" si="490"/>
        <v>0</v>
      </c>
      <c r="BI285" s="71">
        <f t="shared" si="491"/>
        <v>0</v>
      </c>
      <c r="BJ285" s="72">
        <f t="shared" si="492"/>
        <v>0</v>
      </c>
      <c r="BK285" s="71">
        <f t="shared" si="493"/>
        <v>0</v>
      </c>
      <c r="BL285" s="72">
        <f t="shared" si="494"/>
        <v>0</v>
      </c>
      <c r="BM285" s="74">
        <f t="shared" si="495"/>
        <v>0</v>
      </c>
      <c r="BN285" s="75">
        <f t="shared" si="496"/>
        <v>0</v>
      </c>
      <c r="BO285" s="71">
        <f t="shared" si="497"/>
        <v>0</v>
      </c>
      <c r="BP285" s="72">
        <f t="shared" si="498"/>
        <v>0</v>
      </c>
      <c r="BQ285" s="71">
        <f t="shared" si="499"/>
        <v>0</v>
      </c>
      <c r="BR285" s="72">
        <f t="shared" si="468"/>
        <v>0</v>
      </c>
      <c r="BS285" s="74">
        <f t="shared" si="500"/>
        <v>0</v>
      </c>
      <c r="CD285" s="2"/>
      <c r="CE285" s="2"/>
      <c r="CJ285" s="6"/>
      <c r="CK285" s="6"/>
      <c r="CM285" s="6"/>
    </row>
    <row r="286" spans="3:92" ht="18" customHeight="1" x14ac:dyDescent="0.3">
      <c r="C286" s="315"/>
      <c r="D286" s="324"/>
      <c r="E286" s="60" t="s">
        <v>56</v>
      </c>
      <c r="F286" s="61">
        <f>CA163</f>
        <v>10</v>
      </c>
      <c r="G286" s="62">
        <f>IFERROR(F286/F290,0)</f>
        <v>1.984126984126984E-3</v>
      </c>
      <c r="H286" s="63">
        <f t="shared" si="469"/>
        <v>82.080000000000013</v>
      </c>
      <c r="I286" s="64">
        <f>IFERROR(H286/H275,0)</f>
        <v>0.89251539719544959</v>
      </c>
      <c r="J286" s="63">
        <f>CB163</f>
        <v>820.80000000000018</v>
      </c>
      <c r="K286" s="65">
        <f>IFERROR(J286/J290,0)</f>
        <v>1.9735513344553983E-3</v>
      </c>
      <c r="L286" s="66">
        <f t="shared" si="505"/>
        <v>0</v>
      </c>
      <c r="M286" s="62">
        <f>IFERROR(L286/L290,0)</f>
        <v>0</v>
      </c>
      <c r="N286" s="63" t="str">
        <f t="shared" si="470"/>
        <v>0</v>
      </c>
      <c r="O286" s="64">
        <f>IFERROR(N286/N275,0)</f>
        <v>0</v>
      </c>
      <c r="P286" s="63">
        <f t="shared" si="506"/>
        <v>0</v>
      </c>
      <c r="Q286" s="67">
        <f>IFERROR(P286/P290,0)</f>
        <v>0</v>
      </c>
      <c r="R286" s="66">
        <f>CE163</f>
        <v>1</v>
      </c>
      <c r="S286" s="62">
        <f>IFERROR(R286/R290,0)</f>
        <v>1.9623233908948196E-4</v>
      </c>
      <c r="T286" s="63">
        <f t="shared" si="471"/>
        <v>78.635999999999996</v>
      </c>
      <c r="U286" s="64">
        <f>IFERROR(T286/T275,0)</f>
        <v>0.86218481800558444</v>
      </c>
      <c r="V286" s="63">
        <f>CF163</f>
        <v>78.635999999999996</v>
      </c>
      <c r="W286" s="67">
        <f>IFERROR(V286/V290,0)</f>
        <v>1.9126324824707521E-4</v>
      </c>
      <c r="X286" s="68">
        <f>CG163</f>
        <v>0</v>
      </c>
      <c r="Y286" s="62">
        <f>IFERROR(X286/X290,0)</f>
        <v>0</v>
      </c>
      <c r="Z286" s="63" t="str">
        <f t="shared" si="472"/>
        <v>0</v>
      </c>
      <c r="AA286" s="64">
        <f>IFERROR(Z286/Z275,0)</f>
        <v>0</v>
      </c>
      <c r="AB286" s="63">
        <f>CH163</f>
        <v>0</v>
      </c>
      <c r="AC286" s="65">
        <f>IFERROR(AB286/AB290,0)</f>
        <v>0</v>
      </c>
      <c r="AD286" s="66">
        <f>CI163</f>
        <v>0</v>
      </c>
      <c r="AE286" s="62">
        <f>IFERROR(AD286/AD290,0)</f>
        <v>0</v>
      </c>
      <c r="AF286" s="63" t="str">
        <f t="shared" si="473"/>
        <v>0</v>
      </c>
      <c r="AG286" s="64">
        <f>IFERROR(AF286/AF275,0)</f>
        <v>0</v>
      </c>
      <c r="AH286" s="63">
        <f>CJ163</f>
        <v>0</v>
      </c>
      <c r="AI286" s="67">
        <f>IFERROR(AH286/AH290,0)</f>
        <v>0</v>
      </c>
      <c r="AJ286" s="66">
        <f>CK163</f>
        <v>0</v>
      </c>
      <c r="AK286" s="62">
        <f>IFERROR(AJ286/AJ290,0)</f>
        <v>0</v>
      </c>
      <c r="AL286" s="63" t="str">
        <f t="shared" si="474"/>
        <v>0</v>
      </c>
      <c r="AM286" s="64">
        <f>IFERROR(AL286/AL275,0)</f>
        <v>0</v>
      </c>
      <c r="AN286" s="63">
        <f>CL163</f>
        <v>0</v>
      </c>
      <c r="AO286" s="65">
        <f>IFERROR(AN286/AN290,0)</f>
        <v>0</v>
      </c>
      <c r="AP286" s="66">
        <f t="shared" si="507"/>
        <v>0</v>
      </c>
      <c r="AQ286" s="62">
        <f>IFERROR(AP286/AP290,0)</f>
        <v>0</v>
      </c>
      <c r="AR286" s="63" t="str">
        <f t="shared" si="476"/>
        <v>0</v>
      </c>
      <c r="AS286" s="64">
        <f>IFERROR(AR286/AR275,0)</f>
        <v>0</v>
      </c>
      <c r="AT286" s="63">
        <f t="shared" si="508"/>
        <v>0</v>
      </c>
      <c r="AU286" s="69">
        <f>IFERROR(AT286/AT290,0)</f>
        <v>0</v>
      </c>
      <c r="AV286" s="70">
        <f t="shared" si="478"/>
        <v>-10</v>
      </c>
      <c r="AW286" s="71">
        <f t="shared" si="479"/>
        <v>-1</v>
      </c>
      <c r="AX286" s="72">
        <f t="shared" si="480"/>
        <v>-82.080000000000013</v>
      </c>
      <c r="AY286" s="71">
        <f t="shared" si="481"/>
        <v>-1</v>
      </c>
      <c r="AZ286" s="72">
        <f t="shared" si="482"/>
        <v>-820.80000000000018</v>
      </c>
      <c r="BA286" s="73">
        <f t="shared" si="483"/>
        <v>-1</v>
      </c>
      <c r="BB286" s="70">
        <f t="shared" si="484"/>
        <v>-1</v>
      </c>
      <c r="BC286" s="71">
        <f t="shared" si="485"/>
        <v>-1</v>
      </c>
      <c r="BD286" s="72">
        <f t="shared" si="486"/>
        <v>-78.635999999999996</v>
      </c>
      <c r="BE286" s="71">
        <f t="shared" si="487"/>
        <v>-1</v>
      </c>
      <c r="BF286" s="72">
        <f t="shared" si="488"/>
        <v>-78.635999999999996</v>
      </c>
      <c r="BG286" s="73">
        <f t="shared" si="489"/>
        <v>-1</v>
      </c>
      <c r="BH286" s="70">
        <f t="shared" si="490"/>
        <v>0</v>
      </c>
      <c r="BI286" s="71">
        <f t="shared" si="491"/>
        <v>0</v>
      </c>
      <c r="BJ286" s="72">
        <f t="shared" si="492"/>
        <v>0</v>
      </c>
      <c r="BK286" s="71">
        <f t="shared" si="493"/>
        <v>0</v>
      </c>
      <c r="BL286" s="72">
        <f t="shared" si="494"/>
        <v>0</v>
      </c>
      <c r="BM286" s="74">
        <f t="shared" si="495"/>
        <v>0</v>
      </c>
      <c r="BN286" s="75">
        <f t="shared" si="496"/>
        <v>0</v>
      </c>
      <c r="BO286" s="71">
        <f t="shared" si="497"/>
        <v>0</v>
      </c>
      <c r="BP286" s="72">
        <f t="shared" si="498"/>
        <v>0</v>
      </c>
      <c r="BQ286" s="71">
        <f t="shared" si="499"/>
        <v>0</v>
      </c>
      <c r="BR286" s="72">
        <f t="shared" si="468"/>
        <v>0</v>
      </c>
      <c r="BS286" s="74">
        <f t="shared" si="500"/>
        <v>0</v>
      </c>
      <c r="CD286" s="2"/>
      <c r="CE286" s="2"/>
      <c r="CJ286" s="6"/>
      <c r="CK286" s="6"/>
      <c r="CM286" s="6"/>
    </row>
    <row r="287" spans="3:92" ht="18" customHeight="1" x14ac:dyDescent="0.3">
      <c r="C287" s="315"/>
      <c r="D287" s="324"/>
      <c r="E287" s="60" t="s">
        <v>39</v>
      </c>
      <c r="F287" s="61">
        <f>CA164</f>
        <v>90</v>
      </c>
      <c r="G287" s="62">
        <f>IFERROR(F287/F290,0)</f>
        <v>1.7857142857142856E-2</v>
      </c>
      <c r="H287" s="63">
        <f t="shared" si="469"/>
        <v>86.640000000000015</v>
      </c>
      <c r="I287" s="64">
        <f>IFERROR(H287/H275,0)</f>
        <v>0.94209958592853005</v>
      </c>
      <c r="J287" s="63">
        <f>CB164</f>
        <v>7797.6000000000013</v>
      </c>
      <c r="K287" s="65">
        <f>IFERROR(J287/J290,0)</f>
        <v>1.8748737677326283E-2</v>
      </c>
      <c r="L287" s="66">
        <f t="shared" si="505"/>
        <v>0</v>
      </c>
      <c r="M287" s="62">
        <f>IFERROR(L287/L290,0)</f>
        <v>0</v>
      </c>
      <c r="N287" s="63" t="str">
        <f t="shared" si="470"/>
        <v>0</v>
      </c>
      <c r="O287" s="64">
        <f>IFERROR(N287/N275,0)</f>
        <v>0</v>
      </c>
      <c r="P287" s="63">
        <f t="shared" si="506"/>
        <v>0</v>
      </c>
      <c r="Q287" s="67">
        <f>IFERROR(P287/P290,0)</f>
        <v>0</v>
      </c>
      <c r="R287" s="66">
        <f>CE164</f>
        <v>108</v>
      </c>
      <c r="S287" s="62">
        <f>IFERROR(R287/R290,0)</f>
        <v>2.119309262166405E-2</v>
      </c>
      <c r="T287" s="63">
        <f t="shared" si="471"/>
        <v>93.46797222222223</v>
      </c>
      <c r="U287" s="64">
        <f>IFERROR(T287/T275,0)</f>
        <v>1.0248062798179931</v>
      </c>
      <c r="V287" s="63">
        <f>CF164</f>
        <v>10094.541000000001</v>
      </c>
      <c r="W287" s="67">
        <f>IFERROR(V287/V290,0)</f>
        <v>2.4552554825058234E-2</v>
      </c>
      <c r="X287" s="68">
        <f>CG164</f>
        <v>0</v>
      </c>
      <c r="Y287" s="62">
        <f>IFERROR(X287/X290,0)</f>
        <v>0</v>
      </c>
      <c r="Z287" s="63" t="str">
        <f t="shared" si="472"/>
        <v>0</v>
      </c>
      <c r="AA287" s="64">
        <f>IFERROR(Z287/Z275,0)</f>
        <v>0</v>
      </c>
      <c r="AB287" s="63">
        <f>CH164</f>
        <v>0</v>
      </c>
      <c r="AC287" s="65">
        <f>IFERROR(AB287/AB290,0)</f>
        <v>0</v>
      </c>
      <c r="AD287" s="66">
        <f>CI164</f>
        <v>0</v>
      </c>
      <c r="AE287" s="62">
        <f>IFERROR(AD287/AD290,0)</f>
        <v>0</v>
      </c>
      <c r="AF287" s="63" t="str">
        <f t="shared" si="473"/>
        <v>0</v>
      </c>
      <c r="AG287" s="64">
        <f>IFERROR(AF287/AF275,0)</f>
        <v>0</v>
      </c>
      <c r="AH287" s="63">
        <f>CJ164</f>
        <v>0</v>
      </c>
      <c r="AI287" s="67">
        <f>IFERROR(AH287/AH290,0)</f>
        <v>0</v>
      </c>
      <c r="AJ287" s="66">
        <f>CK164</f>
        <v>0</v>
      </c>
      <c r="AK287" s="62">
        <f>IFERROR(AJ287/AJ290,0)</f>
        <v>0</v>
      </c>
      <c r="AL287" s="63" t="str">
        <f t="shared" si="474"/>
        <v>0</v>
      </c>
      <c r="AM287" s="64">
        <f>IFERROR(AL287/AL275,0)</f>
        <v>0</v>
      </c>
      <c r="AN287" s="63">
        <f>CL164</f>
        <v>0</v>
      </c>
      <c r="AO287" s="65">
        <f>IFERROR(AN287/AN290,0)</f>
        <v>0</v>
      </c>
      <c r="AP287" s="66">
        <f t="shared" si="507"/>
        <v>0</v>
      </c>
      <c r="AQ287" s="62">
        <f>IFERROR(AP287/AP290,0)</f>
        <v>0</v>
      </c>
      <c r="AR287" s="63" t="str">
        <f t="shared" si="476"/>
        <v>0</v>
      </c>
      <c r="AS287" s="64">
        <f>IFERROR(AR287/AR275,0)</f>
        <v>0</v>
      </c>
      <c r="AT287" s="63">
        <f t="shared" si="508"/>
        <v>0</v>
      </c>
      <c r="AU287" s="69">
        <f>IFERROR(AT287/AT290,0)</f>
        <v>0</v>
      </c>
      <c r="AV287" s="70">
        <f t="shared" si="478"/>
        <v>-90</v>
      </c>
      <c r="AW287" s="71">
        <f t="shared" si="479"/>
        <v>-1</v>
      </c>
      <c r="AX287" s="72">
        <f t="shared" si="480"/>
        <v>-86.640000000000015</v>
      </c>
      <c r="AY287" s="71">
        <f t="shared" si="481"/>
        <v>-1</v>
      </c>
      <c r="AZ287" s="72">
        <f t="shared" si="482"/>
        <v>-7797.6000000000013</v>
      </c>
      <c r="BA287" s="73">
        <f t="shared" si="483"/>
        <v>-1</v>
      </c>
      <c r="BB287" s="70">
        <f t="shared" si="484"/>
        <v>-108</v>
      </c>
      <c r="BC287" s="71">
        <f t="shared" si="485"/>
        <v>-1</v>
      </c>
      <c r="BD287" s="72">
        <f t="shared" si="486"/>
        <v>-93.46797222222223</v>
      </c>
      <c r="BE287" s="71">
        <f t="shared" si="487"/>
        <v>-1</v>
      </c>
      <c r="BF287" s="72">
        <f t="shared" si="488"/>
        <v>-10094.541000000001</v>
      </c>
      <c r="BG287" s="73">
        <f t="shared" si="489"/>
        <v>-1</v>
      </c>
      <c r="BH287" s="70">
        <f t="shared" si="490"/>
        <v>0</v>
      </c>
      <c r="BI287" s="71">
        <f t="shared" si="491"/>
        <v>0</v>
      </c>
      <c r="BJ287" s="72">
        <f t="shared" si="492"/>
        <v>0</v>
      </c>
      <c r="BK287" s="71">
        <f t="shared" si="493"/>
        <v>0</v>
      </c>
      <c r="BL287" s="72">
        <f t="shared" si="494"/>
        <v>0</v>
      </c>
      <c r="BM287" s="74">
        <f t="shared" si="495"/>
        <v>0</v>
      </c>
      <c r="BN287" s="75">
        <f t="shared" si="496"/>
        <v>0</v>
      </c>
      <c r="BO287" s="71">
        <f t="shared" si="497"/>
        <v>0</v>
      </c>
      <c r="BP287" s="72">
        <f t="shared" si="498"/>
        <v>0</v>
      </c>
      <c r="BQ287" s="71">
        <f t="shared" si="499"/>
        <v>0</v>
      </c>
      <c r="BR287" s="72">
        <f t="shared" si="468"/>
        <v>0</v>
      </c>
      <c r="BS287" s="74">
        <f t="shared" si="500"/>
        <v>0</v>
      </c>
      <c r="CD287" s="2"/>
      <c r="CE287" s="2"/>
      <c r="CJ287" s="6"/>
      <c r="CK287" s="6"/>
      <c r="CM287" s="6"/>
    </row>
    <row r="288" spans="3:92" ht="18" customHeight="1" x14ac:dyDescent="0.3">
      <c r="C288" s="315"/>
      <c r="D288" s="325"/>
      <c r="E288" s="86" t="s">
        <v>41</v>
      </c>
      <c r="F288" s="87">
        <f>SUM(F283:F287)</f>
        <v>2350</v>
      </c>
      <c r="G288" s="88">
        <f>IFERROR(F288/F290,0)</f>
        <v>0.46626984126984128</v>
      </c>
      <c r="H288" s="89">
        <f t="shared" si="469"/>
        <v>81.381446808510645</v>
      </c>
      <c r="I288" s="90">
        <f>IFERROR(H288/H275,0)</f>
        <v>0.88491952147463715</v>
      </c>
      <c r="J288" s="89">
        <f>SUM(J283:J287)</f>
        <v>191246.40000000002</v>
      </c>
      <c r="K288" s="91">
        <f>IFERROR(J288/J290,0)</f>
        <v>0.45983746092810779</v>
      </c>
      <c r="L288" s="92">
        <f>SUM(L283:L287)</f>
        <v>0</v>
      </c>
      <c r="M288" s="88">
        <f>IFERROR(L288/L290,0)</f>
        <v>0</v>
      </c>
      <c r="N288" s="89" t="str">
        <f t="shared" si="470"/>
        <v>0</v>
      </c>
      <c r="O288" s="90">
        <f>IFERROR(N288/N275,0)</f>
        <v>0</v>
      </c>
      <c r="P288" s="89">
        <f>SUM(P283:P287)</f>
        <v>0</v>
      </c>
      <c r="Q288" s="93">
        <f>IFERROR(P288/P290,0)</f>
        <v>0</v>
      </c>
      <c r="R288" s="92">
        <f>SUM(R283:R287)</f>
        <v>1192</v>
      </c>
      <c r="S288" s="88">
        <f>IFERROR(R288/R290,0)</f>
        <v>0.23390894819466249</v>
      </c>
      <c r="T288" s="89">
        <f t="shared" si="471"/>
        <v>76.136472315436237</v>
      </c>
      <c r="U288" s="90">
        <f>IFERROR(T288/T275,0)</f>
        <v>0.8347793698416961</v>
      </c>
      <c r="V288" s="89">
        <f>SUM(V283:V287)</f>
        <v>90754.674999999988</v>
      </c>
      <c r="W288" s="93">
        <f>IFERROR(V288/V290,0)</f>
        <v>0.22073902454483479</v>
      </c>
      <c r="X288" s="94">
        <f>SUM(X283:X287)</f>
        <v>0</v>
      </c>
      <c r="Y288" s="88">
        <f>IFERROR(X288/X290,0)</f>
        <v>0</v>
      </c>
      <c r="Z288" s="89" t="str">
        <f t="shared" si="472"/>
        <v>0</v>
      </c>
      <c r="AA288" s="90">
        <f>IFERROR(Z288/Z275,0)</f>
        <v>0</v>
      </c>
      <c r="AB288" s="89">
        <f>SUM(AB283:AB287)</f>
        <v>0</v>
      </c>
      <c r="AC288" s="91">
        <f>IFERROR(AB288/AB290,0)</f>
        <v>0</v>
      </c>
      <c r="AD288" s="92">
        <f>SUM(AD283:AD287)</f>
        <v>0</v>
      </c>
      <c r="AE288" s="88">
        <f>IFERROR(AD288/AD290,0)</f>
        <v>0</v>
      </c>
      <c r="AF288" s="89" t="str">
        <f t="shared" si="473"/>
        <v>0</v>
      </c>
      <c r="AG288" s="90">
        <f>IFERROR(AF288/AF275,0)</f>
        <v>0</v>
      </c>
      <c r="AH288" s="89">
        <f>SUM(AH283:AH287)</f>
        <v>0</v>
      </c>
      <c r="AI288" s="93">
        <f>IFERROR(AH288/AH290,0)</f>
        <v>0</v>
      </c>
      <c r="AJ288" s="92">
        <f>SUM(AJ283:AJ287)</f>
        <v>0</v>
      </c>
      <c r="AK288" s="88">
        <f>IFERROR(AJ288/AJ290,0)</f>
        <v>0</v>
      </c>
      <c r="AL288" s="89" t="str">
        <f t="shared" si="474"/>
        <v>0</v>
      </c>
      <c r="AM288" s="90">
        <f>IFERROR(AL288/AL275,0)</f>
        <v>0</v>
      </c>
      <c r="AN288" s="89">
        <f>SUM(AN283:AN287)</f>
        <v>0</v>
      </c>
      <c r="AO288" s="91">
        <f>IFERROR(AN288/AN290,0)</f>
        <v>0</v>
      </c>
      <c r="AP288" s="92">
        <f>SUM(AP283:AP287)</f>
        <v>0</v>
      </c>
      <c r="AQ288" s="88">
        <f>IFERROR(AP288/AP290,0)</f>
        <v>0</v>
      </c>
      <c r="AR288" s="89" t="str">
        <f t="shared" si="476"/>
        <v>0</v>
      </c>
      <c r="AS288" s="90">
        <f>IFERROR(AR288/AR275,0)</f>
        <v>0</v>
      </c>
      <c r="AT288" s="89">
        <f>SUM(AT283:AT287)</f>
        <v>0</v>
      </c>
      <c r="AU288" s="95">
        <f>IFERROR(AT288/AT290,0)</f>
        <v>0</v>
      </c>
      <c r="AV288" s="96">
        <f t="shared" si="478"/>
        <v>-2350</v>
      </c>
      <c r="AW288" s="97">
        <f t="shared" si="479"/>
        <v>-1</v>
      </c>
      <c r="AX288" s="98">
        <f t="shared" si="480"/>
        <v>-81.381446808510645</v>
      </c>
      <c r="AY288" s="97">
        <f t="shared" si="481"/>
        <v>-1</v>
      </c>
      <c r="AZ288" s="98">
        <f t="shared" si="482"/>
        <v>-191246.40000000002</v>
      </c>
      <c r="BA288" s="99">
        <f t="shared" si="483"/>
        <v>-1</v>
      </c>
      <c r="BB288" s="96">
        <f t="shared" si="484"/>
        <v>-1192</v>
      </c>
      <c r="BC288" s="97">
        <f t="shared" si="485"/>
        <v>-1</v>
      </c>
      <c r="BD288" s="98">
        <f t="shared" si="486"/>
        <v>-76.136472315436237</v>
      </c>
      <c r="BE288" s="97">
        <f t="shared" si="487"/>
        <v>-1</v>
      </c>
      <c r="BF288" s="98">
        <f t="shared" si="488"/>
        <v>-90754.674999999988</v>
      </c>
      <c r="BG288" s="99">
        <f t="shared" si="489"/>
        <v>-1</v>
      </c>
      <c r="BH288" s="96">
        <f t="shared" si="490"/>
        <v>0</v>
      </c>
      <c r="BI288" s="97">
        <f t="shared" si="491"/>
        <v>0</v>
      </c>
      <c r="BJ288" s="98">
        <f t="shared" si="492"/>
        <v>0</v>
      </c>
      <c r="BK288" s="97">
        <f t="shared" si="493"/>
        <v>0</v>
      </c>
      <c r="BL288" s="98">
        <f t="shared" si="494"/>
        <v>0</v>
      </c>
      <c r="BM288" s="100">
        <f t="shared" si="495"/>
        <v>0</v>
      </c>
      <c r="BN288" s="101">
        <f t="shared" si="496"/>
        <v>0</v>
      </c>
      <c r="BO288" s="97">
        <f t="shared" si="497"/>
        <v>0</v>
      </c>
      <c r="BP288" s="98">
        <f t="shared" si="498"/>
        <v>0</v>
      </c>
      <c r="BQ288" s="97">
        <f t="shared" si="499"/>
        <v>0</v>
      </c>
      <c r="BR288" s="98">
        <f t="shared" si="468"/>
        <v>0</v>
      </c>
      <c r="BS288" s="100">
        <f t="shared" si="500"/>
        <v>0</v>
      </c>
      <c r="CD288" s="2"/>
      <c r="CE288" s="2"/>
      <c r="CJ288" s="6"/>
      <c r="CK288" s="6"/>
      <c r="CM288" s="6"/>
    </row>
    <row r="289" spans="3:92" ht="18" customHeight="1" x14ac:dyDescent="0.3">
      <c r="C289" s="315"/>
      <c r="D289" s="326" t="s">
        <v>57</v>
      </c>
      <c r="E289" s="327"/>
      <c r="F289" s="155">
        <f>CA165</f>
        <v>30</v>
      </c>
      <c r="G289" s="156">
        <f>IFERROR(F289/F290,0)</f>
        <v>5.9523809523809521E-3</v>
      </c>
      <c r="H289" s="157">
        <f t="shared" si="469"/>
        <v>0</v>
      </c>
      <c r="I289" s="158">
        <f>IFERROR(H289/H275,0)</f>
        <v>0</v>
      </c>
      <c r="J289" s="157">
        <f>CB165</f>
        <v>0</v>
      </c>
      <c r="K289" s="159">
        <f>IFERROR(J289/J290,0)</f>
        <v>0</v>
      </c>
      <c r="L289" s="160">
        <f>CC165</f>
        <v>0</v>
      </c>
      <c r="M289" s="156">
        <f>IFERROR(L289/L290,0)</f>
        <v>0</v>
      </c>
      <c r="N289" s="157" t="str">
        <f t="shared" si="470"/>
        <v>0</v>
      </c>
      <c r="O289" s="158">
        <f>IFERROR(N289/N275,0)</f>
        <v>0</v>
      </c>
      <c r="P289" s="157">
        <f>CD165</f>
        <v>0</v>
      </c>
      <c r="Q289" s="161">
        <f>IFERROR(P289/P290,0)</f>
        <v>0</v>
      </c>
      <c r="R289" s="160">
        <f>CE165</f>
        <v>36</v>
      </c>
      <c r="S289" s="156">
        <f>IFERROR(R289/R290,0)</f>
        <v>7.0643642072213504E-3</v>
      </c>
      <c r="T289" s="157">
        <f t="shared" si="471"/>
        <v>0</v>
      </c>
      <c r="U289" s="158">
        <f>IFERROR(T289/T275,0)</f>
        <v>0</v>
      </c>
      <c r="V289" s="157">
        <f>CF165</f>
        <v>0</v>
      </c>
      <c r="W289" s="161">
        <f>IFERROR(V289/V290,0)</f>
        <v>0</v>
      </c>
      <c r="X289" s="162">
        <f>CG165</f>
        <v>0</v>
      </c>
      <c r="Y289" s="156">
        <f>IFERROR(X289/X290,0)</f>
        <v>0</v>
      </c>
      <c r="Z289" s="157" t="str">
        <f t="shared" si="472"/>
        <v>0</v>
      </c>
      <c r="AA289" s="158">
        <f>IFERROR(Z289/Z275,0)</f>
        <v>0</v>
      </c>
      <c r="AB289" s="157">
        <f>CH165</f>
        <v>0</v>
      </c>
      <c r="AC289" s="159">
        <f>IFERROR(AB289/AB290,0)</f>
        <v>0</v>
      </c>
      <c r="AD289" s="160">
        <f>CI165</f>
        <v>0</v>
      </c>
      <c r="AE289" s="156">
        <f>IFERROR(AD289/AD290,0)</f>
        <v>0</v>
      </c>
      <c r="AF289" s="157" t="str">
        <f t="shared" si="473"/>
        <v>0</v>
      </c>
      <c r="AG289" s="158">
        <f>IFERROR(AF289/AF275,0)</f>
        <v>0</v>
      </c>
      <c r="AH289" s="157">
        <f>CJ165</f>
        <v>0</v>
      </c>
      <c r="AI289" s="161">
        <f>IFERROR(AH289/AH290,0)</f>
        <v>0</v>
      </c>
      <c r="AJ289" s="160">
        <f>CK165</f>
        <v>0</v>
      </c>
      <c r="AK289" s="156">
        <f>IFERROR(AJ289/AJ290,0)</f>
        <v>0</v>
      </c>
      <c r="AL289" s="157" t="str">
        <f t="shared" si="474"/>
        <v>0</v>
      </c>
      <c r="AM289" s="158">
        <f>IFERROR(AL289/AL275,0)</f>
        <v>0</v>
      </c>
      <c r="AN289" s="157">
        <f>CL165</f>
        <v>0</v>
      </c>
      <c r="AO289" s="159">
        <f>IFERROR(AN289/AN290,0)</f>
        <v>0</v>
      </c>
      <c r="AP289" s="160">
        <f>CM165</f>
        <v>0</v>
      </c>
      <c r="AQ289" s="156">
        <f>IFERROR(AP289/AP290,0)</f>
        <v>0</v>
      </c>
      <c r="AR289" s="157" t="str">
        <f t="shared" si="476"/>
        <v>0</v>
      </c>
      <c r="AS289" s="158">
        <f>IFERROR(AR289/AR275,0)</f>
        <v>0</v>
      </c>
      <c r="AT289" s="157">
        <f>CN165</f>
        <v>0</v>
      </c>
      <c r="AU289" s="163">
        <f>IFERROR(AT289/AT290,0)</f>
        <v>0</v>
      </c>
      <c r="AV289" s="164">
        <f t="shared" si="478"/>
        <v>-30</v>
      </c>
      <c r="AW289" s="165">
        <f t="shared" si="479"/>
        <v>-1</v>
      </c>
      <c r="AX289" s="166">
        <f t="shared" si="480"/>
        <v>0</v>
      </c>
      <c r="AY289" s="165">
        <f t="shared" si="481"/>
        <v>0</v>
      </c>
      <c r="AZ289" s="166">
        <f t="shared" si="482"/>
        <v>0</v>
      </c>
      <c r="BA289" s="167">
        <f t="shared" si="483"/>
        <v>0</v>
      </c>
      <c r="BB289" s="164">
        <f t="shared" si="484"/>
        <v>-36</v>
      </c>
      <c r="BC289" s="165">
        <f t="shared" si="485"/>
        <v>-1</v>
      </c>
      <c r="BD289" s="166">
        <f t="shared" si="486"/>
        <v>0</v>
      </c>
      <c r="BE289" s="165">
        <f t="shared" si="487"/>
        <v>0</v>
      </c>
      <c r="BF289" s="166">
        <f t="shared" si="488"/>
        <v>0</v>
      </c>
      <c r="BG289" s="167">
        <f t="shared" si="489"/>
        <v>0</v>
      </c>
      <c r="BH289" s="164">
        <f t="shared" si="490"/>
        <v>0</v>
      </c>
      <c r="BI289" s="165">
        <f t="shared" si="491"/>
        <v>0</v>
      </c>
      <c r="BJ289" s="166">
        <f t="shared" si="492"/>
        <v>0</v>
      </c>
      <c r="BK289" s="165">
        <f t="shared" si="493"/>
        <v>0</v>
      </c>
      <c r="BL289" s="166">
        <f t="shared" si="494"/>
        <v>0</v>
      </c>
      <c r="BM289" s="168">
        <f t="shared" si="495"/>
        <v>0</v>
      </c>
      <c r="BN289" s="169">
        <f t="shared" si="496"/>
        <v>0</v>
      </c>
      <c r="BO289" s="165">
        <f t="shared" si="497"/>
        <v>0</v>
      </c>
      <c r="BP289" s="166">
        <f t="shared" si="498"/>
        <v>0</v>
      </c>
      <c r="BQ289" s="165">
        <f t="shared" si="499"/>
        <v>0</v>
      </c>
      <c r="BR289" s="166">
        <f t="shared" si="468"/>
        <v>0</v>
      </c>
      <c r="BS289" s="168">
        <f t="shared" si="500"/>
        <v>0</v>
      </c>
      <c r="CD289" s="2"/>
      <c r="CE289" s="2"/>
      <c r="CJ289" s="6"/>
      <c r="CK289" s="6"/>
      <c r="CM289" s="6"/>
    </row>
    <row r="290" spans="3:92" ht="18" customHeight="1" x14ac:dyDescent="0.3">
      <c r="C290" s="315"/>
      <c r="D290" s="328" t="s">
        <v>59</v>
      </c>
      <c r="E290" s="329"/>
      <c r="F290" s="170">
        <f>SUM(F278,F282,F288,F289)</f>
        <v>5040</v>
      </c>
      <c r="G290" s="171">
        <f>IFERROR(F290/F290,0)</f>
        <v>1</v>
      </c>
      <c r="H290" s="172">
        <f t="shared" si="469"/>
        <v>82.519841269841265</v>
      </c>
      <c r="I290" s="173">
        <f>IFERROR(H290/H275,0)</f>
        <v>0.89729811047097729</v>
      </c>
      <c r="J290" s="172">
        <f>SUM(J278,J282,J288,J289)</f>
        <v>415900</v>
      </c>
      <c r="K290" s="174">
        <f>IFERROR(J290/J290,0)</f>
        <v>1</v>
      </c>
      <c r="L290" s="175">
        <f>SUM(L278,L282,L288,L289)</f>
        <v>0</v>
      </c>
      <c r="M290" s="171">
        <f>IFERROR(L290/L290,0)</f>
        <v>0</v>
      </c>
      <c r="N290" s="172" t="str">
        <f t="shared" si="470"/>
        <v>0</v>
      </c>
      <c r="O290" s="173">
        <f>IFERROR(N290/N275,0)</f>
        <v>0</v>
      </c>
      <c r="P290" s="172">
        <f>SUM(P278,P282,P288,P289)</f>
        <v>0</v>
      </c>
      <c r="Q290" s="176">
        <f>IFERROR(P290/P290,0)</f>
        <v>0</v>
      </c>
      <c r="R290" s="175">
        <f>SUM(R278,R282,R288,R289)</f>
        <v>5096</v>
      </c>
      <c r="S290" s="171">
        <f>IFERROR(R290/R290,0)</f>
        <v>1</v>
      </c>
      <c r="T290" s="172">
        <f t="shared" si="471"/>
        <v>80.678992739403455</v>
      </c>
      <c r="U290" s="173">
        <f>IFERROR(T290/T275,0)</f>
        <v>0.88458470257765454</v>
      </c>
      <c r="V290" s="172">
        <f>SUM(V278,V282,V288,V289)</f>
        <v>411140.147</v>
      </c>
      <c r="W290" s="176">
        <f>IFERROR(V290/V290,0)</f>
        <v>1</v>
      </c>
      <c r="X290" s="177">
        <f>SUM(X278,X282,X288,X289)</f>
        <v>0</v>
      </c>
      <c r="Y290" s="171">
        <f>IFERROR(X290/X290,0)</f>
        <v>0</v>
      </c>
      <c r="Z290" s="172" t="str">
        <f t="shared" si="472"/>
        <v>0</v>
      </c>
      <c r="AA290" s="173">
        <f>IFERROR(Z290/Z275,0)</f>
        <v>0</v>
      </c>
      <c r="AB290" s="172">
        <f>SUM(AB278,AB282,AB288,AB289)</f>
        <v>0</v>
      </c>
      <c r="AC290" s="174">
        <f>IFERROR(AB290/AB290,0)</f>
        <v>0</v>
      </c>
      <c r="AD290" s="175">
        <f>SUM(AD278,AD282,AD288,AD289)</f>
        <v>0</v>
      </c>
      <c r="AE290" s="171">
        <f>IFERROR(AD290/AD290,0)</f>
        <v>0</v>
      </c>
      <c r="AF290" s="172" t="str">
        <f t="shared" si="473"/>
        <v>0</v>
      </c>
      <c r="AG290" s="173">
        <f>IFERROR(AF290/AF275,0)</f>
        <v>0</v>
      </c>
      <c r="AH290" s="172">
        <f>SUM(AH278,AH282,AH288,AH289)</f>
        <v>0</v>
      </c>
      <c r="AI290" s="176">
        <f>IFERROR(AH290/AH290,0)</f>
        <v>0</v>
      </c>
      <c r="AJ290" s="175">
        <f>SUM(AJ278,AJ282,AJ288,AJ289)</f>
        <v>0</v>
      </c>
      <c r="AK290" s="171">
        <f>IFERROR(AJ290/AJ290,0)</f>
        <v>0</v>
      </c>
      <c r="AL290" s="172" t="str">
        <f t="shared" si="474"/>
        <v>0</v>
      </c>
      <c r="AM290" s="173">
        <f>IFERROR(AL290/AL275,0)</f>
        <v>0</v>
      </c>
      <c r="AN290" s="172">
        <f>SUM(AN278,AN282,AN288,AN289)</f>
        <v>0</v>
      </c>
      <c r="AO290" s="174">
        <f>IFERROR(AN290/AN290,0)</f>
        <v>0</v>
      </c>
      <c r="AP290" s="175">
        <f>SUM(AP278,AP282,AP288,AP289)</f>
        <v>0</v>
      </c>
      <c r="AQ290" s="171">
        <f>IFERROR(AP290/AP290,0)</f>
        <v>0</v>
      </c>
      <c r="AR290" s="172" t="str">
        <f t="shared" si="476"/>
        <v>0</v>
      </c>
      <c r="AS290" s="173">
        <f>IFERROR(AR290/AR275,0)</f>
        <v>0</v>
      </c>
      <c r="AT290" s="172">
        <f>SUM(AT278,AT282,AT288,AT289)</f>
        <v>0</v>
      </c>
      <c r="AU290" s="178">
        <f>IFERROR(AT290/AT290,0)</f>
        <v>0</v>
      </c>
      <c r="AV290" s="179">
        <f t="shared" si="478"/>
        <v>-5040</v>
      </c>
      <c r="AW290" s="180">
        <f t="shared" si="479"/>
        <v>-1</v>
      </c>
      <c r="AX290" s="181">
        <f t="shared" si="480"/>
        <v>-82.519841269841265</v>
      </c>
      <c r="AY290" s="180">
        <f t="shared" si="481"/>
        <v>-1</v>
      </c>
      <c r="AZ290" s="181">
        <f t="shared" si="482"/>
        <v>-415900</v>
      </c>
      <c r="BA290" s="182">
        <f t="shared" si="483"/>
        <v>-1</v>
      </c>
      <c r="BB290" s="179">
        <f t="shared" si="484"/>
        <v>-5096</v>
      </c>
      <c r="BC290" s="180">
        <f t="shared" si="485"/>
        <v>-1</v>
      </c>
      <c r="BD290" s="181">
        <f t="shared" si="486"/>
        <v>-80.678992739403455</v>
      </c>
      <c r="BE290" s="180">
        <f t="shared" si="487"/>
        <v>-1</v>
      </c>
      <c r="BF290" s="181">
        <f t="shared" si="488"/>
        <v>-411140.147</v>
      </c>
      <c r="BG290" s="182">
        <f t="shared" si="489"/>
        <v>-1</v>
      </c>
      <c r="BH290" s="179">
        <f t="shared" si="490"/>
        <v>0</v>
      </c>
      <c r="BI290" s="180">
        <f t="shared" si="491"/>
        <v>0</v>
      </c>
      <c r="BJ290" s="181">
        <f t="shared" si="492"/>
        <v>0</v>
      </c>
      <c r="BK290" s="180">
        <f t="shared" si="493"/>
        <v>0</v>
      </c>
      <c r="BL290" s="181">
        <f t="shared" si="494"/>
        <v>0</v>
      </c>
      <c r="BM290" s="183">
        <f t="shared" si="495"/>
        <v>0</v>
      </c>
      <c r="BN290" s="184">
        <f t="shared" si="496"/>
        <v>0</v>
      </c>
      <c r="BO290" s="180">
        <f t="shared" si="497"/>
        <v>0</v>
      </c>
      <c r="BP290" s="181">
        <f t="shared" si="498"/>
        <v>0</v>
      </c>
      <c r="BQ290" s="180">
        <f t="shared" si="499"/>
        <v>0</v>
      </c>
      <c r="BR290" s="181">
        <f t="shared" si="468"/>
        <v>0</v>
      </c>
      <c r="BS290" s="183">
        <f t="shared" si="500"/>
        <v>0</v>
      </c>
      <c r="CD290" s="2"/>
      <c r="CE290" s="2"/>
      <c r="CJ290" s="6"/>
      <c r="CK290" s="6"/>
      <c r="CM290" s="6"/>
    </row>
    <row r="291" spans="3:92" ht="18" customHeight="1" thickBot="1" x14ac:dyDescent="0.35">
      <c r="C291" s="316"/>
      <c r="D291" s="330" t="s">
        <v>60</v>
      </c>
      <c r="E291" s="331"/>
      <c r="F291" s="185">
        <f>F290/F270</f>
        <v>0.69183253260123545</v>
      </c>
      <c r="G291" s="186"/>
      <c r="H291" s="187"/>
      <c r="I291" s="188"/>
      <c r="J291" s="187"/>
      <c r="K291" s="189"/>
      <c r="L291" s="190">
        <f>L290/L270</f>
        <v>0</v>
      </c>
      <c r="M291" s="186"/>
      <c r="N291" s="187"/>
      <c r="O291" s="188"/>
      <c r="P291" s="187"/>
      <c r="Q291" s="191"/>
      <c r="R291" s="190">
        <f>R290/R270</f>
        <v>0.6995195607412491</v>
      </c>
      <c r="S291" s="186"/>
      <c r="T291" s="187"/>
      <c r="U291" s="188"/>
      <c r="V291" s="187"/>
      <c r="W291" s="191"/>
      <c r="X291" s="192" t="e">
        <f>X290/X270</f>
        <v>#DIV/0!</v>
      </c>
      <c r="Y291" s="186"/>
      <c r="Z291" s="187"/>
      <c r="AA291" s="188"/>
      <c r="AB291" s="187"/>
      <c r="AC291" s="189"/>
      <c r="AD291" s="190" t="e">
        <f>AD290/AD270</f>
        <v>#DIV/0!</v>
      </c>
      <c r="AE291" s="186"/>
      <c r="AF291" s="187"/>
      <c r="AG291" s="188"/>
      <c r="AH291" s="187"/>
      <c r="AI291" s="191"/>
      <c r="AJ291" s="190" t="e">
        <f>AJ290/AJ270</f>
        <v>#DIV/0!</v>
      </c>
      <c r="AK291" s="186"/>
      <c r="AL291" s="187"/>
      <c r="AM291" s="188"/>
      <c r="AN291" s="187"/>
      <c r="AO291" s="189"/>
      <c r="AP291" s="190" t="e">
        <f>AP290/AP270</f>
        <v>#DIV/0!</v>
      </c>
      <c r="AQ291" s="186"/>
      <c r="AR291" s="187"/>
      <c r="AS291" s="188"/>
      <c r="AT291" s="187"/>
      <c r="AU291" s="193"/>
      <c r="AV291" s="194">
        <f t="shared" si="478"/>
        <v>-0.69183253260123545</v>
      </c>
      <c r="AW291" s="195"/>
      <c r="AX291" s="196"/>
      <c r="AY291" s="197"/>
      <c r="AZ291" s="196"/>
      <c r="BA291" s="197"/>
      <c r="BB291" s="194">
        <f t="shared" si="484"/>
        <v>-0.6995195607412491</v>
      </c>
      <c r="BC291" s="195"/>
      <c r="BD291" s="196"/>
      <c r="BE291" s="197"/>
      <c r="BF291" s="196"/>
      <c r="BG291" s="197"/>
      <c r="BH291" s="194">
        <f t="shared" si="490"/>
        <v>0</v>
      </c>
      <c r="BI291" s="195"/>
      <c r="BJ291" s="196"/>
      <c r="BK291" s="197"/>
      <c r="BL291" s="196"/>
      <c r="BM291" s="198"/>
      <c r="BN291" s="199">
        <f>IFERROR(L291-AP291,0)</f>
        <v>0</v>
      </c>
      <c r="BO291" s="195"/>
      <c r="BP291" s="196"/>
      <c r="BQ291" s="197"/>
      <c r="BR291" s="196"/>
      <c r="BS291" s="198"/>
      <c r="CD291" s="2"/>
      <c r="CE291" s="2"/>
      <c r="CJ291" s="6"/>
      <c r="CK291" s="6"/>
      <c r="CM291" s="6"/>
    </row>
    <row r="292" spans="3:92" ht="18" customHeight="1" x14ac:dyDescent="0.3">
      <c r="L292" s="8"/>
      <c r="P292" s="8"/>
      <c r="AM292" s="4"/>
      <c r="AS292" s="4"/>
      <c r="BI292" s="3"/>
      <c r="BK292" s="3"/>
      <c r="BM292" s="3"/>
      <c r="BO292" s="3"/>
      <c r="BQ292" s="3"/>
      <c r="BS292" s="3"/>
      <c r="CD292" s="2"/>
      <c r="CE292" s="2"/>
      <c r="CJ292" s="6"/>
      <c r="CK292" s="6"/>
      <c r="CM292" s="6"/>
    </row>
    <row r="293" spans="3:92" ht="18" customHeight="1" x14ac:dyDescent="0.3">
      <c r="AM293" s="4"/>
      <c r="AN293" s="8"/>
      <c r="AS293" s="4"/>
      <c r="AT293" s="8"/>
      <c r="BI293" s="3"/>
      <c r="BK293" s="3"/>
      <c r="BM293" s="3"/>
      <c r="BO293" s="3"/>
      <c r="BQ293" s="3"/>
      <c r="BS293" s="3"/>
      <c r="CD293" s="2"/>
      <c r="CE293" s="2"/>
      <c r="CJ293" s="6"/>
      <c r="CK293" s="6"/>
      <c r="CM293" s="6"/>
    </row>
    <row r="294" spans="3:92" s="8" customFormat="1" ht="18" customHeight="1" thickBot="1" x14ac:dyDescent="0.35">
      <c r="C294" s="7"/>
      <c r="D294" s="7"/>
      <c r="E294" s="7"/>
      <c r="F294" s="7">
        <f>SUM(F6,F30,F54,F78,F102,F126,F150,F174,F198,F222,F246,F270)</f>
        <v>85775</v>
      </c>
      <c r="G294" s="3"/>
      <c r="I294" s="4"/>
      <c r="J294" s="9"/>
      <c r="K294" s="237"/>
      <c r="L294" s="7">
        <f>SUM(L6,L30,L54,L78,L102,L126,L150,L174,L198,L222,L246,L270)</f>
        <v>85775</v>
      </c>
      <c r="M294" s="3"/>
      <c r="O294" s="4"/>
      <c r="P294" s="9"/>
      <c r="Q294" s="237"/>
      <c r="R294" s="10">
        <f>SUM(R6,R30,R54,R78,R102,R126,R150,R174,R198,R222,R246,R270)</f>
        <v>42254</v>
      </c>
      <c r="S294" s="11"/>
      <c r="T294" s="10"/>
      <c r="U294" s="12"/>
      <c r="V294" s="9"/>
      <c r="W294" s="237"/>
      <c r="X294" s="10">
        <f>SUM(X6,X30,X54,X78,X102,X126,X150,X174,X198,X222,X246,X270)</f>
        <v>0</v>
      </c>
      <c r="Y294" s="11"/>
      <c r="Z294" s="10"/>
      <c r="AA294" s="12"/>
      <c r="AB294" s="9"/>
      <c r="AC294" s="237"/>
      <c r="AD294" s="10">
        <f>SUM(AD6,AD30,AD54,AD78,AD102,AD126,AD150,AD174,AD198,AD222,AD246,AD270)</f>
        <v>0</v>
      </c>
      <c r="AE294" s="11"/>
      <c r="AF294" s="10"/>
      <c r="AG294" s="12"/>
      <c r="AH294" s="9"/>
      <c r="AI294" s="237"/>
      <c r="AJ294" s="10">
        <f>SUM(AJ6,AJ30,AJ54,AJ78,AJ102,AJ126,AJ150,AJ174,AJ198,AJ222,AJ246,AJ270)</f>
        <v>0</v>
      </c>
      <c r="AK294" s="3"/>
      <c r="AM294" s="4"/>
      <c r="AO294" s="3"/>
      <c r="AP294" s="10">
        <f>SUM(AP6,AP30,AP54,AP78,AP102,AP126,AP150,AP174,AP198,AP222,AP246,AP270)</f>
        <v>0</v>
      </c>
      <c r="AQ294" s="3"/>
      <c r="AS294" s="4"/>
      <c r="AU294" s="3"/>
      <c r="AW294" s="3"/>
      <c r="AY294" s="3"/>
      <c r="BA294" s="3"/>
      <c r="BC294" s="3"/>
      <c r="BE294" s="3"/>
      <c r="BG294" s="3"/>
      <c r="BI294" s="3"/>
      <c r="BK294" s="3"/>
      <c r="BM294" s="11" t="s">
        <v>1</v>
      </c>
      <c r="BO294" s="3"/>
      <c r="BQ294" s="3"/>
      <c r="BS294" s="11" t="s">
        <v>1</v>
      </c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6"/>
      <c r="CK294" s="6"/>
      <c r="CL294" s="2"/>
      <c r="CM294" s="6"/>
      <c r="CN294" s="2"/>
    </row>
    <row r="295" spans="3:92" s="15" customFormat="1" ht="18" customHeight="1" x14ac:dyDescent="0.3">
      <c r="C295" s="347" t="s">
        <v>2</v>
      </c>
      <c r="D295" s="345"/>
      <c r="E295" s="352"/>
      <c r="F295" s="358" t="str">
        <f>$F$7</f>
        <v>2025 Budget</v>
      </c>
      <c r="G295" s="345"/>
      <c r="H295" s="345"/>
      <c r="I295" s="345"/>
      <c r="J295" s="345"/>
      <c r="K295" s="346"/>
      <c r="L295" s="359" t="str">
        <f>$L$7</f>
        <v>2025 Actual</v>
      </c>
      <c r="M295" s="345"/>
      <c r="N295" s="345"/>
      <c r="O295" s="345"/>
      <c r="P295" s="345"/>
      <c r="Q295" s="348"/>
      <c r="R295" s="347" t="str">
        <f>$R$7</f>
        <v>2024 Actual</v>
      </c>
      <c r="S295" s="345"/>
      <c r="T295" s="345"/>
      <c r="U295" s="345"/>
      <c r="V295" s="345"/>
      <c r="W295" s="348"/>
      <c r="X295" s="344" t="str">
        <f>$X$7</f>
        <v>2023 Actual</v>
      </c>
      <c r="Y295" s="345"/>
      <c r="Z295" s="345"/>
      <c r="AA295" s="345"/>
      <c r="AB295" s="345"/>
      <c r="AC295" s="346"/>
      <c r="AD295" s="347" t="str">
        <f>$AD$7</f>
        <v>2022 Actual</v>
      </c>
      <c r="AE295" s="345"/>
      <c r="AF295" s="345"/>
      <c r="AG295" s="345"/>
      <c r="AH295" s="345"/>
      <c r="AI295" s="348"/>
      <c r="AJ295" s="347" t="str">
        <f>$AJ$7</f>
        <v>2021 Actual</v>
      </c>
      <c r="AK295" s="345"/>
      <c r="AL295" s="345"/>
      <c r="AM295" s="345"/>
      <c r="AN295" s="345"/>
      <c r="AO295" s="346"/>
      <c r="AP295" s="347" t="str">
        <f>$AP$7</f>
        <v>2020 Actual</v>
      </c>
      <c r="AQ295" s="345"/>
      <c r="AR295" s="345"/>
      <c r="AS295" s="345"/>
      <c r="AT295" s="345"/>
      <c r="AU295" s="349"/>
      <c r="AV295" s="350" t="str">
        <f>$AV$7</f>
        <v>2025 Actual vs. 2025 Budget</v>
      </c>
      <c r="AW295" s="340"/>
      <c r="AX295" s="340"/>
      <c r="AY295" s="340"/>
      <c r="AZ295" s="340"/>
      <c r="BA295" s="351"/>
      <c r="BB295" s="350" t="str">
        <f>$BB$7</f>
        <v>2025 Actual vs. 2024 Actual</v>
      </c>
      <c r="BC295" s="340"/>
      <c r="BD295" s="340"/>
      <c r="BE295" s="340"/>
      <c r="BF295" s="340"/>
      <c r="BG295" s="351"/>
      <c r="BH295" s="350" t="str">
        <f>$BH$7</f>
        <v>2025 Actual vs. 2023 Actual</v>
      </c>
      <c r="BI295" s="340"/>
      <c r="BJ295" s="340"/>
      <c r="BK295" s="340"/>
      <c r="BL295" s="340"/>
      <c r="BM295" s="341"/>
      <c r="BN295" s="339" t="str">
        <f>$BN$7</f>
        <v>2024 Actual vs. 2019 Actual</v>
      </c>
      <c r="BO295" s="340"/>
      <c r="BP295" s="340"/>
      <c r="BQ295" s="340"/>
      <c r="BR295" s="340"/>
      <c r="BS295" s="341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6"/>
      <c r="CK295" s="14"/>
      <c r="CL295" s="8"/>
      <c r="CM295" s="14"/>
      <c r="CN295" s="8"/>
    </row>
    <row r="296" spans="3:92" s="15" customFormat="1" ht="18" customHeight="1" x14ac:dyDescent="0.3">
      <c r="C296" s="353"/>
      <c r="D296" s="333"/>
      <c r="E296" s="354"/>
      <c r="F296" s="342" t="s">
        <v>15</v>
      </c>
      <c r="G296" s="333"/>
      <c r="H296" s="334" t="s">
        <v>16</v>
      </c>
      <c r="I296" s="333"/>
      <c r="J296" s="334" t="s">
        <v>17</v>
      </c>
      <c r="K296" s="336"/>
      <c r="L296" s="335" t="s">
        <v>15</v>
      </c>
      <c r="M296" s="333"/>
      <c r="N296" s="334" t="s">
        <v>16</v>
      </c>
      <c r="O296" s="333"/>
      <c r="P296" s="334" t="s">
        <v>17</v>
      </c>
      <c r="Q296" s="343"/>
      <c r="R296" s="335" t="s">
        <v>15</v>
      </c>
      <c r="S296" s="333"/>
      <c r="T296" s="334" t="s">
        <v>16</v>
      </c>
      <c r="U296" s="333"/>
      <c r="V296" s="334" t="s">
        <v>18</v>
      </c>
      <c r="W296" s="343"/>
      <c r="X296" s="338" t="s">
        <v>15</v>
      </c>
      <c r="Y296" s="333"/>
      <c r="Z296" s="334" t="s">
        <v>16</v>
      </c>
      <c r="AA296" s="333"/>
      <c r="AB296" s="334" t="s">
        <v>18</v>
      </c>
      <c r="AC296" s="336"/>
      <c r="AD296" s="335" t="s">
        <v>15</v>
      </c>
      <c r="AE296" s="333"/>
      <c r="AF296" s="334" t="s">
        <v>16</v>
      </c>
      <c r="AG296" s="333"/>
      <c r="AH296" s="334" t="s">
        <v>19</v>
      </c>
      <c r="AI296" s="343"/>
      <c r="AJ296" s="335" t="s">
        <v>15</v>
      </c>
      <c r="AK296" s="333"/>
      <c r="AL296" s="334" t="s">
        <v>16</v>
      </c>
      <c r="AM296" s="333"/>
      <c r="AN296" s="334" t="s">
        <v>19</v>
      </c>
      <c r="AO296" s="336"/>
      <c r="AP296" s="335" t="s">
        <v>15</v>
      </c>
      <c r="AQ296" s="333"/>
      <c r="AR296" s="334" t="s">
        <v>16</v>
      </c>
      <c r="AS296" s="333"/>
      <c r="AT296" s="334" t="s">
        <v>19</v>
      </c>
      <c r="AU296" s="337"/>
      <c r="AV296" s="332" t="s">
        <v>15</v>
      </c>
      <c r="AW296" s="333"/>
      <c r="AX296" s="334" t="s">
        <v>16</v>
      </c>
      <c r="AY296" s="333"/>
      <c r="AZ296" s="334" t="s">
        <v>17</v>
      </c>
      <c r="BA296" s="336"/>
      <c r="BB296" s="332" t="s">
        <v>15</v>
      </c>
      <c r="BC296" s="333"/>
      <c r="BD296" s="334" t="s">
        <v>16</v>
      </c>
      <c r="BE296" s="333"/>
      <c r="BF296" s="334" t="s">
        <v>17</v>
      </c>
      <c r="BG296" s="336"/>
      <c r="BH296" s="332" t="s">
        <v>15</v>
      </c>
      <c r="BI296" s="333"/>
      <c r="BJ296" s="334" t="s">
        <v>16</v>
      </c>
      <c r="BK296" s="333"/>
      <c r="BL296" s="334" t="s">
        <v>17</v>
      </c>
      <c r="BM296" s="337"/>
      <c r="BN296" s="338" t="s">
        <v>15</v>
      </c>
      <c r="BO296" s="333"/>
      <c r="BP296" s="334" t="s">
        <v>16</v>
      </c>
      <c r="BQ296" s="333"/>
      <c r="BR296" s="334" t="s">
        <v>17</v>
      </c>
      <c r="BS296" s="337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6"/>
      <c r="CK296" s="236"/>
      <c r="CM296" s="236"/>
    </row>
    <row r="297" spans="3:92" s="15" customFormat="1" ht="18" customHeight="1" thickBot="1" x14ac:dyDescent="0.35">
      <c r="C297" s="355"/>
      <c r="D297" s="356"/>
      <c r="E297" s="357"/>
      <c r="F297" s="19"/>
      <c r="G297" s="20" t="s">
        <v>28</v>
      </c>
      <c r="H297" s="21"/>
      <c r="I297" s="22" t="s">
        <v>29</v>
      </c>
      <c r="J297" s="21"/>
      <c r="K297" s="23" t="s">
        <v>28</v>
      </c>
      <c r="L297" s="24"/>
      <c r="M297" s="20" t="s">
        <v>28</v>
      </c>
      <c r="N297" s="21"/>
      <c r="O297" s="22" t="s">
        <v>29</v>
      </c>
      <c r="P297" s="21"/>
      <c r="Q297" s="25" t="s">
        <v>28</v>
      </c>
      <c r="R297" s="24"/>
      <c r="S297" s="20" t="s">
        <v>28</v>
      </c>
      <c r="T297" s="21"/>
      <c r="U297" s="22" t="s">
        <v>29</v>
      </c>
      <c r="V297" s="21"/>
      <c r="W297" s="25" t="s">
        <v>28</v>
      </c>
      <c r="X297" s="26"/>
      <c r="Y297" s="20" t="s">
        <v>28</v>
      </c>
      <c r="Z297" s="21"/>
      <c r="AA297" s="22" t="s">
        <v>29</v>
      </c>
      <c r="AB297" s="21"/>
      <c r="AC297" s="23" t="s">
        <v>28</v>
      </c>
      <c r="AD297" s="24"/>
      <c r="AE297" s="20" t="s">
        <v>28</v>
      </c>
      <c r="AF297" s="21"/>
      <c r="AG297" s="22" t="s">
        <v>29</v>
      </c>
      <c r="AH297" s="21"/>
      <c r="AI297" s="25" t="s">
        <v>28</v>
      </c>
      <c r="AJ297" s="24"/>
      <c r="AK297" s="20" t="s">
        <v>28</v>
      </c>
      <c r="AL297" s="21"/>
      <c r="AM297" s="22" t="s">
        <v>29</v>
      </c>
      <c r="AN297" s="21"/>
      <c r="AO297" s="23" t="s">
        <v>28</v>
      </c>
      <c r="AP297" s="24"/>
      <c r="AQ297" s="20" t="s">
        <v>28</v>
      </c>
      <c r="AR297" s="21"/>
      <c r="AS297" s="22" t="s">
        <v>29</v>
      </c>
      <c r="AT297" s="21"/>
      <c r="AU297" s="27" t="s">
        <v>28</v>
      </c>
      <c r="AV297" s="28"/>
      <c r="AW297" s="20" t="s">
        <v>30</v>
      </c>
      <c r="AX297" s="21"/>
      <c r="AY297" s="20" t="s">
        <v>30</v>
      </c>
      <c r="AZ297" s="21"/>
      <c r="BA297" s="23" t="s">
        <v>30</v>
      </c>
      <c r="BB297" s="28"/>
      <c r="BC297" s="20" t="s">
        <v>30</v>
      </c>
      <c r="BD297" s="21"/>
      <c r="BE297" s="20" t="s">
        <v>30</v>
      </c>
      <c r="BF297" s="21"/>
      <c r="BG297" s="23" t="s">
        <v>30</v>
      </c>
      <c r="BH297" s="28"/>
      <c r="BI297" s="20" t="s">
        <v>30</v>
      </c>
      <c r="BJ297" s="21"/>
      <c r="BK297" s="20" t="s">
        <v>30</v>
      </c>
      <c r="BL297" s="21"/>
      <c r="BM297" s="27" t="s">
        <v>30</v>
      </c>
      <c r="BN297" s="26"/>
      <c r="BO297" s="20" t="s">
        <v>30</v>
      </c>
      <c r="BP297" s="21"/>
      <c r="BQ297" s="20" t="s">
        <v>30</v>
      </c>
      <c r="BR297" s="21"/>
      <c r="BS297" s="27" t="s">
        <v>30</v>
      </c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6"/>
      <c r="CK297" s="236"/>
      <c r="CM297" s="236"/>
    </row>
    <row r="298" spans="3:92" ht="18" customHeight="1" thickTop="1" x14ac:dyDescent="0.3">
      <c r="C298" s="360" t="s">
        <v>93</v>
      </c>
      <c r="D298" s="317" t="s">
        <v>33</v>
      </c>
      <c r="E298" s="34" t="s">
        <v>34</v>
      </c>
      <c r="F298" s="35">
        <f t="shared" ref="F298:F301" si="509">SUM(F10,F34,F58,F82,F106,F130,F154,F178,F202,F226,F250,F274)</f>
        <v>12400</v>
      </c>
      <c r="G298" s="36">
        <f>IFERROR(F298/F314,0)</f>
        <v>0.18507462686567164</v>
      </c>
      <c r="H298" s="37">
        <f>IFERROR(J298/F298,"0")</f>
        <v>102.05645161290323</v>
      </c>
      <c r="I298" s="38">
        <f>IFERROR(H298/H299,0)</f>
        <v>0.98798014347676477</v>
      </c>
      <c r="J298" s="37">
        <f t="shared" ref="J298:J301" si="510">SUM(J10,J34,J58,J82,J106,J130,J154,J178,J202,J226,J250,J274)</f>
        <v>1265500</v>
      </c>
      <c r="K298" s="39">
        <f>IFERROR(J298/J314,0)</f>
        <v>0.2052384041518002</v>
      </c>
      <c r="L298" s="40">
        <f t="shared" ref="L298:L301" si="511">SUM(L10,L34,L58,L82,L106,L130,L154,L178,L202,L226,L250,L274)</f>
        <v>8479</v>
      </c>
      <c r="M298" s="36">
        <f>IFERROR(L298/L314,0)</f>
        <v>0.15047561581600058</v>
      </c>
      <c r="N298" s="37">
        <f>IFERROR(P298/L298,"0")</f>
        <v>115.19537162401228</v>
      </c>
      <c r="O298" s="38">
        <f>IFERROR(N298/N299,0)</f>
        <v>0.94147039287442591</v>
      </c>
      <c r="P298" s="37">
        <f t="shared" ref="P298:P301" si="512">SUM(P10,P34,P58,P82,P106,P130,P154,P178,P202,P226,P250,P274)</f>
        <v>976741.5560000001</v>
      </c>
      <c r="Q298" s="41">
        <f>IFERROR(P298/P314,0)</f>
        <v>0.17423631020067207</v>
      </c>
      <c r="R298" s="40">
        <f t="shared" ref="R298:R301" si="513">SUM(R10,R34,R58,R82,R106,R130,R154,R178,R202,R226,R250,R274)</f>
        <v>6984</v>
      </c>
      <c r="S298" s="36">
        <f>IFERROR(R298/R314,0)</f>
        <v>0.2239394619553019</v>
      </c>
      <c r="T298" s="37">
        <f>IFERROR(V298/R298,"0")</f>
        <v>111.28012142038946</v>
      </c>
      <c r="U298" s="38">
        <f>IFERROR(T298/T299,0)</f>
        <v>0.97534355260980199</v>
      </c>
      <c r="V298" s="37">
        <f t="shared" ref="V298:V301" si="514">SUM(V10,V34,V58,V82,V106,V130,V154,V178,V202,V226,V250,V274)</f>
        <v>777180.36800000002</v>
      </c>
      <c r="W298" s="41">
        <f>IFERROR(V298/V314,0)</f>
        <v>0.25065794090271576</v>
      </c>
      <c r="X298" s="42">
        <f t="shared" ref="X298:X301" si="515">SUM(X10,X34,X58,X82,X106,X130,X154,X178,X202,X226,X250,X274)</f>
        <v>0</v>
      </c>
      <c r="Y298" s="36">
        <f>IFERROR(X298/X314,0)</f>
        <v>0</v>
      </c>
      <c r="Z298" s="37" t="str">
        <f>IFERROR(AB298/X298,"0")</f>
        <v>0</v>
      </c>
      <c r="AA298" s="38">
        <f>IFERROR(Z298/Z299,0)</f>
        <v>0</v>
      </c>
      <c r="AB298" s="37">
        <f t="shared" ref="AB298:AB301" si="516">SUM(AB10,AB34,AB58,AB82,AB106,AB130,AB154,AB178,AB202,AB226,AB250,AB274)</f>
        <v>0</v>
      </c>
      <c r="AC298" s="39">
        <f>IFERROR(AB298/AB314,0)</f>
        <v>0</v>
      </c>
      <c r="AD298" s="40">
        <f t="shared" ref="AD298:AD301" si="517">SUM(AD10,AD34,AD58,AD82,AD106,AD130,AD154,AD178,AD202,AD226,AD250,AD274)</f>
        <v>0</v>
      </c>
      <c r="AE298" s="36">
        <f>IFERROR(AD298/AD314,0)</f>
        <v>0</v>
      </c>
      <c r="AF298" s="37" t="str">
        <f>IFERROR(AH298/AD298,"0")</f>
        <v>0</v>
      </c>
      <c r="AG298" s="38">
        <f>IFERROR(AF298/AF299,0)</f>
        <v>0</v>
      </c>
      <c r="AH298" s="37">
        <f t="shared" ref="AH298:AH301" si="518">SUM(AH10,AH34,AH58,AH82,AH106,AH130,AH154,AH178,AH202,AH226,AH250,AH274)</f>
        <v>0</v>
      </c>
      <c r="AI298" s="41">
        <f>IFERROR(AH298/AH314,0)</f>
        <v>0</v>
      </c>
      <c r="AJ298" s="40">
        <f t="shared" ref="AJ298:AJ301" si="519">SUM(AJ10,AJ34,AJ58,AJ82,AJ106,AJ130,AJ154,AJ178,AJ202,AJ226,AJ250,AJ274)</f>
        <v>0</v>
      </c>
      <c r="AK298" s="36">
        <f>IFERROR(AJ298/AJ314,0)</f>
        <v>0</v>
      </c>
      <c r="AL298" s="37" t="str">
        <f>IFERROR(AN298/AJ298,"0")</f>
        <v>0</v>
      </c>
      <c r="AM298" s="38">
        <f>IFERROR(AL298/AL299,0)</f>
        <v>0</v>
      </c>
      <c r="AN298" s="37">
        <f t="shared" ref="AN298:AN301" si="520">SUM(AN10,AN34,AN58,AN82,AN106,AN130,AN154,AN178,AN202,AN226,AN250,AN274)</f>
        <v>0</v>
      </c>
      <c r="AO298" s="39">
        <f>IFERROR(AN298/AN314,0)</f>
        <v>0</v>
      </c>
      <c r="AP298" s="40">
        <f t="shared" ref="AP298:AP301" si="521">SUM(AP10,AP34,AP58,AP82,AP106,AP130,AP154,AP178,AP202,AP226,AP250,AP274)</f>
        <v>0</v>
      </c>
      <c r="AQ298" s="36">
        <f>IFERROR(AP298/AP314,0)</f>
        <v>0</v>
      </c>
      <c r="AR298" s="37" t="str">
        <f>IFERROR(AT298/AP298,"0")</f>
        <v>0</v>
      </c>
      <c r="AS298" s="38">
        <f>IFERROR(AR298/AR299,0)</f>
        <v>0</v>
      </c>
      <c r="AT298" s="37">
        <f t="shared" ref="AT298:AT301" si="522">SUM(AT10,AT34,AT58,AT82,AT106,AT130,AT154,AT178,AT202,AT226,AT250,AT274)</f>
        <v>0</v>
      </c>
      <c r="AU298" s="43">
        <f>IFERROR(AT298/AT314,0)</f>
        <v>0</v>
      </c>
      <c r="AV298" s="44">
        <f>IFERROR(L298-F298,0)</f>
        <v>-3921</v>
      </c>
      <c r="AW298" s="45">
        <f>IFERROR(AV298/F298,0)</f>
        <v>-0.31620967741935485</v>
      </c>
      <c r="AX298" s="46">
        <f>IFERROR(N298-H298,0)</f>
        <v>13.13892001110905</v>
      </c>
      <c r="AY298" s="45">
        <f>IFERROR(AX298/H298,0)</f>
        <v>0.12874168955966198</v>
      </c>
      <c r="AZ298" s="46">
        <f>IFERROR(P298-J298,0)</f>
        <v>-288758.4439999999</v>
      </c>
      <c r="BA298" s="47">
        <f>IFERROR(AZ298/J298,0)</f>
        <v>-0.22817735598577629</v>
      </c>
      <c r="BB298" s="44">
        <f>IFERROR(L298-R298,0)</f>
        <v>1495</v>
      </c>
      <c r="BC298" s="45">
        <f>IFERROR(BB298/R298,0)</f>
        <v>0.2140607101947308</v>
      </c>
      <c r="BD298" s="46">
        <f>IFERROR(N298-T298,0)</f>
        <v>3.9152502036228185</v>
      </c>
      <c r="BE298" s="45">
        <f>IFERROR(BD298/T298,0)</f>
        <v>3.5183734108556075E-2</v>
      </c>
      <c r="BF298" s="46">
        <f>IFERROR(P298-V298,0)</f>
        <v>199561.18800000008</v>
      </c>
      <c r="BG298" s="47">
        <f>IFERROR(BF298/V298,0)</f>
        <v>0.25677589941386691</v>
      </c>
      <c r="BH298" s="44">
        <f>IFERROR(L298-X298,0)</f>
        <v>8479</v>
      </c>
      <c r="BI298" s="45">
        <f>IFERROR(BH298/X298,0)</f>
        <v>0</v>
      </c>
      <c r="BJ298" s="46">
        <f>IFERROR(N298-Z298,0)</f>
        <v>115.19537162401228</v>
      </c>
      <c r="BK298" s="45">
        <f>IFERROR(BJ298/Z298,0)</f>
        <v>0</v>
      </c>
      <c r="BL298" s="46">
        <f>IFERROR(P298-AB298,0)</f>
        <v>976741.5560000001</v>
      </c>
      <c r="BM298" s="48">
        <f>IFERROR(BL298/AB298,0)</f>
        <v>0</v>
      </c>
      <c r="BN298" s="49">
        <f>IFERROR(L298-AP298,0)</f>
        <v>8479</v>
      </c>
      <c r="BO298" s="45">
        <f>IFERROR(BN298/AP298,0)</f>
        <v>0</v>
      </c>
      <c r="BP298" s="46">
        <f>IFERROR(N298-AR298,0)</f>
        <v>115.19537162401228</v>
      </c>
      <c r="BQ298" s="45">
        <f>IFERROR(BP298/AR298,0)</f>
        <v>0</v>
      </c>
      <c r="BR298" s="46">
        <f t="shared" ref="BR298:BR314" si="523">IFERROR(P298-AT298,0)</f>
        <v>976741.5560000001</v>
      </c>
      <c r="BS298" s="48">
        <f>IFERROR(BR298/AT298,0)</f>
        <v>0</v>
      </c>
      <c r="CD298" s="2"/>
      <c r="CE298" s="2"/>
      <c r="CJ298" s="6"/>
      <c r="CK298" s="236"/>
      <c r="CL298" s="15"/>
      <c r="CM298" s="236"/>
      <c r="CN298" s="15"/>
    </row>
    <row r="299" spans="3:92" ht="18" customHeight="1" x14ac:dyDescent="0.3">
      <c r="C299" s="315"/>
      <c r="D299" s="318"/>
      <c r="E299" s="60" t="s">
        <v>36</v>
      </c>
      <c r="F299" s="61">
        <f t="shared" si="509"/>
        <v>13800</v>
      </c>
      <c r="G299" s="62">
        <f>IFERROR(F299/F314,0)</f>
        <v>0.20597014925373133</v>
      </c>
      <c r="H299" s="63">
        <f t="shared" ref="H299:H314" si="524">IFERROR(J299/F299,"0")</f>
        <v>103.29807971014489</v>
      </c>
      <c r="I299" s="64">
        <f>IFERROR(H299/H299,0)</f>
        <v>1</v>
      </c>
      <c r="J299" s="63">
        <f t="shared" si="510"/>
        <v>1425513.4999999995</v>
      </c>
      <c r="K299" s="65">
        <f>IFERROR(J299/J314,0)</f>
        <v>0.23118934479403172</v>
      </c>
      <c r="L299" s="66">
        <f t="shared" si="511"/>
        <v>13116</v>
      </c>
      <c r="M299" s="62">
        <f>IFERROR(L299/L314,0)</f>
        <v>0.23276780009938242</v>
      </c>
      <c r="N299" s="63">
        <f t="shared" ref="N299:N314" si="525">IFERROR(P299/L299,"0")</f>
        <v>122.35687122598355</v>
      </c>
      <c r="O299" s="64">
        <f>IFERROR(N299/N299,0)</f>
        <v>1</v>
      </c>
      <c r="P299" s="63">
        <f t="shared" si="512"/>
        <v>1604832.7230000002</v>
      </c>
      <c r="Q299" s="67">
        <f>IFERROR(P299/P314,0)</f>
        <v>0.28627852519138364</v>
      </c>
      <c r="R299" s="66">
        <f t="shared" si="513"/>
        <v>8003</v>
      </c>
      <c r="S299" s="62">
        <f>IFERROR(R299/R314,0)</f>
        <v>0.25661333247827622</v>
      </c>
      <c r="T299" s="63">
        <f t="shared" ref="T299:T314" si="526">IFERROR(V299/R299,"0")</f>
        <v>114.09325577908282</v>
      </c>
      <c r="U299" s="64">
        <f>IFERROR(T299/T299,0)</f>
        <v>1</v>
      </c>
      <c r="V299" s="63">
        <f t="shared" si="514"/>
        <v>913088.32599999988</v>
      </c>
      <c r="W299" s="67">
        <f>IFERROR(V299/V314,0)</f>
        <v>0.2944912778052412</v>
      </c>
      <c r="X299" s="68">
        <f t="shared" si="515"/>
        <v>0</v>
      </c>
      <c r="Y299" s="62">
        <f>IFERROR(X299/X314,0)</f>
        <v>0</v>
      </c>
      <c r="Z299" s="63" t="str">
        <f t="shared" ref="Z299:Z314" si="527">IFERROR(AB299/X299,"0")</f>
        <v>0</v>
      </c>
      <c r="AA299" s="64">
        <f>IFERROR(Z299/Z299,0)</f>
        <v>0</v>
      </c>
      <c r="AB299" s="63">
        <f t="shared" si="516"/>
        <v>0</v>
      </c>
      <c r="AC299" s="65">
        <f>IFERROR(AB299/AB314,0)</f>
        <v>0</v>
      </c>
      <c r="AD299" s="66">
        <f t="shared" si="517"/>
        <v>0</v>
      </c>
      <c r="AE299" s="62">
        <f>IFERROR(AD299/AD314,0)</f>
        <v>0</v>
      </c>
      <c r="AF299" s="63" t="str">
        <f t="shared" ref="AF299:AF314" si="528">IFERROR(AH299/AD299,"0")</f>
        <v>0</v>
      </c>
      <c r="AG299" s="64">
        <f>IFERROR(AF299/AF299,0)</f>
        <v>0</v>
      </c>
      <c r="AH299" s="63">
        <f t="shared" si="518"/>
        <v>0</v>
      </c>
      <c r="AI299" s="67">
        <f>IFERROR(AH299/AH314,0)</f>
        <v>0</v>
      </c>
      <c r="AJ299" s="66">
        <f t="shared" si="519"/>
        <v>0</v>
      </c>
      <c r="AK299" s="62">
        <f>IFERROR(AJ299/AJ314,0)</f>
        <v>0</v>
      </c>
      <c r="AL299" s="63" t="str">
        <f t="shared" ref="AL299:AL314" si="529">IFERROR(AN299/AJ299,"0")</f>
        <v>0</v>
      </c>
      <c r="AM299" s="64">
        <f>IFERROR(AL299/AL299,0)</f>
        <v>0</v>
      </c>
      <c r="AN299" s="63">
        <f t="shared" si="520"/>
        <v>0</v>
      </c>
      <c r="AO299" s="65">
        <f>IFERROR(AN299/AN314,0)</f>
        <v>0</v>
      </c>
      <c r="AP299" s="66">
        <f t="shared" si="521"/>
        <v>0</v>
      </c>
      <c r="AQ299" s="62">
        <f>IFERROR(AP299/AP314,0)</f>
        <v>0</v>
      </c>
      <c r="AR299" s="63" t="str">
        <f t="shared" ref="AR299:AR314" si="530">IFERROR(AT299/AP299,"0")</f>
        <v>0</v>
      </c>
      <c r="AS299" s="64">
        <f>IFERROR(AR299/AR299,0)</f>
        <v>0</v>
      </c>
      <c r="AT299" s="63">
        <f t="shared" si="522"/>
        <v>0</v>
      </c>
      <c r="AU299" s="69">
        <f>IFERROR(AT299/AT314,0)</f>
        <v>0</v>
      </c>
      <c r="AV299" s="70">
        <f t="shared" ref="AV299:AV315" si="531">IFERROR(L299-F299,0)</f>
        <v>-684</v>
      </c>
      <c r="AW299" s="71">
        <f t="shared" ref="AW299:AW314" si="532">IFERROR(AV299/F299,0)</f>
        <v>-4.9565217391304345E-2</v>
      </c>
      <c r="AX299" s="72">
        <f t="shared" ref="AX299:AX314" si="533">IFERROR(N299-H299,0)</f>
        <v>19.058791515838664</v>
      </c>
      <c r="AY299" s="71">
        <f t="shared" ref="AY299:AY314" si="534">IFERROR(AX299/H299,0)</f>
        <v>0.18450286364778282</v>
      </c>
      <c r="AZ299" s="72">
        <f t="shared" ref="AZ299:AZ314" si="535">IFERROR(P299-J299,0)</f>
        <v>179319.2230000007</v>
      </c>
      <c r="BA299" s="73">
        <f t="shared" ref="BA299:BA314" si="536">IFERROR(AZ299/J299,0)</f>
        <v>0.12579272171045786</v>
      </c>
      <c r="BB299" s="70">
        <f t="shared" ref="BB299:BB315" si="537">IFERROR(L299-R299,0)</f>
        <v>5113</v>
      </c>
      <c r="BC299" s="71">
        <f t="shared" ref="BC299:BC314" si="538">IFERROR(BB299/R299,0)</f>
        <v>0.63888541796826193</v>
      </c>
      <c r="BD299" s="72">
        <f t="shared" ref="BD299:BD314" si="539">IFERROR(N299-T299,0)</f>
        <v>8.2636154469007295</v>
      </c>
      <c r="BE299" s="71">
        <f t="shared" ref="BE299:BE314" si="540">IFERROR(BD299/T299,0)</f>
        <v>7.2428605796835632E-2</v>
      </c>
      <c r="BF299" s="72">
        <f t="shared" ref="BF299:BF314" si="541">IFERROR(P299-V299,0)</f>
        <v>691744.39700000035</v>
      </c>
      <c r="BG299" s="73">
        <f t="shared" ref="BG299:BG314" si="542">IFERROR(BF299/V299,0)</f>
        <v>0.75758760385246726</v>
      </c>
      <c r="BH299" s="70">
        <f t="shared" ref="BH299:BH315" si="543">IFERROR(L299-X299,0)</f>
        <v>13116</v>
      </c>
      <c r="BI299" s="71">
        <f t="shared" ref="BI299:BI314" si="544">IFERROR(BH299/X299,0)</f>
        <v>0</v>
      </c>
      <c r="BJ299" s="72">
        <f t="shared" ref="BJ299:BJ314" si="545">IFERROR(N299-Z299,0)</f>
        <v>122.35687122598355</v>
      </c>
      <c r="BK299" s="71">
        <f t="shared" ref="BK299:BK314" si="546">IFERROR(BJ299/Z299,0)</f>
        <v>0</v>
      </c>
      <c r="BL299" s="72">
        <f t="shared" ref="BL299:BL314" si="547">IFERROR(P299-AB299,0)</f>
        <v>1604832.7230000002</v>
      </c>
      <c r="BM299" s="74">
        <f t="shared" ref="BM299:BM314" si="548">IFERROR(BL299/AB299,0)</f>
        <v>0</v>
      </c>
      <c r="BN299" s="75">
        <f t="shared" ref="BN299:BN314" si="549">IFERROR(L299-AP299,0)</f>
        <v>13116</v>
      </c>
      <c r="BO299" s="71">
        <f t="shared" ref="BO299:BO314" si="550">IFERROR(BN299/AP299,0)</f>
        <v>0</v>
      </c>
      <c r="BP299" s="72">
        <f t="shared" ref="BP299:BP314" si="551">IFERROR(N299-AR299,0)</f>
        <v>122.35687122598355</v>
      </c>
      <c r="BQ299" s="71">
        <f t="shared" ref="BQ299:BQ314" si="552">IFERROR(BP299/AR299,0)</f>
        <v>0</v>
      </c>
      <c r="BR299" s="72">
        <f t="shared" si="523"/>
        <v>1604832.7230000002</v>
      </c>
      <c r="BS299" s="74">
        <f t="shared" ref="BS299:BS314" si="553">IFERROR(BR299/AT299,0)</f>
        <v>0</v>
      </c>
      <c r="CD299" s="2"/>
      <c r="CE299" s="2"/>
      <c r="CJ299" s="6"/>
      <c r="CK299" s="6"/>
      <c r="CM299" s="6"/>
    </row>
    <row r="300" spans="3:92" ht="18" customHeight="1" x14ac:dyDescent="0.3">
      <c r="C300" s="315"/>
      <c r="D300" s="318"/>
      <c r="E300" s="60" t="s">
        <v>37</v>
      </c>
      <c r="F300" s="61">
        <f t="shared" si="509"/>
        <v>1850</v>
      </c>
      <c r="G300" s="62">
        <f>IFERROR(F300/F314,0)</f>
        <v>2.7611940298507463E-2</v>
      </c>
      <c r="H300" s="63">
        <f t="shared" si="524"/>
        <v>107.54837837837842</v>
      </c>
      <c r="I300" s="64">
        <f>IFERROR(H300/H299,0)</f>
        <v>1.041145960120071</v>
      </c>
      <c r="J300" s="63">
        <f t="shared" si="510"/>
        <v>198964.50000000006</v>
      </c>
      <c r="K300" s="65">
        <f>IFERROR(J300/J314,0)</f>
        <v>3.2268001946156352E-2</v>
      </c>
      <c r="L300" s="66">
        <f t="shared" si="511"/>
        <v>2262</v>
      </c>
      <c r="M300" s="62">
        <f>IFERROR(L300/L314,0)</f>
        <v>4.0143394619152409E-2</v>
      </c>
      <c r="N300" s="63">
        <f t="shared" si="525"/>
        <v>119.00830459770117</v>
      </c>
      <c r="O300" s="64">
        <f>IFERROR(N300/N299,0)</f>
        <v>0.97263278641623774</v>
      </c>
      <c r="P300" s="63">
        <f t="shared" si="512"/>
        <v>269196.78500000003</v>
      </c>
      <c r="Q300" s="67">
        <f>IFERROR(P300/P314,0)</f>
        <v>4.8020742281475758E-2</v>
      </c>
      <c r="R300" s="66">
        <f t="shared" si="513"/>
        <v>1531</v>
      </c>
      <c r="S300" s="62">
        <f>IFERROR(R300/R314,0)</f>
        <v>4.9090967390258762E-2</v>
      </c>
      <c r="T300" s="63">
        <f t="shared" si="526"/>
        <v>120.41236838667538</v>
      </c>
      <c r="U300" s="64">
        <f>IFERROR(T300/T299,0)</f>
        <v>1.0553855051680545</v>
      </c>
      <c r="V300" s="63">
        <f t="shared" si="514"/>
        <v>184351.33600000001</v>
      </c>
      <c r="W300" s="67">
        <f>IFERROR(V300/V314,0)</f>
        <v>5.94574029235189E-2</v>
      </c>
      <c r="X300" s="68">
        <f t="shared" si="515"/>
        <v>0</v>
      </c>
      <c r="Y300" s="62">
        <f>IFERROR(X300/X314,0)</f>
        <v>0</v>
      </c>
      <c r="Z300" s="63" t="str">
        <f t="shared" si="527"/>
        <v>0</v>
      </c>
      <c r="AA300" s="64">
        <f>IFERROR(Z300/Z299,0)</f>
        <v>0</v>
      </c>
      <c r="AB300" s="63">
        <f t="shared" si="516"/>
        <v>0</v>
      </c>
      <c r="AC300" s="65">
        <f>IFERROR(AB300/AB314,0)</f>
        <v>0</v>
      </c>
      <c r="AD300" s="66">
        <f t="shared" si="517"/>
        <v>0</v>
      </c>
      <c r="AE300" s="62">
        <f>IFERROR(AD300/AD314,0)</f>
        <v>0</v>
      </c>
      <c r="AF300" s="63" t="str">
        <f t="shared" si="528"/>
        <v>0</v>
      </c>
      <c r="AG300" s="64">
        <f>IFERROR(AF300/AF299,0)</f>
        <v>0</v>
      </c>
      <c r="AH300" s="63">
        <f t="shared" si="518"/>
        <v>0</v>
      </c>
      <c r="AI300" s="67">
        <f>IFERROR(AH300/AH314,0)</f>
        <v>0</v>
      </c>
      <c r="AJ300" s="66">
        <f t="shared" si="519"/>
        <v>0</v>
      </c>
      <c r="AK300" s="62">
        <f>IFERROR(AJ300/AJ314,0)</f>
        <v>0</v>
      </c>
      <c r="AL300" s="63" t="str">
        <f t="shared" si="529"/>
        <v>0</v>
      </c>
      <c r="AM300" s="64">
        <f>IFERROR(AL300/AL299,0)</f>
        <v>0</v>
      </c>
      <c r="AN300" s="63">
        <f t="shared" si="520"/>
        <v>0</v>
      </c>
      <c r="AO300" s="65">
        <f>IFERROR(AN300/AN314,0)</f>
        <v>0</v>
      </c>
      <c r="AP300" s="66">
        <f t="shared" si="521"/>
        <v>0</v>
      </c>
      <c r="AQ300" s="62">
        <f>IFERROR(AP300/AP314,0)</f>
        <v>0</v>
      </c>
      <c r="AR300" s="63" t="str">
        <f t="shared" si="530"/>
        <v>0</v>
      </c>
      <c r="AS300" s="64">
        <f>IFERROR(AR300/AR299,0)</f>
        <v>0</v>
      </c>
      <c r="AT300" s="63">
        <f t="shared" si="522"/>
        <v>0</v>
      </c>
      <c r="AU300" s="69">
        <f>IFERROR(AT300/AT314,0)</f>
        <v>0</v>
      </c>
      <c r="AV300" s="70">
        <f t="shared" si="531"/>
        <v>412</v>
      </c>
      <c r="AW300" s="71">
        <f t="shared" si="532"/>
        <v>0.2227027027027027</v>
      </c>
      <c r="AX300" s="72">
        <f t="shared" si="533"/>
        <v>11.459926219322753</v>
      </c>
      <c r="AY300" s="71">
        <f t="shared" si="534"/>
        <v>0.10655601127712273</v>
      </c>
      <c r="AZ300" s="72">
        <f t="shared" si="535"/>
        <v>70232.284999999974</v>
      </c>
      <c r="BA300" s="73">
        <f t="shared" si="536"/>
        <v>0.35298902568046037</v>
      </c>
      <c r="BB300" s="70">
        <f t="shared" si="537"/>
        <v>731</v>
      </c>
      <c r="BC300" s="71">
        <f t="shared" si="538"/>
        <v>0.47746570868713262</v>
      </c>
      <c r="BD300" s="72">
        <f t="shared" si="539"/>
        <v>-1.4040637889742129</v>
      </c>
      <c r="BE300" s="71">
        <f t="shared" si="540"/>
        <v>-1.1660461527219525E-2</v>
      </c>
      <c r="BF300" s="72">
        <f t="shared" si="541"/>
        <v>84845.449000000022</v>
      </c>
      <c r="BG300" s="73">
        <f t="shared" si="542"/>
        <v>0.46023777663320009</v>
      </c>
      <c r="BH300" s="70">
        <f t="shared" si="543"/>
        <v>2262</v>
      </c>
      <c r="BI300" s="71">
        <f t="shared" si="544"/>
        <v>0</v>
      </c>
      <c r="BJ300" s="72">
        <f t="shared" si="545"/>
        <v>119.00830459770117</v>
      </c>
      <c r="BK300" s="71">
        <f t="shared" si="546"/>
        <v>0</v>
      </c>
      <c r="BL300" s="72">
        <f t="shared" si="547"/>
        <v>269196.78500000003</v>
      </c>
      <c r="BM300" s="74">
        <f t="shared" si="548"/>
        <v>0</v>
      </c>
      <c r="BN300" s="75">
        <f t="shared" si="549"/>
        <v>2262</v>
      </c>
      <c r="BO300" s="71">
        <f t="shared" si="550"/>
        <v>0</v>
      </c>
      <c r="BP300" s="72">
        <f t="shared" si="551"/>
        <v>119.00830459770117</v>
      </c>
      <c r="BQ300" s="71">
        <f t="shared" si="552"/>
        <v>0</v>
      </c>
      <c r="BR300" s="72">
        <f t="shared" si="523"/>
        <v>269196.78500000003</v>
      </c>
      <c r="BS300" s="74">
        <f t="shared" si="553"/>
        <v>0</v>
      </c>
      <c r="CD300" s="2"/>
      <c r="CE300" s="2"/>
      <c r="CJ300" s="6"/>
      <c r="CK300" s="6"/>
      <c r="CM300" s="6"/>
    </row>
    <row r="301" spans="3:92" ht="18" customHeight="1" x14ac:dyDescent="0.3">
      <c r="C301" s="315"/>
      <c r="D301" s="318"/>
      <c r="E301" s="60" t="s">
        <v>39</v>
      </c>
      <c r="F301" s="61">
        <f t="shared" si="509"/>
        <v>1080</v>
      </c>
      <c r="G301" s="62">
        <f>IFERROR(F301/F314,0)</f>
        <v>1.6119402985074627E-2</v>
      </c>
      <c r="H301" s="63">
        <f t="shared" si="524"/>
        <v>95.031666666666695</v>
      </c>
      <c r="I301" s="64">
        <f>IFERROR(H301/H299,0)</f>
        <v>0.91997515281335518</v>
      </c>
      <c r="J301" s="63">
        <f t="shared" si="510"/>
        <v>102634.20000000003</v>
      </c>
      <c r="K301" s="65">
        <f>IFERROR(J301/J314,0)</f>
        <v>1.6645183263055471E-2</v>
      </c>
      <c r="L301" s="66">
        <f t="shared" si="511"/>
        <v>1560</v>
      </c>
      <c r="M301" s="62">
        <f>IFERROR(L301/L314,0)</f>
        <v>2.7685099737346491E-2</v>
      </c>
      <c r="N301" s="63">
        <f t="shared" si="525"/>
        <v>78.391937179487186</v>
      </c>
      <c r="O301" s="64">
        <f>IFERROR(N301/N299,0)</f>
        <v>0.64068275360444138</v>
      </c>
      <c r="P301" s="63">
        <f t="shared" si="512"/>
        <v>122291.42200000001</v>
      </c>
      <c r="Q301" s="67">
        <f>IFERROR(P301/P314,0)</f>
        <v>2.1814988834644493E-2</v>
      </c>
      <c r="R301" s="66">
        <f t="shared" si="513"/>
        <v>404</v>
      </c>
      <c r="S301" s="62">
        <f>IFERROR(R301/R314,0)</f>
        <v>1.2954115496841632E-2</v>
      </c>
      <c r="T301" s="63">
        <f t="shared" si="526"/>
        <v>86.280376237623756</v>
      </c>
      <c r="U301" s="64">
        <f>IFERROR(T301/T299,0)</f>
        <v>0.75622678701261048</v>
      </c>
      <c r="V301" s="63">
        <f t="shared" si="514"/>
        <v>34857.271999999997</v>
      </c>
      <c r="W301" s="67">
        <f>IFERROR(V301/V314,0)</f>
        <v>1.1242244895467929E-2</v>
      </c>
      <c r="X301" s="68">
        <f t="shared" si="515"/>
        <v>0</v>
      </c>
      <c r="Y301" s="62">
        <f>IFERROR(X301/X314,0)</f>
        <v>0</v>
      </c>
      <c r="Z301" s="63" t="str">
        <f t="shared" si="527"/>
        <v>0</v>
      </c>
      <c r="AA301" s="64">
        <f>IFERROR(Z301/Z299,0)</f>
        <v>0</v>
      </c>
      <c r="AB301" s="63">
        <f t="shared" si="516"/>
        <v>0</v>
      </c>
      <c r="AC301" s="65">
        <f>IFERROR(AB301/AB314,0)</f>
        <v>0</v>
      </c>
      <c r="AD301" s="66">
        <f t="shared" si="517"/>
        <v>0</v>
      </c>
      <c r="AE301" s="62">
        <f>IFERROR(AD301/AD314,0)</f>
        <v>0</v>
      </c>
      <c r="AF301" s="63" t="str">
        <f t="shared" si="528"/>
        <v>0</v>
      </c>
      <c r="AG301" s="64">
        <f>IFERROR(AF301/AF299,0)</f>
        <v>0</v>
      </c>
      <c r="AH301" s="63">
        <f t="shared" si="518"/>
        <v>0</v>
      </c>
      <c r="AI301" s="67">
        <f>IFERROR(AH301/AH314,0)</f>
        <v>0</v>
      </c>
      <c r="AJ301" s="66">
        <f t="shared" si="519"/>
        <v>0</v>
      </c>
      <c r="AK301" s="62">
        <f>IFERROR(AJ301/AJ314,0)</f>
        <v>0</v>
      </c>
      <c r="AL301" s="63" t="str">
        <f t="shared" si="529"/>
        <v>0</v>
      </c>
      <c r="AM301" s="64">
        <f>IFERROR(AL301/AL299,0)</f>
        <v>0</v>
      </c>
      <c r="AN301" s="63">
        <f t="shared" si="520"/>
        <v>0</v>
      </c>
      <c r="AO301" s="65">
        <f>IFERROR(AN301/AN314,0)</f>
        <v>0</v>
      </c>
      <c r="AP301" s="66">
        <f t="shared" si="521"/>
        <v>0</v>
      </c>
      <c r="AQ301" s="62">
        <f>IFERROR(AP301/AP314,0)</f>
        <v>0</v>
      </c>
      <c r="AR301" s="63" t="str">
        <f t="shared" si="530"/>
        <v>0</v>
      </c>
      <c r="AS301" s="64">
        <f>IFERROR(AR301/AR299,0)</f>
        <v>0</v>
      </c>
      <c r="AT301" s="63">
        <f t="shared" si="522"/>
        <v>0</v>
      </c>
      <c r="AU301" s="69">
        <f>IFERROR(AT301/AT314,0)</f>
        <v>0</v>
      </c>
      <c r="AV301" s="70">
        <f t="shared" si="531"/>
        <v>480</v>
      </c>
      <c r="AW301" s="71">
        <f t="shared" si="532"/>
        <v>0.44444444444444442</v>
      </c>
      <c r="AX301" s="72">
        <f t="shared" si="533"/>
        <v>-16.639729487179508</v>
      </c>
      <c r="AY301" s="71">
        <f t="shared" si="534"/>
        <v>-0.17509668167291081</v>
      </c>
      <c r="AZ301" s="72">
        <f t="shared" si="535"/>
        <v>19657.22199999998</v>
      </c>
      <c r="BA301" s="73">
        <f t="shared" si="536"/>
        <v>0.19152701536135103</v>
      </c>
      <c r="BB301" s="70">
        <f t="shared" si="537"/>
        <v>1156</v>
      </c>
      <c r="BC301" s="71">
        <f t="shared" si="538"/>
        <v>2.8613861386138613</v>
      </c>
      <c r="BD301" s="72">
        <f t="shared" si="539"/>
        <v>-7.8884390581365693</v>
      </c>
      <c r="BE301" s="71">
        <f t="shared" si="540"/>
        <v>-9.1427963137424365E-2</v>
      </c>
      <c r="BF301" s="72">
        <f t="shared" si="541"/>
        <v>87434.150000000009</v>
      </c>
      <c r="BG301" s="73">
        <f t="shared" si="542"/>
        <v>2.5083474690733119</v>
      </c>
      <c r="BH301" s="70">
        <f t="shared" si="543"/>
        <v>1560</v>
      </c>
      <c r="BI301" s="71">
        <f t="shared" si="544"/>
        <v>0</v>
      </c>
      <c r="BJ301" s="72">
        <f t="shared" si="545"/>
        <v>78.391937179487186</v>
      </c>
      <c r="BK301" s="71">
        <f t="shared" si="546"/>
        <v>0</v>
      </c>
      <c r="BL301" s="72">
        <f t="shared" si="547"/>
        <v>122291.42200000001</v>
      </c>
      <c r="BM301" s="74">
        <f t="shared" si="548"/>
        <v>0</v>
      </c>
      <c r="BN301" s="75">
        <f t="shared" si="549"/>
        <v>1560</v>
      </c>
      <c r="BO301" s="71">
        <f t="shared" si="550"/>
        <v>0</v>
      </c>
      <c r="BP301" s="72">
        <f t="shared" si="551"/>
        <v>78.391937179487186</v>
      </c>
      <c r="BQ301" s="71">
        <f t="shared" si="552"/>
        <v>0</v>
      </c>
      <c r="BR301" s="72">
        <f t="shared" si="523"/>
        <v>122291.42200000001</v>
      </c>
      <c r="BS301" s="74">
        <f t="shared" si="553"/>
        <v>0</v>
      </c>
      <c r="CD301" s="2"/>
      <c r="CE301" s="2"/>
      <c r="CJ301" s="6"/>
      <c r="CK301" s="6"/>
      <c r="CM301" s="6"/>
    </row>
    <row r="302" spans="3:92" ht="18" customHeight="1" x14ac:dyDescent="0.3">
      <c r="C302" s="315"/>
      <c r="D302" s="319"/>
      <c r="E302" s="86" t="s">
        <v>41</v>
      </c>
      <c r="F302" s="87">
        <f>SUM(F298:F301)</f>
        <v>29130</v>
      </c>
      <c r="G302" s="88">
        <f>IFERROR(F302/F314,0)</f>
        <v>0.43477611940298505</v>
      </c>
      <c r="H302" s="89">
        <f t="shared" si="524"/>
        <v>102.73299691040164</v>
      </c>
      <c r="I302" s="90">
        <f>IFERROR(H302/H299,0)</f>
        <v>0.9945295904693594</v>
      </c>
      <c r="J302" s="89">
        <f>SUM(J298:J301)</f>
        <v>2992612.1999999997</v>
      </c>
      <c r="K302" s="91">
        <f>IFERROR(J302/J314,0)</f>
        <v>0.48534093415504376</v>
      </c>
      <c r="L302" s="92">
        <f>SUM(L298:L301)</f>
        <v>25417</v>
      </c>
      <c r="M302" s="88">
        <f>IFERROR(L302/L314,0)</f>
        <v>0.45107191027188187</v>
      </c>
      <c r="N302" s="89">
        <f t="shared" si="525"/>
        <v>116.97141621749223</v>
      </c>
      <c r="O302" s="90">
        <f>IFERROR(N302/N299,0)</f>
        <v>0.9559856757162023</v>
      </c>
      <c r="P302" s="89">
        <f>SUM(P298:P301)</f>
        <v>2973062.486</v>
      </c>
      <c r="Q302" s="93">
        <f>IFERROR(P302/P314,0)</f>
        <v>0.53035056650817591</v>
      </c>
      <c r="R302" s="92">
        <f>SUM(R298:R301)</f>
        <v>16922</v>
      </c>
      <c r="S302" s="88">
        <f>IFERROR(R302/R314,0)</f>
        <v>0.54259787732067843</v>
      </c>
      <c r="T302" s="89">
        <f t="shared" si="526"/>
        <v>112.83993038647912</v>
      </c>
      <c r="U302" s="90">
        <f>IFERROR(T302/T299,0)</f>
        <v>0.9890149037816004</v>
      </c>
      <c r="V302" s="89">
        <f>SUM(V298:V301)</f>
        <v>1909477.3019999997</v>
      </c>
      <c r="W302" s="93">
        <f>IFERROR(V302/V314,0)</f>
        <v>0.61584886652694371</v>
      </c>
      <c r="X302" s="94">
        <f>SUM(X298:X301)</f>
        <v>0</v>
      </c>
      <c r="Y302" s="88">
        <f>IFERROR(X302/X314,0)</f>
        <v>0</v>
      </c>
      <c r="Z302" s="89" t="str">
        <f t="shared" si="527"/>
        <v>0</v>
      </c>
      <c r="AA302" s="90">
        <f>IFERROR(Z302/Z299,0)</f>
        <v>0</v>
      </c>
      <c r="AB302" s="89">
        <f>SUM(AB298:AB301)</f>
        <v>0</v>
      </c>
      <c r="AC302" s="91">
        <f>IFERROR(AB302/AB314,0)</f>
        <v>0</v>
      </c>
      <c r="AD302" s="92">
        <f>SUM(AD298:AD301)</f>
        <v>0</v>
      </c>
      <c r="AE302" s="88">
        <f>IFERROR(AD302/AD314,0)</f>
        <v>0</v>
      </c>
      <c r="AF302" s="89" t="str">
        <f t="shared" si="528"/>
        <v>0</v>
      </c>
      <c r="AG302" s="90">
        <f>IFERROR(AF302/AF299,0)</f>
        <v>0</v>
      </c>
      <c r="AH302" s="89">
        <f>SUM(AH298:AH301)</f>
        <v>0</v>
      </c>
      <c r="AI302" s="93">
        <f>IFERROR(AH302/AH314,0)</f>
        <v>0</v>
      </c>
      <c r="AJ302" s="92">
        <f>SUM(AJ298:AJ301)</f>
        <v>0</v>
      </c>
      <c r="AK302" s="88">
        <f>IFERROR(AJ302/AJ314,0)</f>
        <v>0</v>
      </c>
      <c r="AL302" s="89" t="str">
        <f t="shared" si="529"/>
        <v>0</v>
      </c>
      <c r="AM302" s="90">
        <f>IFERROR(AL302/AL299,0)</f>
        <v>0</v>
      </c>
      <c r="AN302" s="89">
        <f>SUM(AN298:AN301)</f>
        <v>0</v>
      </c>
      <c r="AO302" s="91">
        <f>IFERROR(AN302/AN314,0)</f>
        <v>0</v>
      </c>
      <c r="AP302" s="92">
        <f>SUM(AP298:AP301)</f>
        <v>0</v>
      </c>
      <c r="AQ302" s="88">
        <f>IFERROR(AP302/AP314,0)</f>
        <v>0</v>
      </c>
      <c r="AR302" s="89" t="str">
        <f t="shared" si="530"/>
        <v>0</v>
      </c>
      <c r="AS302" s="90">
        <f>IFERROR(AR302/AR299,0)</f>
        <v>0</v>
      </c>
      <c r="AT302" s="89">
        <f>SUM(AT298:AT301)</f>
        <v>0</v>
      </c>
      <c r="AU302" s="95">
        <f>IFERROR(AT302/AT314,0)</f>
        <v>0</v>
      </c>
      <c r="AV302" s="96">
        <f t="shared" si="531"/>
        <v>-3713</v>
      </c>
      <c r="AW302" s="97">
        <f t="shared" si="532"/>
        <v>-0.12746309646412632</v>
      </c>
      <c r="AX302" s="98">
        <f t="shared" si="533"/>
        <v>14.238419307090595</v>
      </c>
      <c r="AY302" s="97">
        <f t="shared" si="534"/>
        <v>0.13859635886519112</v>
      </c>
      <c r="AZ302" s="98">
        <f t="shared" si="535"/>
        <v>-19549.713999999687</v>
      </c>
      <c r="BA302" s="99">
        <f t="shared" si="536"/>
        <v>-6.5326586585457641E-3</v>
      </c>
      <c r="BB302" s="96">
        <f t="shared" si="537"/>
        <v>8495</v>
      </c>
      <c r="BC302" s="97">
        <f t="shared" si="538"/>
        <v>0.50200921876846705</v>
      </c>
      <c r="BD302" s="98">
        <f t="shared" si="539"/>
        <v>4.1314858310131086</v>
      </c>
      <c r="BE302" s="97">
        <f t="shared" si="540"/>
        <v>3.6613686457113923E-2</v>
      </c>
      <c r="BF302" s="98">
        <f t="shared" si="541"/>
        <v>1063585.1840000004</v>
      </c>
      <c r="BG302" s="99">
        <f t="shared" si="542"/>
        <v>0.55700331336015041</v>
      </c>
      <c r="BH302" s="96">
        <f t="shared" si="543"/>
        <v>25417</v>
      </c>
      <c r="BI302" s="97">
        <f t="shared" si="544"/>
        <v>0</v>
      </c>
      <c r="BJ302" s="98">
        <f t="shared" si="545"/>
        <v>116.97141621749223</v>
      </c>
      <c r="BK302" s="97">
        <f t="shared" si="546"/>
        <v>0</v>
      </c>
      <c r="BL302" s="98">
        <f t="shared" si="547"/>
        <v>2973062.486</v>
      </c>
      <c r="BM302" s="100">
        <f t="shared" si="548"/>
        <v>0</v>
      </c>
      <c r="BN302" s="101">
        <f t="shared" si="549"/>
        <v>25417</v>
      </c>
      <c r="BO302" s="97">
        <f t="shared" si="550"/>
        <v>0</v>
      </c>
      <c r="BP302" s="98">
        <f t="shared" si="551"/>
        <v>116.97141621749223</v>
      </c>
      <c r="BQ302" s="97">
        <f t="shared" si="552"/>
        <v>0</v>
      </c>
      <c r="BR302" s="98">
        <f t="shared" si="523"/>
        <v>2973062.486</v>
      </c>
      <c r="BS302" s="100">
        <f t="shared" si="553"/>
        <v>0</v>
      </c>
      <c r="CD302" s="2"/>
      <c r="CE302" s="2"/>
      <c r="CJ302" s="6"/>
      <c r="CK302" s="6"/>
      <c r="CM302" s="6"/>
    </row>
    <row r="303" spans="3:92" ht="18" customHeight="1" x14ac:dyDescent="0.3">
      <c r="C303" s="315"/>
      <c r="D303" s="320" t="s">
        <v>44</v>
      </c>
      <c r="E303" s="102" t="s">
        <v>45</v>
      </c>
      <c r="F303" s="103">
        <f t="shared" ref="F303:F305" si="554">SUM(F15,F39,F63,F87,F111,F135,F159,F183,F207,F231,F255,F279)</f>
        <v>4300</v>
      </c>
      <c r="G303" s="104">
        <f>IFERROR(F303/F314,0)</f>
        <v>6.4179104477611937E-2</v>
      </c>
      <c r="H303" s="105">
        <f t="shared" si="524"/>
        <v>73.627906976744185</v>
      </c>
      <c r="I303" s="106">
        <f>IFERROR(H303/H299,0)</f>
        <v>0.71277130401014799</v>
      </c>
      <c r="J303" s="105">
        <f t="shared" ref="J303:J305" si="555">SUM(J15,J39,J63,J87,J111,J135,J159,J183,J207,J231,J255,J279)</f>
        <v>316600</v>
      </c>
      <c r="K303" s="107">
        <f>IFERROR(J303/J314,0)</f>
        <v>5.1346091469348036E-2</v>
      </c>
      <c r="L303" s="108">
        <f t="shared" ref="L303:L305" si="556">SUM(L15,L39,L63,L87,L111,L135,L159,L183,L207,L231,L255,L279)</f>
        <v>6074</v>
      </c>
      <c r="M303" s="104">
        <f>IFERROR(L303/L314,0)</f>
        <v>0.10779442038759139</v>
      </c>
      <c r="N303" s="105">
        <f t="shared" si="525"/>
        <v>81.021531445505431</v>
      </c>
      <c r="O303" s="106">
        <f>IFERROR(N303/N299,0)</f>
        <v>0.66217393950736947</v>
      </c>
      <c r="P303" s="105">
        <f t="shared" ref="P303:P305" si="557">SUM(P15,P39,P63,P87,P111,P135,P159,P183,P207,P231,P255,P279)</f>
        <v>492124.78199999995</v>
      </c>
      <c r="Q303" s="109">
        <f>IFERROR(P303/P314,0)</f>
        <v>8.7787814132882142E-2</v>
      </c>
      <c r="R303" s="108">
        <f t="shared" ref="R303:R305" si="558">SUM(R15,R39,R63,R87,R111,R135,R159,R183,R207,R231,R255,R279)</f>
        <v>3081</v>
      </c>
      <c r="S303" s="104">
        <f>IFERROR(R303/R314,0)</f>
        <v>9.8791162984576908E-2</v>
      </c>
      <c r="T303" s="105">
        <f t="shared" si="526"/>
        <v>85.564217461863024</v>
      </c>
      <c r="U303" s="106">
        <f>IFERROR(T303/T299,0)</f>
        <v>0.74994982724955994</v>
      </c>
      <c r="V303" s="105">
        <f t="shared" ref="V303:V305" si="559">SUM(V15,V39,V63,V87,V111,V135,V159,V183,V207,V231,V255,V279)</f>
        <v>263623.35399999999</v>
      </c>
      <c r="W303" s="109">
        <f>IFERROR(V303/V314,0)</f>
        <v>8.5024390486801008E-2</v>
      </c>
      <c r="X303" s="110">
        <f t="shared" ref="X303:X305" si="560">SUM(X15,X39,X63,X87,X111,X135,X159,X183,X207,X231,X255,X279)</f>
        <v>0</v>
      </c>
      <c r="Y303" s="104">
        <f>IFERROR(X303/X314,0)</f>
        <v>0</v>
      </c>
      <c r="Z303" s="105" t="str">
        <f t="shared" si="527"/>
        <v>0</v>
      </c>
      <c r="AA303" s="106">
        <f>IFERROR(Z303/Z299,0)</f>
        <v>0</v>
      </c>
      <c r="AB303" s="105">
        <f t="shared" ref="AB303:AB305" si="561">SUM(AB15,AB39,AB63,AB87,AB111,AB135,AB159,AB183,AB207,AB231,AB255,AB279)</f>
        <v>0</v>
      </c>
      <c r="AC303" s="107">
        <f>IFERROR(AB303/AB314,0)</f>
        <v>0</v>
      </c>
      <c r="AD303" s="108">
        <f t="shared" ref="AD303:AD305" si="562">SUM(AD15,AD39,AD63,AD87,AD111,AD135,AD159,AD183,AD207,AD231,AD255,AD279)</f>
        <v>0</v>
      </c>
      <c r="AE303" s="104">
        <f>IFERROR(AD303/AD314,0)</f>
        <v>0</v>
      </c>
      <c r="AF303" s="105" t="str">
        <f t="shared" si="528"/>
        <v>0</v>
      </c>
      <c r="AG303" s="106">
        <f>IFERROR(AF303/AF299,0)</f>
        <v>0</v>
      </c>
      <c r="AH303" s="105">
        <f t="shared" ref="AH303:AH305" si="563">SUM(AH15,AH39,AH63,AH87,AH111,AH135,AH159,AH183,AH207,AH231,AH255,AH279)</f>
        <v>0</v>
      </c>
      <c r="AI303" s="109">
        <f>IFERROR(AH303/AH314,0)</f>
        <v>0</v>
      </c>
      <c r="AJ303" s="108">
        <f t="shared" ref="AJ303:AJ305" si="564">SUM(AJ15,AJ39,AJ63,AJ87,AJ111,AJ135,AJ159,AJ183,AJ207,AJ231,AJ255,AJ279)</f>
        <v>0</v>
      </c>
      <c r="AK303" s="104">
        <f>IFERROR(AJ303/AJ314,0)</f>
        <v>0</v>
      </c>
      <c r="AL303" s="105" t="str">
        <f t="shared" si="529"/>
        <v>0</v>
      </c>
      <c r="AM303" s="106">
        <f>IFERROR(AL303/AL299,0)</f>
        <v>0</v>
      </c>
      <c r="AN303" s="105">
        <f t="shared" ref="AN303:AN305" si="565">SUM(AN15,AN39,AN63,AN87,AN111,AN135,AN159,AN183,AN207,AN231,AN255,AN279)</f>
        <v>0</v>
      </c>
      <c r="AO303" s="107">
        <f>IFERROR(AN303/AN314,0)</f>
        <v>0</v>
      </c>
      <c r="AP303" s="108">
        <f t="shared" ref="AP303:AP305" si="566">SUM(AP15,AP39,AP63,AP87,AP111,AP135,AP159,AP183,AP207,AP231,AP255,AP279)</f>
        <v>0</v>
      </c>
      <c r="AQ303" s="104">
        <f>IFERROR(AP303/AP314,0)</f>
        <v>0</v>
      </c>
      <c r="AR303" s="105" t="str">
        <f t="shared" si="530"/>
        <v>0</v>
      </c>
      <c r="AS303" s="106">
        <f>IFERROR(AR303/AR299,0)</f>
        <v>0</v>
      </c>
      <c r="AT303" s="105">
        <f t="shared" ref="AT303:AT305" si="567">SUM(AT15,AT39,AT63,AT87,AT111,AT135,AT159,AT183,AT207,AT231,AT255,AT279)</f>
        <v>0</v>
      </c>
      <c r="AU303" s="111">
        <f>IFERROR(AT303/AT314,0)</f>
        <v>0</v>
      </c>
      <c r="AV303" s="112">
        <f t="shared" si="531"/>
        <v>1774</v>
      </c>
      <c r="AW303" s="113">
        <f t="shared" si="532"/>
        <v>0.41255813953488374</v>
      </c>
      <c r="AX303" s="114">
        <f t="shared" si="533"/>
        <v>7.3936244687612458</v>
      </c>
      <c r="AY303" s="113">
        <f t="shared" si="534"/>
        <v>0.10041877831861452</v>
      </c>
      <c r="AZ303" s="114">
        <f t="shared" si="535"/>
        <v>175524.78199999995</v>
      </c>
      <c r="BA303" s="115">
        <f t="shared" si="536"/>
        <v>0.55440550221099161</v>
      </c>
      <c r="BB303" s="112">
        <f t="shared" si="537"/>
        <v>2993</v>
      </c>
      <c r="BC303" s="113">
        <f t="shared" si="538"/>
        <v>0.97143784485556639</v>
      </c>
      <c r="BD303" s="114">
        <f t="shared" si="539"/>
        <v>-4.5426860163575924</v>
      </c>
      <c r="BE303" s="113">
        <f t="shared" si="540"/>
        <v>-5.3090954970543856E-2</v>
      </c>
      <c r="BF303" s="114">
        <f t="shared" si="541"/>
        <v>228501.42799999996</v>
      </c>
      <c r="BG303" s="115">
        <f t="shared" si="542"/>
        <v>0.86677232700711315</v>
      </c>
      <c r="BH303" s="112">
        <f t="shared" si="543"/>
        <v>6074</v>
      </c>
      <c r="BI303" s="113">
        <f t="shared" si="544"/>
        <v>0</v>
      </c>
      <c r="BJ303" s="114">
        <f t="shared" si="545"/>
        <v>81.021531445505431</v>
      </c>
      <c r="BK303" s="113">
        <f t="shared" si="546"/>
        <v>0</v>
      </c>
      <c r="BL303" s="114">
        <f t="shared" si="547"/>
        <v>492124.78199999995</v>
      </c>
      <c r="BM303" s="116">
        <f t="shared" si="548"/>
        <v>0</v>
      </c>
      <c r="BN303" s="117">
        <f t="shared" si="549"/>
        <v>6074</v>
      </c>
      <c r="BO303" s="113">
        <f t="shared" si="550"/>
        <v>0</v>
      </c>
      <c r="BP303" s="114">
        <f t="shared" si="551"/>
        <v>81.021531445505431</v>
      </c>
      <c r="BQ303" s="113">
        <f t="shared" si="552"/>
        <v>0</v>
      </c>
      <c r="BR303" s="114">
        <f t="shared" si="523"/>
        <v>492124.78199999995</v>
      </c>
      <c r="BS303" s="116">
        <f t="shared" si="553"/>
        <v>0</v>
      </c>
      <c r="CD303" s="2"/>
      <c r="CE303" s="2"/>
      <c r="CJ303" s="6"/>
      <c r="CK303" s="6"/>
      <c r="CM303" s="6"/>
    </row>
    <row r="304" spans="3:92" ht="18" customHeight="1" x14ac:dyDescent="0.3">
      <c r="C304" s="315"/>
      <c r="D304" s="321"/>
      <c r="E304" s="60" t="s">
        <v>47</v>
      </c>
      <c r="F304" s="61">
        <f t="shared" si="554"/>
        <v>0</v>
      </c>
      <c r="G304" s="62">
        <f>IFERROR(F304/F314,0)</f>
        <v>0</v>
      </c>
      <c r="H304" s="63" t="str">
        <f t="shared" si="524"/>
        <v>0</v>
      </c>
      <c r="I304" s="64">
        <f>IFERROR(H304/H299,0)</f>
        <v>0</v>
      </c>
      <c r="J304" s="63">
        <f t="shared" si="555"/>
        <v>0</v>
      </c>
      <c r="K304" s="65">
        <f>IFERROR(J304/J314,0)</f>
        <v>0</v>
      </c>
      <c r="L304" s="66">
        <f t="shared" si="556"/>
        <v>793</v>
      </c>
      <c r="M304" s="62">
        <f>IFERROR(L304/L314,0)</f>
        <v>1.4073259033151132E-2</v>
      </c>
      <c r="N304" s="63">
        <f t="shared" si="525"/>
        <v>67.458547288776799</v>
      </c>
      <c r="O304" s="64">
        <f>IFERROR(N304/N299,0)</f>
        <v>0.55132618718393145</v>
      </c>
      <c r="P304" s="63">
        <f t="shared" si="557"/>
        <v>53494.628000000004</v>
      </c>
      <c r="Q304" s="67">
        <f>IFERROR(P304/P314,0)</f>
        <v>9.5426538791368431E-3</v>
      </c>
      <c r="R304" s="66">
        <f t="shared" si="558"/>
        <v>226</v>
      </c>
      <c r="S304" s="62">
        <f>IFERROR(R304/R314,0)</f>
        <v>7.2466091640747748E-3</v>
      </c>
      <c r="T304" s="63">
        <f t="shared" si="526"/>
        <v>63.636000000000003</v>
      </c>
      <c r="U304" s="64">
        <f>IFERROR(T304/T299,0)</f>
        <v>0.55775426483768242</v>
      </c>
      <c r="V304" s="63">
        <f t="shared" si="559"/>
        <v>14381.736000000001</v>
      </c>
      <c r="W304" s="67">
        <f>IFERROR(V304/V314,0)</f>
        <v>4.6384294827767182E-3</v>
      </c>
      <c r="X304" s="68">
        <f t="shared" si="560"/>
        <v>0</v>
      </c>
      <c r="Y304" s="62">
        <f>IFERROR(X304/X314,0)</f>
        <v>0</v>
      </c>
      <c r="Z304" s="63" t="str">
        <f t="shared" si="527"/>
        <v>0</v>
      </c>
      <c r="AA304" s="64">
        <f>IFERROR(Z304/Z299,0)</f>
        <v>0</v>
      </c>
      <c r="AB304" s="63">
        <f t="shared" si="561"/>
        <v>0</v>
      </c>
      <c r="AC304" s="65">
        <f>IFERROR(AB304/AB314,0)</f>
        <v>0</v>
      </c>
      <c r="AD304" s="66">
        <f t="shared" si="562"/>
        <v>0</v>
      </c>
      <c r="AE304" s="62">
        <f>IFERROR(AD304/AD314,0)</f>
        <v>0</v>
      </c>
      <c r="AF304" s="63" t="str">
        <f t="shared" si="528"/>
        <v>0</v>
      </c>
      <c r="AG304" s="64">
        <f>IFERROR(AF304/AF299,0)</f>
        <v>0</v>
      </c>
      <c r="AH304" s="63">
        <f t="shared" si="563"/>
        <v>0</v>
      </c>
      <c r="AI304" s="67">
        <f>IFERROR(AH304/AH314,0)</f>
        <v>0</v>
      </c>
      <c r="AJ304" s="66">
        <f t="shared" si="564"/>
        <v>0</v>
      </c>
      <c r="AK304" s="62">
        <f>IFERROR(AJ304/AJ314,0)</f>
        <v>0</v>
      </c>
      <c r="AL304" s="63" t="str">
        <f t="shared" si="529"/>
        <v>0</v>
      </c>
      <c r="AM304" s="64">
        <f>IFERROR(AL304/AL299,0)</f>
        <v>0</v>
      </c>
      <c r="AN304" s="63">
        <f t="shared" si="565"/>
        <v>0</v>
      </c>
      <c r="AO304" s="65">
        <f>IFERROR(AN304/AN314,0)</f>
        <v>0</v>
      </c>
      <c r="AP304" s="66">
        <f t="shared" si="566"/>
        <v>0</v>
      </c>
      <c r="AQ304" s="62">
        <f>IFERROR(AP304/AP314,0)</f>
        <v>0</v>
      </c>
      <c r="AR304" s="63" t="str">
        <f t="shared" si="530"/>
        <v>0</v>
      </c>
      <c r="AS304" s="64">
        <f>IFERROR(AR304/AR299,0)</f>
        <v>0</v>
      </c>
      <c r="AT304" s="63">
        <f t="shared" si="567"/>
        <v>0</v>
      </c>
      <c r="AU304" s="69">
        <f>IFERROR(AT304/AT314,0)</f>
        <v>0</v>
      </c>
      <c r="AV304" s="70">
        <f t="shared" si="531"/>
        <v>793</v>
      </c>
      <c r="AW304" s="71">
        <f t="shared" si="532"/>
        <v>0</v>
      </c>
      <c r="AX304" s="72">
        <f t="shared" si="533"/>
        <v>67.458547288776799</v>
      </c>
      <c r="AY304" s="71">
        <f t="shared" si="534"/>
        <v>0</v>
      </c>
      <c r="AZ304" s="72">
        <f t="shared" si="535"/>
        <v>53494.628000000004</v>
      </c>
      <c r="BA304" s="73">
        <f t="shared" si="536"/>
        <v>0</v>
      </c>
      <c r="BB304" s="70">
        <f t="shared" si="537"/>
        <v>567</v>
      </c>
      <c r="BC304" s="71">
        <f t="shared" si="538"/>
        <v>2.5088495575221237</v>
      </c>
      <c r="BD304" s="72">
        <f t="shared" si="539"/>
        <v>3.8225472887767964</v>
      </c>
      <c r="BE304" s="71">
        <f t="shared" si="540"/>
        <v>6.006894350331253E-2</v>
      </c>
      <c r="BF304" s="72">
        <f t="shared" si="541"/>
        <v>39112.892000000007</v>
      </c>
      <c r="BG304" s="73">
        <f t="shared" si="542"/>
        <v>2.719622443354544</v>
      </c>
      <c r="BH304" s="70">
        <f t="shared" si="543"/>
        <v>793</v>
      </c>
      <c r="BI304" s="71">
        <f t="shared" si="544"/>
        <v>0</v>
      </c>
      <c r="BJ304" s="72">
        <f t="shared" si="545"/>
        <v>67.458547288776799</v>
      </c>
      <c r="BK304" s="71">
        <f t="shared" si="546"/>
        <v>0</v>
      </c>
      <c r="BL304" s="72">
        <f t="shared" si="547"/>
        <v>53494.628000000004</v>
      </c>
      <c r="BM304" s="74">
        <f t="shared" si="548"/>
        <v>0</v>
      </c>
      <c r="BN304" s="75">
        <f t="shared" si="549"/>
        <v>793</v>
      </c>
      <c r="BO304" s="71">
        <f t="shared" si="550"/>
        <v>0</v>
      </c>
      <c r="BP304" s="72">
        <f t="shared" si="551"/>
        <v>67.458547288776799</v>
      </c>
      <c r="BQ304" s="71">
        <f t="shared" si="552"/>
        <v>0</v>
      </c>
      <c r="BR304" s="72">
        <f t="shared" si="523"/>
        <v>53494.628000000004</v>
      </c>
      <c r="BS304" s="74">
        <f t="shared" si="553"/>
        <v>0</v>
      </c>
      <c r="CD304" s="2"/>
      <c r="CE304" s="2"/>
      <c r="CJ304" s="6"/>
      <c r="CK304" s="6"/>
      <c r="CM304" s="6"/>
    </row>
    <row r="305" spans="3:92" ht="18" customHeight="1" x14ac:dyDescent="0.3">
      <c r="C305" s="315"/>
      <c r="D305" s="321"/>
      <c r="E305" s="60" t="s">
        <v>49</v>
      </c>
      <c r="F305" s="61">
        <f t="shared" si="554"/>
        <v>4500</v>
      </c>
      <c r="G305" s="62">
        <f>IFERROR(F305/F314,0)</f>
        <v>6.7164179104477612E-2</v>
      </c>
      <c r="H305" s="63">
        <f t="shared" si="524"/>
        <v>56.111111111111114</v>
      </c>
      <c r="I305" s="64">
        <f>IFERROR(H305/H299,0)</f>
        <v>0.54319607168457795</v>
      </c>
      <c r="J305" s="63">
        <f t="shared" si="555"/>
        <v>252500</v>
      </c>
      <c r="K305" s="65">
        <f>IFERROR(J305/J314,0)</f>
        <v>4.0950373013298735E-2</v>
      </c>
      <c r="L305" s="66">
        <f t="shared" si="556"/>
        <v>7991</v>
      </c>
      <c r="M305" s="62">
        <f>IFERROR(L305/L314,0)</f>
        <v>0.14181514871867679</v>
      </c>
      <c r="N305" s="63">
        <f t="shared" si="525"/>
        <v>63.191323363784257</v>
      </c>
      <c r="O305" s="64">
        <f>IFERROR(N305/N299,0)</f>
        <v>0.51645095801015406</v>
      </c>
      <c r="P305" s="63">
        <f t="shared" si="557"/>
        <v>504961.86499999999</v>
      </c>
      <c r="Q305" s="67">
        <f>IFERROR(P305/P314,0)</f>
        <v>9.0077760702596626E-2</v>
      </c>
      <c r="R305" s="66">
        <f t="shared" si="558"/>
        <v>2690</v>
      </c>
      <c r="S305" s="62">
        <f>IFERROR(R305/R314,0)</f>
        <v>8.6253887837881169E-2</v>
      </c>
      <c r="T305" s="63">
        <f t="shared" si="526"/>
        <v>57.287577323420081</v>
      </c>
      <c r="U305" s="64">
        <f>IFERROR(T305/T299,0)</f>
        <v>0.50211186395053198</v>
      </c>
      <c r="V305" s="63">
        <f t="shared" si="559"/>
        <v>154103.58300000001</v>
      </c>
      <c r="W305" s="67">
        <f>IFERROR(V305/V314,0)</f>
        <v>4.9701830348487075E-2</v>
      </c>
      <c r="X305" s="68">
        <f t="shared" si="560"/>
        <v>0</v>
      </c>
      <c r="Y305" s="62">
        <f>IFERROR(X305/X314,0)</f>
        <v>0</v>
      </c>
      <c r="Z305" s="63" t="str">
        <f t="shared" si="527"/>
        <v>0</v>
      </c>
      <c r="AA305" s="64">
        <f>IFERROR(Z305/Z299,0)</f>
        <v>0</v>
      </c>
      <c r="AB305" s="63">
        <f t="shared" si="561"/>
        <v>0</v>
      </c>
      <c r="AC305" s="65">
        <f>IFERROR(AB305/AB314,0)</f>
        <v>0</v>
      </c>
      <c r="AD305" s="66">
        <f t="shared" si="562"/>
        <v>0</v>
      </c>
      <c r="AE305" s="62">
        <f>IFERROR(AD305/AD314,0)</f>
        <v>0</v>
      </c>
      <c r="AF305" s="63" t="str">
        <f t="shared" si="528"/>
        <v>0</v>
      </c>
      <c r="AG305" s="64">
        <f>IFERROR(AF305/AF299,0)</f>
        <v>0</v>
      </c>
      <c r="AH305" s="63">
        <f t="shared" si="563"/>
        <v>0</v>
      </c>
      <c r="AI305" s="67">
        <f>IFERROR(AH305/AH314,0)</f>
        <v>0</v>
      </c>
      <c r="AJ305" s="66">
        <f t="shared" si="564"/>
        <v>0</v>
      </c>
      <c r="AK305" s="62">
        <f>IFERROR(AJ305/AJ314,0)</f>
        <v>0</v>
      </c>
      <c r="AL305" s="63" t="str">
        <f t="shared" si="529"/>
        <v>0</v>
      </c>
      <c r="AM305" s="64">
        <f>IFERROR(AL305/AL299,0)</f>
        <v>0</v>
      </c>
      <c r="AN305" s="63">
        <f t="shared" si="565"/>
        <v>0</v>
      </c>
      <c r="AO305" s="65">
        <f>IFERROR(AN305/AN314,0)</f>
        <v>0</v>
      </c>
      <c r="AP305" s="66">
        <f t="shared" si="566"/>
        <v>0</v>
      </c>
      <c r="AQ305" s="62">
        <f>IFERROR(AP305/AP314,0)</f>
        <v>0</v>
      </c>
      <c r="AR305" s="63" t="str">
        <f t="shared" si="530"/>
        <v>0</v>
      </c>
      <c r="AS305" s="64">
        <f>IFERROR(AR305/AR299,0)</f>
        <v>0</v>
      </c>
      <c r="AT305" s="63">
        <f t="shared" si="567"/>
        <v>0</v>
      </c>
      <c r="AU305" s="69">
        <f>IFERROR(AT305/AT314,0)</f>
        <v>0</v>
      </c>
      <c r="AV305" s="70">
        <f t="shared" si="531"/>
        <v>3491</v>
      </c>
      <c r="AW305" s="71">
        <f t="shared" si="532"/>
        <v>0.77577777777777779</v>
      </c>
      <c r="AX305" s="72">
        <f t="shared" si="533"/>
        <v>7.0802122526731424</v>
      </c>
      <c r="AY305" s="71">
        <f t="shared" si="534"/>
        <v>0.12618200054268966</v>
      </c>
      <c r="AZ305" s="72">
        <f t="shared" si="535"/>
        <v>252461.86499999999</v>
      </c>
      <c r="BA305" s="73">
        <f t="shared" si="536"/>
        <v>0.99984897029702968</v>
      </c>
      <c r="BB305" s="70">
        <f t="shared" si="537"/>
        <v>5301</v>
      </c>
      <c r="BC305" s="71">
        <f t="shared" si="538"/>
        <v>1.9706319702602231</v>
      </c>
      <c r="BD305" s="72">
        <f t="shared" si="539"/>
        <v>5.9037460403641759</v>
      </c>
      <c r="BE305" s="71">
        <f t="shared" si="540"/>
        <v>0.10305455940359046</v>
      </c>
      <c r="BF305" s="72">
        <f t="shared" si="541"/>
        <v>350858.28200000001</v>
      </c>
      <c r="BG305" s="73">
        <f t="shared" si="542"/>
        <v>2.2767691391056104</v>
      </c>
      <c r="BH305" s="70">
        <f t="shared" si="543"/>
        <v>7991</v>
      </c>
      <c r="BI305" s="71">
        <f t="shared" si="544"/>
        <v>0</v>
      </c>
      <c r="BJ305" s="72">
        <f t="shared" si="545"/>
        <v>63.191323363784257</v>
      </c>
      <c r="BK305" s="71">
        <f t="shared" si="546"/>
        <v>0</v>
      </c>
      <c r="BL305" s="72">
        <f t="shared" si="547"/>
        <v>504961.86499999999</v>
      </c>
      <c r="BM305" s="74">
        <f t="shared" si="548"/>
        <v>0</v>
      </c>
      <c r="BN305" s="75">
        <f t="shared" si="549"/>
        <v>7991</v>
      </c>
      <c r="BO305" s="71">
        <f t="shared" si="550"/>
        <v>0</v>
      </c>
      <c r="BP305" s="72">
        <f t="shared" si="551"/>
        <v>63.191323363784257</v>
      </c>
      <c r="BQ305" s="71">
        <f t="shared" si="552"/>
        <v>0</v>
      </c>
      <c r="BR305" s="72">
        <f t="shared" si="523"/>
        <v>504961.86499999999</v>
      </c>
      <c r="BS305" s="74">
        <f t="shared" si="553"/>
        <v>0</v>
      </c>
      <c r="CD305" s="2"/>
      <c r="CE305" s="2"/>
      <c r="CJ305" s="6"/>
      <c r="CK305" s="6"/>
      <c r="CM305" s="6"/>
    </row>
    <row r="306" spans="3:92" ht="18" customHeight="1" x14ac:dyDescent="0.3">
      <c r="C306" s="315"/>
      <c r="D306" s="322"/>
      <c r="E306" s="118" t="s">
        <v>41</v>
      </c>
      <c r="F306" s="119">
        <f>SUM(F303:F305)</f>
        <v>8800</v>
      </c>
      <c r="G306" s="120">
        <f>IFERROR(F306/F314,0)</f>
        <v>0.13134328358208955</v>
      </c>
      <c r="H306" s="121">
        <f t="shared" si="524"/>
        <v>64.670454545454547</v>
      </c>
      <c r="I306" s="122">
        <f>IFERROR(H306/H299,0)</f>
        <v>0.6260566965709361</v>
      </c>
      <c r="J306" s="121">
        <f>SUM(J303:J305)</f>
        <v>569100</v>
      </c>
      <c r="K306" s="123">
        <f>IFERROR(J306/J314,0)</f>
        <v>9.2296464482646778E-2</v>
      </c>
      <c r="L306" s="124">
        <f>SUM(L303:L305)</f>
        <v>14858</v>
      </c>
      <c r="M306" s="120">
        <f>IFERROR(L306/L314,0)</f>
        <v>0.26368282813941935</v>
      </c>
      <c r="N306" s="121">
        <f t="shared" si="525"/>
        <v>70.708121887198814</v>
      </c>
      <c r="O306" s="122">
        <f>IFERROR(N306/N299,0)</f>
        <v>0.57788435727983312</v>
      </c>
      <c r="P306" s="121">
        <f>SUM(P303:P305)</f>
        <v>1050581.2749999999</v>
      </c>
      <c r="Q306" s="125">
        <f>IFERROR(P306/P314,0)</f>
        <v>0.1874082287146156</v>
      </c>
      <c r="R306" s="124">
        <f>SUM(R303:R305)</f>
        <v>5997</v>
      </c>
      <c r="S306" s="120">
        <f>IFERROR(R306/R314,0)</f>
        <v>0.19229165998653286</v>
      </c>
      <c r="T306" s="121">
        <f t="shared" si="526"/>
        <v>72.054139236284797</v>
      </c>
      <c r="U306" s="122">
        <f>IFERROR(T306/T299,0)</f>
        <v>0.63153723455663513</v>
      </c>
      <c r="V306" s="121">
        <f>SUM(V303:V305)</f>
        <v>432108.67299999995</v>
      </c>
      <c r="W306" s="125">
        <f>IFERROR(V306/V314,0)</f>
        <v>0.13936465031806478</v>
      </c>
      <c r="X306" s="126">
        <f>SUM(X303:X305)</f>
        <v>0</v>
      </c>
      <c r="Y306" s="120">
        <f>IFERROR(X306/X314,0)</f>
        <v>0</v>
      </c>
      <c r="Z306" s="121" t="str">
        <f t="shared" si="527"/>
        <v>0</v>
      </c>
      <c r="AA306" s="122">
        <f>IFERROR(Z306/Z299,0)</f>
        <v>0</v>
      </c>
      <c r="AB306" s="121">
        <f>SUM(AB303:AB305)</f>
        <v>0</v>
      </c>
      <c r="AC306" s="123">
        <f>IFERROR(AB306/AB314,0)</f>
        <v>0</v>
      </c>
      <c r="AD306" s="124">
        <f>SUM(AD303:AD305)</f>
        <v>0</v>
      </c>
      <c r="AE306" s="120">
        <f>IFERROR(AD306/AD314,0)</f>
        <v>0</v>
      </c>
      <c r="AF306" s="121" t="str">
        <f t="shared" si="528"/>
        <v>0</v>
      </c>
      <c r="AG306" s="122">
        <f>IFERROR(AF306/AF299,0)</f>
        <v>0</v>
      </c>
      <c r="AH306" s="121">
        <f>SUM(AH303:AH305)</f>
        <v>0</v>
      </c>
      <c r="AI306" s="125">
        <f>IFERROR(AH306/AH314,0)</f>
        <v>0</v>
      </c>
      <c r="AJ306" s="124">
        <f>SUM(AJ303:AJ305)</f>
        <v>0</v>
      </c>
      <c r="AK306" s="120">
        <f>IFERROR(AJ306/AJ314,0)</f>
        <v>0</v>
      </c>
      <c r="AL306" s="121" t="str">
        <f t="shared" si="529"/>
        <v>0</v>
      </c>
      <c r="AM306" s="122">
        <f>IFERROR(AL306/AL299,0)</f>
        <v>0</v>
      </c>
      <c r="AN306" s="121">
        <f>SUM(AN303:AN305)</f>
        <v>0</v>
      </c>
      <c r="AO306" s="123">
        <f>IFERROR(AN306/AN314,0)</f>
        <v>0</v>
      </c>
      <c r="AP306" s="124">
        <f>SUM(AP303:AP305)</f>
        <v>0</v>
      </c>
      <c r="AQ306" s="120">
        <f>IFERROR(AP306/AP314,0)</f>
        <v>0</v>
      </c>
      <c r="AR306" s="121" t="str">
        <f t="shared" si="530"/>
        <v>0</v>
      </c>
      <c r="AS306" s="122">
        <f>IFERROR(AR306/AR299,0)</f>
        <v>0</v>
      </c>
      <c r="AT306" s="121">
        <f>SUM(AT303:AT305)</f>
        <v>0</v>
      </c>
      <c r="AU306" s="127">
        <f>IFERROR(AT306/AT314,0)</f>
        <v>0</v>
      </c>
      <c r="AV306" s="128">
        <f t="shared" si="531"/>
        <v>6058</v>
      </c>
      <c r="AW306" s="129">
        <f t="shared" si="532"/>
        <v>0.68840909090909086</v>
      </c>
      <c r="AX306" s="130">
        <f t="shared" si="533"/>
        <v>6.0376673417442674</v>
      </c>
      <c r="AY306" s="129">
        <f t="shared" si="534"/>
        <v>9.3360521186697507E-2</v>
      </c>
      <c r="AZ306" s="130">
        <f t="shared" si="535"/>
        <v>481481.27499999991</v>
      </c>
      <c r="BA306" s="131">
        <f t="shared" si="536"/>
        <v>0.84603984361272166</v>
      </c>
      <c r="BB306" s="128">
        <f t="shared" si="537"/>
        <v>8861</v>
      </c>
      <c r="BC306" s="129">
        <f t="shared" si="538"/>
        <v>1.4775721193930298</v>
      </c>
      <c r="BD306" s="130">
        <f t="shared" si="539"/>
        <v>-1.346017349085983</v>
      </c>
      <c r="BE306" s="129">
        <f t="shared" si="540"/>
        <v>-1.8680638799556427E-2</v>
      </c>
      <c r="BF306" s="130">
        <f t="shared" si="541"/>
        <v>618472.60199999996</v>
      </c>
      <c r="BG306" s="131">
        <f t="shared" si="542"/>
        <v>1.4312894895307968</v>
      </c>
      <c r="BH306" s="128">
        <f t="shared" si="543"/>
        <v>14858</v>
      </c>
      <c r="BI306" s="129">
        <f t="shared" si="544"/>
        <v>0</v>
      </c>
      <c r="BJ306" s="130">
        <f t="shared" si="545"/>
        <v>70.708121887198814</v>
      </c>
      <c r="BK306" s="129">
        <f t="shared" si="546"/>
        <v>0</v>
      </c>
      <c r="BL306" s="130">
        <f t="shared" si="547"/>
        <v>1050581.2749999999</v>
      </c>
      <c r="BM306" s="132">
        <f t="shared" si="548"/>
        <v>0</v>
      </c>
      <c r="BN306" s="133">
        <f t="shared" si="549"/>
        <v>14858</v>
      </c>
      <c r="BO306" s="129">
        <f t="shared" si="550"/>
        <v>0</v>
      </c>
      <c r="BP306" s="130">
        <f t="shared" si="551"/>
        <v>70.708121887198814</v>
      </c>
      <c r="BQ306" s="129">
        <f t="shared" si="552"/>
        <v>0</v>
      </c>
      <c r="BR306" s="130">
        <f t="shared" si="523"/>
        <v>1050581.2749999999</v>
      </c>
      <c r="BS306" s="132">
        <f t="shared" si="553"/>
        <v>0</v>
      </c>
      <c r="CD306" s="2"/>
      <c r="CE306" s="2"/>
      <c r="CJ306" s="6"/>
      <c r="CK306" s="6"/>
      <c r="CM306" s="6"/>
    </row>
    <row r="307" spans="3:92" ht="18" customHeight="1" x14ac:dyDescent="0.3">
      <c r="C307" s="315"/>
      <c r="D307" s="323" t="s">
        <v>52</v>
      </c>
      <c r="E307" s="134" t="s">
        <v>53</v>
      </c>
      <c r="F307" s="35">
        <f t="shared" ref="F307:F311" si="568">SUM(F19,F43,F67,F91,F115,F139,F163,F187,F211,F235,F259,F283)</f>
        <v>1800</v>
      </c>
      <c r="G307" s="36">
        <f>IFERROR(F307/F314,0)</f>
        <v>2.6865671641791045E-2</v>
      </c>
      <c r="H307" s="37">
        <f t="shared" si="524"/>
        <v>97.032333333333355</v>
      </c>
      <c r="I307" s="38">
        <f>IFERROR(H307/H299,0)</f>
        <v>0.9393430507673205</v>
      </c>
      <c r="J307" s="37">
        <f t="shared" ref="J307:J311" si="569">SUM(J19,J43,J67,J91,J115,J139,J163,J187,J211,J235,J259,J283)</f>
        <v>174658.20000000004</v>
      </c>
      <c r="K307" s="39">
        <f>IFERROR(J307/J314,0)</f>
        <v>2.8326013623094396E-2</v>
      </c>
      <c r="L307" s="40">
        <f t="shared" ref="L307:L311" si="570">SUM(L19,L43,L67,L91,L115,L139,L163,L187,L211,L235,L259,L283)</f>
        <v>1425</v>
      </c>
      <c r="M307" s="36">
        <f>IFERROR(L307/L314,0)</f>
        <v>2.5289273798537657E-2</v>
      </c>
      <c r="N307" s="37">
        <f t="shared" si="525"/>
        <v>112.2961466666667</v>
      </c>
      <c r="O307" s="38">
        <f>IFERROR(N307/N299,0)</f>
        <v>0.91777556537274085</v>
      </c>
      <c r="P307" s="37">
        <f t="shared" ref="P307:P311" si="571">SUM(P19,P43,P67,P91,P115,P139,P163,P187,P211,P235,P259,P283)</f>
        <v>160022.00900000005</v>
      </c>
      <c r="Q307" s="41">
        <f>IFERROR(P307/P314,0)</f>
        <v>2.8545569938931464E-2</v>
      </c>
      <c r="R307" s="40">
        <f t="shared" ref="R307:R311" si="572">SUM(R19,R43,R67,R91,R115,R139,R163,R187,R211,R235,R259,R283)</f>
        <v>695</v>
      </c>
      <c r="S307" s="36">
        <f>IFERROR(R307/R314,0)</f>
        <v>2.2284926411645877E-2</v>
      </c>
      <c r="T307" s="37">
        <f t="shared" si="526"/>
        <v>110.43423453237411</v>
      </c>
      <c r="U307" s="38">
        <f>IFERROR(T307/T299,0)</f>
        <v>0.96792955708272865</v>
      </c>
      <c r="V307" s="37">
        <f t="shared" ref="V307:V311" si="573">SUM(V19,V43,V67,V91,V115,V139,V163,V187,V211,V235,V259,V283)</f>
        <v>76751.793000000005</v>
      </c>
      <c r="W307" s="41">
        <f>IFERROR(V307/V314,0)</f>
        <v>2.475415899076271E-2</v>
      </c>
      <c r="X307" s="42">
        <f t="shared" ref="X307:X311" si="574">SUM(X19,X43,X67,X91,X115,X139,X163,X187,X211,X235,X259,X283)</f>
        <v>0</v>
      </c>
      <c r="Y307" s="36">
        <f>IFERROR(X307/X314,0)</f>
        <v>0</v>
      </c>
      <c r="Z307" s="37" t="str">
        <f t="shared" si="527"/>
        <v>0</v>
      </c>
      <c r="AA307" s="38">
        <f>IFERROR(Z307/Z299,0)</f>
        <v>0</v>
      </c>
      <c r="AB307" s="37">
        <f t="shared" ref="AB307:AB311" si="575">SUM(AB19,AB43,AB67,AB91,AB115,AB139,AB163,AB187,AB211,AB235,AB259,AB283)</f>
        <v>0</v>
      </c>
      <c r="AC307" s="39">
        <f>IFERROR(AB307/AB314,0)</f>
        <v>0</v>
      </c>
      <c r="AD307" s="40">
        <f t="shared" ref="AD307:AD311" si="576">SUM(AD19,AD43,AD67,AD91,AD115,AD139,AD163,AD187,AD211,AD235,AD259,AD283)</f>
        <v>0</v>
      </c>
      <c r="AE307" s="36">
        <f>IFERROR(AD307/AD314,0)</f>
        <v>0</v>
      </c>
      <c r="AF307" s="37" t="str">
        <f t="shared" si="528"/>
        <v>0</v>
      </c>
      <c r="AG307" s="38">
        <f>IFERROR(AF307/AF299,0)</f>
        <v>0</v>
      </c>
      <c r="AH307" s="37">
        <f t="shared" ref="AH307:AH311" si="577">SUM(AH19,AH43,AH67,AH91,AH115,AH139,AH163,AH187,AH211,AH235,AH259,AH283)</f>
        <v>0</v>
      </c>
      <c r="AI307" s="41">
        <f>IFERROR(AH307/AH314,0)</f>
        <v>0</v>
      </c>
      <c r="AJ307" s="40">
        <f t="shared" ref="AJ307:AJ311" si="578">SUM(AJ19,AJ43,AJ67,AJ91,AJ115,AJ139,AJ163,AJ187,AJ211,AJ235,AJ259,AJ283)</f>
        <v>0</v>
      </c>
      <c r="AK307" s="36">
        <f>IFERROR(AJ307/AJ314,0)</f>
        <v>0</v>
      </c>
      <c r="AL307" s="37" t="str">
        <f t="shared" si="529"/>
        <v>0</v>
      </c>
      <c r="AM307" s="38">
        <f>IFERROR(AL307/AL299,0)</f>
        <v>0</v>
      </c>
      <c r="AN307" s="37">
        <f t="shared" ref="AN307:AN311" si="579">SUM(AN19,AN43,AN67,AN91,AN115,AN139,AN163,AN187,AN211,AN235,AN259,AN283)</f>
        <v>0</v>
      </c>
      <c r="AO307" s="39">
        <f>IFERROR(AN307/AN314,0)</f>
        <v>0</v>
      </c>
      <c r="AP307" s="40">
        <f t="shared" ref="AP307:AP311" si="580">SUM(AP19,AP43,AP67,AP91,AP115,AP139,AP163,AP187,AP211,AP235,AP259,AP283)</f>
        <v>0</v>
      </c>
      <c r="AQ307" s="36">
        <f>IFERROR(AP307/AP314,0)</f>
        <v>0</v>
      </c>
      <c r="AR307" s="37" t="str">
        <f t="shared" si="530"/>
        <v>0</v>
      </c>
      <c r="AS307" s="38">
        <f>IFERROR(AR307/AR299,0)</f>
        <v>0</v>
      </c>
      <c r="AT307" s="37">
        <f t="shared" ref="AT307:AT311" si="581">SUM(AT19,AT43,AT67,AT91,AT115,AT139,AT163,AT187,AT211,AT235,AT259,AT283)</f>
        <v>0</v>
      </c>
      <c r="AU307" s="43">
        <f>IFERROR(AT307/AT314,0)</f>
        <v>0</v>
      </c>
      <c r="AV307" s="44">
        <f t="shared" si="531"/>
        <v>-375</v>
      </c>
      <c r="AW307" s="45">
        <f t="shared" si="532"/>
        <v>-0.20833333333333334</v>
      </c>
      <c r="AX307" s="46">
        <f t="shared" si="533"/>
        <v>15.263813333333346</v>
      </c>
      <c r="AY307" s="45">
        <f t="shared" si="534"/>
        <v>0.1573064648553576</v>
      </c>
      <c r="AZ307" s="46">
        <f t="shared" si="535"/>
        <v>-14636.190999999992</v>
      </c>
      <c r="BA307" s="47">
        <f t="shared" si="536"/>
        <v>-8.3799048656175254E-2</v>
      </c>
      <c r="BB307" s="44">
        <f t="shared" si="537"/>
        <v>730</v>
      </c>
      <c r="BC307" s="45">
        <f t="shared" si="538"/>
        <v>1.0503597122302157</v>
      </c>
      <c r="BD307" s="46">
        <f t="shared" si="539"/>
        <v>1.8619121342925951</v>
      </c>
      <c r="BE307" s="45">
        <f t="shared" si="540"/>
        <v>1.685991796091791E-2</v>
      </c>
      <c r="BF307" s="46">
        <f t="shared" si="541"/>
        <v>83270.216000000044</v>
      </c>
      <c r="BG307" s="47">
        <f t="shared" si="542"/>
        <v>1.0849286087687884</v>
      </c>
      <c r="BH307" s="44">
        <f t="shared" si="543"/>
        <v>1425</v>
      </c>
      <c r="BI307" s="45">
        <f t="shared" si="544"/>
        <v>0</v>
      </c>
      <c r="BJ307" s="46">
        <f t="shared" si="545"/>
        <v>112.2961466666667</v>
      </c>
      <c r="BK307" s="45">
        <f t="shared" si="546"/>
        <v>0</v>
      </c>
      <c r="BL307" s="46">
        <f t="shared" si="547"/>
        <v>160022.00900000005</v>
      </c>
      <c r="BM307" s="48">
        <f t="shared" si="548"/>
        <v>0</v>
      </c>
      <c r="BN307" s="49">
        <f t="shared" si="549"/>
        <v>1425</v>
      </c>
      <c r="BO307" s="45">
        <f t="shared" si="550"/>
        <v>0</v>
      </c>
      <c r="BP307" s="46">
        <f t="shared" si="551"/>
        <v>112.2961466666667</v>
      </c>
      <c r="BQ307" s="45">
        <f t="shared" si="552"/>
        <v>0</v>
      </c>
      <c r="BR307" s="46">
        <f t="shared" si="523"/>
        <v>160022.00900000005</v>
      </c>
      <c r="BS307" s="48">
        <f t="shared" si="553"/>
        <v>0</v>
      </c>
      <c r="CD307" s="2"/>
      <c r="CE307" s="2"/>
      <c r="CJ307" s="6"/>
      <c r="CK307" s="6"/>
      <c r="CM307" s="6"/>
    </row>
    <row r="308" spans="3:92" ht="18" customHeight="1" x14ac:dyDescent="0.3">
      <c r="C308" s="315"/>
      <c r="D308" s="324"/>
      <c r="E308" s="60" t="s">
        <v>51</v>
      </c>
      <c r="F308" s="61">
        <f t="shared" si="568"/>
        <v>11300</v>
      </c>
      <c r="G308" s="62">
        <f>IFERROR(F308/F314,0)</f>
        <v>0.16865671641791044</v>
      </c>
      <c r="H308" s="63">
        <f t="shared" si="524"/>
        <v>90.76897345132744</v>
      </c>
      <c r="I308" s="64">
        <f>IFERROR(H308/H299,0)</f>
        <v>0.87870920452757484</v>
      </c>
      <c r="J308" s="63">
        <f t="shared" si="569"/>
        <v>1025689.4000000001</v>
      </c>
      <c r="K308" s="65">
        <f>IFERROR(J308/J314,0)</f>
        <v>0.16634599416153101</v>
      </c>
      <c r="L308" s="66">
        <f t="shared" si="570"/>
        <v>4091</v>
      </c>
      <c r="M308" s="62">
        <f>IFERROR(L308/L314,0)</f>
        <v>7.2602399375310572E-2</v>
      </c>
      <c r="N308" s="63">
        <f t="shared" si="525"/>
        <v>102.61725494989</v>
      </c>
      <c r="O308" s="64">
        <f>IFERROR(N308/N299,0)</f>
        <v>0.83867177970221196</v>
      </c>
      <c r="P308" s="63">
        <f t="shared" si="571"/>
        <v>419807.19</v>
      </c>
      <c r="Q308" s="67">
        <f>IFERROR(P308/P314,0)</f>
        <v>7.4887420661062229E-2</v>
      </c>
      <c r="R308" s="66">
        <f t="shared" si="572"/>
        <v>2178</v>
      </c>
      <c r="S308" s="62">
        <f>IFERROR(R308/R314,0)</f>
        <v>6.9836790970596724E-2</v>
      </c>
      <c r="T308" s="63">
        <f t="shared" si="526"/>
        <v>100.46504729109274</v>
      </c>
      <c r="U308" s="64">
        <f>IFERROR(T308/T299,0)</f>
        <v>0.8805520239129806</v>
      </c>
      <c r="V308" s="63">
        <f t="shared" si="573"/>
        <v>218812.87299999999</v>
      </c>
      <c r="W308" s="67">
        <f>IFERROR(V308/V314,0)</f>
        <v>7.057201448658755E-2</v>
      </c>
      <c r="X308" s="68">
        <f t="shared" si="574"/>
        <v>0</v>
      </c>
      <c r="Y308" s="62">
        <f>IFERROR(X308/X314,0)</f>
        <v>0</v>
      </c>
      <c r="Z308" s="63" t="str">
        <f t="shared" si="527"/>
        <v>0</v>
      </c>
      <c r="AA308" s="64">
        <f>IFERROR(Z308/Z299,0)</f>
        <v>0</v>
      </c>
      <c r="AB308" s="63">
        <f t="shared" si="575"/>
        <v>0</v>
      </c>
      <c r="AC308" s="65">
        <f>IFERROR(AB308/AB314,0)</f>
        <v>0</v>
      </c>
      <c r="AD308" s="66">
        <f t="shared" si="576"/>
        <v>0</v>
      </c>
      <c r="AE308" s="62">
        <f>IFERROR(AD308/AD314,0)</f>
        <v>0</v>
      </c>
      <c r="AF308" s="63" t="str">
        <f t="shared" si="528"/>
        <v>0</v>
      </c>
      <c r="AG308" s="64">
        <f>IFERROR(AF308/AF299,0)</f>
        <v>0</v>
      </c>
      <c r="AH308" s="63">
        <f t="shared" si="577"/>
        <v>0</v>
      </c>
      <c r="AI308" s="67">
        <f>IFERROR(AH308/AH314,0)</f>
        <v>0</v>
      </c>
      <c r="AJ308" s="66">
        <f t="shared" si="578"/>
        <v>0</v>
      </c>
      <c r="AK308" s="62">
        <f>IFERROR(AJ308/AJ314,0)</f>
        <v>0</v>
      </c>
      <c r="AL308" s="63" t="str">
        <f t="shared" si="529"/>
        <v>0</v>
      </c>
      <c r="AM308" s="64">
        <f>IFERROR(AL308/AL299,0)</f>
        <v>0</v>
      </c>
      <c r="AN308" s="63">
        <f t="shared" si="579"/>
        <v>0</v>
      </c>
      <c r="AO308" s="65">
        <f>IFERROR(AN308/AN314,0)</f>
        <v>0</v>
      </c>
      <c r="AP308" s="66">
        <f t="shared" si="580"/>
        <v>0</v>
      </c>
      <c r="AQ308" s="62">
        <f>IFERROR(AP308/AP314,0)</f>
        <v>0</v>
      </c>
      <c r="AR308" s="63" t="str">
        <f t="shared" si="530"/>
        <v>0</v>
      </c>
      <c r="AS308" s="64">
        <f>IFERROR(AR308/AR299,0)</f>
        <v>0</v>
      </c>
      <c r="AT308" s="63">
        <f t="shared" si="581"/>
        <v>0</v>
      </c>
      <c r="AU308" s="69">
        <f>IFERROR(AT308/AT314,0)</f>
        <v>0</v>
      </c>
      <c r="AV308" s="70">
        <f t="shared" si="531"/>
        <v>-7209</v>
      </c>
      <c r="AW308" s="71">
        <f t="shared" si="532"/>
        <v>-0.63796460176991154</v>
      </c>
      <c r="AX308" s="72">
        <f t="shared" si="533"/>
        <v>11.848281498562557</v>
      </c>
      <c r="AY308" s="71">
        <f t="shared" si="534"/>
        <v>0.13053228485519777</v>
      </c>
      <c r="AZ308" s="72">
        <f t="shared" si="535"/>
        <v>-605882.2100000002</v>
      </c>
      <c r="BA308" s="73">
        <f t="shared" si="536"/>
        <v>-0.59070729404047673</v>
      </c>
      <c r="BB308" s="70">
        <f t="shared" si="537"/>
        <v>1913</v>
      </c>
      <c r="BC308" s="71">
        <f t="shared" si="538"/>
        <v>0.87832874196510557</v>
      </c>
      <c r="BD308" s="72">
        <f t="shared" si="539"/>
        <v>2.1522076587972521</v>
      </c>
      <c r="BE308" s="71">
        <f t="shared" si="540"/>
        <v>2.1422452055005078E-2</v>
      </c>
      <c r="BF308" s="72">
        <f t="shared" si="541"/>
        <v>200994.31700000001</v>
      </c>
      <c r="BG308" s="73">
        <f t="shared" si="542"/>
        <v>0.91856714938339123</v>
      </c>
      <c r="BH308" s="70">
        <f t="shared" si="543"/>
        <v>4091</v>
      </c>
      <c r="BI308" s="71">
        <f t="shared" si="544"/>
        <v>0</v>
      </c>
      <c r="BJ308" s="72">
        <f t="shared" si="545"/>
        <v>102.61725494989</v>
      </c>
      <c r="BK308" s="71">
        <f t="shared" si="546"/>
        <v>0</v>
      </c>
      <c r="BL308" s="72">
        <f t="shared" si="547"/>
        <v>419807.19</v>
      </c>
      <c r="BM308" s="74">
        <f t="shared" si="548"/>
        <v>0</v>
      </c>
      <c r="BN308" s="75">
        <f t="shared" si="549"/>
        <v>4091</v>
      </c>
      <c r="BO308" s="71">
        <f t="shared" si="550"/>
        <v>0</v>
      </c>
      <c r="BP308" s="72">
        <f t="shared" si="551"/>
        <v>102.61725494989</v>
      </c>
      <c r="BQ308" s="71">
        <f t="shared" si="552"/>
        <v>0</v>
      </c>
      <c r="BR308" s="72">
        <f t="shared" si="523"/>
        <v>419807.19</v>
      </c>
      <c r="BS308" s="74">
        <f t="shared" si="553"/>
        <v>0</v>
      </c>
      <c r="CD308" s="2"/>
      <c r="CE308" s="2"/>
      <c r="CJ308" s="6"/>
      <c r="CK308" s="6"/>
      <c r="CM308" s="6"/>
    </row>
    <row r="309" spans="3:92" ht="18" customHeight="1" x14ac:dyDescent="0.3">
      <c r="C309" s="315"/>
      <c r="D309" s="324"/>
      <c r="E309" s="60" t="s">
        <v>54</v>
      </c>
      <c r="F309" s="61">
        <f t="shared" si="568"/>
        <v>14400</v>
      </c>
      <c r="G309" s="62">
        <f>IFERROR(F309/F314,0)</f>
        <v>0.21492537313432836</v>
      </c>
      <c r="H309" s="63">
        <f t="shared" si="524"/>
        <v>89.618222222222229</v>
      </c>
      <c r="I309" s="64">
        <f>IFERROR(H309/H299,0)</f>
        <v>0.86756910170732671</v>
      </c>
      <c r="J309" s="63">
        <f t="shared" si="569"/>
        <v>1290502.4000000001</v>
      </c>
      <c r="K309" s="65">
        <f>IFERROR(J309/J314,0)</f>
        <v>0.20929328576062278</v>
      </c>
      <c r="L309" s="66">
        <f t="shared" si="570"/>
        <v>8992</v>
      </c>
      <c r="M309" s="62">
        <f>IFERROR(L309/L314,0)</f>
        <v>0.15957975438347413</v>
      </c>
      <c r="N309" s="63">
        <f t="shared" si="525"/>
        <v>99.777666703736656</v>
      </c>
      <c r="O309" s="64">
        <f>IFERROR(N309/N299,0)</f>
        <v>0.81546435197296863</v>
      </c>
      <c r="P309" s="63">
        <f t="shared" si="571"/>
        <v>897200.77899999998</v>
      </c>
      <c r="Q309" s="67">
        <f>IFERROR(P309/P314,0)</f>
        <v>0.16004740689268737</v>
      </c>
      <c r="R309" s="66">
        <f t="shared" si="572"/>
        <v>4675</v>
      </c>
      <c r="S309" s="62">
        <f>IFERROR(R309/R314,0)</f>
        <v>0.14990220284092731</v>
      </c>
      <c r="T309" s="63">
        <f t="shared" si="526"/>
        <v>87.395039572192516</v>
      </c>
      <c r="U309" s="64">
        <f>IFERROR(T309/T299,0)</f>
        <v>0.76599654357672387</v>
      </c>
      <c r="V309" s="63">
        <f t="shared" si="573"/>
        <v>408571.81</v>
      </c>
      <c r="W309" s="67">
        <f>IFERROR(V309/V314,0)</f>
        <v>0.1317734889122876</v>
      </c>
      <c r="X309" s="68">
        <f t="shared" si="574"/>
        <v>0</v>
      </c>
      <c r="Y309" s="62">
        <f>IFERROR(X309/X314,0)</f>
        <v>0</v>
      </c>
      <c r="Z309" s="63" t="str">
        <f t="shared" si="527"/>
        <v>0</v>
      </c>
      <c r="AA309" s="64">
        <f>IFERROR(Z309/Z299,0)</f>
        <v>0</v>
      </c>
      <c r="AB309" s="63">
        <f t="shared" si="575"/>
        <v>0</v>
      </c>
      <c r="AC309" s="65">
        <f>IFERROR(AB309/AB314,0)</f>
        <v>0</v>
      </c>
      <c r="AD309" s="66">
        <f t="shared" si="576"/>
        <v>0</v>
      </c>
      <c r="AE309" s="62">
        <f>IFERROR(AD309/AD314,0)</f>
        <v>0</v>
      </c>
      <c r="AF309" s="63" t="str">
        <f t="shared" si="528"/>
        <v>0</v>
      </c>
      <c r="AG309" s="64">
        <f>IFERROR(AF309/AF299,0)</f>
        <v>0</v>
      </c>
      <c r="AH309" s="63">
        <f t="shared" si="577"/>
        <v>0</v>
      </c>
      <c r="AI309" s="67">
        <f>IFERROR(AH309/AH314,0)</f>
        <v>0</v>
      </c>
      <c r="AJ309" s="66">
        <f t="shared" si="578"/>
        <v>0</v>
      </c>
      <c r="AK309" s="62">
        <f>IFERROR(AJ309/AJ314,0)</f>
        <v>0</v>
      </c>
      <c r="AL309" s="63" t="str">
        <f t="shared" si="529"/>
        <v>0</v>
      </c>
      <c r="AM309" s="64">
        <f>IFERROR(AL309/AL299,0)</f>
        <v>0</v>
      </c>
      <c r="AN309" s="63">
        <f t="shared" si="579"/>
        <v>0</v>
      </c>
      <c r="AO309" s="65">
        <f>IFERROR(AN309/AN314,0)</f>
        <v>0</v>
      </c>
      <c r="AP309" s="66">
        <f t="shared" si="580"/>
        <v>0</v>
      </c>
      <c r="AQ309" s="62">
        <f>IFERROR(AP309/AP314,0)</f>
        <v>0</v>
      </c>
      <c r="AR309" s="63" t="str">
        <f t="shared" si="530"/>
        <v>0</v>
      </c>
      <c r="AS309" s="64">
        <f>IFERROR(AR309/AR299,0)</f>
        <v>0</v>
      </c>
      <c r="AT309" s="63">
        <f t="shared" si="581"/>
        <v>0</v>
      </c>
      <c r="AU309" s="69">
        <f>IFERROR(AT309/AT314,0)</f>
        <v>0</v>
      </c>
      <c r="AV309" s="70">
        <f t="shared" si="531"/>
        <v>-5408</v>
      </c>
      <c r="AW309" s="71">
        <f t="shared" si="532"/>
        <v>-0.37555555555555553</v>
      </c>
      <c r="AX309" s="72">
        <f t="shared" si="533"/>
        <v>10.159444481514427</v>
      </c>
      <c r="AY309" s="71">
        <f t="shared" si="534"/>
        <v>0.11336360206211762</v>
      </c>
      <c r="AZ309" s="72">
        <f t="shared" si="535"/>
        <v>-393301.62100000016</v>
      </c>
      <c r="BA309" s="73">
        <f t="shared" si="536"/>
        <v>-0.30476628404565548</v>
      </c>
      <c r="BB309" s="70">
        <f t="shared" si="537"/>
        <v>4317</v>
      </c>
      <c r="BC309" s="71">
        <f t="shared" si="538"/>
        <v>0.92342245989304816</v>
      </c>
      <c r="BD309" s="72">
        <f t="shared" si="539"/>
        <v>12.38262713154414</v>
      </c>
      <c r="BE309" s="71">
        <f t="shared" si="540"/>
        <v>0.14168569740523423</v>
      </c>
      <c r="BF309" s="72">
        <f t="shared" si="541"/>
        <v>488628.96899999998</v>
      </c>
      <c r="BG309" s="73">
        <f t="shared" si="542"/>
        <v>1.1959439125278859</v>
      </c>
      <c r="BH309" s="70">
        <f t="shared" si="543"/>
        <v>8992</v>
      </c>
      <c r="BI309" s="71">
        <f t="shared" si="544"/>
        <v>0</v>
      </c>
      <c r="BJ309" s="72">
        <f t="shared" si="545"/>
        <v>99.777666703736656</v>
      </c>
      <c r="BK309" s="71">
        <f t="shared" si="546"/>
        <v>0</v>
      </c>
      <c r="BL309" s="72">
        <f t="shared" si="547"/>
        <v>897200.77899999998</v>
      </c>
      <c r="BM309" s="74">
        <f t="shared" si="548"/>
        <v>0</v>
      </c>
      <c r="BN309" s="75">
        <f t="shared" si="549"/>
        <v>8992</v>
      </c>
      <c r="BO309" s="71">
        <f t="shared" si="550"/>
        <v>0</v>
      </c>
      <c r="BP309" s="72">
        <f t="shared" si="551"/>
        <v>99.777666703736656</v>
      </c>
      <c r="BQ309" s="71">
        <f t="shared" si="552"/>
        <v>0</v>
      </c>
      <c r="BR309" s="72">
        <f t="shared" si="523"/>
        <v>897200.77899999998</v>
      </c>
      <c r="BS309" s="74">
        <f t="shared" si="553"/>
        <v>0</v>
      </c>
      <c r="CD309" s="2"/>
      <c r="CE309" s="2"/>
      <c r="CJ309" s="6"/>
      <c r="CK309" s="6"/>
      <c r="CM309" s="6"/>
    </row>
    <row r="310" spans="3:92" ht="18" customHeight="1" x14ac:dyDescent="0.3">
      <c r="C310" s="315"/>
      <c r="D310" s="324"/>
      <c r="E310" s="60" t="s">
        <v>56</v>
      </c>
      <c r="F310" s="61">
        <f t="shared" si="568"/>
        <v>120</v>
      </c>
      <c r="G310" s="62">
        <f>IFERROR(F310/F314,0)</f>
        <v>1.791044776119403E-3</v>
      </c>
      <c r="H310" s="63">
        <f t="shared" si="524"/>
        <v>90.029999999999987</v>
      </c>
      <c r="I310" s="64">
        <f>IFERROR(H310/H299,0)</f>
        <v>0.87155540792844144</v>
      </c>
      <c r="J310" s="63">
        <f t="shared" si="569"/>
        <v>10803.599999999999</v>
      </c>
      <c r="K310" s="65">
        <f>IFERROR(J310/J314,0)</f>
        <v>1.7521245540058383E-3</v>
      </c>
      <c r="L310" s="66">
        <f t="shared" si="570"/>
        <v>27</v>
      </c>
      <c r="M310" s="62">
        <f>IFERROR(L310/L314,0)</f>
        <v>4.7916518776176619E-4</v>
      </c>
      <c r="N310" s="63">
        <f t="shared" si="525"/>
        <v>96.144740740740758</v>
      </c>
      <c r="O310" s="64">
        <f>IFERROR(N310/N299,0)</f>
        <v>0.78577312232158136</v>
      </c>
      <c r="P310" s="63">
        <f t="shared" si="571"/>
        <v>2595.9080000000004</v>
      </c>
      <c r="Q310" s="67">
        <f>IFERROR(P310/P314,0)</f>
        <v>4.6307176014164203E-4</v>
      </c>
      <c r="R310" s="66">
        <f t="shared" si="572"/>
        <v>1</v>
      </c>
      <c r="S310" s="62">
        <f>IFERROR(R310/R314,0)</f>
        <v>3.2064642318914931E-5</v>
      </c>
      <c r="T310" s="63">
        <f t="shared" si="526"/>
        <v>78.635999999999996</v>
      </c>
      <c r="U310" s="64">
        <f>IFERROR(T310/T299,0)</f>
        <v>0.6892256642431327</v>
      </c>
      <c r="V310" s="63">
        <f t="shared" si="573"/>
        <v>78.635999999999996</v>
      </c>
      <c r="W310" s="67">
        <f>IFERROR(V310/V314,0)</f>
        <v>2.5361857623282056E-5</v>
      </c>
      <c r="X310" s="68">
        <f t="shared" si="574"/>
        <v>0</v>
      </c>
      <c r="Y310" s="62">
        <f>IFERROR(X310/X314,0)</f>
        <v>0</v>
      </c>
      <c r="Z310" s="63" t="str">
        <f t="shared" si="527"/>
        <v>0</v>
      </c>
      <c r="AA310" s="64">
        <f>IFERROR(Z310/Z299,0)</f>
        <v>0</v>
      </c>
      <c r="AB310" s="63">
        <f t="shared" si="575"/>
        <v>0</v>
      </c>
      <c r="AC310" s="65">
        <f>IFERROR(AB310/AB314,0)</f>
        <v>0</v>
      </c>
      <c r="AD310" s="66">
        <f t="shared" si="576"/>
        <v>0</v>
      </c>
      <c r="AE310" s="62">
        <f>IFERROR(AD310/AD314,0)</f>
        <v>0</v>
      </c>
      <c r="AF310" s="63" t="str">
        <f t="shared" si="528"/>
        <v>0</v>
      </c>
      <c r="AG310" s="64">
        <f>IFERROR(AF310/AF299,0)</f>
        <v>0</v>
      </c>
      <c r="AH310" s="63">
        <f t="shared" si="577"/>
        <v>0</v>
      </c>
      <c r="AI310" s="67">
        <f>IFERROR(AH310/AH314,0)</f>
        <v>0</v>
      </c>
      <c r="AJ310" s="66">
        <f t="shared" si="578"/>
        <v>0</v>
      </c>
      <c r="AK310" s="62">
        <f>IFERROR(AJ310/AJ314,0)</f>
        <v>0</v>
      </c>
      <c r="AL310" s="63" t="str">
        <f t="shared" si="529"/>
        <v>0</v>
      </c>
      <c r="AM310" s="64">
        <f>IFERROR(AL310/AL299,0)</f>
        <v>0</v>
      </c>
      <c r="AN310" s="63">
        <f t="shared" si="579"/>
        <v>0</v>
      </c>
      <c r="AO310" s="65">
        <f>IFERROR(AN310/AN314,0)</f>
        <v>0</v>
      </c>
      <c r="AP310" s="66">
        <f t="shared" si="580"/>
        <v>0</v>
      </c>
      <c r="AQ310" s="62">
        <f>IFERROR(AP310/AP314,0)</f>
        <v>0</v>
      </c>
      <c r="AR310" s="63" t="str">
        <f t="shared" si="530"/>
        <v>0</v>
      </c>
      <c r="AS310" s="64">
        <f>IFERROR(AR310/AR299,0)</f>
        <v>0</v>
      </c>
      <c r="AT310" s="63">
        <f t="shared" si="581"/>
        <v>0</v>
      </c>
      <c r="AU310" s="69">
        <f>IFERROR(AT310/AT314,0)</f>
        <v>0</v>
      </c>
      <c r="AV310" s="70">
        <f t="shared" si="531"/>
        <v>-93</v>
      </c>
      <c r="AW310" s="71">
        <f t="shared" si="532"/>
        <v>-0.77500000000000002</v>
      </c>
      <c r="AX310" s="72">
        <f t="shared" si="533"/>
        <v>6.1147407407407712</v>
      </c>
      <c r="AY310" s="71">
        <f t="shared" si="534"/>
        <v>6.7918924144627038E-2</v>
      </c>
      <c r="AZ310" s="72">
        <f t="shared" si="535"/>
        <v>-8207.6919999999991</v>
      </c>
      <c r="BA310" s="73">
        <f t="shared" si="536"/>
        <v>-0.75971824206745897</v>
      </c>
      <c r="BB310" s="70">
        <f t="shared" si="537"/>
        <v>26</v>
      </c>
      <c r="BC310" s="71">
        <f t="shared" si="538"/>
        <v>26</v>
      </c>
      <c r="BD310" s="72">
        <f t="shared" si="539"/>
        <v>17.508740740740762</v>
      </c>
      <c r="BE310" s="71">
        <f t="shared" si="540"/>
        <v>0.22265553615062775</v>
      </c>
      <c r="BF310" s="72">
        <f t="shared" si="541"/>
        <v>2517.2720000000004</v>
      </c>
      <c r="BG310" s="73">
        <f t="shared" si="542"/>
        <v>32.011699476066951</v>
      </c>
      <c r="BH310" s="70">
        <f t="shared" si="543"/>
        <v>27</v>
      </c>
      <c r="BI310" s="71">
        <f t="shared" si="544"/>
        <v>0</v>
      </c>
      <c r="BJ310" s="72">
        <f t="shared" si="545"/>
        <v>96.144740740740758</v>
      </c>
      <c r="BK310" s="71">
        <f t="shared" si="546"/>
        <v>0</v>
      </c>
      <c r="BL310" s="72">
        <f t="shared" si="547"/>
        <v>2595.9080000000004</v>
      </c>
      <c r="BM310" s="74">
        <f t="shared" si="548"/>
        <v>0</v>
      </c>
      <c r="BN310" s="75">
        <f t="shared" si="549"/>
        <v>27</v>
      </c>
      <c r="BO310" s="71">
        <f t="shared" si="550"/>
        <v>0</v>
      </c>
      <c r="BP310" s="72">
        <f t="shared" si="551"/>
        <v>96.144740740740758</v>
      </c>
      <c r="BQ310" s="71">
        <f t="shared" si="552"/>
        <v>0</v>
      </c>
      <c r="BR310" s="72">
        <f t="shared" si="523"/>
        <v>2595.9080000000004</v>
      </c>
      <c r="BS310" s="74">
        <f t="shared" si="553"/>
        <v>0</v>
      </c>
      <c r="CD310" s="2"/>
      <c r="CE310" s="2"/>
      <c r="CJ310" s="6"/>
      <c r="CK310" s="6"/>
      <c r="CM310" s="6"/>
    </row>
    <row r="311" spans="3:92" ht="18" customHeight="1" x14ac:dyDescent="0.3">
      <c r="C311" s="315"/>
      <c r="D311" s="324"/>
      <c r="E311" s="60" t="s">
        <v>39</v>
      </c>
      <c r="F311" s="61">
        <f t="shared" si="568"/>
        <v>1080</v>
      </c>
      <c r="G311" s="62">
        <f>IFERROR(F311/F314,0)</f>
        <v>1.6119402985074627E-2</v>
      </c>
      <c r="H311" s="63">
        <f t="shared" si="524"/>
        <v>95.031666666666695</v>
      </c>
      <c r="I311" s="64">
        <f>IFERROR(H311/H299,0)</f>
        <v>0.91997515281335518</v>
      </c>
      <c r="J311" s="63">
        <f t="shared" si="569"/>
        <v>102634.20000000003</v>
      </c>
      <c r="K311" s="65">
        <f>IFERROR(J311/J314,0)</f>
        <v>1.6645183263055471E-2</v>
      </c>
      <c r="L311" s="66">
        <f t="shared" si="570"/>
        <v>933</v>
      </c>
      <c r="M311" s="62">
        <f>IFERROR(L311/L314,0)</f>
        <v>1.6557819265989919E-2</v>
      </c>
      <c r="N311" s="63">
        <f t="shared" si="525"/>
        <v>109.76221329046086</v>
      </c>
      <c r="O311" s="64">
        <f>IFERROR(N311/N299,0)</f>
        <v>0.89706619816829625</v>
      </c>
      <c r="P311" s="63">
        <f t="shared" si="571"/>
        <v>102408.14499999999</v>
      </c>
      <c r="Q311" s="67">
        <f>IFERROR(P311/P314,0)</f>
        <v>1.8268105016815112E-2</v>
      </c>
      <c r="R311" s="66">
        <f t="shared" si="572"/>
        <v>486</v>
      </c>
      <c r="S311" s="62">
        <f>IFERROR(R311/R314,0)</f>
        <v>1.5583416166992657E-2</v>
      </c>
      <c r="T311" s="63">
        <f t="shared" si="526"/>
        <v>112.20441975308641</v>
      </c>
      <c r="U311" s="64">
        <f>IFERROR(T311/T299,0)</f>
        <v>0.98344480562765479</v>
      </c>
      <c r="V311" s="63">
        <f t="shared" si="573"/>
        <v>54531.347999999998</v>
      </c>
      <c r="W311" s="67">
        <f>IFERROR(V311/V314,0)</f>
        <v>1.7587571646340693E-2</v>
      </c>
      <c r="X311" s="68">
        <f t="shared" si="574"/>
        <v>0</v>
      </c>
      <c r="Y311" s="62">
        <f>IFERROR(X311/X314,0)</f>
        <v>0</v>
      </c>
      <c r="Z311" s="63" t="str">
        <f t="shared" si="527"/>
        <v>0</v>
      </c>
      <c r="AA311" s="64">
        <f>IFERROR(Z311/Z299,0)</f>
        <v>0</v>
      </c>
      <c r="AB311" s="63">
        <f t="shared" si="575"/>
        <v>0</v>
      </c>
      <c r="AC311" s="65">
        <f>IFERROR(AB311/AB314,0)</f>
        <v>0</v>
      </c>
      <c r="AD311" s="66">
        <f t="shared" si="576"/>
        <v>0</v>
      </c>
      <c r="AE311" s="62">
        <f>IFERROR(AD311/AD314,0)</f>
        <v>0</v>
      </c>
      <c r="AF311" s="63" t="str">
        <f t="shared" si="528"/>
        <v>0</v>
      </c>
      <c r="AG311" s="64">
        <f>IFERROR(AF311/AF299,0)</f>
        <v>0</v>
      </c>
      <c r="AH311" s="63">
        <f t="shared" si="577"/>
        <v>0</v>
      </c>
      <c r="AI311" s="67">
        <f>IFERROR(AH311/AH314,0)</f>
        <v>0</v>
      </c>
      <c r="AJ311" s="66">
        <f t="shared" si="578"/>
        <v>0</v>
      </c>
      <c r="AK311" s="62">
        <f>IFERROR(AJ311/AJ314,0)</f>
        <v>0</v>
      </c>
      <c r="AL311" s="63" t="str">
        <f t="shared" si="529"/>
        <v>0</v>
      </c>
      <c r="AM311" s="64">
        <f>IFERROR(AL311/AL299,0)</f>
        <v>0</v>
      </c>
      <c r="AN311" s="63">
        <f t="shared" si="579"/>
        <v>0</v>
      </c>
      <c r="AO311" s="65">
        <f>IFERROR(AN311/AN314,0)</f>
        <v>0</v>
      </c>
      <c r="AP311" s="66">
        <f t="shared" si="580"/>
        <v>0</v>
      </c>
      <c r="AQ311" s="62">
        <f>IFERROR(AP311/AP314,0)</f>
        <v>0</v>
      </c>
      <c r="AR311" s="63" t="str">
        <f t="shared" si="530"/>
        <v>0</v>
      </c>
      <c r="AS311" s="64">
        <f>IFERROR(AR311/AR299,0)</f>
        <v>0</v>
      </c>
      <c r="AT311" s="63">
        <f t="shared" si="581"/>
        <v>0</v>
      </c>
      <c r="AU311" s="69">
        <f>IFERROR(AT311/AT314,0)</f>
        <v>0</v>
      </c>
      <c r="AV311" s="70">
        <f t="shared" si="531"/>
        <v>-147</v>
      </c>
      <c r="AW311" s="71">
        <f t="shared" si="532"/>
        <v>-0.1361111111111111</v>
      </c>
      <c r="AX311" s="72">
        <f t="shared" si="533"/>
        <v>14.730546623794169</v>
      </c>
      <c r="AY311" s="71">
        <f t="shared" si="534"/>
        <v>0.15500671660808676</v>
      </c>
      <c r="AZ311" s="72">
        <f t="shared" si="535"/>
        <v>-226.05500000003667</v>
      </c>
      <c r="BA311" s="73">
        <f t="shared" si="536"/>
        <v>-2.2025309302360872E-3</v>
      </c>
      <c r="BB311" s="70">
        <f t="shared" si="537"/>
        <v>447</v>
      </c>
      <c r="BC311" s="71">
        <f t="shared" si="538"/>
        <v>0.91975308641975306</v>
      </c>
      <c r="BD311" s="72">
        <f t="shared" si="539"/>
        <v>-2.4422064626255491</v>
      </c>
      <c r="BE311" s="71">
        <f t="shared" si="540"/>
        <v>-2.1765688624385684E-2</v>
      </c>
      <c r="BF311" s="72">
        <f t="shared" si="541"/>
        <v>47876.796999999991</v>
      </c>
      <c r="BG311" s="73">
        <f t="shared" si="542"/>
        <v>0.87796833850503742</v>
      </c>
      <c r="BH311" s="70">
        <f t="shared" si="543"/>
        <v>933</v>
      </c>
      <c r="BI311" s="71">
        <f t="shared" si="544"/>
        <v>0</v>
      </c>
      <c r="BJ311" s="72">
        <f t="shared" si="545"/>
        <v>109.76221329046086</v>
      </c>
      <c r="BK311" s="71">
        <f t="shared" si="546"/>
        <v>0</v>
      </c>
      <c r="BL311" s="72">
        <f t="shared" si="547"/>
        <v>102408.14499999999</v>
      </c>
      <c r="BM311" s="74">
        <f t="shared" si="548"/>
        <v>0</v>
      </c>
      <c r="BN311" s="75">
        <f t="shared" si="549"/>
        <v>933</v>
      </c>
      <c r="BO311" s="71">
        <f t="shared" si="550"/>
        <v>0</v>
      </c>
      <c r="BP311" s="72">
        <f t="shared" si="551"/>
        <v>109.76221329046086</v>
      </c>
      <c r="BQ311" s="71">
        <f t="shared" si="552"/>
        <v>0</v>
      </c>
      <c r="BR311" s="72">
        <f t="shared" si="523"/>
        <v>102408.14499999999</v>
      </c>
      <c r="BS311" s="74">
        <f t="shared" si="553"/>
        <v>0</v>
      </c>
      <c r="CD311" s="2"/>
      <c r="CE311" s="2"/>
      <c r="CJ311" s="6"/>
      <c r="CK311" s="6"/>
      <c r="CM311" s="6"/>
    </row>
    <row r="312" spans="3:92" ht="18" customHeight="1" x14ac:dyDescent="0.3">
      <c r="C312" s="315"/>
      <c r="D312" s="325"/>
      <c r="E312" s="86" t="s">
        <v>41</v>
      </c>
      <c r="F312" s="87">
        <f>SUM(F307:F311)</f>
        <v>28700</v>
      </c>
      <c r="G312" s="88">
        <f>IFERROR(F312/F314,0)</f>
        <v>0.42835820895522386</v>
      </c>
      <c r="H312" s="89">
        <f t="shared" si="524"/>
        <v>90.741735191637645</v>
      </c>
      <c r="I312" s="90">
        <f>IFERROR(H312/H299,0)</f>
        <v>0.87844551850585773</v>
      </c>
      <c r="J312" s="89">
        <f>SUM(J307:J311)</f>
        <v>2604287.8000000003</v>
      </c>
      <c r="K312" s="91">
        <f>IFERROR(J312/J314,0)</f>
        <v>0.42236260136230946</v>
      </c>
      <c r="L312" s="92">
        <f>SUM(L307:L311)</f>
        <v>15468</v>
      </c>
      <c r="M312" s="88">
        <f>IFERROR(L312/L314,0)</f>
        <v>0.27450841201107407</v>
      </c>
      <c r="N312" s="89">
        <f t="shared" si="525"/>
        <v>102.27786598138093</v>
      </c>
      <c r="O312" s="90">
        <f>IFERROR(N312/N299,0)</f>
        <v>0.83589801665066865</v>
      </c>
      <c r="P312" s="89">
        <f>SUM(P307:P311)</f>
        <v>1582034.0310000002</v>
      </c>
      <c r="Q312" s="93">
        <f>IFERROR(P312/P314,0)</f>
        <v>0.28221157426963783</v>
      </c>
      <c r="R312" s="92">
        <f>SUM(R307:R311)</f>
        <v>8035</v>
      </c>
      <c r="S312" s="88">
        <f>IFERROR(R312/R314,0)</f>
        <v>0.25763940103248151</v>
      </c>
      <c r="T312" s="89">
        <f t="shared" si="526"/>
        <v>94.430175482265099</v>
      </c>
      <c r="U312" s="90">
        <f>IFERROR(T312/T299,0)</f>
        <v>0.82765782111704245</v>
      </c>
      <c r="V312" s="89">
        <f>SUM(V307:V311)</f>
        <v>758746.46000000008</v>
      </c>
      <c r="W312" s="93">
        <f>IFERROR(V312/V314,0)</f>
        <v>0.24471259589360186</v>
      </c>
      <c r="X312" s="94">
        <f>SUM(X307:X311)</f>
        <v>0</v>
      </c>
      <c r="Y312" s="88">
        <f>IFERROR(X312/X314,0)</f>
        <v>0</v>
      </c>
      <c r="Z312" s="89" t="str">
        <f t="shared" si="527"/>
        <v>0</v>
      </c>
      <c r="AA312" s="90">
        <f>IFERROR(Z312/Z299,0)</f>
        <v>0</v>
      </c>
      <c r="AB312" s="89">
        <f>SUM(AB307:AB311)</f>
        <v>0</v>
      </c>
      <c r="AC312" s="91">
        <f>IFERROR(AB312/AB314,0)</f>
        <v>0</v>
      </c>
      <c r="AD312" s="92">
        <f>SUM(AD307:AD311)</f>
        <v>0</v>
      </c>
      <c r="AE312" s="88">
        <f>IFERROR(AD312/AD314,0)</f>
        <v>0</v>
      </c>
      <c r="AF312" s="89" t="str">
        <f t="shared" si="528"/>
        <v>0</v>
      </c>
      <c r="AG312" s="90">
        <f>IFERROR(AF312/AF299,0)</f>
        <v>0</v>
      </c>
      <c r="AH312" s="89">
        <f>SUM(AH307:AH311)</f>
        <v>0</v>
      </c>
      <c r="AI312" s="93">
        <f>IFERROR(AH312/AH314,0)</f>
        <v>0</v>
      </c>
      <c r="AJ312" s="92">
        <f>SUM(AJ307:AJ311)</f>
        <v>0</v>
      </c>
      <c r="AK312" s="88">
        <f>IFERROR(AJ312/AJ314,0)</f>
        <v>0</v>
      </c>
      <c r="AL312" s="89" t="str">
        <f t="shared" si="529"/>
        <v>0</v>
      </c>
      <c r="AM312" s="90">
        <f>IFERROR(AL312/AL299,0)</f>
        <v>0</v>
      </c>
      <c r="AN312" s="89">
        <f>SUM(AN307:AN311)</f>
        <v>0</v>
      </c>
      <c r="AO312" s="91">
        <f>IFERROR(AN312/AN314,0)</f>
        <v>0</v>
      </c>
      <c r="AP312" s="92">
        <f>SUM(AP307:AP311)</f>
        <v>0</v>
      </c>
      <c r="AQ312" s="88">
        <f>IFERROR(AP312/AP314,0)</f>
        <v>0</v>
      </c>
      <c r="AR312" s="89" t="str">
        <f t="shared" si="530"/>
        <v>0</v>
      </c>
      <c r="AS312" s="90">
        <f>IFERROR(AR312/AR299,0)</f>
        <v>0</v>
      </c>
      <c r="AT312" s="89">
        <f>SUM(AT307:AT311)</f>
        <v>0</v>
      </c>
      <c r="AU312" s="95">
        <f>IFERROR(AT312/AT314,0)</f>
        <v>0</v>
      </c>
      <c r="AV312" s="96">
        <f t="shared" si="531"/>
        <v>-13232</v>
      </c>
      <c r="AW312" s="97">
        <f t="shared" si="532"/>
        <v>-0.46104529616724738</v>
      </c>
      <c r="AX312" s="98">
        <f t="shared" si="533"/>
        <v>11.536130789743282</v>
      </c>
      <c r="AY312" s="97">
        <f t="shared" si="534"/>
        <v>0.12713147666153954</v>
      </c>
      <c r="AZ312" s="98">
        <f t="shared" si="535"/>
        <v>-1022253.7690000001</v>
      </c>
      <c r="BA312" s="99">
        <f t="shared" si="536"/>
        <v>-0.39252718881530679</v>
      </c>
      <c r="BB312" s="96">
        <f t="shared" si="537"/>
        <v>7433</v>
      </c>
      <c r="BC312" s="97">
        <f t="shared" si="538"/>
        <v>0.92507778469197266</v>
      </c>
      <c r="BD312" s="98">
        <f t="shared" si="539"/>
        <v>7.8476904991158278</v>
      </c>
      <c r="BE312" s="97">
        <f t="shared" si="540"/>
        <v>8.3105749396703177E-2</v>
      </c>
      <c r="BF312" s="98">
        <f t="shared" si="541"/>
        <v>823287.57100000011</v>
      </c>
      <c r="BG312" s="99">
        <f t="shared" si="542"/>
        <v>1.0850628166357441</v>
      </c>
      <c r="BH312" s="96">
        <f t="shared" si="543"/>
        <v>15468</v>
      </c>
      <c r="BI312" s="97">
        <f t="shared" si="544"/>
        <v>0</v>
      </c>
      <c r="BJ312" s="98">
        <f t="shared" si="545"/>
        <v>102.27786598138093</v>
      </c>
      <c r="BK312" s="97">
        <f t="shared" si="546"/>
        <v>0</v>
      </c>
      <c r="BL312" s="98">
        <f t="shared" si="547"/>
        <v>1582034.0310000002</v>
      </c>
      <c r="BM312" s="100">
        <f t="shared" si="548"/>
        <v>0</v>
      </c>
      <c r="BN312" s="101">
        <f t="shared" si="549"/>
        <v>15468</v>
      </c>
      <c r="BO312" s="97">
        <f t="shared" si="550"/>
        <v>0</v>
      </c>
      <c r="BP312" s="98">
        <f t="shared" si="551"/>
        <v>102.27786598138093</v>
      </c>
      <c r="BQ312" s="97">
        <f t="shared" si="552"/>
        <v>0</v>
      </c>
      <c r="BR312" s="98">
        <f t="shared" si="523"/>
        <v>1582034.0310000002</v>
      </c>
      <c r="BS312" s="100">
        <f t="shared" si="553"/>
        <v>0</v>
      </c>
      <c r="CD312" s="2"/>
      <c r="CE312" s="2"/>
      <c r="CJ312" s="6"/>
      <c r="CK312" s="6"/>
      <c r="CM312" s="6"/>
    </row>
    <row r="313" spans="3:92" ht="18" customHeight="1" x14ac:dyDescent="0.3">
      <c r="C313" s="315"/>
      <c r="D313" s="326" t="s">
        <v>57</v>
      </c>
      <c r="E313" s="327"/>
      <c r="F313" s="155">
        <f>SUM(F25,F49,F73,F97,F121,F145,F169,F193,F217,F241,F265,F289)</f>
        <v>370</v>
      </c>
      <c r="G313" s="156">
        <f>IFERROR(F313/F314,0)</f>
        <v>5.5223880597014925E-3</v>
      </c>
      <c r="H313" s="157">
        <f t="shared" si="524"/>
        <v>0</v>
      </c>
      <c r="I313" s="158">
        <f>IFERROR(H313/H299,0)</f>
        <v>0</v>
      </c>
      <c r="J313" s="157">
        <f>SUM(J25,J49,J73,J97,J121,J145,J169,J193,J217,J241,J265,J289)</f>
        <v>0</v>
      </c>
      <c r="K313" s="159">
        <f>IFERROR(J313/J314,0)</f>
        <v>0</v>
      </c>
      <c r="L313" s="160">
        <f>SUM(L25,L49,L73,L97,L121,L145,L169,L193,L217,L241,L265,L289)</f>
        <v>605</v>
      </c>
      <c r="M313" s="156">
        <f>IFERROR(L313/L314,0)</f>
        <v>1.073684957762476E-2</v>
      </c>
      <c r="N313" s="157">
        <f t="shared" si="525"/>
        <v>0.27455206611570249</v>
      </c>
      <c r="O313" s="158">
        <f>IFERROR(N313/N299,0)</f>
        <v>2.2438630815316152E-3</v>
      </c>
      <c r="P313" s="157">
        <f>SUM(P25,P49,P73,P97,P121,P145,P169,P193,P217,P241,P265,P289)</f>
        <v>166.10400000000001</v>
      </c>
      <c r="Q313" s="161">
        <f>IFERROR(P313/P314,0)</f>
        <v>2.9630507570594685E-5</v>
      </c>
      <c r="R313" s="160">
        <f>SUM(R25,R49,R73,R97,R121,R145,R169,R193,R217,R241,R265,R289)</f>
        <v>233</v>
      </c>
      <c r="S313" s="156">
        <f>IFERROR(R313/R314,0)</f>
        <v>7.4710616603071789E-3</v>
      </c>
      <c r="T313" s="157">
        <f t="shared" si="526"/>
        <v>0.98322746781115888</v>
      </c>
      <c r="U313" s="158">
        <f>IFERROR(T313/T299,0)</f>
        <v>8.6177527418006931E-3</v>
      </c>
      <c r="V313" s="157">
        <f>SUM(V25,V49,V73,V97,V121,V145,V169,V193,V217,V241,V265,V289)</f>
        <v>229.09200000000001</v>
      </c>
      <c r="W313" s="161">
        <f>IFERROR(V313/V314,0)</f>
        <v>7.3887261389604425E-5</v>
      </c>
      <c r="X313" s="162">
        <f>SUM(X25,X49,X73,X97,X121,X145,X169,X193,X217,X241,X265,X289)</f>
        <v>0</v>
      </c>
      <c r="Y313" s="156">
        <f>IFERROR(X313/X314,0)</f>
        <v>0</v>
      </c>
      <c r="Z313" s="157" t="str">
        <f t="shared" si="527"/>
        <v>0</v>
      </c>
      <c r="AA313" s="158">
        <f>IFERROR(Z313/Z299,0)</f>
        <v>0</v>
      </c>
      <c r="AB313" s="157">
        <f>SUM(AB25,AB49,AB73,AB97,AB121,AB145,AB169,AB193,AB217,AB241,AB265,AB289)</f>
        <v>0</v>
      </c>
      <c r="AC313" s="159">
        <f>IFERROR(AB313/AB314,0)</f>
        <v>0</v>
      </c>
      <c r="AD313" s="160">
        <f>SUM(AD25,AD49,AD73,AD97,AD121,AD145,AD169,AD193,AD217,AD241,AD265,AD289)</f>
        <v>0</v>
      </c>
      <c r="AE313" s="156">
        <f>IFERROR(AD313/AD314,0)</f>
        <v>0</v>
      </c>
      <c r="AF313" s="157" t="str">
        <f t="shared" si="528"/>
        <v>0</v>
      </c>
      <c r="AG313" s="158">
        <f>IFERROR(AF313/AF299,0)</f>
        <v>0</v>
      </c>
      <c r="AH313" s="157">
        <f>SUM(AH25,AH49,AH73,AH97,AH121,AH145,AH169,AH193,AH217,AH241,AH265,AH289)</f>
        <v>0</v>
      </c>
      <c r="AI313" s="161">
        <f>IFERROR(AH313/AH314,0)</f>
        <v>0</v>
      </c>
      <c r="AJ313" s="160">
        <f>SUM(AJ25,AJ49,AJ73,AJ97,AJ121,AJ145,AJ169,AJ193,AJ217,AJ241,AJ265,AJ289)</f>
        <v>0</v>
      </c>
      <c r="AK313" s="156">
        <f>IFERROR(AJ313/AJ314,0)</f>
        <v>0</v>
      </c>
      <c r="AL313" s="157" t="str">
        <f t="shared" si="529"/>
        <v>0</v>
      </c>
      <c r="AM313" s="158">
        <f>IFERROR(AL313/AL299,0)</f>
        <v>0</v>
      </c>
      <c r="AN313" s="157">
        <f>SUM(AN25,AN49,AN73,AN97,AN121,AN145,AN169,AN193,AN217,AN241,AN265,AN289)</f>
        <v>0</v>
      </c>
      <c r="AO313" s="159">
        <f>IFERROR(AN313/AN314,0)</f>
        <v>0</v>
      </c>
      <c r="AP313" s="160">
        <f>SUM(AP25,AP49,AP73,AP97,AP121,AP145,AP169,AP193,AP217,AP241,AP265,AP289)</f>
        <v>0</v>
      </c>
      <c r="AQ313" s="156">
        <f>IFERROR(AP313/AP314,0)</f>
        <v>0</v>
      </c>
      <c r="AR313" s="157" t="str">
        <f t="shared" si="530"/>
        <v>0</v>
      </c>
      <c r="AS313" s="158">
        <f>IFERROR(AR313/AR299,0)</f>
        <v>0</v>
      </c>
      <c r="AT313" s="157">
        <f>SUM(AT25,AT49,AT73,AT97,AT121,AT145,AT169,AT193,AT217,AT241,AT265,AT289)</f>
        <v>0</v>
      </c>
      <c r="AU313" s="163">
        <f>IFERROR(AT313/AT314,0)</f>
        <v>0</v>
      </c>
      <c r="AV313" s="164">
        <f t="shared" si="531"/>
        <v>235</v>
      </c>
      <c r="AW313" s="165">
        <f t="shared" si="532"/>
        <v>0.63513513513513509</v>
      </c>
      <c r="AX313" s="166">
        <f t="shared" si="533"/>
        <v>0.27455206611570249</v>
      </c>
      <c r="AY313" s="165">
        <f t="shared" si="534"/>
        <v>0</v>
      </c>
      <c r="AZ313" s="166">
        <f t="shared" si="535"/>
        <v>166.10400000000001</v>
      </c>
      <c r="BA313" s="167">
        <f t="shared" si="536"/>
        <v>0</v>
      </c>
      <c r="BB313" s="164">
        <f t="shared" si="537"/>
        <v>372</v>
      </c>
      <c r="BC313" s="165">
        <f t="shared" si="538"/>
        <v>1.5965665236051503</v>
      </c>
      <c r="BD313" s="166">
        <f t="shared" si="539"/>
        <v>-0.7086754016954564</v>
      </c>
      <c r="BE313" s="165">
        <f t="shared" si="540"/>
        <v>-0.7207644465762284</v>
      </c>
      <c r="BF313" s="166">
        <f t="shared" si="541"/>
        <v>-62.988</v>
      </c>
      <c r="BG313" s="167">
        <f t="shared" si="542"/>
        <v>-0.2749463097794772</v>
      </c>
      <c r="BH313" s="164">
        <f t="shared" si="543"/>
        <v>605</v>
      </c>
      <c r="BI313" s="165">
        <f t="shared" si="544"/>
        <v>0</v>
      </c>
      <c r="BJ313" s="166">
        <f t="shared" si="545"/>
        <v>0.27455206611570249</v>
      </c>
      <c r="BK313" s="165">
        <f t="shared" si="546"/>
        <v>0</v>
      </c>
      <c r="BL313" s="166">
        <f t="shared" si="547"/>
        <v>166.10400000000001</v>
      </c>
      <c r="BM313" s="168">
        <f t="shared" si="548"/>
        <v>0</v>
      </c>
      <c r="BN313" s="169">
        <f t="shared" si="549"/>
        <v>605</v>
      </c>
      <c r="BO313" s="165">
        <f t="shared" si="550"/>
        <v>0</v>
      </c>
      <c r="BP313" s="166">
        <f t="shared" si="551"/>
        <v>0.27455206611570249</v>
      </c>
      <c r="BQ313" s="165">
        <f t="shared" si="552"/>
        <v>0</v>
      </c>
      <c r="BR313" s="166">
        <f t="shared" si="523"/>
        <v>166.10400000000001</v>
      </c>
      <c r="BS313" s="168">
        <f t="shared" si="553"/>
        <v>0</v>
      </c>
      <c r="CD313" s="2"/>
      <c r="CE313" s="2"/>
      <c r="CJ313" s="6"/>
      <c r="CK313" s="6"/>
      <c r="CM313" s="6"/>
    </row>
    <row r="314" spans="3:92" ht="18" customHeight="1" x14ac:dyDescent="0.3">
      <c r="C314" s="315"/>
      <c r="D314" s="328" t="s">
        <v>59</v>
      </c>
      <c r="E314" s="329"/>
      <c r="F314" s="170">
        <f>SUM(F302,F306,F312,F313)</f>
        <v>67000</v>
      </c>
      <c r="G314" s="171">
        <f>IFERROR(F314/F314,0)</f>
        <v>1</v>
      </c>
      <c r="H314" s="172">
        <f t="shared" si="524"/>
        <v>92.02985074626865</v>
      </c>
      <c r="I314" s="173">
        <f>IFERROR(H314/H299,0)</f>
        <v>0.8909154071838028</v>
      </c>
      <c r="J314" s="172">
        <f>SUM(J302,J306,J312,J313)</f>
        <v>6166000</v>
      </c>
      <c r="K314" s="174">
        <f>IFERROR(J314/J314,0)</f>
        <v>1</v>
      </c>
      <c r="L314" s="175">
        <f>SUM(L302,L306,L312,L313)</f>
        <v>56348</v>
      </c>
      <c r="M314" s="171">
        <f>IFERROR(L314/L314,0)</f>
        <v>1</v>
      </c>
      <c r="N314" s="172">
        <f t="shared" si="525"/>
        <v>99.486120110740416</v>
      </c>
      <c r="O314" s="173">
        <f>IFERROR(N314/N299,0)</f>
        <v>0.81308159577730088</v>
      </c>
      <c r="P314" s="172">
        <f>SUM(P302,P306,P312,P313)</f>
        <v>5605843.8960000006</v>
      </c>
      <c r="Q314" s="176">
        <f>IFERROR(P314/P314,0)</f>
        <v>1</v>
      </c>
      <c r="R314" s="175">
        <f>SUM(R302,R306,R312,R313)</f>
        <v>31187</v>
      </c>
      <c r="S314" s="171">
        <f>IFERROR(R314/R314,0)</f>
        <v>1</v>
      </c>
      <c r="T314" s="172">
        <f t="shared" si="526"/>
        <v>99.418396351043697</v>
      </c>
      <c r="U314" s="173">
        <f>IFERROR(T314/T299,0)</f>
        <v>0.87137837966116194</v>
      </c>
      <c r="V314" s="172">
        <f>SUM(V302,V306,V312,V313)</f>
        <v>3100561.5269999998</v>
      </c>
      <c r="W314" s="176">
        <f>IFERROR(V314/V314,0)</f>
        <v>1</v>
      </c>
      <c r="X314" s="177">
        <f>SUM(X302,X306,X312,X313)</f>
        <v>0</v>
      </c>
      <c r="Y314" s="171">
        <f>IFERROR(X314/X314,0)</f>
        <v>0</v>
      </c>
      <c r="Z314" s="172" t="str">
        <f t="shared" si="527"/>
        <v>0</v>
      </c>
      <c r="AA314" s="173">
        <f>IFERROR(Z314/Z299,0)</f>
        <v>0</v>
      </c>
      <c r="AB314" s="172">
        <f>SUM(AB302,AB306,AB312,AB313)</f>
        <v>0</v>
      </c>
      <c r="AC314" s="174">
        <f>IFERROR(AB314/AB314,0)</f>
        <v>0</v>
      </c>
      <c r="AD314" s="175">
        <f>SUM(AD302,AD306,AD312,AD313)</f>
        <v>0</v>
      </c>
      <c r="AE314" s="171">
        <f>IFERROR(AD314/AD314,0)</f>
        <v>0</v>
      </c>
      <c r="AF314" s="172" t="str">
        <f t="shared" si="528"/>
        <v>0</v>
      </c>
      <c r="AG314" s="173">
        <f>IFERROR(AF314/AF299,0)</f>
        <v>0</v>
      </c>
      <c r="AH314" s="172">
        <f>SUM(AH302,AH306,AH312,AH313)</f>
        <v>0</v>
      </c>
      <c r="AI314" s="176">
        <f>IFERROR(AH314/AH314,0)</f>
        <v>0</v>
      </c>
      <c r="AJ314" s="175">
        <f>SUM(AJ302,AJ306,AJ312,AJ313)</f>
        <v>0</v>
      </c>
      <c r="AK314" s="171">
        <f>IFERROR(AJ314/AJ314,0)</f>
        <v>0</v>
      </c>
      <c r="AL314" s="172" t="str">
        <f t="shared" si="529"/>
        <v>0</v>
      </c>
      <c r="AM314" s="173">
        <f>IFERROR(AL314/AL299,0)</f>
        <v>0</v>
      </c>
      <c r="AN314" s="172">
        <f>SUM(AN302,AN306,AN312,AN313)</f>
        <v>0</v>
      </c>
      <c r="AO314" s="174">
        <f>IFERROR(AN314/AN314,0)</f>
        <v>0</v>
      </c>
      <c r="AP314" s="175">
        <f>SUM(AP302,AP306,AP312,AP313)</f>
        <v>0</v>
      </c>
      <c r="AQ314" s="171">
        <f>IFERROR(AP314/AP314,0)</f>
        <v>0</v>
      </c>
      <c r="AR314" s="172" t="str">
        <f t="shared" si="530"/>
        <v>0</v>
      </c>
      <c r="AS314" s="173">
        <f>IFERROR(AR314/AR299,0)</f>
        <v>0</v>
      </c>
      <c r="AT314" s="172">
        <f>SUM(AT302,AT306,AT312,AT313)</f>
        <v>0</v>
      </c>
      <c r="AU314" s="178">
        <f>IFERROR(AT314/AT314,0)</f>
        <v>0</v>
      </c>
      <c r="AV314" s="179">
        <f t="shared" si="531"/>
        <v>-10652</v>
      </c>
      <c r="AW314" s="180">
        <f t="shared" si="532"/>
        <v>-0.15898507462686567</v>
      </c>
      <c r="AX314" s="181">
        <f t="shared" si="533"/>
        <v>7.4562693644717655</v>
      </c>
      <c r="AY314" s="180">
        <f t="shared" si="534"/>
        <v>8.1020117972690292E-2</v>
      </c>
      <c r="AZ314" s="181">
        <f t="shared" si="535"/>
        <v>-560156.10399999935</v>
      </c>
      <c r="BA314" s="182">
        <f t="shared" si="536"/>
        <v>-9.0845946156341117E-2</v>
      </c>
      <c r="BB314" s="179">
        <f t="shared" si="537"/>
        <v>25161</v>
      </c>
      <c r="BC314" s="180">
        <f t="shared" si="538"/>
        <v>0.80677846538621867</v>
      </c>
      <c r="BD314" s="181">
        <f t="shared" si="539"/>
        <v>6.7723759696718844E-2</v>
      </c>
      <c r="BE314" s="180">
        <f t="shared" si="540"/>
        <v>6.8119947798783698E-4</v>
      </c>
      <c r="BF314" s="181">
        <f t="shared" si="541"/>
        <v>2505282.3690000009</v>
      </c>
      <c r="BG314" s="182">
        <f t="shared" si="542"/>
        <v>0.80800924193367929</v>
      </c>
      <c r="BH314" s="179">
        <f t="shared" si="543"/>
        <v>56348</v>
      </c>
      <c r="BI314" s="180">
        <f t="shared" si="544"/>
        <v>0</v>
      </c>
      <c r="BJ314" s="181">
        <f t="shared" si="545"/>
        <v>99.486120110740416</v>
      </c>
      <c r="BK314" s="180">
        <f t="shared" si="546"/>
        <v>0</v>
      </c>
      <c r="BL314" s="181">
        <f t="shared" si="547"/>
        <v>5605843.8960000006</v>
      </c>
      <c r="BM314" s="183">
        <f t="shared" si="548"/>
        <v>0</v>
      </c>
      <c r="BN314" s="184">
        <f t="shared" si="549"/>
        <v>56348</v>
      </c>
      <c r="BO314" s="180">
        <f t="shared" si="550"/>
        <v>0</v>
      </c>
      <c r="BP314" s="181">
        <f t="shared" si="551"/>
        <v>99.486120110740416</v>
      </c>
      <c r="BQ314" s="180">
        <f t="shared" si="552"/>
        <v>0</v>
      </c>
      <c r="BR314" s="181">
        <f t="shared" si="523"/>
        <v>5605843.8960000006</v>
      </c>
      <c r="BS314" s="183">
        <f t="shared" si="553"/>
        <v>0</v>
      </c>
      <c r="CD314" s="2"/>
      <c r="CE314" s="2"/>
      <c r="CJ314" s="6"/>
      <c r="CK314" s="6"/>
      <c r="CM314" s="6"/>
    </row>
    <row r="315" spans="3:92" ht="18" customHeight="1" thickBot="1" x14ac:dyDescent="0.35">
      <c r="C315" s="316"/>
      <c r="D315" s="330" t="s">
        <v>60</v>
      </c>
      <c r="E315" s="331"/>
      <c r="F315" s="185">
        <f>F314/F294</f>
        <v>0.78111337802389968</v>
      </c>
      <c r="G315" s="186"/>
      <c r="H315" s="187"/>
      <c r="I315" s="188"/>
      <c r="J315" s="187"/>
      <c r="K315" s="189"/>
      <c r="L315" s="190">
        <f>L314/L294</f>
        <v>0.6569280093267269</v>
      </c>
      <c r="M315" s="186"/>
      <c r="N315" s="187"/>
      <c r="O315" s="188"/>
      <c r="P315" s="187"/>
      <c r="Q315" s="191"/>
      <c r="R315" s="190">
        <f>R314/R294</f>
        <v>0.73808396838169166</v>
      </c>
      <c r="S315" s="186"/>
      <c r="T315" s="187"/>
      <c r="U315" s="188"/>
      <c r="V315" s="187"/>
      <c r="W315" s="191"/>
      <c r="X315" s="192" t="e">
        <f>X314/X294</f>
        <v>#DIV/0!</v>
      </c>
      <c r="Y315" s="186"/>
      <c r="Z315" s="187"/>
      <c r="AA315" s="188"/>
      <c r="AB315" s="187"/>
      <c r="AC315" s="189"/>
      <c r="AD315" s="190" t="e">
        <f>AD314/AD294</f>
        <v>#DIV/0!</v>
      </c>
      <c r="AE315" s="186"/>
      <c r="AF315" s="187"/>
      <c r="AG315" s="188"/>
      <c r="AH315" s="187"/>
      <c r="AI315" s="191"/>
      <c r="AJ315" s="190" t="e">
        <f>AJ314/AJ294</f>
        <v>#DIV/0!</v>
      </c>
      <c r="AK315" s="186"/>
      <c r="AL315" s="187"/>
      <c r="AM315" s="188"/>
      <c r="AN315" s="187"/>
      <c r="AO315" s="189"/>
      <c r="AP315" s="190" t="e">
        <f>AP314/AP294</f>
        <v>#DIV/0!</v>
      </c>
      <c r="AQ315" s="186"/>
      <c r="AR315" s="187"/>
      <c r="AS315" s="188"/>
      <c r="AT315" s="187"/>
      <c r="AU315" s="193"/>
      <c r="AV315" s="194">
        <f t="shared" si="531"/>
        <v>-0.12418536869717278</v>
      </c>
      <c r="AW315" s="195"/>
      <c r="AX315" s="196"/>
      <c r="AY315" s="197"/>
      <c r="AZ315" s="196"/>
      <c r="BA315" s="197"/>
      <c r="BB315" s="194">
        <f t="shared" si="537"/>
        <v>-8.1155959054964755E-2</v>
      </c>
      <c r="BC315" s="195"/>
      <c r="BD315" s="196"/>
      <c r="BE315" s="197"/>
      <c r="BF315" s="196"/>
      <c r="BG315" s="197"/>
      <c r="BH315" s="194">
        <f t="shared" si="543"/>
        <v>0</v>
      </c>
      <c r="BI315" s="195"/>
      <c r="BJ315" s="196"/>
      <c r="BK315" s="197"/>
      <c r="BL315" s="196"/>
      <c r="BM315" s="198"/>
      <c r="BN315" s="199">
        <f>IFERROR(L315-AP315,0)</f>
        <v>0</v>
      </c>
      <c r="BO315" s="195"/>
      <c r="BP315" s="196"/>
      <c r="BQ315" s="197"/>
      <c r="BR315" s="196"/>
      <c r="BS315" s="198"/>
      <c r="CD315" s="2"/>
      <c r="CE315" s="2"/>
      <c r="CJ315" s="6"/>
      <c r="CK315" s="6"/>
      <c r="CM315" s="6"/>
    </row>
    <row r="316" spans="3:92" ht="18" customHeight="1" x14ac:dyDescent="0.3">
      <c r="L316" s="8"/>
      <c r="P316" s="8"/>
      <c r="AM316" s="4"/>
      <c r="AS316" s="4"/>
      <c r="BI316" s="3"/>
      <c r="BK316" s="3"/>
      <c r="BM316" s="3"/>
      <c r="BO316" s="3"/>
      <c r="BQ316" s="3"/>
      <c r="BS316" s="3"/>
      <c r="CD316" s="2"/>
      <c r="CE316" s="2"/>
      <c r="CJ316" s="6"/>
      <c r="CK316" s="6"/>
      <c r="CM316" s="6"/>
    </row>
    <row r="317" spans="3:92" ht="18" customHeight="1" x14ac:dyDescent="0.3">
      <c r="AM317" s="4"/>
      <c r="AS317" s="4"/>
      <c r="BI317" s="3"/>
      <c r="BK317" s="3"/>
      <c r="BM317" s="3"/>
      <c r="BO317" s="3"/>
      <c r="BQ317" s="3"/>
      <c r="BS317" s="3"/>
      <c r="CD317" s="2"/>
      <c r="CE317" s="2"/>
      <c r="CJ317" s="6"/>
      <c r="CK317" s="6"/>
      <c r="CM317" s="6"/>
    </row>
    <row r="318" spans="3:92" s="8" customFormat="1" ht="18" customHeight="1" thickBot="1" x14ac:dyDescent="0.35">
      <c r="C318" s="7"/>
      <c r="D318" s="7"/>
      <c r="E318" s="7"/>
      <c r="F318" s="7">
        <f>SUM(F6,F30,F54,F78,F102,F126)</f>
        <v>42535</v>
      </c>
      <c r="G318" s="3"/>
      <c r="I318" s="4"/>
      <c r="J318" s="9"/>
      <c r="K318" s="237"/>
      <c r="L318" s="7">
        <f>SUM(L6,L30,L54,L78,L102,L126)</f>
        <v>42535</v>
      </c>
      <c r="M318" s="3"/>
      <c r="O318" s="4"/>
      <c r="P318" s="9"/>
      <c r="Q318" s="237"/>
      <c r="R318" s="10">
        <f>SUM(R6,R30,R54,R78,R102,R126)</f>
        <v>0</v>
      </c>
      <c r="S318" s="11"/>
      <c r="T318" s="10"/>
      <c r="U318" s="12"/>
      <c r="V318" s="9"/>
      <c r="W318" s="237"/>
      <c r="X318" s="10">
        <f>SUM(X6,X30,X54,X78,X102,X126)</f>
        <v>0</v>
      </c>
      <c r="Y318" s="11"/>
      <c r="Z318" s="10"/>
      <c r="AA318" s="12"/>
      <c r="AB318" s="9"/>
      <c r="AC318" s="237"/>
      <c r="AD318" s="10">
        <f>SUM(AD6,AD30,AD54,AD78,AD102,AD126)</f>
        <v>0</v>
      </c>
      <c r="AE318" s="11"/>
      <c r="AF318" s="10"/>
      <c r="AG318" s="12"/>
      <c r="AH318" s="9"/>
      <c r="AI318" s="237"/>
      <c r="AJ318" s="10">
        <f>SUM(AJ6,AJ30,AJ54,AJ78,AJ102,AJ126)</f>
        <v>0</v>
      </c>
      <c r="AK318" s="3"/>
      <c r="AM318" s="4"/>
      <c r="AO318" s="3"/>
      <c r="AP318" s="10">
        <f>SUM(AP6,AP30,AP54,AP78,AP102,AP126)</f>
        <v>0</v>
      </c>
      <c r="AQ318" s="3"/>
      <c r="AS318" s="4"/>
      <c r="AU318" s="3"/>
      <c r="AW318" s="3"/>
      <c r="AY318" s="3"/>
      <c r="BA318" s="3"/>
      <c r="BC318" s="3"/>
      <c r="BE318" s="3"/>
      <c r="BG318" s="3"/>
      <c r="BI318" s="3"/>
      <c r="BK318" s="3"/>
      <c r="BM318" s="11" t="s">
        <v>1</v>
      </c>
      <c r="BO318" s="3"/>
      <c r="BQ318" s="3"/>
      <c r="BS318" s="11" t="s">
        <v>1</v>
      </c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6"/>
      <c r="CK318" s="6"/>
      <c r="CL318" s="2"/>
      <c r="CM318" s="6"/>
      <c r="CN318" s="2"/>
    </row>
    <row r="319" spans="3:92" s="15" customFormat="1" ht="18" customHeight="1" x14ac:dyDescent="0.3">
      <c r="C319" s="347" t="s">
        <v>2</v>
      </c>
      <c r="D319" s="345"/>
      <c r="E319" s="352"/>
      <c r="F319" s="358" t="str">
        <f>$F$7</f>
        <v>2025 Budget</v>
      </c>
      <c r="G319" s="345"/>
      <c r="H319" s="345"/>
      <c r="I319" s="345"/>
      <c r="J319" s="345"/>
      <c r="K319" s="346"/>
      <c r="L319" s="359" t="str">
        <f>$L$7</f>
        <v>2025 Actual</v>
      </c>
      <c r="M319" s="345"/>
      <c r="N319" s="345"/>
      <c r="O319" s="345"/>
      <c r="P319" s="345"/>
      <c r="Q319" s="348"/>
      <c r="R319" s="347" t="str">
        <f>$R$7</f>
        <v>2024 Actual</v>
      </c>
      <c r="S319" s="345"/>
      <c r="T319" s="345"/>
      <c r="U319" s="345"/>
      <c r="V319" s="345"/>
      <c r="W319" s="348"/>
      <c r="X319" s="344" t="str">
        <f>$X$7</f>
        <v>2023 Actual</v>
      </c>
      <c r="Y319" s="345"/>
      <c r="Z319" s="345"/>
      <c r="AA319" s="345"/>
      <c r="AB319" s="345"/>
      <c r="AC319" s="346"/>
      <c r="AD319" s="347" t="str">
        <f>$AD$7</f>
        <v>2022 Actual</v>
      </c>
      <c r="AE319" s="345"/>
      <c r="AF319" s="345"/>
      <c r="AG319" s="345"/>
      <c r="AH319" s="345"/>
      <c r="AI319" s="348"/>
      <c r="AJ319" s="347" t="str">
        <f>$AJ$7</f>
        <v>2021 Actual</v>
      </c>
      <c r="AK319" s="345"/>
      <c r="AL319" s="345"/>
      <c r="AM319" s="345"/>
      <c r="AN319" s="345"/>
      <c r="AO319" s="346"/>
      <c r="AP319" s="347" t="str">
        <f>$AP$7</f>
        <v>2020 Actual</v>
      </c>
      <c r="AQ319" s="345"/>
      <c r="AR319" s="345"/>
      <c r="AS319" s="345"/>
      <c r="AT319" s="345"/>
      <c r="AU319" s="349"/>
      <c r="AV319" s="350" t="str">
        <f>$AV$7</f>
        <v>2025 Actual vs. 2025 Budget</v>
      </c>
      <c r="AW319" s="340"/>
      <c r="AX319" s="340"/>
      <c r="AY319" s="340"/>
      <c r="AZ319" s="340"/>
      <c r="BA319" s="351"/>
      <c r="BB319" s="350" t="str">
        <f>$BB$7</f>
        <v>2025 Actual vs. 2024 Actual</v>
      </c>
      <c r="BC319" s="340"/>
      <c r="BD319" s="340"/>
      <c r="BE319" s="340"/>
      <c r="BF319" s="340"/>
      <c r="BG319" s="351"/>
      <c r="BH319" s="350" t="str">
        <f>$BH$7</f>
        <v>2025 Actual vs. 2023 Actual</v>
      </c>
      <c r="BI319" s="340"/>
      <c r="BJ319" s="340"/>
      <c r="BK319" s="340"/>
      <c r="BL319" s="340"/>
      <c r="BM319" s="341"/>
      <c r="BN319" s="339" t="str">
        <f>$BN$7</f>
        <v>2024 Actual vs. 2019 Actual</v>
      </c>
      <c r="BO319" s="340"/>
      <c r="BP319" s="340"/>
      <c r="BQ319" s="340"/>
      <c r="BR319" s="340"/>
      <c r="BS319" s="341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6"/>
      <c r="CK319" s="14"/>
      <c r="CL319" s="8"/>
      <c r="CM319" s="14"/>
      <c r="CN319" s="8"/>
    </row>
    <row r="320" spans="3:92" s="15" customFormat="1" ht="18" customHeight="1" x14ac:dyDescent="0.3">
      <c r="C320" s="353"/>
      <c r="D320" s="333"/>
      <c r="E320" s="354"/>
      <c r="F320" s="342" t="s">
        <v>15</v>
      </c>
      <c r="G320" s="333"/>
      <c r="H320" s="334" t="s">
        <v>16</v>
      </c>
      <c r="I320" s="333"/>
      <c r="J320" s="334" t="s">
        <v>17</v>
      </c>
      <c r="K320" s="336"/>
      <c r="L320" s="335" t="s">
        <v>15</v>
      </c>
      <c r="M320" s="333"/>
      <c r="N320" s="334" t="s">
        <v>16</v>
      </c>
      <c r="O320" s="333"/>
      <c r="P320" s="334" t="s">
        <v>17</v>
      </c>
      <c r="Q320" s="343"/>
      <c r="R320" s="335" t="s">
        <v>15</v>
      </c>
      <c r="S320" s="333"/>
      <c r="T320" s="334" t="s">
        <v>16</v>
      </c>
      <c r="U320" s="333"/>
      <c r="V320" s="334" t="s">
        <v>18</v>
      </c>
      <c r="W320" s="343"/>
      <c r="X320" s="338" t="s">
        <v>15</v>
      </c>
      <c r="Y320" s="333"/>
      <c r="Z320" s="334" t="s">
        <v>16</v>
      </c>
      <c r="AA320" s="333"/>
      <c r="AB320" s="334" t="s">
        <v>18</v>
      </c>
      <c r="AC320" s="336"/>
      <c r="AD320" s="335" t="s">
        <v>15</v>
      </c>
      <c r="AE320" s="333"/>
      <c r="AF320" s="334" t="s">
        <v>16</v>
      </c>
      <c r="AG320" s="333"/>
      <c r="AH320" s="334" t="s">
        <v>19</v>
      </c>
      <c r="AI320" s="343"/>
      <c r="AJ320" s="335" t="s">
        <v>15</v>
      </c>
      <c r="AK320" s="333"/>
      <c r="AL320" s="334" t="s">
        <v>16</v>
      </c>
      <c r="AM320" s="333"/>
      <c r="AN320" s="334" t="s">
        <v>19</v>
      </c>
      <c r="AO320" s="336"/>
      <c r="AP320" s="335" t="s">
        <v>15</v>
      </c>
      <c r="AQ320" s="333"/>
      <c r="AR320" s="334" t="s">
        <v>16</v>
      </c>
      <c r="AS320" s="333"/>
      <c r="AT320" s="334" t="s">
        <v>19</v>
      </c>
      <c r="AU320" s="337"/>
      <c r="AV320" s="332" t="s">
        <v>15</v>
      </c>
      <c r="AW320" s="333"/>
      <c r="AX320" s="334" t="s">
        <v>16</v>
      </c>
      <c r="AY320" s="333"/>
      <c r="AZ320" s="334" t="s">
        <v>17</v>
      </c>
      <c r="BA320" s="336"/>
      <c r="BB320" s="332" t="s">
        <v>15</v>
      </c>
      <c r="BC320" s="333"/>
      <c r="BD320" s="334" t="s">
        <v>16</v>
      </c>
      <c r="BE320" s="333"/>
      <c r="BF320" s="334" t="s">
        <v>17</v>
      </c>
      <c r="BG320" s="336"/>
      <c r="BH320" s="332" t="s">
        <v>15</v>
      </c>
      <c r="BI320" s="333"/>
      <c r="BJ320" s="334" t="s">
        <v>16</v>
      </c>
      <c r="BK320" s="333"/>
      <c r="BL320" s="334" t="s">
        <v>17</v>
      </c>
      <c r="BM320" s="337"/>
      <c r="BN320" s="338" t="s">
        <v>15</v>
      </c>
      <c r="BO320" s="333"/>
      <c r="BP320" s="334" t="s">
        <v>16</v>
      </c>
      <c r="BQ320" s="333"/>
      <c r="BR320" s="334" t="s">
        <v>17</v>
      </c>
      <c r="BS320" s="337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6"/>
      <c r="CK320" s="236"/>
      <c r="CM320" s="236"/>
    </row>
    <row r="321" spans="3:92" s="15" customFormat="1" ht="18" customHeight="1" thickBot="1" x14ac:dyDescent="0.35">
      <c r="C321" s="355"/>
      <c r="D321" s="356"/>
      <c r="E321" s="357"/>
      <c r="F321" s="19"/>
      <c r="G321" s="20" t="s">
        <v>28</v>
      </c>
      <c r="H321" s="21"/>
      <c r="I321" s="22" t="s">
        <v>29</v>
      </c>
      <c r="J321" s="21"/>
      <c r="K321" s="23" t="s">
        <v>28</v>
      </c>
      <c r="L321" s="24"/>
      <c r="M321" s="20" t="s">
        <v>28</v>
      </c>
      <c r="N321" s="21"/>
      <c r="O321" s="22" t="s">
        <v>29</v>
      </c>
      <c r="P321" s="21"/>
      <c r="Q321" s="25" t="s">
        <v>28</v>
      </c>
      <c r="R321" s="24"/>
      <c r="S321" s="20" t="s">
        <v>28</v>
      </c>
      <c r="T321" s="21"/>
      <c r="U321" s="22" t="s">
        <v>29</v>
      </c>
      <c r="V321" s="21"/>
      <c r="W321" s="25" t="s">
        <v>28</v>
      </c>
      <c r="X321" s="26"/>
      <c r="Y321" s="20" t="s">
        <v>28</v>
      </c>
      <c r="Z321" s="21"/>
      <c r="AA321" s="22" t="s">
        <v>29</v>
      </c>
      <c r="AB321" s="21"/>
      <c r="AC321" s="23" t="s">
        <v>28</v>
      </c>
      <c r="AD321" s="24"/>
      <c r="AE321" s="20" t="s">
        <v>28</v>
      </c>
      <c r="AF321" s="21"/>
      <c r="AG321" s="22" t="s">
        <v>29</v>
      </c>
      <c r="AH321" s="21"/>
      <c r="AI321" s="25" t="s">
        <v>28</v>
      </c>
      <c r="AJ321" s="24"/>
      <c r="AK321" s="20" t="s">
        <v>28</v>
      </c>
      <c r="AL321" s="21"/>
      <c r="AM321" s="22" t="s">
        <v>29</v>
      </c>
      <c r="AN321" s="21"/>
      <c r="AO321" s="23" t="s">
        <v>28</v>
      </c>
      <c r="AP321" s="24"/>
      <c r="AQ321" s="20" t="s">
        <v>28</v>
      </c>
      <c r="AR321" s="21"/>
      <c r="AS321" s="22" t="s">
        <v>29</v>
      </c>
      <c r="AT321" s="21"/>
      <c r="AU321" s="27" t="s">
        <v>28</v>
      </c>
      <c r="AV321" s="28"/>
      <c r="AW321" s="20" t="s">
        <v>30</v>
      </c>
      <c r="AX321" s="21"/>
      <c r="AY321" s="20" t="s">
        <v>30</v>
      </c>
      <c r="AZ321" s="21"/>
      <c r="BA321" s="23" t="s">
        <v>30</v>
      </c>
      <c r="BB321" s="28"/>
      <c r="BC321" s="20" t="s">
        <v>30</v>
      </c>
      <c r="BD321" s="21"/>
      <c r="BE321" s="20" t="s">
        <v>30</v>
      </c>
      <c r="BF321" s="21"/>
      <c r="BG321" s="23" t="s">
        <v>30</v>
      </c>
      <c r="BH321" s="28"/>
      <c r="BI321" s="20" t="s">
        <v>30</v>
      </c>
      <c r="BJ321" s="21"/>
      <c r="BK321" s="20" t="s">
        <v>30</v>
      </c>
      <c r="BL321" s="21"/>
      <c r="BM321" s="27" t="s">
        <v>30</v>
      </c>
      <c r="BN321" s="26"/>
      <c r="BO321" s="20" t="s">
        <v>30</v>
      </c>
      <c r="BP321" s="21"/>
      <c r="BQ321" s="20" t="s">
        <v>30</v>
      </c>
      <c r="BR321" s="21"/>
      <c r="BS321" s="27" t="s">
        <v>30</v>
      </c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6"/>
      <c r="CK321" s="236"/>
      <c r="CM321" s="236"/>
    </row>
    <row r="322" spans="3:92" ht="18" customHeight="1" thickTop="1" x14ac:dyDescent="0.3">
      <c r="C322" s="360" t="s">
        <v>94</v>
      </c>
      <c r="D322" s="317" t="s">
        <v>33</v>
      </c>
      <c r="E322" s="34" t="s">
        <v>34</v>
      </c>
      <c r="F322" s="35">
        <f t="shared" ref="F322:F325" si="582">SUM(F10,F34,F58,F82,F106,F130)</f>
        <v>5800</v>
      </c>
      <c r="G322" s="36">
        <f>IFERROR(F322/F338,0)</f>
        <v>0.19035116508040695</v>
      </c>
      <c r="H322" s="37">
        <f>IFERROR(J322/F322,"0")</f>
        <v>92.706896551724142</v>
      </c>
      <c r="I322" s="38">
        <f>IFERROR(H322/H323,0)</f>
        <v>0.98961907625583734</v>
      </c>
      <c r="J322" s="37">
        <f t="shared" ref="J322:J325" si="583">SUM(J10,J34,J58,J82,J106,J130)</f>
        <v>537700</v>
      </c>
      <c r="K322" s="39">
        <f>IFERROR(J322/J338,0)</f>
        <v>0.21108624818435207</v>
      </c>
      <c r="L322" s="40">
        <f t="shared" ref="L322:L325" si="584">SUM(L10,L34,L58,L82,L106,L130)</f>
        <v>5096</v>
      </c>
      <c r="M322" s="36">
        <f>IFERROR(L322/L338,0)</f>
        <v>0.18021076455194851</v>
      </c>
      <c r="N322" s="37">
        <f>IFERROR(P322/L322,"0")</f>
        <v>98.626012755102039</v>
      </c>
      <c r="O322" s="38">
        <f>IFERROR(N322/N323,0)</f>
        <v>0.94937644204606619</v>
      </c>
      <c r="P322" s="37">
        <f t="shared" ref="P322:P325" si="585">SUM(P10,P34,P58,P82,P106,P130)</f>
        <v>502598.16099999996</v>
      </c>
      <c r="Q322" s="41">
        <f>IFERROR(P322/P338,0)</f>
        <v>0.20518691901872685</v>
      </c>
      <c r="R322" s="40">
        <f t="shared" ref="R322:R325" si="586">SUM(R10,R34,R58,R82,R106,R130)</f>
        <v>0</v>
      </c>
      <c r="S322" s="36">
        <f>IFERROR(R322/R338,0)</f>
        <v>0</v>
      </c>
      <c r="T322" s="37" t="str">
        <f>IFERROR(V322/R322,"0")</f>
        <v>0</v>
      </c>
      <c r="U322" s="38">
        <f>IFERROR(T322/T323,0)</f>
        <v>0</v>
      </c>
      <c r="V322" s="37">
        <f t="shared" ref="V322:V325" si="587">SUM(V10,V34,V58,V82,V106,V130)</f>
        <v>0</v>
      </c>
      <c r="W322" s="41">
        <f>IFERROR(V322/V338,0)</f>
        <v>0</v>
      </c>
      <c r="X322" s="42">
        <f t="shared" ref="X322:X325" si="588">SUM(X10,X34,X58,X82,X106,X130)</f>
        <v>0</v>
      </c>
      <c r="Y322" s="36">
        <f>IFERROR(X322/X338,0)</f>
        <v>0</v>
      </c>
      <c r="Z322" s="37" t="str">
        <f>IFERROR(AB322/X322,"0")</f>
        <v>0</v>
      </c>
      <c r="AA322" s="38">
        <f>IFERROR(Z322/Z323,0)</f>
        <v>0</v>
      </c>
      <c r="AB322" s="37">
        <f t="shared" ref="AB322:AB325" si="589">SUM(AB10,AB34,AB58,AB82,AB106,AB130)</f>
        <v>0</v>
      </c>
      <c r="AC322" s="39">
        <f>IFERROR(AB322/AB338,0)</f>
        <v>0</v>
      </c>
      <c r="AD322" s="40">
        <f t="shared" ref="AD322:AD325" si="590">SUM(AD10,AD34,AD58,AD82,AD106,AD130)</f>
        <v>0</v>
      </c>
      <c r="AE322" s="36">
        <f>IFERROR(AD322/AD338,0)</f>
        <v>0</v>
      </c>
      <c r="AF322" s="37" t="str">
        <f>IFERROR(AH322/AD322,"0")</f>
        <v>0</v>
      </c>
      <c r="AG322" s="38">
        <f>IFERROR(AF322/AF323,0)</f>
        <v>0</v>
      </c>
      <c r="AH322" s="37">
        <f t="shared" ref="AH322:AH325" si="591">SUM(AH10,AH34,AH58,AH82,AH106,AH130)</f>
        <v>0</v>
      </c>
      <c r="AI322" s="41">
        <f>IFERROR(AH322/AH338,0)</f>
        <v>0</v>
      </c>
      <c r="AJ322" s="40">
        <f t="shared" ref="AJ322:AJ325" si="592">SUM(AJ10,AJ34,AJ58,AJ82,AJ106,AJ130)</f>
        <v>0</v>
      </c>
      <c r="AK322" s="36">
        <f>IFERROR(AJ322/AJ338,0)</f>
        <v>0</v>
      </c>
      <c r="AL322" s="37" t="str">
        <f>IFERROR(AN322/AJ322,"0")</f>
        <v>0</v>
      </c>
      <c r="AM322" s="38">
        <f>IFERROR(AL322/AL323,0)</f>
        <v>0</v>
      </c>
      <c r="AN322" s="37">
        <f t="shared" ref="AN322:AN325" si="593">SUM(AN10,AN34,AN58,AN82,AN106,AN130)</f>
        <v>0</v>
      </c>
      <c r="AO322" s="39">
        <f>IFERROR(AN322/AN338,0)</f>
        <v>0</v>
      </c>
      <c r="AP322" s="40">
        <f t="shared" ref="AP322:AP325" si="594">SUM(AP10,AP34,AP58,AP82,AP106,AP130)</f>
        <v>0</v>
      </c>
      <c r="AQ322" s="36">
        <f>IFERROR(AP322/AP338,0)</f>
        <v>0</v>
      </c>
      <c r="AR322" s="37" t="str">
        <f>IFERROR(AT322/AP322,"0")</f>
        <v>0</v>
      </c>
      <c r="AS322" s="38">
        <f>IFERROR(AR322/AR323,0)</f>
        <v>0</v>
      </c>
      <c r="AT322" s="37">
        <f t="shared" ref="AT322:AT325" si="595">SUM(AT10,AT34,AT58,AT82,AT106,AT130)</f>
        <v>0</v>
      </c>
      <c r="AU322" s="43">
        <f>IFERROR(AT322/AT338,0)</f>
        <v>0</v>
      </c>
      <c r="AV322" s="44">
        <f>IFERROR(L322-F322,0)</f>
        <v>-704</v>
      </c>
      <c r="AW322" s="45">
        <f>IFERROR(AV322/F322,0)</f>
        <v>-0.12137931034482759</v>
      </c>
      <c r="AX322" s="46">
        <f>IFERROR(N322-H322,0)</f>
        <v>5.9191162033778966</v>
      </c>
      <c r="AY322" s="45">
        <f>IFERROR(AX322/H322,0)</f>
        <v>6.3847636190425508E-2</v>
      </c>
      <c r="AZ322" s="46">
        <f>IFERROR(P322-J322,0)</f>
        <v>-35101.839000000036</v>
      </c>
      <c r="BA322" s="47">
        <f>IFERROR(AZ322/J322,0)</f>
        <v>-6.528145620234338E-2</v>
      </c>
      <c r="BB322" s="44">
        <f>IFERROR(L322-R322,0)</f>
        <v>5096</v>
      </c>
      <c r="BC322" s="45">
        <f>IFERROR(BB322/R322,0)</f>
        <v>0</v>
      </c>
      <c r="BD322" s="46">
        <f>IFERROR(N322-T322,0)</f>
        <v>98.626012755102039</v>
      </c>
      <c r="BE322" s="45">
        <f>IFERROR(BD322/T322,0)</f>
        <v>0</v>
      </c>
      <c r="BF322" s="46">
        <f>IFERROR(P322-V322,0)</f>
        <v>502598.16099999996</v>
      </c>
      <c r="BG322" s="47">
        <f>IFERROR(BF322/V322,0)</f>
        <v>0</v>
      </c>
      <c r="BH322" s="44">
        <f>IFERROR(L322-X322,0)</f>
        <v>5096</v>
      </c>
      <c r="BI322" s="45">
        <f>IFERROR(BH322/X322,0)</f>
        <v>0</v>
      </c>
      <c r="BJ322" s="46">
        <f>IFERROR(N322-Z322,0)</f>
        <v>98.626012755102039</v>
      </c>
      <c r="BK322" s="45">
        <f>IFERROR(BJ322/Z322,0)</f>
        <v>0</v>
      </c>
      <c r="BL322" s="46">
        <f>IFERROR(P322-AB322,0)</f>
        <v>502598.16099999996</v>
      </c>
      <c r="BM322" s="48">
        <f>IFERROR(BL322/AB322,0)</f>
        <v>0</v>
      </c>
      <c r="BN322" s="49">
        <f>IFERROR(L322-AP322,0)</f>
        <v>5096</v>
      </c>
      <c r="BO322" s="45">
        <f>IFERROR(BN322/AP322,0)</f>
        <v>0</v>
      </c>
      <c r="BP322" s="46">
        <f>IFERROR(N322-AR322,0)</f>
        <v>98.626012755102039</v>
      </c>
      <c r="BQ322" s="45">
        <f>IFERROR(BP322/AR322,0)</f>
        <v>0</v>
      </c>
      <c r="BR322" s="46">
        <f t="shared" ref="BR322:BR338" si="596">IFERROR(P322-AT322,0)</f>
        <v>502598.16099999996</v>
      </c>
      <c r="BS322" s="48">
        <f>IFERROR(BR322/AT322,0)</f>
        <v>0</v>
      </c>
      <c r="CD322" s="2"/>
      <c r="CE322" s="2"/>
      <c r="CJ322" s="6"/>
      <c r="CK322" s="236"/>
      <c r="CL322" s="15"/>
      <c r="CM322" s="236"/>
      <c r="CN322" s="15"/>
    </row>
    <row r="323" spans="3:92" ht="18" customHeight="1" x14ac:dyDescent="0.3">
      <c r="C323" s="315"/>
      <c r="D323" s="318"/>
      <c r="E323" s="60" t="s">
        <v>36</v>
      </c>
      <c r="F323" s="61">
        <f t="shared" si="582"/>
        <v>6400</v>
      </c>
      <c r="G323" s="62">
        <f>IFERROR(F323/F338,0)</f>
        <v>0.21004266491631113</v>
      </c>
      <c r="H323" s="63">
        <f t="shared" ref="H323:H338" si="597">IFERROR(J323/F323,"0")</f>
        <v>93.679374999999965</v>
      </c>
      <c r="I323" s="64">
        <f>IFERROR(H323/H323,0)</f>
        <v>1</v>
      </c>
      <c r="J323" s="63">
        <f t="shared" si="583"/>
        <v>599547.99999999977</v>
      </c>
      <c r="K323" s="65">
        <f>IFERROR(J323/J338,0)</f>
        <v>0.23536607388214964</v>
      </c>
      <c r="L323" s="66">
        <f t="shared" si="584"/>
        <v>6472</v>
      </c>
      <c r="M323" s="62">
        <f>IFERROR(L323/L338,0)</f>
        <v>0.22887050003536319</v>
      </c>
      <c r="N323" s="63">
        <f t="shared" ref="N323:N338" si="598">IFERROR(P323/L323,"0")</f>
        <v>103.88504326328803</v>
      </c>
      <c r="O323" s="64">
        <f>IFERROR(N323/N323,0)</f>
        <v>1</v>
      </c>
      <c r="P323" s="63">
        <f t="shared" si="585"/>
        <v>672344.00000000012</v>
      </c>
      <c r="Q323" s="67">
        <f>IFERROR(P323/P338,0)</f>
        <v>0.27448606975847434</v>
      </c>
      <c r="R323" s="66">
        <f t="shared" si="586"/>
        <v>0</v>
      </c>
      <c r="S323" s="62">
        <f>IFERROR(R323/R338,0)</f>
        <v>0</v>
      </c>
      <c r="T323" s="63" t="str">
        <f t="shared" ref="T323:T338" si="599">IFERROR(V323/R323,"0")</f>
        <v>0</v>
      </c>
      <c r="U323" s="64">
        <f>IFERROR(T323/T323,0)</f>
        <v>0</v>
      </c>
      <c r="V323" s="63">
        <f t="shared" si="587"/>
        <v>0</v>
      </c>
      <c r="W323" s="67">
        <f>IFERROR(V323/V338,0)</f>
        <v>0</v>
      </c>
      <c r="X323" s="68">
        <f t="shared" si="588"/>
        <v>0</v>
      </c>
      <c r="Y323" s="62">
        <f>IFERROR(X323/X338,0)</f>
        <v>0</v>
      </c>
      <c r="Z323" s="63" t="str">
        <f t="shared" ref="Z323:Z338" si="600">IFERROR(AB323/X323,"0")</f>
        <v>0</v>
      </c>
      <c r="AA323" s="64">
        <f>IFERROR(Z323/Z323,0)</f>
        <v>0</v>
      </c>
      <c r="AB323" s="63">
        <f t="shared" si="589"/>
        <v>0</v>
      </c>
      <c r="AC323" s="65">
        <f>IFERROR(AB323/AB338,0)</f>
        <v>0</v>
      </c>
      <c r="AD323" s="66">
        <f t="shared" si="590"/>
        <v>0</v>
      </c>
      <c r="AE323" s="62">
        <f>IFERROR(AD323/AD338,0)</f>
        <v>0</v>
      </c>
      <c r="AF323" s="63" t="str">
        <f t="shared" ref="AF323:AF338" si="601">IFERROR(AH323/AD323,"0")</f>
        <v>0</v>
      </c>
      <c r="AG323" s="64">
        <f>IFERROR(AF323/AF323,0)</f>
        <v>0</v>
      </c>
      <c r="AH323" s="63">
        <f t="shared" si="591"/>
        <v>0</v>
      </c>
      <c r="AI323" s="67">
        <f>IFERROR(AH323/AH338,0)</f>
        <v>0</v>
      </c>
      <c r="AJ323" s="66">
        <f t="shared" si="592"/>
        <v>0</v>
      </c>
      <c r="AK323" s="62">
        <f>IFERROR(AJ323/AJ338,0)</f>
        <v>0</v>
      </c>
      <c r="AL323" s="63" t="str">
        <f t="shared" ref="AL323:AL338" si="602">IFERROR(AN323/AJ323,"0")</f>
        <v>0</v>
      </c>
      <c r="AM323" s="64">
        <f>IFERROR(AL323/AL323,0)</f>
        <v>0</v>
      </c>
      <c r="AN323" s="63">
        <f t="shared" si="593"/>
        <v>0</v>
      </c>
      <c r="AO323" s="65">
        <f>IFERROR(AN323/AN338,0)</f>
        <v>0</v>
      </c>
      <c r="AP323" s="66">
        <f t="shared" si="594"/>
        <v>0</v>
      </c>
      <c r="AQ323" s="62">
        <f>IFERROR(AP323/AP338,0)</f>
        <v>0</v>
      </c>
      <c r="AR323" s="63" t="str">
        <f t="shared" ref="AR323:AR338" si="603">IFERROR(AT323/AP323,"0")</f>
        <v>0</v>
      </c>
      <c r="AS323" s="64">
        <f>IFERROR(AR323/AR323,0)</f>
        <v>0</v>
      </c>
      <c r="AT323" s="63">
        <f t="shared" si="595"/>
        <v>0</v>
      </c>
      <c r="AU323" s="69">
        <f>IFERROR(AT323/AT338,0)</f>
        <v>0</v>
      </c>
      <c r="AV323" s="70">
        <f t="shared" ref="AV323:AV339" si="604">IFERROR(L323-F323,0)</f>
        <v>72</v>
      </c>
      <c r="AW323" s="71">
        <f t="shared" ref="AW323:AW338" si="605">IFERROR(AV323/F323,0)</f>
        <v>1.125E-2</v>
      </c>
      <c r="AX323" s="72">
        <f t="shared" ref="AX323:AX338" si="606">IFERROR(N323-H323,0)</f>
        <v>10.205668263288061</v>
      </c>
      <c r="AY323" s="71">
        <f t="shared" ref="AY323:AY338" si="607">IFERROR(AX323/H323,0)</f>
        <v>0.10894253151548101</v>
      </c>
      <c r="AZ323" s="72">
        <f t="shared" ref="AZ323:AZ338" si="608">IFERROR(P323-J323,0)</f>
        <v>72796.000000000349</v>
      </c>
      <c r="BA323" s="73">
        <f t="shared" ref="BA323:BA338" si="609">IFERROR(AZ323/J323,0)</f>
        <v>0.12141813499503022</v>
      </c>
      <c r="BB323" s="70">
        <f t="shared" ref="BB323:BB339" si="610">IFERROR(L323-R323,0)</f>
        <v>6472</v>
      </c>
      <c r="BC323" s="71">
        <f t="shared" ref="BC323:BC338" si="611">IFERROR(BB323/R323,0)</f>
        <v>0</v>
      </c>
      <c r="BD323" s="72">
        <f t="shared" ref="BD323:BD338" si="612">IFERROR(N323-T323,0)</f>
        <v>103.88504326328803</v>
      </c>
      <c r="BE323" s="71">
        <f t="shared" ref="BE323:BE338" si="613">IFERROR(BD323/T323,0)</f>
        <v>0</v>
      </c>
      <c r="BF323" s="72">
        <f t="shared" ref="BF323:BF338" si="614">IFERROR(P323-V323,0)</f>
        <v>672344.00000000012</v>
      </c>
      <c r="BG323" s="73">
        <f t="shared" ref="BG323:BG338" si="615">IFERROR(BF323/V323,0)</f>
        <v>0</v>
      </c>
      <c r="BH323" s="70">
        <f t="shared" ref="BH323:BH339" si="616">IFERROR(L323-X323,0)</f>
        <v>6472</v>
      </c>
      <c r="BI323" s="71">
        <f t="shared" ref="BI323:BI338" si="617">IFERROR(BH323/X323,0)</f>
        <v>0</v>
      </c>
      <c r="BJ323" s="72">
        <f t="shared" ref="BJ323:BJ338" si="618">IFERROR(N323-Z323,0)</f>
        <v>103.88504326328803</v>
      </c>
      <c r="BK323" s="71">
        <f t="shared" ref="BK323:BK338" si="619">IFERROR(BJ323/Z323,0)</f>
        <v>0</v>
      </c>
      <c r="BL323" s="72">
        <f t="shared" ref="BL323:BL338" si="620">IFERROR(P323-AB323,0)</f>
        <v>672344.00000000012</v>
      </c>
      <c r="BM323" s="74">
        <f t="shared" ref="BM323:BM338" si="621">IFERROR(BL323/AB323,0)</f>
        <v>0</v>
      </c>
      <c r="BN323" s="75">
        <f t="shared" ref="BN323:BN338" si="622">IFERROR(L323-AP323,0)</f>
        <v>6472</v>
      </c>
      <c r="BO323" s="71">
        <f t="shared" ref="BO323:BO338" si="623">IFERROR(BN323/AP323,0)</f>
        <v>0</v>
      </c>
      <c r="BP323" s="72">
        <f t="shared" ref="BP323:BP338" si="624">IFERROR(N323-AR323,0)</f>
        <v>103.88504326328803</v>
      </c>
      <c r="BQ323" s="71">
        <f t="shared" ref="BQ323:BQ338" si="625">IFERROR(BP323/AR323,0)</f>
        <v>0</v>
      </c>
      <c r="BR323" s="72">
        <f t="shared" si="596"/>
        <v>672344.00000000012</v>
      </c>
      <c r="BS323" s="74">
        <f t="shared" ref="BS323:BS338" si="626">IFERROR(BR323/AT323,0)</f>
        <v>0</v>
      </c>
      <c r="CD323" s="2"/>
      <c r="CE323" s="2"/>
      <c r="CJ323" s="6"/>
      <c r="CK323" s="6"/>
      <c r="CM323" s="6"/>
    </row>
    <row r="324" spans="3:92" ht="18" customHeight="1" x14ac:dyDescent="0.3">
      <c r="C324" s="315"/>
      <c r="D324" s="318"/>
      <c r="E324" s="60" t="s">
        <v>37</v>
      </c>
      <c r="F324" s="61">
        <f t="shared" si="582"/>
        <v>800</v>
      </c>
      <c r="G324" s="62">
        <f>IFERROR(F324/F338,0)</f>
        <v>2.6255333114538891E-2</v>
      </c>
      <c r="H324" s="63">
        <f t="shared" si="597"/>
        <v>97.728750000000019</v>
      </c>
      <c r="I324" s="64">
        <f>IFERROR(H324/H323,0)</f>
        <v>1.0432258968422885</v>
      </c>
      <c r="J324" s="63">
        <f t="shared" si="583"/>
        <v>78183.000000000015</v>
      </c>
      <c r="K324" s="65">
        <f>IFERROR(J324/J338,0)</f>
        <v>3.0692497938994236E-2</v>
      </c>
      <c r="L324" s="66">
        <f t="shared" si="584"/>
        <v>1390</v>
      </c>
      <c r="M324" s="62">
        <f>IFERROR(L324/L338,0)</f>
        <v>4.915482000141453E-2</v>
      </c>
      <c r="N324" s="63">
        <f t="shared" si="598"/>
        <v>104.15334100719424</v>
      </c>
      <c r="O324" s="64">
        <f>IFERROR(N324/N323,0)</f>
        <v>1.0025826407293901</v>
      </c>
      <c r="P324" s="63">
        <f t="shared" si="585"/>
        <v>144773.144</v>
      </c>
      <c r="Q324" s="67">
        <f>IFERROR(P324/P338,0)</f>
        <v>5.9103987398024888E-2</v>
      </c>
      <c r="R324" s="66">
        <f t="shared" si="586"/>
        <v>0</v>
      </c>
      <c r="S324" s="62">
        <f>IFERROR(R324/R338,0)</f>
        <v>0</v>
      </c>
      <c r="T324" s="63" t="str">
        <f t="shared" si="599"/>
        <v>0</v>
      </c>
      <c r="U324" s="64">
        <f>IFERROR(T324/T323,0)</f>
        <v>0</v>
      </c>
      <c r="V324" s="63">
        <f t="shared" si="587"/>
        <v>0</v>
      </c>
      <c r="W324" s="67">
        <f>IFERROR(V324/V338,0)</f>
        <v>0</v>
      </c>
      <c r="X324" s="68">
        <f t="shared" si="588"/>
        <v>0</v>
      </c>
      <c r="Y324" s="62">
        <f>IFERROR(X324/X338,0)</f>
        <v>0</v>
      </c>
      <c r="Z324" s="63" t="str">
        <f t="shared" si="600"/>
        <v>0</v>
      </c>
      <c r="AA324" s="64">
        <f>IFERROR(Z324/Z323,0)</f>
        <v>0</v>
      </c>
      <c r="AB324" s="63">
        <f t="shared" si="589"/>
        <v>0</v>
      </c>
      <c r="AC324" s="65">
        <f>IFERROR(AB324/AB338,0)</f>
        <v>0</v>
      </c>
      <c r="AD324" s="66">
        <f t="shared" si="590"/>
        <v>0</v>
      </c>
      <c r="AE324" s="62">
        <f>IFERROR(AD324/AD338,0)</f>
        <v>0</v>
      </c>
      <c r="AF324" s="63" t="str">
        <f t="shared" si="601"/>
        <v>0</v>
      </c>
      <c r="AG324" s="64">
        <f>IFERROR(AF324/AF323,0)</f>
        <v>0</v>
      </c>
      <c r="AH324" s="63">
        <f t="shared" si="591"/>
        <v>0</v>
      </c>
      <c r="AI324" s="67">
        <f>IFERROR(AH324/AH338,0)</f>
        <v>0</v>
      </c>
      <c r="AJ324" s="66">
        <f t="shared" si="592"/>
        <v>0</v>
      </c>
      <c r="AK324" s="62">
        <f>IFERROR(AJ324/AJ338,0)</f>
        <v>0</v>
      </c>
      <c r="AL324" s="63" t="str">
        <f t="shared" si="602"/>
        <v>0</v>
      </c>
      <c r="AM324" s="64">
        <f>IFERROR(AL324/AL323,0)</f>
        <v>0</v>
      </c>
      <c r="AN324" s="63">
        <f t="shared" si="593"/>
        <v>0</v>
      </c>
      <c r="AO324" s="65">
        <f>IFERROR(AN324/AN338,0)</f>
        <v>0</v>
      </c>
      <c r="AP324" s="66">
        <f t="shared" si="594"/>
        <v>0</v>
      </c>
      <c r="AQ324" s="62">
        <f>IFERROR(AP324/AP338,0)</f>
        <v>0</v>
      </c>
      <c r="AR324" s="63" t="str">
        <f t="shared" si="603"/>
        <v>0</v>
      </c>
      <c r="AS324" s="64">
        <f>IFERROR(AR324/AR323,0)</f>
        <v>0</v>
      </c>
      <c r="AT324" s="63">
        <f t="shared" si="595"/>
        <v>0</v>
      </c>
      <c r="AU324" s="69">
        <f>IFERROR(AT324/AT338,0)</f>
        <v>0</v>
      </c>
      <c r="AV324" s="70">
        <f t="shared" si="604"/>
        <v>590</v>
      </c>
      <c r="AW324" s="71">
        <f t="shared" si="605"/>
        <v>0.73750000000000004</v>
      </c>
      <c r="AX324" s="72">
        <f t="shared" si="606"/>
        <v>6.4245910071942234</v>
      </c>
      <c r="AY324" s="71">
        <f t="shared" si="607"/>
        <v>6.5739007274668124E-2</v>
      </c>
      <c r="AZ324" s="72">
        <f t="shared" si="608"/>
        <v>66590.143999999986</v>
      </c>
      <c r="BA324" s="73">
        <f t="shared" si="609"/>
        <v>0.85172152513973587</v>
      </c>
      <c r="BB324" s="70">
        <f t="shared" si="610"/>
        <v>1390</v>
      </c>
      <c r="BC324" s="71">
        <f t="shared" si="611"/>
        <v>0</v>
      </c>
      <c r="BD324" s="72">
        <f t="shared" si="612"/>
        <v>104.15334100719424</v>
      </c>
      <c r="BE324" s="71">
        <f t="shared" si="613"/>
        <v>0</v>
      </c>
      <c r="BF324" s="72">
        <f t="shared" si="614"/>
        <v>144773.144</v>
      </c>
      <c r="BG324" s="73">
        <f t="shared" si="615"/>
        <v>0</v>
      </c>
      <c r="BH324" s="70">
        <f t="shared" si="616"/>
        <v>1390</v>
      </c>
      <c r="BI324" s="71">
        <f t="shared" si="617"/>
        <v>0</v>
      </c>
      <c r="BJ324" s="72">
        <f t="shared" si="618"/>
        <v>104.15334100719424</v>
      </c>
      <c r="BK324" s="71">
        <f t="shared" si="619"/>
        <v>0</v>
      </c>
      <c r="BL324" s="72">
        <f t="shared" si="620"/>
        <v>144773.144</v>
      </c>
      <c r="BM324" s="74">
        <f t="shared" si="621"/>
        <v>0</v>
      </c>
      <c r="BN324" s="75">
        <f t="shared" si="622"/>
        <v>1390</v>
      </c>
      <c r="BO324" s="71">
        <f t="shared" si="623"/>
        <v>0</v>
      </c>
      <c r="BP324" s="72">
        <f t="shared" si="624"/>
        <v>104.15334100719424</v>
      </c>
      <c r="BQ324" s="71">
        <f t="shared" si="625"/>
        <v>0</v>
      </c>
      <c r="BR324" s="72">
        <f t="shared" si="596"/>
        <v>144773.144</v>
      </c>
      <c r="BS324" s="74">
        <f t="shared" si="626"/>
        <v>0</v>
      </c>
      <c r="CD324" s="2"/>
      <c r="CE324" s="2"/>
      <c r="CJ324" s="6"/>
      <c r="CK324" s="6"/>
      <c r="CM324" s="6"/>
    </row>
    <row r="325" spans="3:92" ht="18" customHeight="1" x14ac:dyDescent="0.3">
      <c r="C325" s="315"/>
      <c r="D325" s="318"/>
      <c r="E325" s="60" t="s">
        <v>39</v>
      </c>
      <c r="F325" s="61">
        <f t="shared" si="582"/>
        <v>540</v>
      </c>
      <c r="G325" s="62">
        <f>IFERROR(F325/F338,0)</f>
        <v>1.7722349852313753E-2</v>
      </c>
      <c r="H325" s="63">
        <f t="shared" si="597"/>
        <v>87.906666666666666</v>
      </c>
      <c r="I325" s="64">
        <f>IFERROR(H325/H323,0)</f>
        <v>0.93837802255476943</v>
      </c>
      <c r="J325" s="63">
        <f t="shared" si="583"/>
        <v>47469.599999999999</v>
      </c>
      <c r="K325" s="65">
        <f>IFERROR(J325/J338,0)</f>
        <v>1.8635260864444704E-2</v>
      </c>
      <c r="L325" s="66">
        <f t="shared" si="584"/>
        <v>782</v>
      </c>
      <c r="M325" s="62">
        <f>IFERROR(L325/L338,0)</f>
        <v>2.7654006648277812E-2</v>
      </c>
      <c r="N325" s="63">
        <f t="shared" si="598"/>
        <v>70.73512276214835</v>
      </c>
      <c r="O325" s="64">
        <f>IFERROR(N325/N323,0)</f>
        <v>0.68089804403195986</v>
      </c>
      <c r="P325" s="63">
        <f t="shared" si="585"/>
        <v>55314.866000000009</v>
      </c>
      <c r="Q325" s="67">
        <f>IFERROR(P325/P338,0)</f>
        <v>2.2582428292000318E-2</v>
      </c>
      <c r="R325" s="66">
        <f t="shared" si="586"/>
        <v>0</v>
      </c>
      <c r="S325" s="62">
        <f>IFERROR(R325/R338,0)</f>
        <v>0</v>
      </c>
      <c r="T325" s="63" t="str">
        <f t="shared" si="599"/>
        <v>0</v>
      </c>
      <c r="U325" s="64">
        <f>IFERROR(T325/T323,0)</f>
        <v>0</v>
      </c>
      <c r="V325" s="63">
        <f t="shared" si="587"/>
        <v>0</v>
      </c>
      <c r="W325" s="67">
        <f>IFERROR(V325/V338,0)</f>
        <v>0</v>
      </c>
      <c r="X325" s="68">
        <f t="shared" si="588"/>
        <v>0</v>
      </c>
      <c r="Y325" s="62">
        <f>IFERROR(X325/X338,0)</f>
        <v>0</v>
      </c>
      <c r="Z325" s="63" t="str">
        <f t="shared" si="600"/>
        <v>0</v>
      </c>
      <c r="AA325" s="64">
        <f>IFERROR(Z325/Z323,0)</f>
        <v>0</v>
      </c>
      <c r="AB325" s="63">
        <f t="shared" si="589"/>
        <v>0</v>
      </c>
      <c r="AC325" s="65">
        <f>IFERROR(AB325/AB338,0)</f>
        <v>0</v>
      </c>
      <c r="AD325" s="66">
        <f t="shared" si="590"/>
        <v>0</v>
      </c>
      <c r="AE325" s="62">
        <f>IFERROR(AD325/AD338,0)</f>
        <v>0</v>
      </c>
      <c r="AF325" s="63" t="str">
        <f t="shared" si="601"/>
        <v>0</v>
      </c>
      <c r="AG325" s="64">
        <f>IFERROR(AF325/AF323,0)</f>
        <v>0</v>
      </c>
      <c r="AH325" s="63">
        <f t="shared" si="591"/>
        <v>0</v>
      </c>
      <c r="AI325" s="67">
        <f>IFERROR(AH325/AH338,0)</f>
        <v>0</v>
      </c>
      <c r="AJ325" s="66">
        <f t="shared" si="592"/>
        <v>0</v>
      </c>
      <c r="AK325" s="62">
        <f>IFERROR(AJ325/AJ338,0)</f>
        <v>0</v>
      </c>
      <c r="AL325" s="63" t="str">
        <f t="shared" si="602"/>
        <v>0</v>
      </c>
      <c r="AM325" s="64">
        <f>IFERROR(AL325/AL323,0)</f>
        <v>0</v>
      </c>
      <c r="AN325" s="63">
        <f t="shared" si="593"/>
        <v>0</v>
      </c>
      <c r="AO325" s="65">
        <f>IFERROR(AN325/AN338,0)</f>
        <v>0</v>
      </c>
      <c r="AP325" s="66">
        <f t="shared" si="594"/>
        <v>0</v>
      </c>
      <c r="AQ325" s="62">
        <f>IFERROR(AP325/AP338,0)</f>
        <v>0</v>
      </c>
      <c r="AR325" s="63" t="str">
        <f t="shared" si="603"/>
        <v>0</v>
      </c>
      <c r="AS325" s="64">
        <f>IFERROR(AR325/AR323,0)</f>
        <v>0</v>
      </c>
      <c r="AT325" s="63">
        <f t="shared" si="595"/>
        <v>0</v>
      </c>
      <c r="AU325" s="69">
        <f>IFERROR(AT325/AT338,0)</f>
        <v>0</v>
      </c>
      <c r="AV325" s="70">
        <f t="shared" si="604"/>
        <v>242</v>
      </c>
      <c r="AW325" s="71">
        <f t="shared" si="605"/>
        <v>0.44814814814814813</v>
      </c>
      <c r="AX325" s="72">
        <f t="shared" si="606"/>
        <v>-17.171543904518316</v>
      </c>
      <c r="AY325" s="71">
        <f t="shared" si="607"/>
        <v>-0.19533835777929223</v>
      </c>
      <c r="AZ325" s="72">
        <f t="shared" si="608"/>
        <v>7845.2660000000105</v>
      </c>
      <c r="BA325" s="73">
        <f t="shared" si="609"/>
        <v>0.16526926706776571</v>
      </c>
      <c r="BB325" s="70">
        <f t="shared" si="610"/>
        <v>782</v>
      </c>
      <c r="BC325" s="71">
        <f t="shared" si="611"/>
        <v>0</v>
      </c>
      <c r="BD325" s="72">
        <f t="shared" si="612"/>
        <v>70.73512276214835</v>
      </c>
      <c r="BE325" s="71">
        <f t="shared" si="613"/>
        <v>0</v>
      </c>
      <c r="BF325" s="72">
        <f t="shared" si="614"/>
        <v>55314.866000000009</v>
      </c>
      <c r="BG325" s="73">
        <f t="shared" si="615"/>
        <v>0</v>
      </c>
      <c r="BH325" s="70">
        <f t="shared" si="616"/>
        <v>782</v>
      </c>
      <c r="BI325" s="71">
        <f t="shared" si="617"/>
        <v>0</v>
      </c>
      <c r="BJ325" s="72">
        <f t="shared" si="618"/>
        <v>70.73512276214835</v>
      </c>
      <c r="BK325" s="71">
        <f t="shared" si="619"/>
        <v>0</v>
      </c>
      <c r="BL325" s="72">
        <f t="shared" si="620"/>
        <v>55314.866000000009</v>
      </c>
      <c r="BM325" s="74">
        <f t="shared" si="621"/>
        <v>0</v>
      </c>
      <c r="BN325" s="75">
        <f t="shared" si="622"/>
        <v>782</v>
      </c>
      <c r="BO325" s="71">
        <f t="shared" si="623"/>
        <v>0</v>
      </c>
      <c r="BP325" s="72">
        <f t="shared" si="624"/>
        <v>70.73512276214835</v>
      </c>
      <c r="BQ325" s="71">
        <f t="shared" si="625"/>
        <v>0</v>
      </c>
      <c r="BR325" s="72">
        <f t="shared" si="596"/>
        <v>55314.866000000009</v>
      </c>
      <c r="BS325" s="74">
        <f t="shared" si="626"/>
        <v>0</v>
      </c>
      <c r="CD325" s="2"/>
      <c r="CE325" s="2"/>
      <c r="CJ325" s="6"/>
      <c r="CK325" s="6"/>
      <c r="CM325" s="6"/>
    </row>
    <row r="326" spans="3:92" ht="18" customHeight="1" x14ac:dyDescent="0.3">
      <c r="C326" s="315"/>
      <c r="D326" s="319"/>
      <c r="E326" s="86" t="s">
        <v>41</v>
      </c>
      <c r="F326" s="87">
        <f>SUM(F322:F325)</f>
        <v>13540</v>
      </c>
      <c r="G326" s="88">
        <f>IFERROR(F326/F338,0)</f>
        <v>0.44437151296357075</v>
      </c>
      <c r="H326" s="89">
        <f t="shared" si="597"/>
        <v>93.271831610044302</v>
      </c>
      <c r="I326" s="90">
        <f>IFERROR(H326/H323,0)</f>
        <v>0.99564959320068414</v>
      </c>
      <c r="J326" s="89">
        <f>SUM(J322:J325)</f>
        <v>1262900.5999999999</v>
      </c>
      <c r="K326" s="91">
        <f>IFERROR(J326/J338,0)</f>
        <v>0.49578008086994069</v>
      </c>
      <c r="L326" s="92">
        <f>SUM(L322:L325)</f>
        <v>13740</v>
      </c>
      <c r="M326" s="88">
        <f>IFERROR(L326/L338,0)</f>
        <v>0.48589009123700405</v>
      </c>
      <c r="N326" s="89">
        <f t="shared" si="598"/>
        <v>100.07497605531296</v>
      </c>
      <c r="O326" s="90">
        <f>IFERROR(N326/N323,0)</f>
        <v>0.9633241986691119</v>
      </c>
      <c r="P326" s="89">
        <f>SUM(P322:P325)</f>
        <v>1375030.1710000001</v>
      </c>
      <c r="Q326" s="93">
        <f>IFERROR(P326/P338,0)</f>
        <v>0.56135940446722643</v>
      </c>
      <c r="R326" s="92">
        <f>SUM(R322:R325)</f>
        <v>0</v>
      </c>
      <c r="S326" s="88">
        <f>IFERROR(R326/R338,0)</f>
        <v>0</v>
      </c>
      <c r="T326" s="89" t="str">
        <f t="shared" si="599"/>
        <v>0</v>
      </c>
      <c r="U326" s="90">
        <f>IFERROR(T326/T323,0)</f>
        <v>0</v>
      </c>
      <c r="V326" s="89">
        <f>SUM(V322:V325)</f>
        <v>0</v>
      </c>
      <c r="W326" s="93">
        <f>IFERROR(V326/V338,0)</f>
        <v>0</v>
      </c>
      <c r="X326" s="94">
        <f>SUM(X322:X325)</f>
        <v>0</v>
      </c>
      <c r="Y326" s="88">
        <f>IFERROR(X326/X338,0)</f>
        <v>0</v>
      </c>
      <c r="Z326" s="89" t="str">
        <f t="shared" si="600"/>
        <v>0</v>
      </c>
      <c r="AA326" s="90">
        <f>IFERROR(Z326/Z323,0)</f>
        <v>0</v>
      </c>
      <c r="AB326" s="89">
        <f>SUM(AB322:AB325)</f>
        <v>0</v>
      </c>
      <c r="AC326" s="91">
        <f>IFERROR(AB326/AB338,0)</f>
        <v>0</v>
      </c>
      <c r="AD326" s="92">
        <f>SUM(AD322:AD325)</f>
        <v>0</v>
      </c>
      <c r="AE326" s="88">
        <f>IFERROR(AD326/AD338,0)</f>
        <v>0</v>
      </c>
      <c r="AF326" s="89" t="str">
        <f t="shared" si="601"/>
        <v>0</v>
      </c>
      <c r="AG326" s="90">
        <f>IFERROR(AF326/AF323,0)</f>
        <v>0</v>
      </c>
      <c r="AH326" s="89">
        <f>SUM(AH322:AH325)</f>
        <v>0</v>
      </c>
      <c r="AI326" s="93">
        <f>IFERROR(AH326/AH338,0)</f>
        <v>0</v>
      </c>
      <c r="AJ326" s="92">
        <f>SUM(AJ322:AJ325)</f>
        <v>0</v>
      </c>
      <c r="AK326" s="88">
        <f>IFERROR(AJ326/AJ338,0)</f>
        <v>0</v>
      </c>
      <c r="AL326" s="89" t="str">
        <f t="shared" si="602"/>
        <v>0</v>
      </c>
      <c r="AM326" s="90">
        <f>IFERROR(AL326/AL323,0)</f>
        <v>0</v>
      </c>
      <c r="AN326" s="89">
        <f>SUM(AN322:AN325)</f>
        <v>0</v>
      </c>
      <c r="AO326" s="91">
        <f>IFERROR(AN326/AN338,0)</f>
        <v>0</v>
      </c>
      <c r="AP326" s="92">
        <f>SUM(AP322:AP325)</f>
        <v>0</v>
      </c>
      <c r="AQ326" s="88">
        <f>IFERROR(AP326/AP338,0)</f>
        <v>0</v>
      </c>
      <c r="AR326" s="89" t="str">
        <f t="shared" si="603"/>
        <v>0</v>
      </c>
      <c r="AS326" s="90">
        <f>IFERROR(AR326/AR323,0)</f>
        <v>0</v>
      </c>
      <c r="AT326" s="89">
        <f>SUM(AT322:AT325)</f>
        <v>0</v>
      </c>
      <c r="AU326" s="95">
        <f>IFERROR(AT326/AT338,0)</f>
        <v>0</v>
      </c>
      <c r="AV326" s="96">
        <f t="shared" si="604"/>
        <v>200</v>
      </c>
      <c r="AW326" s="97">
        <f t="shared" si="605"/>
        <v>1.4771048744460856E-2</v>
      </c>
      <c r="AX326" s="98">
        <f t="shared" si="606"/>
        <v>6.8031444452686571</v>
      </c>
      <c r="AY326" s="97">
        <f t="shared" si="607"/>
        <v>7.2938896211576454E-2</v>
      </c>
      <c r="AZ326" s="98">
        <f t="shared" si="608"/>
        <v>112129.57100000023</v>
      </c>
      <c r="BA326" s="99">
        <f t="shared" si="609"/>
        <v>8.8787328947345687E-2</v>
      </c>
      <c r="BB326" s="96">
        <f t="shared" si="610"/>
        <v>13740</v>
      </c>
      <c r="BC326" s="97">
        <f t="shared" si="611"/>
        <v>0</v>
      </c>
      <c r="BD326" s="98">
        <f t="shared" si="612"/>
        <v>100.07497605531296</v>
      </c>
      <c r="BE326" s="97">
        <f t="shared" si="613"/>
        <v>0</v>
      </c>
      <c r="BF326" s="98">
        <f t="shared" si="614"/>
        <v>1375030.1710000001</v>
      </c>
      <c r="BG326" s="99">
        <f t="shared" si="615"/>
        <v>0</v>
      </c>
      <c r="BH326" s="96">
        <f t="shared" si="616"/>
        <v>13740</v>
      </c>
      <c r="BI326" s="97">
        <f t="shared" si="617"/>
        <v>0</v>
      </c>
      <c r="BJ326" s="98">
        <f t="shared" si="618"/>
        <v>100.07497605531296</v>
      </c>
      <c r="BK326" s="97">
        <f t="shared" si="619"/>
        <v>0</v>
      </c>
      <c r="BL326" s="98">
        <f t="shared" si="620"/>
        <v>1375030.1710000001</v>
      </c>
      <c r="BM326" s="100">
        <f t="shared" si="621"/>
        <v>0</v>
      </c>
      <c r="BN326" s="101">
        <f t="shared" si="622"/>
        <v>13740</v>
      </c>
      <c r="BO326" s="97">
        <f t="shared" si="623"/>
        <v>0</v>
      </c>
      <c r="BP326" s="98">
        <f t="shared" si="624"/>
        <v>100.07497605531296</v>
      </c>
      <c r="BQ326" s="97">
        <f t="shared" si="625"/>
        <v>0</v>
      </c>
      <c r="BR326" s="98">
        <f t="shared" si="596"/>
        <v>1375030.1710000001</v>
      </c>
      <c r="BS326" s="100">
        <f t="shared" si="626"/>
        <v>0</v>
      </c>
      <c r="CD326" s="2"/>
      <c r="CE326" s="2"/>
      <c r="CJ326" s="6"/>
      <c r="CK326" s="6"/>
      <c r="CM326" s="6"/>
    </row>
    <row r="327" spans="3:92" ht="18" customHeight="1" x14ac:dyDescent="0.3">
      <c r="C327" s="315"/>
      <c r="D327" s="320" t="s">
        <v>44</v>
      </c>
      <c r="E327" s="102" t="s">
        <v>45</v>
      </c>
      <c r="F327" s="103">
        <f t="shared" ref="F327:F329" si="627">SUM(F15,F39,F63,F87,F111,F135)</f>
        <v>1650</v>
      </c>
      <c r="G327" s="104">
        <f>IFERROR(F327/F338,0)</f>
        <v>5.4151624548736461E-2</v>
      </c>
      <c r="H327" s="105">
        <f t="shared" si="597"/>
        <v>61.212121212121211</v>
      </c>
      <c r="I327" s="106">
        <f>IFERROR(H327/H323,0)</f>
        <v>0.65342153715394913</v>
      </c>
      <c r="J327" s="105">
        <f t="shared" ref="J327:J329" si="628">SUM(J15,J39,J63,J87,J111,J135)</f>
        <v>101000</v>
      </c>
      <c r="K327" s="107">
        <f>IFERROR(J327/J338,0)</f>
        <v>3.9649825305225143E-2</v>
      </c>
      <c r="L327" s="108">
        <f t="shared" ref="L327:L329" si="629">SUM(L15,L39,L63,L87,L111,L135)</f>
        <v>2872</v>
      </c>
      <c r="M327" s="104">
        <f>IFERROR(L327/L338,0)</f>
        <v>0.10156305254968527</v>
      </c>
      <c r="N327" s="105">
        <f t="shared" si="598"/>
        <v>70.432993732590532</v>
      </c>
      <c r="O327" s="106">
        <f>IFERROR(N327/N323,0)</f>
        <v>0.67798974250878397</v>
      </c>
      <c r="P327" s="105">
        <f t="shared" ref="P327:P329" si="630">SUM(P15,P39,P63,P87,P111,P135)</f>
        <v>202283.55800000002</v>
      </c>
      <c r="Q327" s="109">
        <f>IFERROR(P327/P338,0)</f>
        <v>8.2582753489553545E-2</v>
      </c>
      <c r="R327" s="108">
        <f t="shared" ref="R327:R329" si="631">SUM(R15,R39,R63,R87,R111,R135)</f>
        <v>0</v>
      </c>
      <c r="S327" s="104">
        <f>IFERROR(R327/R338,0)</f>
        <v>0</v>
      </c>
      <c r="T327" s="105" t="str">
        <f t="shared" si="599"/>
        <v>0</v>
      </c>
      <c r="U327" s="106">
        <f>IFERROR(T327/T323,0)</f>
        <v>0</v>
      </c>
      <c r="V327" s="105">
        <f t="shared" ref="V327:V329" si="632">SUM(V15,V39,V63,V87,V111,V135)</f>
        <v>0</v>
      </c>
      <c r="W327" s="109">
        <f>IFERROR(V327/V338,0)</f>
        <v>0</v>
      </c>
      <c r="X327" s="110">
        <f t="shared" ref="X327:X329" si="633">SUM(X15,X39,X63,X87,X111,X135)</f>
        <v>0</v>
      </c>
      <c r="Y327" s="104">
        <f>IFERROR(X327/X338,0)</f>
        <v>0</v>
      </c>
      <c r="Z327" s="105" t="str">
        <f t="shared" si="600"/>
        <v>0</v>
      </c>
      <c r="AA327" s="106">
        <f>IFERROR(Z327/Z323,0)</f>
        <v>0</v>
      </c>
      <c r="AB327" s="105">
        <f t="shared" ref="AB327:AB329" si="634">SUM(AB15,AB39,AB63,AB87,AB111,AB135)</f>
        <v>0</v>
      </c>
      <c r="AC327" s="107">
        <f>IFERROR(AB327/AB338,0)</f>
        <v>0</v>
      </c>
      <c r="AD327" s="108">
        <f t="shared" ref="AD327:AD329" si="635">SUM(AD15,AD39,AD63,AD87,AD111,AD135)</f>
        <v>0</v>
      </c>
      <c r="AE327" s="104">
        <f>IFERROR(AD327/AD338,0)</f>
        <v>0</v>
      </c>
      <c r="AF327" s="105" t="str">
        <f t="shared" si="601"/>
        <v>0</v>
      </c>
      <c r="AG327" s="106">
        <f>IFERROR(AF327/AF323,0)</f>
        <v>0</v>
      </c>
      <c r="AH327" s="105">
        <f t="shared" ref="AH327:AH329" si="636">SUM(AH15,AH39,AH63,AH87,AH111,AH135)</f>
        <v>0</v>
      </c>
      <c r="AI327" s="109">
        <f>IFERROR(AH327/AH338,0)</f>
        <v>0</v>
      </c>
      <c r="AJ327" s="108">
        <f t="shared" ref="AJ327:AJ329" si="637">SUM(AJ15,AJ39,AJ63,AJ87,AJ111,AJ135)</f>
        <v>0</v>
      </c>
      <c r="AK327" s="104">
        <f>IFERROR(AJ327/AJ338,0)</f>
        <v>0</v>
      </c>
      <c r="AL327" s="105" t="str">
        <f t="shared" si="602"/>
        <v>0</v>
      </c>
      <c r="AM327" s="106">
        <f>IFERROR(AL327/AL323,0)</f>
        <v>0</v>
      </c>
      <c r="AN327" s="105">
        <f t="shared" ref="AN327:AN329" si="638">SUM(AN15,AN39,AN63,AN87,AN111,AN135)</f>
        <v>0</v>
      </c>
      <c r="AO327" s="107">
        <f>IFERROR(AN327/AN338,0)</f>
        <v>0</v>
      </c>
      <c r="AP327" s="108">
        <f t="shared" ref="AP327:AP329" si="639">SUM(AP15,AP39,AP63,AP87,AP111,AP135)</f>
        <v>0</v>
      </c>
      <c r="AQ327" s="104">
        <f>IFERROR(AP327/AP338,0)</f>
        <v>0</v>
      </c>
      <c r="AR327" s="105" t="str">
        <f t="shared" si="603"/>
        <v>0</v>
      </c>
      <c r="AS327" s="106">
        <f>IFERROR(AR327/AR323,0)</f>
        <v>0</v>
      </c>
      <c r="AT327" s="105">
        <f t="shared" ref="AT327:AT329" si="640">SUM(AT15,AT39,AT63,AT87,AT111,AT135)</f>
        <v>0</v>
      </c>
      <c r="AU327" s="111">
        <f>IFERROR(AT327/AT338,0)</f>
        <v>0</v>
      </c>
      <c r="AV327" s="112">
        <f t="shared" si="604"/>
        <v>1222</v>
      </c>
      <c r="AW327" s="113">
        <f t="shared" si="605"/>
        <v>0.7406060606060606</v>
      </c>
      <c r="AX327" s="114">
        <f t="shared" si="606"/>
        <v>9.2208725204693209</v>
      </c>
      <c r="AY327" s="113">
        <f t="shared" si="607"/>
        <v>0.15063801642350871</v>
      </c>
      <c r="AZ327" s="114">
        <f t="shared" si="608"/>
        <v>101283.55800000002</v>
      </c>
      <c r="BA327" s="115">
        <f t="shared" si="609"/>
        <v>1.0028075049504952</v>
      </c>
      <c r="BB327" s="112">
        <f t="shared" si="610"/>
        <v>2872</v>
      </c>
      <c r="BC327" s="113">
        <f t="shared" si="611"/>
        <v>0</v>
      </c>
      <c r="BD327" s="114">
        <f t="shared" si="612"/>
        <v>70.432993732590532</v>
      </c>
      <c r="BE327" s="113">
        <f t="shared" si="613"/>
        <v>0</v>
      </c>
      <c r="BF327" s="114">
        <f t="shared" si="614"/>
        <v>202283.55800000002</v>
      </c>
      <c r="BG327" s="115">
        <f t="shared" si="615"/>
        <v>0</v>
      </c>
      <c r="BH327" s="112">
        <f t="shared" si="616"/>
        <v>2872</v>
      </c>
      <c r="BI327" s="113">
        <f t="shared" si="617"/>
        <v>0</v>
      </c>
      <c r="BJ327" s="114">
        <f t="shared" si="618"/>
        <v>70.432993732590532</v>
      </c>
      <c r="BK327" s="113">
        <f t="shared" si="619"/>
        <v>0</v>
      </c>
      <c r="BL327" s="114">
        <f t="shared" si="620"/>
        <v>202283.55800000002</v>
      </c>
      <c r="BM327" s="116">
        <f t="shared" si="621"/>
        <v>0</v>
      </c>
      <c r="BN327" s="117">
        <f t="shared" si="622"/>
        <v>2872</v>
      </c>
      <c r="BO327" s="113">
        <f t="shared" si="623"/>
        <v>0</v>
      </c>
      <c r="BP327" s="114">
        <f t="shared" si="624"/>
        <v>70.432993732590532</v>
      </c>
      <c r="BQ327" s="113">
        <f t="shared" si="625"/>
        <v>0</v>
      </c>
      <c r="BR327" s="114">
        <f t="shared" si="596"/>
        <v>202283.55800000002</v>
      </c>
      <c r="BS327" s="116">
        <f t="shared" si="626"/>
        <v>0</v>
      </c>
      <c r="CD327" s="2"/>
      <c r="CE327" s="2"/>
      <c r="CJ327" s="6"/>
      <c r="CK327" s="6"/>
      <c r="CM327" s="6"/>
    </row>
    <row r="328" spans="3:92" ht="18" customHeight="1" x14ac:dyDescent="0.3">
      <c r="C328" s="315"/>
      <c r="D328" s="321"/>
      <c r="E328" s="60" t="s">
        <v>47</v>
      </c>
      <c r="F328" s="61">
        <f t="shared" si="627"/>
        <v>0</v>
      </c>
      <c r="G328" s="62">
        <f>IFERROR(F328/F338,0)</f>
        <v>0</v>
      </c>
      <c r="H328" s="63" t="str">
        <f t="shared" si="597"/>
        <v>0</v>
      </c>
      <c r="I328" s="64">
        <f>IFERROR(H328/H323,0)</f>
        <v>0</v>
      </c>
      <c r="J328" s="63">
        <f t="shared" si="628"/>
        <v>0</v>
      </c>
      <c r="K328" s="65">
        <f>IFERROR(J328/J338,0)</f>
        <v>0</v>
      </c>
      <c r="L328" s="66">
        <f t="shared" si="629"/>
        <v>312</v>
      </c>
      <c r="M328" s="62">
        <f>IFERROR(L328/L338,0)</f>
        <v>1.1033312115425419E-2</v>
      </c>
      <c r="N328" s="63">
        <f t="shared" si="598"/>
        <v>65.967121794871801</v>
      </c>
      <c r="O328" s="64">
        <f>IFERROR(N328/N323,0)</f>
        <v>0.6350011486031113</v>
      </c>
      <c r="P328" s="63">
        <f t="shared" si="630"/>
        <v>20581.742000000002</v>
      </c>
      <c r="Q328" s="67">
        <f>IFERROR(P328/P338,0)</f>
        <v>8.4025461227629321E-3</v>
      </c>
      <c r="R328" s="66">
        <f t="shared" si="631"/>
        <v>0</v>
      </c>
      <c r="S328" s="62">
        <f>IFERROR(R328/R338,0)</f>
        <v>0</v>
      </c>
      <c r="T328" s="63" t="str">
        <f t="shared" si="599"/>
        <v>0</v>
      </c>
      <c r="U328" s="64">
        <f>IFERROR(T328/T323,0)</f>
        <v>0</v>
      </c>
      <c r="V328" s="63">
        <f t="shared" si="632"/>
        <v>0</v>
      </c>
      <c r="W328" s="67">
        <f>IFERROR(V328/V338,0)</f>
        <v>0</v>
      </c>
      <c r="X328" s="68">
        <f t="shared" si="633"/>
        <v>0</v>
      </c>
      <c r="Y328" s="62">
        <f>IFERROR(X328/X338,0)</f>
        <v>0</v>
      </c>
      <c r="Z328" s="63" t="str">
        <f t="shared" si="600"/>
        <v>0</v>
      </c>
      <c r="AA328" s="64">
        <f>IFERROR(Z328/Z323,0)</f>
        <v>0</v>
      </c>
      <c r="AB328" s="63">
        <f t="shared" si="634"/>
        <v>0</v>
      </c>
      <c r="AC328" s="65">
        <f>IFERROR(AB328/AB338,0)</f>
        <v>0</v>
      </c>
      <c r="AD328" s="66">
        <f t="shared" si="635"/>
        <v>0</v>
      </c>
      <c r="AE328" s="62">
        <f>IFERROR(AD328/AD338,0)</f>
        <v>0</v>
      </c>
      <c r="AF328" s="63" t="str">
        <f t="shared" si="601"/>
        <v>0</v>
      </c>
      <c r="AG328" s="64">
        <f>IFERROR(AF328/AF323,0)</f>
        <v>0</v>
      </c>
      <c r="AH328" s="63">
        <f t="shared" si="636"/>
        <v>0</v>
      </c>
      <c r="AI328" s="67">
        <f>IFERROR(AH328/AH338,0)</f>
        <v>0</v>
      </c>
      <c r="AJ328" s="66">
        <f t="shared" si="637"/>
        <v>0</v>
      </c>
      <c r="AK328" s="62">
        <f>IFERROR(AJ328/AJ338,0)</f>
        <v>0</v>
      </c>
      <c r="AL328" s="63" t="str">
        <f t="shared" si="602"/>
        <v>0</v>
      </c>
      <c r="AM328" s="64">
        <f>IFERROR(AL328/AL323,0)</f>
        <v>0</v>
      </c>
      <c r="AN328" s="63">
        <f t="shared" si="638"/>
        <v>0</v>
      </c>
      <c r="AO328" s="65">
        <f>IFERROR(AN328/AN338,0)</f>
        <v>0</v>
      </c>
      <c r="AP328" s="66">
        <f t="shared" si="639"/>
        <v>0</v>
      </c>
      <c r="AQ328" s="62">
        <f>IFERROR(AP328/AP338,0)</f>
        <v>0</v>
      </c>
      <c r="AR328" s="63" t="str">
        <f t="shared" si="603"/>
        <v>0</v>
      </c>
      <c r="AS328" s="64">
        <f>IFERROR(AR328/AR323,0)</f>
        <v>0</v>
      </c>
      <c r="AT328" s="63">
        <f t="shared" si="640"/>
        <v>0</v>
      </c>
      <c r="AU328" s="69">
        <f>IFERROR(AT328/AT338,0)</f>
        <v>0</v>
      </c>
      <c r="AV328" s="70">
        <f t="shared" si="604"/>
        <v>312</v>
      </c>
      <c r="AW328" s="71">
        <f t="shared" si="605"/>
        <v>0</v>
      </c>
      <c r="AX328" s="72">
        <f t="shared" si="606"/>
        <v>65.967121794871801</v>
      </c>
      <c r="AY328" s="71">
        <f t="shared" si="607"/>
        <v>0</v>
      </c>
      <c r="AZ328" s="72">
        <f t="shared" si="608"/>
        <v>20581.742000000002</v>
      </c>
      <c r="BA328" s="73">
        <f t="shared" si="609"/>
        <v>0</v>
      </c>
      <c r="BB328" s="70">
        <f t="shared" si="610"/>
        <v>312</v>
      </c>
      <c r="BC328" s="71">
        <f t="shared" si="611"/>
        <v>0</v>
      </c>
      <c r="BD328" s="72">
        <f t="shared" si="612"/>
        <v>65.967121794871801</v>
      </c>
      <c r="BE328" s="71">
        <f t="shared" si="613"/>
        <v>0</v>
      </c>
      <c r="BF328" s="72">
        <f t="shared" si="614"/>
        <v>20581.742000000002</v>
      </c>
      <c r="BG328" s="73">
        <f t="shared" si="615"/>
        <v>0</v>
      </c>
      <c r="BH328" s="70">
        <f t="shared" si="616"/>
        <v>312</v>
      </c>
      <c r="BI328" s="71">
        <f t="shared" si="617"/>
        <v>0</v>
      </c>
      <c r="BJ328" s="72">
        <f t="shared" si="618"/>
        <v>65.967121794871801</v>
      </c>
      <c r="BK328" s="71">
        <f t="shared" si="619"/>
        <v>0</v>
      </c>
      <c r="BL328" s="72">
        <f t="shared" si="620"/>
        <v>20581.742000000002</v>
      </c>
      <c r="BM328" s="74">
        <f t="shared" si="621"/>
        <v>0</v>
      </c>
      <c r="BN328" s="75">
        <f t="shared" si="622"/>
        <v>312</v>
      </c>
      <c r="BO328" s="71">
        <f t="shared" si="623"/>
        <v>0</v>
      </c>
      <c r="BP328" s="72">
        <f t="shared" si="624"/>
        <v>65.967121794871801</v>
      </c>
      <c r="BQ328" s="71">
        <f t="shared" si="625"/>
        <v>0</v>
      </c>
      <c r="BR328" s="72">
        <f t="shared" si="596"/>
        <v>20581.742000000002</v>
      </c>
      <c r="BS328" s="74">
        <f t="shared" si="626"/>
        <v>0</v>
      </c>
      <c r="CD328" s="2"/>
      <c r="CE328" s="2"/>
      <c r="CJ328" s="6"/>
      <c r="CK328" s="6"/>
      <c r="CM328" s="6"/>
    </row>
    <row r="329" spans="3:92" ht="18" customHeight="1" x14ac:dyDescent="0.3">
      <c r="C329" s="315"/>
      <c r="D329" s="321"/>
      <c r="E329" s="60" t="s">
        <v>49</v>
      </c>
      <c r="F329" s="61">
        <f t="shared" si="627"/>
        <v>2500</v>
      </c>
      <c r="G329" s="62">
        <f>IFERROR(F329/F338,0)</f>
        <v>8.2047915982934039E-2</v>
      </c>
      <c r="H329" s="63">
        <f t="shared" si="597"/>
        <v>54.4</v>
      </c>
      <c r="I329" s="64">
        <f>IFERROR(H329/H323,0)</f>
        <v>0.58070413044493541</v>
      </c>
      <c r="J329" s="63">
        <f t="shared" si="628"/>
        <v>136000</v>
      </c>
      <c r="K329" s="65">
        <f>IFERROR(J329/J338,0)</f>
        <v>5.338986377733286E-2</v>
      </c>
      <c r="L329" s="66">
        <f t="shared" si="629"/>
        <v>3856</v>
      </c>
      <c r="M329" s="62">
        <f>IFERROR(L329/L338,0)</f>
        <v>0.13636042152910391</v>
      </c>
      <c r="N329" s="63">
        <f t="shared" si="598"/>
        <v>55.5625007780083</v>
      </c>
      <c r="O329" s="64">
        <f>IFERROR(N329/N323,0)</f>
        <v>0.53484600894076495</v>
      </c>
      <c r="P329" s="63">
        <f t="shared" si="630"/>
        <v>214249.003</v>
      </c>
      <c r="Q329" s="67">
        <f>IFERROR(P329/P338,0)</f>
        <v>8.7467675450575252E-2</v>
      </c>
      <c r="R329" s="66">
        <f t="shared" si="631"/>
        <v>0</v>
      </c>
      <c r="S329" s="62">
        <f>IFERROR(R329/R338,0)</f>
        <v>0</v>
      </c>
      <c r="T329" s="63" t="str">
        <f t="shared" si="599"/>
        <v>0</v>
      </c>
      <c r="U329" s="64">
        <f>IFERROR(T329/T323,0)</f>
        <v>0</v>
      </c>
      <c r="V329" s="63">
        <f t="shared" si="632"/>
        <v>0</v>
      </c>
      <c r="W329" s="67">
        <f>IFERROR(V329/V338,0)</f>
        <v>0</v>
      </c>
      <c r="X329" s="68">
        <f t="shared" si="633"/>
        <v>0</v>
      </c>
      <c r="Y329" s="62">
        <f>IFERROR(X329/X338,0)</f>
        <v>0</v>
      </c>
      <c r="Z329" s="63" t="str">
        <f t="shared" si="600"/>
        <v>0</v>
      </c>
      <c r="AA329" s="64">
        <f>IFERROR(Z329/Z323,0)</f>
        <v>0</v>
      </c>
      <c r="AB329" s="63">
        <f t="shared" si="634"/>
        <v>0</v>
      </c>
      <c r="AC329" s="65">
        <f>IFERROR(AB329/AB338,0)</f>
        <v>0</v>
      </c>
      <c r="AD329" s="66">
        <f t="shared" si="635"/>
        <v>0</v>
      </c>
      <c r="AE329" s="62">
        <f>IFERROR(AD329/AD338,0)</f>
        <v>0</v>
      </c>
      <c r="AF329" s="63" t="str">
        <f t="shared" si="601"/>
        <v>0</v>
      </c>
      <c r="AG329" s="64">
        <f>IFERROR(AF329/AF323,0)</f>
        <v>0</v>
      </c>
      <c r="AH329" s="63">
        <f t="shared" si="636"/>
        <v>0</v>
      </c>
      <c r="AI329" s="67">
        <f>IFERROR(AH329/AH338,0)</f>
        <v>0</v>
      </c>
      <c r="AJ329" s="66">
        <f t="shared" si="637"/>
        <v>0</v>
      </c>
      <c r="AK329" s="62">
        <f>IFERROR(AJ329/AJ338,0)</f>
        <v>0</v>
      </c>
      <c r="AL329" s="63" t="str">
        <f t="shared" si="602"/>
        <v>0</v>
      </c>
      <c r="AM329" s="64">
        <f>IFERROR(AL329/AL323,0)</f>
        <v>0</v>
      </c>
      <c r="AN329" s="63">
        <f t="shared" si="638"/>
        <v>0</v>
      </c>
      <c r="AO329" s="65">
        <f>IFERROR(AN329/AN338,0)</f>
        <v>0</v>
      </c>
      <c r="AP329" s="66">
        <f t="shared" si="639"/>
        <v>0</v>
      </c>
      <c r="AQ329" s="62">
        <f>IFERROR(AP329/AP338,0)</f>
        <v>0</v>
      </c>
      <c r="AR329" s="63" t="str">
        <f t="shared" si="603"/>
        <v>0</v>
      </c>
      <c r="AS329" s="64">
        <f>IFERROR(AR329/AR323,0)</f>
        <v>0</v>
      </c>
      <c r="AT329" s="63">
        <f t="shared" si="640"/>
        <v>0</v>
      </c>
      <c r="AU329" s="69">
        <f>IFERROR(AT329/AT338,0)</f>
        <v>0</v>
      </c>
      <c r="AV329" s="70">
        <f t="shared" si="604"/>
        <v>1356</v>
      </c>
      <c r="AW329" s="71">
        <f t="shared" si="605"/>
        <v>0.54239999999999999</v>
      </c>
      <c r="AX329" s="72">
        <f t="shared" si="606"/>
        <v>1.162500778008301</v>
      </c>
      <c r="AY329" s="71">
        <f t="shared" si="607"/>
        <v>2.1369499595740828E-2</v>
      </c>
      <c r="AZ329" s="72">
        <f t="shared" si="608"/>
        <v>78249.002999999997</v>
      </c>
      <c r="BA329" s="73">
        <f t="shared" si="609"/>
        <v>0.57536031617647054</v>
      </c>
      <c r="BB329" s="70">
        <f t="shared" si="610"/>
        <v>3856</v>
      </c>
      <c r="BC329" s="71">
        <f t="shared" si="611"/>
        <v>0</v>
      </c>
      <c r="BD329" s="72">
        <f t="shared" si="612"/>
        <v>55.5625007780083</v>
      </c>
      <c r="BE329" s="71">
        <f t="shared" si="613"/>
        <v>0</v>
      </c>
      <c r="BF329" s="72">
        <f t="shared" si="614"/>
        <v>214249.003</v>
      </c>
      <c r="BG329" s="73">
        <f t="shared" si="615"/>
        <v>0</v>
      </c>
      <c r="BH329" s="70">
        <f t="shared" si="616"/>
        <v>3856</v>
      </c>
      <c r="BI329" s="71">
        <f t="shared" si="617"/>
        <v>0</v>
      </c>
      <c r="BJ329" s="72">
        <f t="shared" si="618"/>
        <v>55.5625007780083</v>
      </c>
      <c r="BK329" s="71">
        <f t="shared" si="619"/>
        <v>0</v>
      </c>
      <c r="BL329" s="72">
        <f t="shared" si="620"/>
        <v>214249.003</v>
      </c>
      <c r="BM329" s="74">
        <f t="shared" si="621"/>
        <v>0</v>
      </c>
      <c r="BN329" s="75">
        <f t="shared" si="622"/>
        <v>3856</v>
      </c>
      <c r="BO329" s="71">
        <f t="shared" si="623"/>
        <v>0</v>
      </c>
      <c r="BP329" s="72">
        <f t="shared" si="624"/>
        <v>55.5625007780083</v>
      </c>
      <c r="BQ329" s="71">
        <f t="shared" si="625"/>
        <v>0</v>
      </c>
      <c r="BR329" s="72">
        <f t="shared" si="596"/>
        <v>214249.003</v>
      </c>
      <c r="BS329" s="74">
        <f t="shared" si="626"/>
        <v>0</v>
      </c>
      <c r="CD329" s="2"/>
      <c r="CE329" s="2"/>
      <c r="CJ329" s="6"/>
      <c r="CK329" s="6"/>
      <c r="CM329" s="6"/>
    </row>
    <row r="330" spans="3:92" ht="18" customHeight="1" x14ac:dyDescent="0.3">
      <c r="C330" s="315"/>
      <c r="D330" s="322"/>
      <c r="E330" s="118" t="s">
        <v>41</v>
      </c>
      <c r="F330" s="119">
        <f>SUM(F327:F329)</f>
        <v>4150</v>
      </c>
      <c r="G330" s="120">
        <f>IFERROR(F330/F338,0)</f>
        <v>0.13619954053167049</v>
      </c>
      <c r="H330" s="121">
        <f t="shared" si="597"/>
        <v>57.108433734939759</v>
      </c>
      <c r="I330" s="122">
        <f>IFERROR(H330/H323,0)</f>
        <v>0.60961587046177224</v>
      </c>
      <c r="J330" s="121">
        <f>SUM(J327:J329)</f>
        <v>237000</v>
      </c>
      <c r="K330" s="123">
        <f>IFERROR(J330/J338,0)</f>
        <v>9.3039689082557997E-2</v>
      </c>
      <c r="L330" s="124">
        <f>SUM(L327:L329)</f>
        <v>7040</v>
      </c>
      <c r="M330" s="120">
        <f>IFERROR(L330/L338,0)</f>
        <v>0.24895678619421457</v>
      </c>
      <c r="N330" s="121">
        <f t="shared" si="598"/>
        <v>62.090099857954549</v>
      </c>
      <c r="O330" s="122">
        <f>IFERROR(N330/N323,0)</f>
        <v>0.59768083939275396</v>
      </c>
      <c r="P330" s="121">
        <f>SUM(P327:P329)</f>
        <v>437114.30300000001</v>
      </c>
      <c r="Q330" s="125">
        <f>IFERROR(P330/P338,0)</f>
        <v>0.17845297506289173</v>
      </c>
      <c r="R330" s="124">
        <f>SUM(R327:R329)</f>
        <v>0</v>
      </c>
      <c r="S330" s="120">
        <f>IFERROR(R330/R338,0)</f>
        <v>0</v>
      </c>
      <c r="T330" s="121" t="str">
        <f t="shared" si="599"/>
        <v>0</v>
      </c>
      <c r="U330" s="122">
        <f>IFERROR(T330/T323,0)</f>
        <v>0</v>
      </c>
      <c r="V330" s="121">
        <f>SUM(V327:V329)</f>
        <v>0</v>
      </c>
      <c r="W330" s="125">
        <f>IFERROR(V330/V338,0)</f>
        <v>0</v>
      </c>
      <c r="X330" s="126">
        <f>SUM(X327:X329)</f>
        <v>0</v>
      </c>
      <c r="Y330" s="120">
        <f>IFERROR(X330/X338,0)</f>
        <v>0</v>
      </c>
      <c r="Z330" s="121" t="str">
        <f t="shared" si="600"/>
        <v>0</v>
      </c>
      <c r="AA330" s="122">
        <f>IFERROR(Z330/Z323,0)</f>
        <v>0</v>
      </c>
      <c r="AB330" s="121">
        <f>SUM(AB327:AB329)</f>
        <v>0</v>
      </c>
      <c r="AC330" s="123">
        <f>IFERROR(AB330/AB338,0)</f>
        <v>0</v>
      </c>
      <c r="AD330" s="124">
        <f>SUM(AD327:AD329)</f>
        <v>0</v>
      </c>
      <c r="AE330" s="120">
        <f>IFERROR(AD330/AD338,0)</f>
        <v>0</v>
      </c>
      <c r="AF330" s="121" t="str">
        <f t="shared" si="601"/>
        <v>0</v>
      </c>
      <c r="AG330" s="122">
        <f>IFERROR(AF330/AF323,0)</f>
        <v>0</v>
      </c>
      <c r="AH330" s="121">
        <f>SUM(AH327:AH329)</f>
        <v>0</v>
      </c>
      <c r="AI330" s="125">
        <f>IFERROR(AH330/AH338,0)</f>
        <v>0</v>
      </c>
      <c r="AJ330" s="124">
        <f>SUM(AJ327:AJ329)</f>
        <v>0</v>
      </c>
      <c r="AK330" s="120">
        <f>IFERROR(AJ330/AJ338,0)</f>
        <v>0</v>
      </c>
      <c r="AL330" s="121" t="str">
        <f t="shared" si="602"/>
        <v>0</v>
      </c>
      <c r="AM330" s="122">
        <f>IFERROR(AL330/AL323,0)</f>
        <v>0</v>
      </c>
      <c r="AN330" s="121">
        <f>SUM(AN327:AN329)</f>
        <v>0</v>
      </c>
      <c r="AO330" s="123">
        <f>IFERROR(AN330/AN338,0)</f>
        <v>0</v>
      </c>
      <c r="AP330" s="124">
        <f>SUM(AP327:AP329)</f>
        <v>0</v>
      </c>
      <c r="AQ330" s="120">
        <f>IFERROR(AP330/AP338,0)</f>
        <v>0</v>
      </c>
      <c r="AR330" s="121" t="str">
        <f t="shared" si="603"/>
        <v>0</v>
      </c>
      <c r="AS330" s="122">
        <f>IFERROR(AR330/AR323,0)</f>
        <v>0</v>
      </c>
      <c r="AT330" s="121">
        <f>SUM(AT327:AT329)</f>
        <v>0</v>
      </c>
      <c r="AU330" s="127">
        <f>IFERROR(AT330/AT338,0)</f>
        <v>0</v>
      </c>
      <c r="AV330" s="128">
        <f t="shared" si="604"/>
        <v>2890</v>
      </c>
      <c r="AW330" s="129">
        <f t="shared" si="605"/>
        <v>0.69638554216867465</v>
      </c>
      <c r="AX330" s="130">
        <f t="shared" si="606"/>
        <v>4.9816661230147901</v>
      </c>
      <c r="AY330" s="129">
        <f t="shared" si="607"/>
        <v>8.7231706373465737E-2</v>
      </c>
      <c r="AZ330" s="130">
        <f t="shared" si="608"/>
        <v>200114.30300000001</v>
      </c>
      <c r="BA330" s="131">
        <f t="shared" si="609"/>
        <v>0.84436414767932499</v>
      </c>
      <c r="BB330" s="128">
        <f t="shared" si="610"/>
        <v>7040</v>
      </c>
      <c r="BC330" s="129">
        <f t="shared" si="611"/>
        <v>0</v>
      </c>
      <c r="BD330" s="130">
        <f t="shared" si="612"/>
        <v>62.090099857954549</v>
      </c>
      <c r="BE330" s="129">
        <f t="shared" si="613"/>
        <v>0</v>
      </c>
      <c r="BF330" s="130">
        <f t="shared" si="614"/>
        <v>437114.30300000001</v>
      </c>
      <c r="BG330" s="131">
        <f t="shared" si="615"/>
        <v>0</v>
      </c>
      <c r="BH330" s="128">
        <f t="shared" si="616"/>
        <v>7040</v>
      </c>
      <c r="BI330" s="129">
        <f t="shared" si="617"/>
        <v>0</v>
      </c>
      <c r="BJ330" s="130">
        <f t="shared" si="618"/>
        <v>62.090099857954549</v>
      </c>
      <c r="BK330" s="129">
        <f t="shared" si="619"/>
        <v>0</v>
      </c>
      <c r="BL330" s="130">
        <f t="shared" si="620"/>
        <v>437114.30300000001</v>
      </c>
      <c r="BM330" s="132">
        <f t="shared" si="621"/>
        <v>0</v>
      </c>
      <c r="BN330" s="133">
        <f t="shared" si="622"/>
        <v>7040</v>
      </c>
      <c r="BO330" s="129">
        <f t="shared" si="623"/>
        <v>0</v>
      </c>
      <c r="BP330" s="130">
        <f t="shared" si="624"/>
        <v>62.090099857954549</v>
      </c>
      <c r="BQ330" s="129">
        <f t="shared" si="625"/>
        <v>0</v>
      </c>
      <c r="BR330" s="130">
        <f t="shared" si="596"/>
        <v>437114.30300000001</v>
      </c>
      <c r="BS330" s="132">
        <f t="shared" si="626"/>
        <v>0</v>
      </c>
      <c r="CD330" s="2"/>
      <c r="CE330" s="2"/>
      <c r="CJ330" s="6"/>
      <c r="CK330" s="6"/>
      <c r="CM330" s="6"/>
    </row>
    <row r="331" spans="3:92" ht="18" customHeight="1" x14ac:dyDescent="0.3">
      <c r="C331" s="315"/>
      <c r="D331" s="323" t="s">
        <v>52</v>
      </c>
      <c r="E331" s="134" t="s">
        <v>53</v>
      </c>
      <c r="F331" s="35">
        <f t="shared" ref="F331:F335" si="641">SUM(F19,F43,F67,F91,F115,F139)</f>
        <v>900</v>
      </c>
      <c r="G331" s="36">
        <f>IFERROR(F331/F338,0)</f>
        <v>2.9537249753856253E-2</v>
      </c>
      <c r="H331" s="37">
        <f t="shared" si="597"/>
        <v>89.757333333333349</v>
      </c>
      <c r="I331" s="38">
        <f>IFERROR(H331/H323,0)</f>
        <v>0.95813334934539629</v>
      </c>
      <c r="J331" s="37">
        <f t="shared" ref="J331:J335" si="642">SUM(J19,J43,J67,J91,J115,J139)</f>
        <v>80781.60000000002</v>
      </c>
      <c r="K331" s="39">
        <f>IFERROR(J331/J338,0)</f>
        <v>3.1712636909669072E-2</v>
      </c>
      <c r="L331" s="40">
        <f t="shared" ref="L331:L335" si="643">SUM(L19,L43,L67,L91,L115,L139)</f>
        <v>739</v>
      </c>
      <c r="M331" s="36">
        <f>IFERROR(L331/L338,0)</f>
        <v>2.6133389914421105E-2</v>
      </c>
      <c r="N331" s="37">
        <f t="shared" si="598"/>
        <v>92.220453315290939</v>
      </c>
      <c r="O331" s="38">
        <f>IFERROR(N331/N323,0)</f>
        <v>0.88771636819331012</v>
      </c>
      <c r="P331" s="37">
        <f t="shared" ref="P331:P335" si="644">SUM(P19,P43,P67,P91,P115,P139)</f>
        <v>68150.915000000008</v>
      </c>
      <c r="Q331" s="41">
        <f>IFERROR(P331/P338,0)</f>
        <v>2.7822776448951512E-2</v>
      </c>
      <c r="R331" s="40">
        <f t="shared" ref="R331:R335" si="645">SUM(R19,R43,R67,R91,R115,R139)</f>
        <v>0</v>
      </c>
      <c r="S331" s="36">
        <f>IFERROR(R331/R338,0)</f>
        <v>0</v>
      </c>
      <c r="T331" s="37" t="str">
        <f t="shared" si="599"/>
        <v>0</v>
      </c>
      <c r="U331" s="38">
        <f>IFERROR(T331/T323,0)</f>
        <v>0</v>
      </c>
      <c r="V331" s="37">
        <f t="shared" ref="V331:V335" si="646">SUM(V19,V43,V67,V91,V115,V139)</f>
        <v>0</v>
      </c>
      <c r="W331" s="41">
        <f>IFERROR(V331/V338,0)</f>
        <v>0</v>
      </c>
      <c r="X331" s="42">
        <f t="shared" ref="X331:X335" si="647">SUM(X19,X43,X67,X91,X115,X139)</f>
        <v>0</v>
      </c>
      <c r="Y331" s="36">
        <f>IFERROR(X331/X338,0)</f>
        <v>0</v>
      </c>
      <c r="Z331" s="37" t="str">
        <f t="shared" si="600"/>
        <v>0</v>
      </c>
      <c r="AA331" s="38">
        <f>IFERROR(Z331/Z323,0)</f>
        <v>0</v>
      </c>
      <c r="AB331" s="37">
        <f t="shared" ref="AB331:AB335" si="648">SUM(AB19,AB43,AB67,AB91,AB115,AB139)</f>
        <v>0</v>
      </c>
      <c r="AC331" s="39">
        <f>IFERROR(AB331/AB338,0)</f>
        <v>0</v>
      </c>
      <c r="AD331" s="40">
        <f t="shared" ref="AD331:AD335" si="649">SUM(AD19,AD43,AD67,AD91,AD115,AD139)</f>
        <v>0</v>
      </c>
      <c r="AE331" s="36">
        <f>IFERROR(AD331/AD338,0)</f>
        <v>0</v>
      </c>
      <c r="AF331" s="37" t="str">
        <f t="shared" si="601"/>
        <v>0</v>
      </c>
      <c r="AG331" s="38">
        <f>IFERROR(AF331/AF323,0)</f>
        <v>0</v>
      </c>
      <c r="AH331" s="37">
        <f t="shared" ref="AH331:AH335" si="650">SUM(AH19,AH43,AH67,AH91,AH115,AH139)</f>
        <v>0</v>
      </c>
      <c r="AI331" s="41">
        <f>IFERROR(AH331/AH338,0)</f>
        <v>0</v>
      </c>
      <c r="AJ331" s="40">
        <f t="shared" ref="AJ331:AJ335" si="651">SUM(AJ19,AJ43,AJ67,AJ91,AJ115,AJ139)</f>
        <v>0</v>
      </c>
      <c r="AK331" s="36">
        <f>IFERROR(AJ331/AJ338,0)</f>
        <v>0</v>
      </c>
      <c r="AL331" s="37" t="str">
        <f t="shared" si="602"/>
        <v>0</v>
      </c>
      <c r="AM331" s="38">
        <f>IFERROR(AL331/AL323,0)</f>
        <v>0</v>
      </c>
      <c r="AN331" s="37">
        <f t="shared" ref="AN331:AN335" si="652">SUM(AN19,AN43,AN67,AN91,AN115,AN139)</f>
        <v>0</v>
      </c>
      <c r="AO331" s="39">
        <f>IFERROR(AN331/AN338,0)</f>
        <v>0</v>
      </c>
      <c r="AP331" s="40">
        <f t="shared" ref="AP331:AP335" si="653">SUM(AP19,AP43,AP67,AP91,AP115,AP139)</f>
        <v>0</v>
      </c>
      <c r="AQ331" s="36">
        <f>IFERROR(AP331/AP338,0)</f>
        <v>0</v>
      </c>
      <c r="AR331" s="37" t="str">
        <f t="shared" si="603"/>
        <v>0</v>
      </c>
      <c r="AS331" s="38">
        <f>IFERROR(AR331/AR323,0)</f>
        <v>0</v>
      </c>
      <c r="AT331" s="37">
        <f t="shared" ref="AT331:AT335" si="654">SUM(AT19,AT43,AT67,AT91,AT115,AT139)</f>
        <v>0</v>
      </c>
      <c r="AU331" s="43">
        <f>IFERROR(AT331/AT338,0)</f>
        <v>0</v>
      </c>
      <c r="AV331" s="44">
        <f t="shared" si="604"/>
        <v>-161</v>
      </c>
      <c r="AW331" s="45">
        <f t="shared" si="605"/>
        <v>-0.17888888888888888</v>
      </c>
      <c r="AX331" s="46">
        <f t="shared" si="606"/>
        <v>2.4631199819575897</v>
      </c>
      <c r="AY331" s="45">
        <f t="shared" si="607"/>
        <v>2.7441991539680206E-2</v>
      </c>
      <c r="AZ331" s="46">
        <f t="shared" si="608"/>
        <v>-12630.685000000012</v>
      </c>
      <c r="BA331" s="47">
        <f t="shared" si="609"/>
        <v>-0.15635596472464039</v>
      </c>
      <c r="BB331" s="44">
        <f t="shared" si="610"/>
        <v>739</v>
      </c>
      <c r="BC331" s="45">
        <f t="shared" si="611"/>
        <v>0</v>
      </c>
      <c r="BD331" s="46">
        <f t="shared" si="612"/>
        <v>92.220453315290939</v>
      </c>
      <c r="BE331" s="45">
        <f t="shared" si="613"/>
        <v>0</v>
      </c>
      <c r="BF331" s="46">
        <f t="shared" si="614"/>
        <v>68150.915000000008</v>
      </c>
      <c r="BG331" s="47">
        <f t="shared" si="615"/>
        <v>0</v>
      </c>
      <c r="BH331" s="44">
        <f t="shared" si="616"/>
        <v>739</v>
      </c>
      <c r="BI331" s="45">
        <f t="shared" si="617"/>
        <v>0</v>
      </c>
      <c r="BJ331" s="46">
        <f t="shared" si="618"/>
        <v>92.220453315290939</v>
      </c>
      <c r="BK331" s="45">
        <f t="shared" si="619"/>
        <v>0</v>
      </c>
      <c r="BL331" s="46">
        <f t="shared" si="620"/>
        <v>68150.915000000008</v>
      </c>
      <c r="BM331" s="48">
        <f t="shared" si="621"/>
        <v>0</v>
      </c>
      <c r="BN331" s="49">
        <f t="shared" si="622"/>
        <v>739</v>
      </c>
      <c r="BO331" s="45">
        <f t="shared" si="623"/>
        <v>0</v>
      </c>
      <c r="BP331" s="46">
        <f t="shared" si="624"/>
        <v>92.220453315290939</v>
      </c>
      <c r="BQ331" s="45">
        <f t="shared" si="625"/>
        <v>0</v>
      </c>
      <c r="BR331" s="46">
        <f t="shared" si="596"/>
        <v>68150.915000000008</v>
      </c>
      <c r="BS331" s="48">
        <f t="shared" si="626"/>
        <v>0</v>
      </c>
      <c r="CD331" s="2"/>
      <c r="CE331" s="2"/>
      <c r="CJ331" s="6"/>
      <c r="CK331" s="6"/>
      <c r="CM331" s="6"/>
    </row>
    <row r="332" spans="3:92" ht="18" customHeight="1" x14ac:dyDescent="0.3">
      <c r="C332" s="315"/>
      <c r="D332" s="324"/>
      <c r="E332" s="60" t="s">
        <v>51</v>
      </c>
      <c r="F332" s="61">
        <f t="shared" si="641"/>
        <v>4900</v>
      </c>
      <c r="G332" s="62">
        <f>IFERROR(F332/F338,0)</f>
        <v>0.1608139153265507</v>
      </c>
      <c r="H332" s="63">
        <f t="shared" si="597"/>
        <v>82.929836734693893</v>
      </c>
      <c r="I332" s="64">
        <f>IFERROR(H332/H323,0)</f>
        <v>0.88525181487060434</v>
      </c>
      <c r="J332" s="63">
        <f t="shared" si="642"/>
        <v>406356.20000000007</v>
      </c>
      <c r="K332" s="65">
        <f>IFERROR(J332/J338,0)</f>
        <v>0.15952428061084287</v>
      </c>
      <c r="L332" s="66">
        <f t="shared" si="643"/>
        <v>1933</v>
      </c>
      <c r="M332" s="62">
        <f>IFERROR(L332/L338,0)</f>
        <v>6.8357026663837611E-2</v>
      </c>
      <c r="N332" s="63">
        <f t="shared" si="598"/>
        <v>90.386570098292822</v>
      </c>
      <c r="O332" s="64">
        <f>IFERROR(N332/N323,0)</f>
        <v>0.87006336291563702</v>
      </c>
      <c r="P332" s="63">
        <f t="shared" si="644"/>
        <v>174717.24000000002</v>
      </c>
      <c r="Q332" s="67">
        <f>IFERROR(P332/P338,0)</f>
        <v>7.1328737263436734E-2</v>
      </c>
      <c r="R332" s="66">
        <f t="shared" si="645"/>
        <v>0</v>
      </c>
      <c r="S332" s="62">
        <f>IFERROR(R332/R338,0)</f>
        <v>0</v>
      </c>
      <c r="T332" s="63" t="str">
        <f t="shared" si="599"/>
        <v>0</v>
      </c>
      <c r="U332" s="64">
        <f>IFERROR(T332/T323,0)</f>
        <v>0</v>
      </c>
      <c r="V332" s="63">
        <f t="shared" si="646"/>
        <v>0</v>
      </c>
      <c r="W332" s="67">
        <f>IFERROR(V332/V338,0)</f>
        <v>0</v>
      </c>
      <c r="X332" s="68">
        <f t="shared" si="647"/>
        <v>0</v>
      </c>
      <c r="Y332" s="62">
        <f>IFERROR(X332/X338,0)</f>
        <v>0</v>
      </c>
      <c r="Z332" s="63" t="str">
        <f t="shared" si="600"/>
        <v>0</v>
      </c>
      <c r="AA332" s="64">
        <f>IFERROR(Z332/Z323,0)</f>
        <v>0</v>
      </c>
      <c r="AB332" s="63">
        <f t="shared" si="648"/>
        <v>0</v>
      </c>
      <c r="AC332" s="65">
        <f>IFERROR(AB332/AB338,0)</f>
        <v>0</v>
      </c>
      <c r="AD332" s="66">
        <f t="shared" si="649"/>
        <v>0</v>
      </c>
      <c r="AE332" s="62">
        <f>IFERROR(AD332/AD338,0)</f>
        <v>0</v>
      </c>
      <c r="AF332" s="63" t="str">
        <f t="shared" si="601"/>
        <v>0</v>
      </c>
      <c r="AG332" s="64">
        <f>IFERROR(AF332/AF323,0)</f>
        <v>0</v>
      </c>
      <c r="AH332" s="63">
        <f t="shared" si="650"/>
        <v>0</v>
      </c>
      <c r="AI332" s="67">
        <f>IFERROR(AH332/AH338,0)</f>
        <v>0</v>
      </c>
      <c r="AJ332" s="66">
        <f t="shared" si="651"/>
        <v>0</v>
      </c>
      <c r="AK332" s="62">
        <f>IFERROR(AJ332/AJ338,0)</f>
        <v>0</v>
      </c>
      <c r="AL332" s="63" t="str">
        <f t="shared" si="602"/>
        <v>0</v>
      </c>
      <c r="AM332" s="64">
        <f>IFERROR(AL332/AL323,0)</f>
        <v>0</v>
      </c>
      <c r="AN332" s="63">
        <f t="shared" si="652"/>
        <v>0</v>
      </c>
      <c r="AO332" s="65">
        <f>IFERROR(AN332/AN338,0)</f>
        <v>0</v>
      </c>
      <c r="AP332" s="66">
        <f t="shared" si="653"/>
        <v>0</v>
      </c>
      <c r="AQ332" s="62">
        <f>IFERROR(AP332/AP338,0)</f>
        <v>0</v>
      </c>
      <c r="AR332" s="63" t="str">
        <f t="shared" si="603"/>
        <v>0</v>
      </c>
      <c r="AS332" s="64">
        <f>IFERROR(AR332/AR323,0)</f>
        <v>0</v>
      </c>
      <c r="AT332" s="63">
        <f t="shared" si="654"/>
        <v>0</v>
      </c>
      <c r="AU332" s="69">
        <f>IFERROR(AT332/AT338,0)</f>
        <v>0</v>
      </c>
      <c r="AV332" s="70">
        <f t="shared" si="604"/>
        <v>-2967</v>
      </c>
      <c r="AW332" s="71">
        <f t="shared" si="605"/>
        <v>-0.6055102040816327</v>
      </c>
      <c r="AX332" s="72">
        <f t="shared" si="606"/>
        <v>7.4567333635989286</v>
      </c>
      <c r="AY332" s="71">
        <f t="shared" si="607"/>
        <v>8.9916170792114752E-2</v>
      </c>
      <c r="AZ332" s="72">
        <f t="shared" si="608"/>
        <v>-231638.96000000005</v>
      </c>
      <c r="BA332" s="73">
        <f t="shared" si="609"/>
        <v>-0.57003919221609023</v>
      </c>
      <c r="BB332" s="70">
        <f t="shared" si="610"/>
        <v>1933</v>
      </c>
      <c r="BC332" s="71">
        <f t="shared" si="611"/>
        <v>0</v>
      </c>
      <c r="BD332" s="72">
        <f t="shared" si="612"/>
        <v>90.386570098292822</v>
      </c>
      <c r="BE332" s="71">
        <f t="shared" si="613"/>
        <v>0</v>
      </c>
      <c r="BF332" s="72">
        <f t="shared" si="614"/>
        <v>174717.24000000002</v>
      </c>
      <c r="BG332" s="73">
        <f t="shared" si="615"/>
        <v>0</v>
      </c>
      <c r="BH332" s="70">
        <f t="shared" si="616"/>
        <v>1933</v>
      </c>
      <c r="BI332" s="71">
        <f t="shared" si="617"/>
        <v>0</v>
      </c>
      <c r="BJ332" s="72">
        <f t="shared" si="618"/>
        <v>90.386570098292822</v>
      </c>
      <c r="BK332" s="71">
        <f t="shared" si="619"/>
        <v>0</v>
      </c>
      <c r="BL332" s="72">
        <f t="shared" si="620"/>
        <v>174717.24000000002</v>
      </c>
      <c r="BM332" s="74">
        <f t="shared" si="621"/>
        <v>0</v>
      </c>
      <c r="BN332" s="75">
        <f t="shared" si="622"/>
        <v>1933</v>
      </c>
      <c r="BO332" s="71">
        <f t="shared" si="623"/>
        <v>0</v>
      </c>
      <c r="BP332" s="72">
        <f t="shared" si="624"/>
        <v>90.386570098292822</v>
      </c>
      <c r="BQ332" s="71">
        <f t="shared" si="625"/>
        <v>0</v>
      </c>
      <c r="BR332" s="72">
        <f t="shared" si="596"/>
        <v>174717.24000000002</v>
      </c>
      <c r="BS332" s="74">
        <f t="shared" si="626"/>
        <v>0</v>
      </c>
      <c r="CD332" s="2"/>
      <c r="CE332" s="2"/>
      <c r="CJ332" s="6"/>
      <c r="CK332" s="6"/>
      <c r="CM332" s="6"/>
    </row>
    <row r="333" spans="3:92" ht="18" customHeight="1" x14ac:dyDescent="0.3">
      <c r="C333" s="315"/>
      <c r="D333" s="324"/>
      <c r="E333" s="60" t="s">
        <v>54</v>
      </c>
      <c r="F333" s="61">
        <f t="shared" si="641"/>
        <v>6200</v>
      </c>
      <c r="G333" s="62">
        <f>IFERROR(F333/F338,0)</f>
        <v>0.20347883163767641</v>
      </c>
      <c r="H333" s="63">
        <f t="shared" si="597"/>
        <v>81.902451612903235</v>
      </c>
      <c r="I333" s="64">
        <f>IFERROR(H333/H323,0)</f>
        <v>0.87428477840403251</v>
      </c>
      <c r="J333" s="63">
        <f t="shared" si="642"/>
        <v>507795.20000000007</v>
      </c>
      <c r="K333" s="65">
        <f>IFERROR(J333/J338,0)</f>
        <v>0.19934644525576103</v>
      </c>
      <c r="L333" s="66">
        <f t="shared" si="643"/>
        <v>4048</v>
      </c>
      <c r="M333" s="62">
        <f>IFERROR(L333/L338,0)</f>
        <v>0.14315015206167339</v>
      </c>
      <c r="N333" s="63">
        <f t="shared" si="598"/>
        <v>86.16959189723319</v>
      </c>
      <c r="O333" s="64">
        <f>IFERROR(N333/N323,0)</f>
        <v>0.82947062628489754</v>
      </c>
      <c r="P333" s="63">
        <f t="shared" si="644"/>
        <v>348814.50799999997</v>
      </c>
      <c r="Q333" s="67">
        <f>IFERROR(P333/P338,0)</f>
        <v>0.14240436945322021</v>
      </c>
      <c r="R333" s="66">
        <f t="shared" si="645"/>
        <v>0</v>
      </c>
      <c r="S333" s="62">
        <f>IFERROR(R333/R338,0)</f>
        <v>0</v>
      </c>
      <c r="T333" s="63" t="str">
        <f t="shared" si="599"/>
        <v>0</v>
      </c>
      <c r="U333" s="64">
        <f>IFERROR(T333/T323,0)</f>
        <v>0</v>
      </c>
      <c r="V333" s="63">
        <f t="shared" si="646"/>
        <v>0</v>
      </c>
      <c r="W333" s="67">
        <f>IFERROR(V333/V338,0)</f>
        <v>0</v>
      </c>
      <c r="X333" s="68">
        <f t="shared" si="647"/>
        <v>0</v>
      </c>
      <c r="Y333" s="62">
        <f>IFERROR(X333/X338,0)</f>
        <v>0</v>
      </c>
      <c r="Z333" s="63" t="str">
        <f t="shared" si="600"/>
        <v>0</v>
      </c>
      <c r="AA333" s="64">
        <f>IFERROR(Z333/Z323,0)</f>
        <v>0</v>
      </c>
      <c r="AB333" s="63">
        <f t="shared" si="648"/>
        <v>0</v>
      </c>
      <c r="AC333" s="65">
        <f>IFERROR(AB333/AB338,0)</f>
        <v>0</v>
      </c>
      <c r="AD333" s="66">
        <f t="shared" si="649"/>
        <v>0</v>
      </c>
      <c r="AE333" s="62">
        <f>IFERROR(AD333/AD338,0)</f>
        <v>0</v>
      </c>
      <c r="AF333" s="63" t="str">
        <f t="shared" si="601"/>
        <v>0</v>
      </c>
      <c r="AG333" s="64">
        <f>IFERROR(AF333/AF323,0)</f>
        <v>0</v>
      </c>
      <c r="AH333" s="63">
        <f t="shared" si="650"/>
        <v>0</v>
      </c>
      <c r="AI333" s="67">
        <f>IFERROR(AH333/AH338,0)</f>
        <v>0</v>
      </c>
      <c r="AJ333" s="66">
        <f t="shared" si="651"/>
        <v>0</v>
      </c>
      <c r="AK333" s="62">
        <f>IFERROR(AJ333/AJ338,0)</f>
        <v>0</v>
      </c>
      <c r="AL333" s="63" t="str">
        <f t="shared" si="602"/>
        <v>0</v>
      </c>
      <c r="AM333" s="64">
        <f>IFERROR(AL333/AL323,0)</f>
        <v>0</v>
      </c>
      <c r="AN333" s="63">
        <f t="shared" si="652"/>
        <v>0</v>
      </c>
      <c r="AO333" s="65">
        <f>IFERROR(AN333/AN338,0)</f>
        <v>0</v>
      </c>
      <c r="AP333" s="66">
        <f t="shared" si="653"/>
        <v>0</v>
      </c>
      <c r="AQ333" s="62">
        <f>IFERROR(AP333/AP338,0)</f>
        <v>0</v>
      </c>
      <c r="AR333" s="63" t="str">
        <f t="shared" si="603"/>
        <v>0</v>
      </c>
      <c r="AS333" s="64">
        <f>IFERROR(AR333/AR323,0)</f>
        <v>0</v>
      </c>
      <c r="AT333" s="63">
        <f t="shared" si="654"/>
        <v>0</v>
      </c>
      <c r="AU333" s="69">
        <f>IFERROR(AT333/AT338,0)</f>
        <v>0</v>
      </c>
      <c r="AV333" s="70">
        <f t="shared" si="604"/>
        <v>-2152</v>
      </c>
      <c r="AW333" s="71">
        <f t="shared" si="605"/>
        <v>-0.3470967741935484</v>
      </c>
      <c r="AX333" s="72">
        <f t="shared" si="606"/>
        <v>4.2671402843299546</v>
      </c>
      <c r="AY333" s="71">
        <f t="shared" si="607"/>
        <v>5.2100275392216615E-2</v>
      </c>
      <c r="AZ333" s="72">
        <f t="shared" si="608"/>
        <v>-158980.6920000001</v>
      </c>
      <c r="BA333" s="73">
        <f t="shared" si="609"/>
        <v>-0.31308033632456567</v>
      </c>
      <c r="BB333" s="70">
        <f t="shared" si="610"/>
        <v>4048</v>
      </c>
      <c r="BC333" s="71">
        <f t="shared" si="611"/>
        <v>0</v>
      </c>
      <c r="BD333" s="72">
        <f t="shared" si="612"/>
        <v>86.16959189723319</v>
      </c>
      <c r="BE333" s="71">
        <f t="shared" si="613"/>
        <v>0</v>
      </c>
      <c r="BF333" s="72">
        <f t="shared" si="614"/>
        <v>348814.50799999997</v>
      </c>
      <c r="BG333" s="73">
        <f t="shared" si="615"/>
        <v>0</v>
      </c>
      <c r="BH333" s="70">
        <f t="shared" si="616"/>
        <v>4048</v>
      </c>
      <c r="BI333" s="71">
        <f t="shared" si="617"/>
        <v>0</v>
      </c>
      <c r="BJ333" s="72">
        <f t="shared" si="618"/>
        <v>86.16959189723319</v>
      </c>
      <c r="BK333" s="71">
        <f t="shared" si="619"/>
        <v>0</v>
      </c>
      <c r="BL333" s="72">
        <f t="shared" si="620"/>
        <v>348814.50799999997</v>
      </c>
      <c r="BM333" s="74">
        <f t="shared" si="621"/>
        <v>0</v>
      </c>
      <c r="BN333" s="75">
        <f t="shared" si="622"/>
        <v>4048</v>
      </c>
      <c r="BO333" s="71">
        <f t="shared" si="623"/>
        <v>0</v>
      </c>
      <c r="BP333" s="72">
        <f t="shared" si="624"/>
        <v>86.16959189723319</v>
      </c>
      <c r="BQ333" s="71">
        <f t="shared" si="625"/>
        <v>0</v>
      </c>
      <c r="BR333" s="72">
        <f t="shared" si="596"/>
        <v>348814.50799999997</v>
      </c>
      <c r="BS333" s="74">
        <f t="shared" si="626"/>
        <v>0</v>
      </c>
      <c r="CD333" s="2"/>
      <c r="CE333" s="2"/>
      <c r="CJ333" s="6"/>
      <c r="CK333" s="6"/>
      <c r="CM333" s="6"/>
    </row>
    <row r="334" spans="3:92" ht="18" customHeight="1" x14ac:dyDescent="0.3">
      <c r="C334" s="315"/>
      <c r="D334" s="324"/>
      <c r="E334" s="60" t="s">
        <v>56</v>
      </c>
      <c r="F334" s="61">
        <f t="shared" si="641"/>
        <v>60</v>
      </c>
      <c r="G334" s="62">
        <f>IFERROR(F334/F338,0)</f>
        <v>1.9691499835904169E-3</v>
      </c>
      <c r="H334" s="63">
        <f t="shared" si="597"/>
        <v>83.280000000000015</v>
      </c>
      <c r="I334" s="64">
        <f>IFERROR(H334/H323,0)</f>
        <v>0.88898970557820278</v>
      </c>
      <c r="J334" s="63">
        <f t="shared" si="642"/>
        <v>4996.8000000000011</v>
      </c>
      <c r="K334" s="65">
        <f>IFERROR(J334/J338,0)</f>
        <v>1.9616064067836539E-3</v>
      </c>
      <c r="L334" s="66">
        <f t="shared" si="643"/>
        <v>19</v>
      </c>
      <c r="M334" s="62">
        <f>IFERROR(L334/L338,0)</f>
        <v>6.7190041728552234E-4</v>
      </c>
      <c r="N334" s="63">
        <f t="shared" si="598"/>
        <v>84.330157894736843</v>
      </c>
      <c r="O334" s="64">
        <f>IFERROR(N334/N323,0)</f>
        <v>0.81176418900850866</v>
      </c>
      <c r="P334" s="63">
        <f t="shared" si="644"/>
        <v>1602.2730000000001</v>
      </c>
      <c r="Q334" s="67">
        <f>IFERROR(P334/P338,0)</f>
        <v>6.5413184091792293E-4</v>
      </c>
      <c r="R334" s="66">
        <f t="shared" si="645"/>
        <v>0</v>
      </c>
      <c r="S334" s="62">
        <f>IFERROR(R334/R338,0)</f>
        <v>0</v>
      </c>
      <c r="T334" s="63" t="str">
        <f t="shared" si="599"/>
        <v>0</v>
      </c>
      <c r="U334" s="64">
        <f>IFERROR(T334/T323,0)</f>
        <v>0</v>
      </c>
      <c r="V334" s="63">
        <f t="shared" si="646"/>
        <v>0</v>
      </c>
      <c r="W334" s="67">
        <f>IFERROR(V334/V338,0)</f>
        <v>0</v>
      </c>
      <c r="X334" s="68">
        <f t="shared" si="647"/>
        <v>0</v>
      </c>
      <c r="Y334" s="62">
        <f>IFERROR(X334/X338,0)</f>
        <v>0</v>
      </c>
      <c r="Z334" s="63" t="str">
        <f t="shared" si="600"/>
        <v>0</v>
      </c>
      <c r="AA334" s="64">
        <f>IFERROR(Z334/Z323,0)</f>
        <v>0</v>
      </c>
      <c r="AB334" s="63">
        <f t="shared" si="648"/>
        <v>0</v>
      </c>
      <c r="AC334" s="65">
        <f>IFERROR(AB334/AB338,0)</f>
        <v>0</v>
      </c>
      <c r="AD334" s="66">
        <f t="shared" si="649"/>
        <v>0</v>
      </c>
      <c r="AE334" s="62">
        <f>IFERROR(AD334/AD338,0)</f>
        <v>0</v>
      </c>
      <c r="AF334" s="63" t="str">
        <f t="shared" si="601"/>
        <v>0</v>
      </c>
      <c r="AG334" s="64">
        <f>IFERROR(AF334/AF323,0)</f>
        <v>0</v>
      </c>
      <c r="AH334" s="63">
        <f t="shared" si="650"/>
        <v>0</v>
      </c>
      <c r="AI334" s="67">
        <f>IFERROR(AH334/AH338,0)</f>
        <v>0</v>
      </c>
      <c r="AJ334" s="66">
        <f t="shared" si="651"/>
        <v>0</v>
      </c>
      <c r="AK334" s="62">
        <f>IFERROR(AJ334/AJ338,0)</f>
        <v>0</v>
      </c>
      <c r="AL334" s="63" t="str">
        <f t="shared" si="602"/>
        <v>0</v>
      </c>
      <c r="AM334" s="64">
        <f>IFERROR(AL334/AL323,0)</f>
        <v>0</v>
      </c>
      <c r="AN334" s="63">
        <f t="shared" si="652"/>
        <v>0</v>
      </c>
      <c r="AO334" s="65">
        <f>IFERROR(AN334/AN338,0)</f>
        <v>0</v>
      </c>
      <c r="AP334" s="66">
        <f t="shared" si="653"/>
        <v>0</v>
      </c>
      <c r="AQ334" s="62">
        <f>IFERROR(AP334/AP338,0)</f>
        <v>0</v>
      </c>
      <c r="AR334" s="63" t="str">
        <f t="shared" si="603"/>
        <v>0</v>
      </c>
      <c r="AS334" s="64">
        <f>IFERROR(AR334/AR323,0)</f>
        <v>0</v>
      </c>
      <c r="AT334" s="63">
        <f t="shared" si="654"/>
        <v>0</v>
      </c>
      <c r="AU334" s="69">
        <f>IFERROR(AT334/AT338,0)</f>
        <v>0</v>
      </c>
      <c r="AV334" s="70">
        <f t="shared" si="604"/>
        <v>-41</v>
      </c>
      <c r="AW334" s="71">
        <f t="shared" si="605"/>
        <v>-0.68333333333333335</v>
      </c>
      <c r="AX334" s="72">
        <f t="shared" si="606"/>
        <v>1.0501578947368273</v>
      </c>
      <c r="AY334" s="71">
        <f t="shared" si="607"/>
        <v>1.2609965114515216E-2</v>
      </c>
      <c r="AZ334" s="72">
        <f t="shared" si="608"/>
        <v>-3394.527000000001</v>
      </c>
      <c r="BA334" s="73">
        <f t="shared" si="609"/>
        <v>-0.67934017771373678</v>
      </c>
      <c r="BB334" s="70">
        <f t="shared" si="610"/>
        <v>19</v>
      </c>
      <c r="BC334" s="71">
        <f t="shared" si="611"/>
        <v>0</v>
      </c>
      <c r="BD334" s="72">
        <f t="shared" si="612"/>
        <v>84.330157894736843</v>
      </c>
      <c r="BE334" s="71">
        <f t="shared" si="613"/>
        <v>0</v>
      </c>
      <c r="BF334" s="72">
        <f t="shared" si="614"/>
        <v>1602.2730000000001</v>
      </c>
      <c r="BG334" s="73">
        <f t="shared" si="615"/>
        <v>0</v>
      </c>
      <c r="BH334" s="70">
        <f t="shared" si="616"/>
        <v>19</v>
      </c>
      <c r="BI334" s="71">
        <f t="shared" si="617"/>
        <v>0</v>
      </c>
      <c r="BJ334" s="72">
        <f t="shared" si="618"/>
        <v>84.330157894736843</v>
      </c>
      <c r="BK334" s="71">
        <f t="shared" si="619"/>
        <v>0</v>
      </c>
      <c r="BL334" s="72">
        <f t="shared" si="620"/>
        <v>1602.2730000000001</v>
      </c>
      <c r="BM334" s="74">
        <f t="shared" si="621"/>
        <v>0</v>
      </c>
      <c r="BN334" s="75">
        <f t="shared" si="622"/>
        <v>19</v>
      </c>
      <c r="BO334" s="71">
        <f t="shared" si="623"/>
        <v>0</v>
      </c>
      <c r="BP334" s="72">
        <f t="shared" si="624"/>
        <v>84.330157894736843</v>
      </c>
      <c r="BQ334" s="71">
        <f t="shared" si="625"/>
        <v>0</v>
      </c>
      <c r="BR334" s="72">
        <f t="shared" si="596"/>
        <v>1602.2730000000001</v>
      </c>
      <c r="BS334" s="74">
        <f t="shared" si="626"/>
        <v>0</v>
      </c>
      <c r="CD334" s="2"/>
      <c r="CE334" s="2"/>
      <c r="CJ334" s="6"/>
      <c r="CK334" s="6"/>
      <c r="CM334" s="6"/>
    </row>
    <row r="335" spans="3:92" ht="18" customHeight="1" x14ac:dyDescent="0.3">
      <c r="C335" s="315"/>
      <c r="D335" s="324"/>
      <c r="E335" s="60" t="s">
        <v>39</v>
      </c>
      <c r="F335" s="61">
        <f t="shared" si="641"/>
        <v>540</v>
      </c>
      <c r="G335" s="62">
        <f>IFERROR(F335/F338,0)</f>
        <v>1.7722349852313753E-2</v>
      </c>
      <c r="H335" s="63">
        <f t="shared" si="597"/>
        <v>87.906666666666666</v>
      </c>
      <c r="I335" s="64">
        <f>IFERROR(H335/H323,0)</f>
        <v>0.93837802255476943</v>
      </c>
      <c r="J335" s="63">
        <f t="shared" si="642"/>
        <v>47469.599999999999</v>
      </c>
      <c r="K335" s="65">
        <f>IFERROR(J335/J338,0)</f>
        <v>1.8635260864444704E-2</v>
      </c>
      <c r="L335" s="66">
        <f t="shared" si="643"/>
        <v>467</v>
      </c>
      <c r="M335" s="62">
        <f>IFERROR(L335/L338,0)</f>
        <v>1.6514604993280994E-2</v>
      </c>
      <c r="N335" s="63">
        <f t="shared" si="598"/>
        <v>94.066702355460393</v>
      </c>
      <c r="O335" s="64">
        <f>IFERROR(N335/N323,0)</f>
        <v>0.90548840719116941</v>
      </c>
      <c r="P335" s="63">
        <f t="shared" si="644"/>
        <v>43929.15</v>
      </c>
      <c r="Q335" s="67">
        <f>IFERROR(P335/P338,0)</f>
        <v>1.7934182102213276E-2</v>
      </c>
      <c r="R335" s="66">
        <f t="shared" si="645"/>
        <v>0</v>
      </c>
      <c r="S335" s="62">
        <f>IFERROR(R335/R338,0)</f>
        <v>0</v>
      </c>
      <c r="T335" s="63" t="str">
        <f t="shared" si="599"/>
        <v>0</v>
      </c>
      <c r="U335" s="64">
        <f>IFERROR(T335/T323,0)</f>
        <v>0</v>
      </c>
      <c r="V335" s="63">
        <f t="shared" si="646"/>
        <v>0</v>
      </c>
      <c r="W335" s="67">
        <f>IFERROR(V335/V338,0)</f>
        <v>0</v>
      </c>
      <c r="X335" s="68">
        <f t="shared" si="647"/>
        <v>0</v>
      </c>
      <c r="Y335" s="62">
        <f>IFERROR(X335/X338,0)</f>
        <v>0</v>
      </c>
      <c r="Z335" s="63" t="str">
        <f t="shared" si="600"/>
        <v>0</v>
      </c>
      <c r="AA335" s="64">
        <f>IFERROR(Z335/Z323,0)</f>
        <v>0</v>
      </c>
      <c r="AB335" s="63">
        <f t="shared" si="648"/>
        <v>0</v>
      </c>
      <c r="AC335" s="65">
        <f>IFERROR(AB335/AB338,0)</f>
        <v>0</v>
      </c>
      <c r="AD335" s="66">
        <f t="shared" si="649"/>
        <v>0</v>
      </c>
      <c r="AE335" s="62">
        <f>IFERROR(AD335/AD338,0)</f>
        <v>0</v>
      </c>
      <c r="AF335" s="63" t="str">
        <f t="shared" si="601"/>
        <v>0</v>
      </c>
      <c r="AG335" s="64">
        <f>IFERROR(AF335/AF323,0)</f>
        <v>0</v>
      </c>
      <c r="AH335" s="63">
        <f t="shared" si="650"/>
        <v>0</v>
      </c>
      <c r="AI335" s="67">
        <f>IFERROR(AH335/AH338,0)</f>
        <v>0</v>
      </c>
      <c r="AJ335" s="66">
        <f t="shared" si="651"/>
        <v>0</v>
      </c>
      <c r="AK335" s="62">
        <f>IFERROR(AJ335/AJ338,0)</f>
        <v>0</v>
      </c>
      <c r="AL335" s="63" t="str">
        <f t="shared" si="602"/>
        <v>0</v>
      </c>
      <c r="AM335" s="64">
        <f>IFERROR(AL335/AL323,0)</f>
        <v>0</v>
      </c>
      <c r="AN335" s="63">
        <f t="shared" si="652"/>
        <v>0</v>
      </c>
      <c r="AO335" s="65">
        <f>IFERROR(AN335/AN338,0)</f>
        <v>0</v>
      </c>
      <c r="AP335" s="66">
        <f t="shared" si="653"/>
        <v>0</v>
      </c>
      <c r="AQ335" s="62">
        <f>IFERROR(AP335/AP338,0)</f>
        <v>0</v>
      </c>
      <c r="AR335" s="63" t="str">
        <f t="shared" si="603"/>
        <v>0</v>
      </c>
      <c r="AS335" s="64">
        <f>IFERROR(AR335/AR323,0)</f>
        <v>0</v>
      </c>
      <c r="AT335" s="63">
        <f t="shared" si="654"/>
        <v>0</v>
      </c>
      <c r="AU335" s="69">
        <f>IFERROR(AT335/AT338,0)</f>
        <v>0</v>
      </c>
      <c r="AV335" s="70">
        <f t="shared" si="604"/>
        <v>-73</v>
      </c>
      <c r="AW335" s="71">
        <f t="shared" si="605"/>
        <v>-0.13518518518518519</v>
      </c>
      <c r="AX335" s="72">
        <f t="shared" si="606"/>
        <v>6.1600356887937266</v>
      </c>
      <c r="AY335" s="71">
        <f t="shared" si="607"/>
        <v>7.007472723487479E-2</v>
      </c>
      <c r="AZ335" s="72">
        <f t="shared" si="608"/>
        <v>-3540.4499999999971</v>
      </c>
      <c r="BA335" s="73">
        <f t="shared" si="609"/>
        <v>-7.4583522928358306E-2</v>
      </c>
      <c r="BB335" s="70">
        <f t="shared" si="610"/>
        <v>467</v>
      </c>
      <c r="BC335" s="71">
        <f t="shared" si="611"/>
        <v>0</v>
      </c>
      <c r="BD335" s="72">
        <f t="shared" si="612"/>
        <v>94.066702355460393</v>
      </c>
      <c r="BE335" s="71">
        <f t="shared" si="613"/>
        <v>0</v>
      </c>
      <c r="BF335" s="72">
        <f t="shared" si="614"/>
        <v>43929.15</v>
      </c>
      <c r="BG335" s="73">
        <f t="shared" si="615"/>
        <v>0</v>
      </c>
      <c r="BH335" s="70">
        <f t="shared" si="616"/>
        <v>467</v>
      </c>
      <c r="BI335" s="71">
        <f t="shared" si="617"/>
        <v>0</v>
      </c>
      <c r="BJ335" s="72">
        <f t="shared" si="618"/>
        <v>94.066702355460393</v>
      </c>
      <c r="BK335" s="71">
        <f t="shared" si="619"/>
        <v>0</v>
      </c>
      <c r="BL335" s="72">
        <f t="shared" si="620"/>
        <v>43929.15</v>
      </c>
      <c r="BM335" s="74">
        <f t="shared" si="621"/>
        <v>0</v>
      </c>
      <c r="BN335" s="75">
        <f t="shared" si="622"/>
        <v>467</v>
      </c>
      <c r="BO335" s="71">
        <f t="shared" si="623"/>
        <v>0</v>
      </c>
      <c r="BP335" s="72">
        <f t="shared" si="624"/>
        <v>94.066702355460393</v>
      </c>
      <c r="BQ335" s="71">
        <f t="shared" si="625"/>
        <v>0</v>
      </c>
      <c r="BR335" s="72">
        <f t="shared" si="596"/>
        <v>43929.15</v>
      </c>
      <c r="BS335" s="74">
        <f t="shared" si="626"/>
        <v>0</v>
      </c>
      <c r="CD335" s="2"/>
      <c r="CE335" s="2"/>
      <c r="CJ335" s="6"/>
      <c r="CK335" s="6"/>
      <c r="CM335" s="6"/>
    </row>
    <row r="336" spans="3:92" ht="18" customHeight="1" x14ac:dyDescent="0.3">
      <c r="C336" s="315"/>
      <c r="D336" s="325"/>
      <c r="E336" s="86" t="s">
        <v>41</v>
      </c>
      <c r="F336" s="87">
        <f>SUM(F331:F335)</f>
        <v>12600</v>
      </c>
      <c r="G336" s="88">
        <f>IFERROR(F336/F338,0)</f>
        <v>0.41352149655398751</v>
      </c>
      <c r="H336" s="89">
        <f t="shared" si="597"/>
        <v>83.126936507936534</v>
      </c>
      <c r="I336" s="90">
        <f>IFERROR(H336/H323,0)</f>
        <v>0.8873557974520706</v>
      </c>
      <c r="J336" s="89">
        <f>SUM(J331:J335)</f>
        <v>1047399.4000000003</v>
      </c>
      <c r="K336" s="91">
        <f>IFERROR(J336/J338,0)</f>
        <v>0.41118023004750137</v>
      </c>
      <c r="L336" s="92">
        <f>SUM(L331:L335)</f>
        <v>7206</v>
      </c>
      <c r="M336" s="88">
        <f>IFERROR(L336/L338,0)</f>
        <v>0.25482707405049865</v>
      </c>
      <c r="N336" s="89">
        <f t="shared" si="598"/>
        <v>88.428266167082981</v>
      </c>
      <c r="O336" s="90">
        <f>IFERROR(N336/N323,0)</f>
        <v>0.85121268076068346</v>
      </c>
      <c r="P336" s="89">
        <f>SUM(P331:P335)</f>
        <v>637214.08600000001</v>
      </c>
      <c r="Q336" s="93">
        <f>IFERROR(P336/P338,0)</f>
        <v>0.26014419710873965</v>
      </c>
      <c r="R336" s="92">
        <f>SUM(R331:R335)</f>
        <v>0</v>
      </c>
      <c r="S336" s="88">
        <f>IFERROR(R336/R338,0)</f>
        <v>0</v>
      </c>
      <c r="T336" s="89" t="str">
        <f t="shared" si="599"/>
        <v>0</v>
      </c>
      <c r="U336" s="90">
        <f>IFERROR(T336/T323,0)</f>
        <v>0</v>
      </c>
      <c r="V336" s="89">
        <f>SUM(V331:V335)</f>
        <v>0</v>
      </c>
      <c r="W336" s="93">
        <f>IFERROR(V336/V338,0)</f>
        <v>0</v>
      </c>
      <c r="X336" s="94">
        <f>SUM(X331:X335)</f>
        <v>0</v>
      </c>
      <c r="Y336" s="88">
        <f>IFERROR(X336/X338,0)</f>
        <v>0</v>
      </c>
      <c r="Z336" s="89" t="str">
        <f t="shared" si="600"/>
        <v>0</v>
      </c>
      <c r="AA336" s="90">
        <f>IFERROR(Z336/Z323,0)</f>
        <v>0</v>
      </c>
      <c r="AB336" s="89">
        <f>SUM(AB331:AB335)</f>
        <v>0</v>
      </c>
      <c r="AC336" s="91">
        <f>IFERROR(AB336/AB338,0)</f>
        <v>0</v>
      </c>
      <c r="AD336" s="92">
        <f>SUM(AD331:AD335)</f>
        <v>0</v>
      </c>
      <c r="AE336" s="88">
        <f>IFERROR(AD336/AD338,0)</f>
        <v>0</v>
      </c>
      <c r="AF336" s="89" t="str">
        <f t="shared" si="601"/>
        <v>0</v>
      </c>
      <c r="AG336" s="90">
        <f>IFERROR(AF336/AF323,0)</f>
        <v>0</v>
      </c>
      <c r="AH336" s="89">
        <f>SUM(AH331:AH335)</f>
        <v>0</v>
      </c>
      <c r="AI336" s="93">
        <f>IFERROR(AH336/AH338,0)</f>
        <v>0</v>
      </c>
      <c r="AJ336" s="92">
        <f>SUM(AJ331:AJ335)</f>
        <v>0</v>
      </c>
      <c r="AK336" s="88">
        <f>IFERROR(AJ336/AJ338,0)</f>
        <v>0</v>
      </c>
      <c r="AL336" s="89" t="str">
        <f t="shared" si="602"/>
        <v>0</v>
      </c>
      <c r="AM336" s="90">
        <f>IFERROR(AL336/AL323,0)</f>
        <v>0</v>
      </c>
      <c r="AN336" s="89">
        <f>SUM(AN331:AN335)</f>
        <v>0</v>
      </c>
      <c r="AO336" s="91">
        <f>IFERROR(AN336/AN338,0)</f>
        <v>0</v>
      </c>
      <c r="AP336" s="92">
        <f>SUM(AP331:AP335)</f>
        <v>0</v>
      </c>
      <c r="AQ336" s="88">
        <f>IFERROR(AP336/AP338,0)</f>
        <v>0</v>
      </c>
      <c r="AR336" s="89" t="str">
        <f t="shared" si="603"/>
        <v>0</v>
      </c>
      <c r="AS336" s="90">
        <f>IFERROR(AR336/AR323,0)</f>
        <v>0</v>
      </c>
      <c r="AT336" s="89">
        <f>SUM(AT331:AT335)</f>
        <v>0</v>
      </c>
      <c r="AU336" s="95">
        <f>IFERROR(AT336/AT338,0)</f>
        <v>0</v>
      </c>
      <c r="AV336" s="96">
        <f t="shared" si="604"/>
        <v>-5394</v>
      </c>
      <c r="AW336" s="97">
        <f t="shared" si="605"/>
        <v>-0.42809523809523808</v>
      </c>
      <c r="AX336" s="98">
        <f t="shared" si="606"/>
        <v>5.3013296591464467</v>
      </c>
      <c r="AY336" s="97">
        <f t="shared" si="607"/>
        <v>6.3773908697336665E-2</v>
      </c>
      <c r="AZ336" s="98">
        <f t="shared" si="608"/>
        <v>-410185.31400000025</v>
      </c>
      <c r="BA336" s="99">
        <f t="shared" si="609"/>
        <v>-0.39162263602595165</v>
      </c>
      <c r="BB336" s="96">
        <f t="shared" si="610"/>
        <v>7206</v>
      </c>
      <c r="BC336" s="97">
        <f t="shared" si="611"/>
        <v>0</v>
      </c>
      <c r="BD336" s="98">
        <f t="shared" si="612"/>
        <v>88.428266167082981</v>
      </c>
      <c r="BE336" s="97">
        <f t="shared" si="613"/>
        <v>0</v>
      </c>
      <c r="BF336" s="98">
        <f t="shared" si="614"/>
        <v>637214.08600000001</v>
      </c>
      <c r="BG336" s="99">
        <f t="shared" si="615"/>
        <v>0</v>
      </c>
      <c r="BH336" s="96">
        <f t="shared" si="616"/>
        <v>7206</v>
      </c>
      <c r="BI336" s="97">
        <f t="shared" si="617"/>
        <v>0</v>
      </c>
      <c r="BJ336" s="98">
        <f t="shared" si="618"/>
        <v>88.428266167082981</v>
      </c>
      <c r="BK336" s="97">
        <f t="shared" si="619"/>
        <v>0</v>
      </c>
      <c r="BL336" s="98">
        <f t="shared" si="620"/>
        <v>637214.08600000001</v>
      </c>
      <c r="BM336" s="100">
        <f t="shared" si="621"/>
        <v>0</v>
      </c>
      <c r="BN336" s="101">
        <f t="shared" si="622"/>
        <v>7206</v>
      </c>
      <c r="BO336" s="97">
        <f t="shared" si="623"/>
        <v>0</v>
      </c>
      <c r="BP336" s="98">
        <f t="shared" si="624"/>
        <v>88.428266167082981</v>
      </c>
      <c r="BQ336" s="97">
        <f t="shared" si="625"/>
        <v>0</v>
      </c>
      <c r="BR336" s="98">
        <f t="shared" si="596"/>
        <v>637214.08600000001</v>
      </c>
      <c r="BS336" s="100">
        <f t="shared" si="626"/>
        <v>0</v>
      </c>
      <c r="CD336" s="2"/>
      <c r="CE336" s="2"/>
      <c r="CJ336" s="6"/>
      <c r="CK336" s="6"/>
      <c r="CM336" s="6"/>
    </row>
    <row r="337" spans="3:92" ht="18" customHeight="1" x14ac:dyDescent="0.3">
      <c r="C337" s="315"/>
      <c r="D337" s="326" t="s">
        <v>57</v>
      </c>
      <c r="E337" s="327"/>
      <c r="F337" s="155">
        <f>SUM(F25,F49,F73,F97,F121,F145)</f>
        <v>180</v>
      </c>
      <c r="G337" s="156">
        <f>IFERROR(F337/F338,0)</f>
        <v>5.9074499507712503E-3</v>
      </c>
      <c r="H337" s="157">
        <f t="shared" si="597"/>
        <v>0</v>
      </c>
      <c r="I337" s="158">
        <f>IFERROR(H337/H323,0)</f>
        <v>0</v>
      </c>
      <c r="J337" s="157">
        <f>SUM(J25,J49,J73,J97,J121,J145)</f>
        <v>0</v>
      </c>
      <c r="K337" s="159">
        <f>IFERROR(J337/J338,0)</f>
        <v>0</v>
      </c>
      <c r="L337" s="160">
        <f>SUM(L25,L49,L73,L97,L121,L145)</f>
        <v>292</v>
      </c>
      <c r="M337" s="156">
        <f>IFERROR(L337/L338,0)</f>
        <v>1.0326048518282765E-2</v>
      </c>
      <c r="N337" s="157">
        <f t="shared" si="598"/>
        <v>0.36426027397260274</v>
      </c>
      <c r="O337" s="158">
        <f>IFERROR(N337/N323,0)</f>
        <v>3.5063784210920073E-3</v>
      </c>
      <c r="P337" s="157">
        <f>SUM(P25,P49,P73,P97,P121,P145)</f>
        <v>106.364</v>
      </c>
      <c r="Q337" s="161">
        <f>IFERROR(P337/P338,0)</f>
        <v>4.3423361142198578E-5</v>
      </c>
      <c r="R337" s="160">
        <f>SUM(R25,R49,R73,R97,R121,R145)</f>
        <v>0</v>
      </c>
      <c r="S337" s="156">
        <f>IFERROR(R337/R338,0)</f>
        <v>0</v>
      </c>
      <c r="T337" s="157" t="str">
        <f t="shared" si="599"/>
        <v>0</v>
      </c>
      <c r="U337" s="158">
        <f>IFERROR(T337/T323,0)</f>
        <v>0</v>
      </c>
      <c r="V337" s="157">
        <f>SUM(V25,V49,V73,V97,V121,V145)</f>
        <v>0</v>
      </c>
      <c r="W337" s="161">
        <f>IFERROR(V337/V338,0)</f>
        <v>0</v>
      </c>
      <c r="X337" s="162">
        <f>SUM(X25,X49,X73,X97,X121,X145)</f>
        <v>0</v>
      </c>
      <c r="Y337" s="156">
        <f>IFERROR(X337/X338,0)</f>
        <v>0</v>
      </c>
      <c r="Z337" s="157" t="str">
        <f t="shared" si="600"/>
        <v>0</v>
      </c>
      <c r="AA337" s="158">
        <f>IFERROR(Z337/Z323,0)</f>
        <v>0</v>
      </c>
      <c r="AB337" s="157">
        <f>SUM(AB25,AB49,AB73,AB97,AB121,AB145)</f>
        <v>0</v>
      </c>
      <c r="AC337" s="159">
        <f>IFERROR(AB337/AB338,0)</f>
        <v>0</v>
      </c>
      <c r="AD337" s="160">
        <f>SUM(AD25,AD49,AD73,AD97,AD121,AD145)</f>
        <v>0</v>
      </c>
      <c r="AE337" s="156">
        <f>IFERROR(AD337/AD338,0)</f>
        <v>0</v>
      </c>
      <c r="AF337" s="157" t="str">
        <f t="shared" si="601"/>
        <v>0</v>
      </c>
      <c r="AG337" s="158">
        <f>IFERROR(AF337/AF323,0)</f>
        <v>0</v>
      </c>
      <c r="AH337" s="157">
        <f>SUM(AH25,AH49,AH73,AH97,AH121,AH145)</f>
        <v>0</v>
      </c>
      <c r="AI337" s="161">
        <f>IFERROR(AH337/AH338,0)</f>
        <v>0</v>
      </c>
      <c r="AJ337" s="160">
        <f>SUM(AJ25,AJ49,AJ73,AJ97,AJ121,AJ145)</f>
        <v>0</v>
      </c>
      <c r="AK337" s="156">
        <f>IFERROR(AJ337/AJ338,0)</f>
        <v>0</v>
      </c>
      <c r="AL337" s="157" t="str">
        <f t="shared" si="602"/>
        <v>0</v>
      </c>
      <c r="AM337" s="158">
        <f>IFERROR(AL337/AL323,0)</f>
        <v>0</v>
      </c>
      <c r="AN337" s="157">
        <f>SUM(AN25,AN49,AN73,AN97,AN121,AN145)</f>
        <v>0</v>
      </c>
      <c r="AO337" s="159">
        <f>IFERROR(AN337/AN338,0)</f>
        <v>0</v>
      </c>
      <c r="AP337" s="160">
        <f>SUM(AP25,AP49,AP73,AP97,AP121,AP145)</f>
        <v>0</v>
      </c>
      <c r="AQ337" s="156">
        <f>IFERROR(AP337/AP338,0)</f>
        <v>0</v>
      </c>
      <c r="AR337" s="157" t="str">
        <f t="shared" si="603"/>
        <v>0</v>
      </c>
      <c r="AS337" s="158">
        <f>IFERROR(AR337/AR323,0)</f>
        <v>0</v>
      </c>
      <c r="AT337" s="157">
        <f>SUM(AT25,AT49,AT73,AT97,AT121,AT145)</f>
        <v>0</v>
      </c>
      <c r="AU337" s="163">
        <f>IFERROR(AT337/AT338,0)</f>
        <v>0</v>
      </c>
      <c r="AV337" s="164">
        <f t="shared" si="604"/>
        <v>112</v>
      </c>
      <c r="AW337" s="165">
        <f t="shared" si="605"/>
        <v>0.62222222222222223</v>
      </c>
      <c r="AX337" s="166">
        <f t="shared" si="606"/>
        <v>0.36426027397260274</v>
      </c>
      <c r="AY337" s="165">
        <f t="shared" si="607"/>
        <v>0</v>
      </c>
      <c r="AZ337" s="166">
        <f t="shared" si="608"/>
        <v>106.364</v>
      </c>
      <c r="BA337" s="167">
        <f t="shared" si="609"/>
        <v>0</v>
      </c>
      <c r="BB337" s="164">
        <f t="shared" si="610"/>
        <v>292</v>
      </c>
      <c r="BC337" s="165">
        <f t="shared" si="611"/>
        <v>0</v>
      </c>
      <c r="BD337" s="166">
        <f t="shared" si="612"/>
        <v>0.36426027397260274</v>
      </c>
      <c r="BE337" s="165">
        <f t="shared" si="613"/>
        <v>0</v>
      </c>
      <c r="BF337" s="166">
        <f t="shared" si="614"/>
        <v>106.364</v>
      </c>
      <c r="BG337" s="167">
        <f t="shared" si="615"/>
        <v>0</v>
      </c>
      <c r="BH337" s="164">
        <f t="shared" si="616"/>
        <v>292</v>
      </c>
      <c r="BI337" s="165">
        <f t="shared" si="617"/>
        <v>0</v>
      </c>
      <c r="BJ337" s="166">
        <f t="shared" si="618"/>
        <v>0.36426027397260274</v>
      </c>
      <c r="BK337" s="165">
        <f t="shared" si="619"/>
        <v>0</v>
      </c>
      <c r="BL337" s="166">
        <f t="shared" si="620"/>
        <v>106.364</v>
      </c>
      <c r="BM337" s="168">
        <f t="shared" si="621"/>
        <v>0</v>
      </c>
      <c r="BN337" s="169">
        <f t="shared" si="622"/>
        <v>292</v>
      </c>
      <c r="BO337" s="165">
        <f t="shared" si="623"/>
        <v>0</v>
      </c>
      <c r="BP337" s="166">
        <f t="shared" si="624"/>
        <v>0.36426027397260274</v>
      </c>
      <c r="BQ337" s="165">
        <f t="shared" si="625"/>
        <v>0</v>
      </c>
      <c r="BR337" s="166">
        <f t="shared" si="596"/>
        <v>106.364</v>
      </c>
      <c r="BS337" s="168">
        <f t="shared" si="626"/>
        <v>0</v>
      </c>
      <c r="CD337" s="2"/>
      <c r="CE337" s="2"/>
      <c r="CJ337" s="6"/>
      <c r="CK337" s="6"/>
      <c r="CM337" s="6"/>
    </row>
    <row r="338" spans="3:92" ht="18" customHeight="1" x14ac:dyDescent="0.3">
      <c r="C338" s="315"/>
      <c r="D338" s="328" t="s">
        <v>59</v>
      </c>
      <c r="E338" s="329"/>
      <c r="F338" s="170">
        <f>SUM(F326,F330,F336,F337)</f>
        <v>30470</v>
      </c>
      <c r="G338" s="171">
        <f>IFERROR(F338/F338,0)</f>
        <v>1</v>
      </c>
      <c r="H338" s="172">
        <f t="shared" si="597"/>
        <v>83.600262553331149</v>
      </c>
      <c r="I338" s="173">
        <f>IFERROR(H338/H323,0)</f>
        <v>0.89240841490809664</v>
      </c>
      <c r="J338" s="172">
        <f>SUM(J326,J330,J336,J337)</f>
        <v>2547300</v>
      </c>
      <c r="K338" s="174">
        <f>IFERROR(J338/J338,0)</f>
        <v>1</v>
      </c>
      <c r="L338" s="175">
        <f>SUM(L326,L330,L336,L337)</f>
        <v>28278</v>
      </c>
      <c r="M338" s="171">
        <f>IFERROR(L338/L338,0)</f>
        <v>1</v>
      </c>
      <c r="N338" s="172">
        <f t="shared" si="598"/>
        <v>86.620868661150013</v>
      </c>
      <c r="O338" s="173">
        <f>IFERROR(N338/N323,0)</f>
        <v>0.83381462759385494</v>
      </c>
      <c r="P338" s="172">
        <f>SUM(P326,P330,P336,P337)</f>
        <v>2449464.9240000001</v>
      </c>
      <c r="Q338" s="176">
        <f>IFERROR(P338/P338,0)</f>
        <v>1</v>
      </c>
      <c r="R338" s="175">
        <f>SUM(R326,R330,R336,R337)</f>
        <v>0</v>
      </c>
      <c r="S338" s="171">
        <f>IFERROR(R338/R338,0)</f>
        <v>0</v>
      </c>
      <c r="T338" s="172" t="str">
        <f t="shared" si="599"/>
        <v>0</v>
      </c>
      <c r="U338" s="173">
        <f>IFERROR(T338/T323,0)</f>
        <v>0</v>
      </c>
      <c r="V338" s="172">
        <f>SUM(V326,V330,V336,V337)</f>
        <v>0</v>
      </c>
      <c r="W338" s="176">
        <f>IFERROR(V338/V338,0)</f>
        <v>0</v>
      </c>
      <c r="X338" s="177">
        <f>SUM(X326,X330,X336,X337)</f>
        <v>0</v>
      </c>
      <c r="Y338" s="171">
        <f>IFERROR(X338/X338,0)</f>
        <v>0</v>
      </c>
      <c r="Z338" s="172" t="str">
        <f t="shared" si="600"/>
        <v>0</v>
      </c>
      <c r="AA338" s="173">
        <f>IFERROR(Z338/Z323,0)</f>
        <v>0</v>
      </c>
      <c r="AB338" s="172">
        <f>SUM(AB326,AB330,AB336,AB337)</f>
        <v>0</v>
      </c>
      <c r="AC338" s="174">
        <f>IFERROR(AB338/AB338,0)</f>
        <v>0</v>
      </c>
      <c r="AD338" s="175">
        <f>SUM(AD326,AD330,AD336,AD337)</f>
        <v>0</v>
      </c>
      <c r="AE338" s="171">
        <f>IFERROR(AD338/AD338,0)</f>
        <v>0</v>
      </c>
      <c r="AF338" s="172" t="str">
        <f t="shared" si="601"/>
        <v>0</v>
      </c>
      <c r="AG338" s="173">
        <f>IFERROR(AF338/AF323,0)</f>
        <v>0</v>
      </c>
      <c r="AH338" s="172">
        <f>SUM(AH326,AH330,AH336,AH337)</f>
        <v>0</v>
      </c>
      <c r="AI338" s="176">
        <f>IFERROR(AH338/AH338,0)</f>
        <v>0</v>
      </c>
      <c r="AJ338" s="175">
        <f>SUM(AJ326,AJ330,AJ336,AJ337)</f>
        <v>0</v>
      </c>
      <c r="AK338" s="171">
        <f>IFERROR(AJ338/AJ338,0)</f>
        <v>0</v>
      </c>
      <c r="AL338" s="172" t="str">
        <f t="shared" si="602"/>
        <v>0</v>
      </c>
      <c r="AM338" s="173">
        <f>IFERROR(AL338/AL323,0)</f>
        <v>0</v>
      </c>
      <c r="AN338" s="172">
        <f>SUM(AN326,AN330,AN336,AN337)</f>
        <v>0</v>
      </c>
      <c r="AO338" s="174">
        <f>IFERROR(AN338/AN338,0)</f>
        <v>0</v>
      </c>
      <c r="AP338" s="175">
        <f>SUM(AP326,AP330,AP336,AP337)</f>
        <v>0</v>
      </c>
      <c r="AQ338" s="171">
        <f>IFERROR(AP338/AP338,0)</f>
        <v>0</v>
      </c>
      <c r="AR338" s="172" t="str">
        <f t="shared" si="603"/>
        <v>0</v>
      </c>
      <c r="AS338" s="173">
        <f>IFERROR(AR338/AR323,0)</f>
        <v>0</v>
      </c>
      <c r="AT338" s="172">
        <f>SUM(AT326,AT330,AT336,AT337)</f>
        <v>0</v>
      </c>
      <c r="AU338" s="178">
        <f>IFERROR(AT338/AT338,0)</f>
        <v>0</v>
      </c>
      <c r="AV338" s="179">
        <f t="shared" si="604"/>
        <v>-2192</v>
      </c>
      <c r="AW338" s="180">
        <f t="shared" si="605"/>
        <v>-7.1939612733836561E-2</v>
      </c>
      <c r="AX338" s="181">
        <f t="shared" si="606"/>
        <v>3.020606107818864</v>
      </c>
      <c r="AY338" s="180">
        <f t="shared" si="607"/>
        <v>3.613153853305099E-2</v>
      </c>
      <c r="AZ338" s="181">
        <f t="shared" si="608"/>
        <v>-97835.075999999885</v>
      </c>
      <c r="BA338" s="182">
        <f t="shared" si="609"/>
        <v>-3.8407363090330895E-2</v>
      </c>
      <c r="BB338" s="179">
        <f t="shared" si="610"/>
        <v>28278</v>
      </c>
      <c r="BC338" s="180">
        <f t="shared" si="611"/>
        <v>0</v>
      </c>
      <c r="BD338" s="181">
        <f t="shared" si="612"/>
        <v>86.620868661150013</v>
      </c>
      <c r="BE338" s="180">
        <f t="shared" si="613"/>
        <v>0</v>
      </c>
      <c r="BF338" s="181">
        <f t="shared" si="614"/>
        <v>2449464.9240000001</v>
      </c>
      <c r="BG338" s="182">
        <f t="shared" si="615"/>
        <v>0</v>
      </c>
      <c r="BH338" s="179">
        <f t="shared" si="616"/>
        <v>28278</v>
      </c>
      <c r="BI338" s="180">
        <f t="shared" si="617"/>
        <v>0</v>
      </c>
      <c r="BJ338" s="181">
        <f t="shared" si="618"/>
        <v>86.620868661150013</v>
      </c>
      <c r="BK338" s="180">
        <f t="shared" si="619"/>
        <v>0</v>
      </c>
      <c r="BL338" s="181">
        <f t="shared" si="620"/>
        <v>2449464.9240000001</v>
      </c>
      <c r="BM338" s="183">
        <f t="shared" si="621"/>
        <v>0</v>
      </c>
      <c r="BN338" s="184">
        <f t="shared" si="622"/>
        <v>28278</v>
      </c>
      <c r="BO338" s="180">
        <f t="shared" si="623"/>
        <v>0</v>
      </c>
      <c r="BP338" s="181">
        <f t="shared" si="624"/>
        <v>86.620868661150013</v>
      </c>
      <c r="BQ338" s="180">
        <f t="shared" si="625"/>
        <v>0</v>
      </c>
      <c r="BR338" s="181">
        <f t="shared" si="596"/>
        <v>2449464.9240000001</v>
      </c>
      <c r="BS338" s="183">
        <f t="shared" si="626"/>
        <v>0</v>
      </c>
      <c r="CD338" s="2"/>
      <c r="CE338" s="2"/>
      <c r="CJ338" s="6"/>
      <c r="CK338" s="6"/>
      <c r="CM338" s="6"/>
    </row>
    <row r="339" spans="3:92" ht="18" customHeight="1" thickBot="1" x14ac:dyDescent="0.35">
      <c r="C339" s="316"/>
      <c r="D339" s="330" t="s">
        <v>60</v>
      </c>
      <c r="E339" s="331"/>
      <c r="F339" s="185">
        <f>F338/F318</f>
        <v>0.71635124015516638</v>
      </c>
      <c r="G339" s="186"/>
      <c r="H339" s="187"/>
      <c r="I339" s="188"/>
      <c r="J339" s="187"/>
      <c r="K339" s="189"/>
      <c r="L339" s="190">
        <f>L338/L318</f>
        <v>0.66481720935700017</v>
      </c>
      <c r="M339" s="186"/>
      <c r="N339" s="187"/>
      <c r="O339" s="188"/>
      <c r="P339" s="187"/>
      <c r="Q339" s="191"/>
      <c r="R339" s="190" t="e">
        <f>R338/R318</f>
        <v>#DIV/0!</v>
      </c>
      <c r="S339" s="186"/>
      <c r="T339" s="187"/>
      <c r="U339" s="188"/>
      <c r="V339" s="187"/>
      <c r="W339" s="191"/>
      <c r="X339" s="192" t="e">
        <f>X338/X318</f>
        <v>#DIV/0!</v>
      </c>
      <c r="Y339" s="186"/>
      <c r="Z339" s="187"/>
      <c r="AA339" s="188"/>
      <c r="AB339" s="187"/>
      <c r="AC339" s="189"/>
      <c r="AD339" s="190" t="e">
        <f>AD338/AD318</f>
        <v>#DIV/0!</v>
      </c>
      <c r="AE339" s="186"/>
      <c r="AF339" s="187"/>
      <c r="AG339" s="188"/>
      <c r="AH339" s="187"/>
      <c r="AI339" s="191"/>
      <c r="AJ339" s="190" t="e">
        <f>AJ338/AJ318</f>
        <v>#DIV/0!</v>
      </c>
      <c r="AK339" s="186"/>
      <c r="AL339" s="187"/>
      <c r="AM339" s="188"/>
      <c r="AN339" s="187"/>
      <c r="AO339" s="189"/>
      <c r="AP339" s="190" t="e">
        <f>AP338/AP318</f>
        <v>#DIV/0!</v>
      </c>
      <c r="AQ339" s="186"/>
      <c r="AR339" s="187"/>
      <c r="AS339" s="188"/>
      <c r="AT339" s="187"/>
      <c r="AU339" s="193"/>
      <c r="AV339" s="194">
        <f t="shared" si="604"/>
        <v>-5.1534030798166208E-2</v>
      </c>
      <c r="AW339" s="195"/>
      <c r="AX339" s="196"/>
      <c r="AY339" s="197"/>
      <c r="AZ339" s="196"/>
      <c r="BA339" s="197"/>
      <c r="BB339" s="194">
        <f t="shared" si="610"/>
        <v>0</v>
      </c>
      <c r="BC339" s="195"/>
      <c r="BD339" s="196"/>
      <c r="BE339" s="197"/>
      <c r="BF339" s="196"/>
      <c r="BG339" s="197"/>
      <c r="BH339" s="194">
        <f t="shared" si="616"/>
        <v>0</v>
      </c>
      <c r="BI339" s="195"/>
      <c r="BJ339" s="196"/>
      <c r="BK339" s="197"/>
      <c r="BL339" s="196"/>
      <c r="BM339" s="198"/>
      <c r="BN339" s="199">
        <f>IFERROR(L339-AP339,0)</f>
        <v>0</v>
      </c>
      <c r="BO339" s="195"/>
      <c r="BP339" s="196"/>
      <c r="BQ339" s="197"/>
      <c r="BR339" s="196"/>
      <c r="BS339" s="198"/>
      <c r="CD339" s="2"/>
      <c r="CE339" s="2"/>
      <c r="CJ339" s="6"/>
      <c r="CK339" s="6"/>
      <c r="CM339" s="6"/>
    </row>
    <row r="340" spans="3:92" ht="18" customHeight="1" x14ac:dyDescent="0.3">
      <c r="AM340" s="4"/>
      <c r="AS340" s="4"/>
      <c r="BI340" s="3"/>
      <c r="BK340" s="3"/>
      <c r="BM340" s="3"/>
      <c r="BO340" s="3"/>
      <c r="BQ340" s="3"/>
      <c r="BS340" s="3"/>
      <c r="CD340" s="2"/>
      <c r="CE340" s="2"/>
      <c r="CJ340" s="6"/>
      <c r="CK340" s="6"/>
      <c r="CM340" s="6"/>
    </row>
    <row r="341" spans="3:92" ht="18" customHeight="1" x14ac:dyDescent="0.3">
      <c r="AM341" s="4"/>
      <c r="AS341" s="4"/>
      <c r="BI341" s="3"/>
      <c r="BK341" s="3"/>
      <c r="BM341" s="3"/>
      <c r="BO341" s="3"/>
      <c r="BQ341" s="3"/>
      <c r="BS341" s="3"/>
      <c r="CD341" s="2"/>
      <c r="CE341" s="2"/>
      <c r="CJ341" s="6"/>
      <c r="CK341" s="6"/>
      <c r="CM341" s="6"/>
    </row>
    <row r="342" spans="3:92" s="8" customFormat="1" ht="18" customHeight="1" thickBot="1" x14ac:dyDescent="0.35">
      <c r="C342" s="7"/>
      <c r="D342" s="7"/>
      <c r="E342" s="7"/>
      <c r="F342" s="7">
        <f>SUM(F150,F174,F198,F222,F246,F270)</f>
        <v>43240</v>
      </c>
      <c r="G342" s="3"/>
      <c r="I342" s="4"/>
      <c r="J342" s="9"/>
      <c r="K342" s="237"/>
      <c r="L342" s="7">
        <f>SUM(L150,L174,L198,L222,L246,L270)</f>
        <v>43240</v>
      </c>
      <c r="M342" s="3"/>
      <c r="O342" s="4"/>
      <c r="P342" s="9"/>
      <c r="Q342" s="237"/>
      <c r="R342" s="10">
        <f>SUM(R150,R174,R198,R222,R246,R270)</f>
        <v>42254</v>
      </c>
      <c r="S342" s="11"/>
      <c r="T342" s="10"/>
      <c r="U342" s="12"/>
      <c r="V342" s="9"/>
      <c r="W342" s="237"/>
      <c r="X342" s="10">
        <f>SUM(X150,X174,X198,X222,X246,X270)</f>
        <v>0</v>
      </c>
      <c r="Y342" s="11"/>
      <c r="Z342" s="10"/>
      <c r="AA342" s="12"/>
      <c r="AB342" s="9"/>
      <c r="AC342" s="237"/>
      <c r="AD342" s="10">
        <f>SUM(AD150,AD174,AD198,AD222,AD246,AD270)</f>
        <v>0</v>
      </c>
      <c r="AE342" s="11"/>
      <c r="AF342" s="10"/>
      <c r="AG342" s="12"/>
      <c r="AH342" s="9"/>
      <c r="AI342" s="237"/>
      <c r="AJ342" s="10">
        <f>SUM(AJ150,AJ174,AJ198,AJ222,AJ246,AJ270)</f>
        <v>0</v>
      </c>
      <c r="AK342" s="3"/>
      <c r="AM342" s="4"/>
      <c r="AO342" s="3"/>
      <c r="AP342" s="10">
        <f>SUM(AP150,AP174,AP198,AP222,AP246,AP270)</f>
        <v>0</v>
      </c>
      <c r="AQ342" s="3"/>
      <c r="AS342" s="4"/>
      <c r="AU342" s="3"/>
      <c r="AW342" s="3"/>
      <c r="AY342" s="3"/>
      <c r="BA342" s="3"/>
      <c r="BC342" s="3"/>
      <c r="BE342" s="3"/>
      <c r="BG342" s="3"/>
      <c r="BI342" s="3"/>
      <c r="BK342" s="3"/>
      <c r="BM342" s="11" t="s">
        <v>1</v>
      </c>
      <c r="BO342" s="3"/>
      <c r="BQ342" s="3"/>
      <c r="BS342" s="11" t="s">
        <v>1</v>
      </c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6"/>
      <c r="CK342" s="6"/>
      <c r="CL342" s="2"/>
      <c r="CM342" s="6"/>
      <c r="CN342" s="2"/>
    </row>
    <row r="343" spans="3:92" s="15" customFormat="1" ht="18" customHeight="1" x14ac:dyDescent="0.3">
      <c r="C343" s="347" t="s">
        <v>2</v>
      </c>
      <c r="D343" s="345"/>
      <c r="E343" s="352"/>
      <c r="F343" s="358" t="str">
        <f>$F$7</f>
        <v>2025 Budget</v>
      </c>
      <c r="G343" s="345"/>
      <c r="H343" s="345"/>
      <c r="I343" s="345"/>
      <c r="J343" s="345"/>
      <c r="K343" s="346"/>
      <c r="L343" s="359" t="str">
        <f>$L$7</f>
        <v>2025 Actual</v>
      </c>
      <c r="M343" s="345"/>
      <c r="N343" s="345"/>
      <c r="O343" s="345"/>
      <c r="P343" s="345"/>
      <c r="Q343" s="348"/>
      <c r="R343" s="347" t="str">
        <f>$R$7</f>
        <v>2024 Actual</v>
      </c>
      <c r="S343" s="345"/>
      <c r="T343" s="345"/>
      <c r="U343" s="345"/>
      <c r="V343" s="345"/>
      <c r="W343" s="348"/>
      <c r="X343" s="344" t="str">
        <f>$X$7</f>
        <v>2023 Actual</v>
      </c>
      <c r="Y343" s="345"/>
      <c r="Z343" s="345"/>
      <c r="AA343" s="345"/>
      <c r="AB343" s="345"/>
      <c r="AC343" s="346"/>
      <c r="AD343" s="347" t="str">
        <f>$AD$7</f>
        <v>2022 Actual</v>
      </c>
      <c r="AE343" s="345"/>
      <c r="AF343" s="345"/>
      <c r="AG343" s="345"/>
      <c r="AH343" s="345"/>
      <c r="AI343" s="348"/>
      <c r="AJ343" s="347" t="str">
        <f>$AJ$7</f>
        <v>2021 Actual</v>
      </c>
      <c r="AK343" s="345"/>
      <c r="AL343" s="345"/>
      <c r="AM343" s="345"/>
      <c r="AN343" s="345"/>
      <c r="AO343" s="346"/>
      <c r="AP343" s="347" t="str">
        <f>$AP$7</f>
        <v>2020 Actual</v>
      </c>
      <c r="AQ343" s="345"/>
      <c r="AR343" s="345"/>
      <c r="AS343" s="345"/>
      <c r="AT343" s="345"/>
      <c r="AU343" s="349"/>
      <c r="AV343" s="350" t="str">
        <f>$AV$7</f>
        <v>2025 Actual vs. 2025 Budget</v>
      </c>
      <c r="AW343" s="340"/>
      <c r="AX343" s="340"/>
      <c r="AY343" s="340"/>
      <c r="AZ343" s="340"/>
      <c r="BA343" s="351"/>
      <c r="BB343" s="350" t="str">
        <f>$BB$7</f>
        <v>2025 Actual vs. 2024 Actual</v>
      </c>
      <c r="BC343" s="340"/>
      <c r="BD343" s="340"/>
      <c r="BE343" s="340"/>
      <c r="BF343" s="340"/>
      <c r="BG343" s="351"/>
      <c r="BH343" s="350" t="str">
        <f>$BH$7</f>
        <v>2025 Actual vs. 2023 Actual</v>
      </c>
      <c r="BI343" s="340"/>
      <c r="BJ343" s="340"/>
      <c r="BK343" s="340"/>
      <c r="BL343" s="340"/>
      <c r="BM343" s="341"/>
      <c r="BN343" s="339" t="str">
        <f>$BN$7</f>
        <v>2024 Actual vs. 2019 Actual</v>
      </c>
      <c r="BO343" s="340"/>
      <c r="BP343" s="340"/>
      <c r="BQ343" s="340"/>
      <c r="BR343" s="340"/>
      <c r="BS343" s="341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6"/>
      <c r="CK343" s="14"/>
      <c r="CL343" s="8"/>
      <c r="CM343" s="14"/>
      <c r="CN343" s="8"/>
    </row>
    <row r="344" spans="3:92" s="15" customFormat="1" ht="18" customHeight="1" x14ac:dyDescent="0.3">
      <c r="C344" s="353"/>
      <c r="D344" s="333"/>
      <c r="E344" s="354"/>
      <c r="F344" s="342" t="s">
        <v>15</v>
      </c>
      <c r="G344" s="333"/>
      <c r="H344" s="334" t="s">
        <v>16</v>
      </c>
      <c r="I344" s="333"/>
      <c r="J344" s="334" t="s">
        <v>17</v>
      </c>
      <c r="K344" s="336"/>
      <c r="L344" s="335" t="s">
        <v>15</v>
      </c>
      <c r="M344" s="333"/>
      <c r="N344" s="334" t="s">
        <v>16</v>
      </c>
      <c r="O344" s="333"/>
      <c r="P344" s="334" t="s">
        <v>17</v>
      </c>
      <c r="Q344" s="343"/>
      <c r="R344" s="335" t="s">
        <v>15</v>
      </c>
      <c r="S344" s="333"/>
      <c r="T344" s="334" t="s">
        <v>16</v>
      </c>
      <c r="U344" s="333"/>
      <c r="V344" s="334" t="s">
        <v>18</v>
      </c>
      <c r="W344" s="343"/>
      <c r="X344" s="338" t="s">
        <v>15</v>
      </c>
      <c r="Y344" s="333"/>
      <c r="Z344" s="334" t="s">
        <v>16</v>
      </c>
      <c r="AA344" s="333"/>
      <c r="AB344" s="334" t="s">
        <v>18</v>
      </c>
      <c r="AC344" s="336"/>
      <c r="AD344" s="335" t="s">
        <v>15</v>
      </c>
      <c r="AE344" s="333"/>
      <c r="AF344" s="334" t="s">
        <v>16</v>
      </c>
      <c r="AG344" s="333"/>
      <c r="AH344" s="334" t="s">
        <v>19</v>
      </c>
      <c r="AI344" s="343"/>
      <c r="AJ344" s="335" t="s">
        <v>15</v>
      </c>
      <c r="AK344" s="333"/>
      <c r="AL344" s="334" t="s">
        <v>16</v>
      </c>
      <c r="AM344" s="333"/>
      <c r="AN344" s="334" t="s">
        <v>19</v>
      </c>
      <c r="AO344" s="336"/>
      <c r="AP344" s="335" t="s">
        <v>15</v>
      </c>
      <c r="AQ344" s="333"/>
      <c r="AR344" s="334" t="s">
        <v>16</v>
      </c>
      <c r="AS344" s="333"/>
      <c r="AT344" s="334" t="s">
        <v>19</v>
      </c>
      <c r="AU344" s="337"/>
      <c r="AV344" s="332" t="s">
        <v>15</v>
      </c>
      <c r="AW344" s="333"/>
      <c r="AX344" s="334" t="s">
        <v>16</v>
      </c>
      <c r="AY344" s="333"/>
      <c r="AZ344" s="334" t="s">
        <v>17</v>
      </c>
      <c r="BA344" s="336"/>
      <c r="BB344" s="332" t="s">
        <v>15</v>
      </c>
      <c r="BC344" s="333"/>
      <c r="BD344" s="334" t="s">
        <v>16</v>
      </c>
      <c r="BE344" s="333"/>
      <c r="BF344" s="334" t="s">
        <v>17</v>
      </c>
      <c r="BG344" s="336"/>
      <c r="BH344" s="332" t="s">
        <v>15</v>
      </c>
      <c r="BI344" s="333"/>
      <c r="BJ344" s="334" t="s">
        <v>16</v>
      </c>
      <c r="BK344" s="333"/>
      <c r="BL344" s="334" t="s">
        <v>17</v>
      </c>
      <c r="BM344" s="337"/>
      <c r="BN344" s="338" t="s">
        <v>15</v>
      </c>
      <c r="BO344" s="333"/>
      <c r="BP344" s="334" t="s">
        <v>16</v>
      </c>
      <c r="BQ344" s="333"/>
      <c r="BR344" s="334" t="s">
        <v>17</v>
      </c>
      <c r="BS344" s="337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6"/>
      <c r="CK344" s="236"/>
      <c r="CM344" s="236"/>
    </row>
    <row r="345" spans="3:92" s="15" customFormat="1" ht="18" customHeight="1" thickBot="1" x14ac:dyDescent="0.35">
      <c r="C345" s="355"/>
      <c r="D345" s="356"/>
      <c r="E345" s="357"/>
      <c r="F345" s="19"/>
      <c r="G345" s="20" t="s">
        <v>28</v>
      </c>
      <c r="H345" s="21"/>
      <c r="I345" s="22" t="s">
        <v>29</v>
      </c>
      <c r="J345" s="21"/>
      <c r="K345" s="23" t="s">
        <v>28</v>
      </c>
      <c r="L345" s="24"/>
      <c r="M345" s="20" t="s">
        <v>28</v>
      </c>
      <c r="N345" s="21"/>
      <c r="O345" s="22" t="s">
        <v>29</v>
      </c>
      <c r="P345" s="21"/>
      <c r="Q345" s="25" t="s">
        <v>28</v>
      </c>
      <c r="R345" s="24"/>
      <c r="S345" s="20" t="s">
        <v>28</v>
      </c>
      <c r="T345" s="21"/>
      <c r="U345" s="22" t="s">
        <v>29</v>
      </c>
      <c r="V345" s="21"/>
      <c r="W345" s="25" t="s">
        <v>28</v>
      </c>
      <c r="X345" s="26"/>
      <c r="Y345" s="20" t="s">
        <v>28</v>
      </c>
      <c r="Z345" s="21"/>
      <c r="AA345" s="22" t="s">
        <v>29</v>
      </c>
      <c r="AB345" s="21"/>
      <c r="AC345" s="23" t="s">
        <v>28</v>
      </c>
      <c r="AD345" s="24"/>
      <c r="AE345" s="20" t="s">
        <v>28</v>
      </c>
      <c r="AF345" s="21"/>
      <c r="AG345" s="22" t="s">
        <v>29</v>
      </c>
      <c r="AH345" s="21"/>
      <c r="AI345" s="25" t="s">
        <v>28</v>
      </c>
      <c r="AJ345" s="24"/>
      <c r="AK345" s="20" t="s">
        <v>28</v>
      </c>
      <c r="AL345" s="21"/>
      <c r="AM345" s="22" t="s">
        <v>29</v>
      </c>
      <c r="AN345" s="21"/>
      <c r="AO345" s="23" t="s">
        <v>28</v>
      </c>
      <c r="AP345" s="24"/>
      <c r="AQ345" s="20" t="s">
        <v>28</v>
      </c>
      <c r="AR345" s="21"/>
      <c r="AS345" s="22" t="s">
        <v>29</v>
      </c>
      <c r="AT345" s="21"/>
      <c r="AU345" s="27" t="s">
        <v>28</v>
      </c>
      <c r="AV345" s="28"/>
      <c r="AW345" s="20" t="s">
        <v>30</v>
      </c>
      <c r="AX345" s="21"/>
      <c r="AY345" s="20" t="s">
        <v>30</v>
      </c>
      <c r="AZ345" s="21"/>
      <c r="BA345" s="23" t="s">
        <v>30</v>
      </c>
      <c r="BB345" s="28"/>
      <c r="BC345" s="20" t="s">
        <v>30</v>
      </c>
      <c r="BD345" s="21"/>
      <c r="BE345" s="20" t="s">
        <v>30</v>
      </c>
      <c r="BF345" s="21"/>
      <c r="BG345" s="23" t="s">
        <v>30</v>
      </c>
      <c r="BH345" s="28"/>
      <c r="BI345" s="20" t="s">
        <v>30</v>
      </c>
      <c r="BJ345" s="21"/>
      <c r="BK345" s="20" t="s">
        <v>30</v>
      </c>
      <c r="BL345" s="21"/>
      <c r="BM345" s="27" t="s">
        <v>30</v>
      </c>
      <c r="BN345" s="26"/>
      <c r="BO345" s="20" t="s">
        <v>30</v>
      </c>
      <c r="BP345" s="21"/>
      <c r="BQ345" s="20" t="s">
        <v>30</v>
      </c>
      <c r="BR345" s="21"/>
      <c r="BS345" s="27" t="s">
        <v>30</v>
      </c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6"/>
      <c r="CK345" s="236"/>
      <c r="CM345" s="236"/>
    </row>
    <row r="346" spans="3:92" ht="18" customHeight="1" thickTop="1" x14ac:dyDescent="0.3">
      <c r="C346" s="360" t="s">
        <v>95</v>
      </c>
      <c r="D346" s="317" t="s">
        <v>33</v>
      </c>
      <c r="E346" s="34" t="s">
        <v>34</v>
      </c>
      <c r="F346" s="35">
        <f t="shared" ref="F346:F349" si="655">SUM(F154,F178,F202,F226,F250,F274)</f>
        <v>6600</v>
      </c>
      <c r="G346" s="36">
        <f>IFERROR(F346/F362,0)</f>
        <v>0.18067341910758281</v>
      </c>
      <c r="H346" s="37">
        <f>IFERROR(J346/F346,"0")</f>
        <v>110.27272727272727</v>
      </c>
      <c r="I346" s="38">
        <f>IFERROR(H346/H347,0)</f>
        <v>0.98795673889306757</v>
      </c>
      <c r="J346" s="37">
        <f t="shared" ref="J346:J349" si="656">SUM(J154,J178,J202,J226,J250,J274)</f>
        <v>727800</v>
      </c>
      <c r="K346" s="39">
        <f>IFERROR(J346/J362,0)</f>
        <v>0.20112194987150078</v>
      </c>
      <c r="L346" s="40">
        <f t="shared" ref="L346:L349" si="657">SUM(L154,L178,L202,L226,L250,L274)</f>
        <v>3383</v>
      </c>
      <c r="M346" s="36">
        <f>IFERROR(L346/L362,0)</f>
        <v>0.12052012825080156</v>
      </c>
      <c r="N346" s="37">
        <f>IFERROR(P346/L346,"0")</f>
        <v>140.15471327224358</v>
      </c>
      <c r="O346" s="38">
        <f>IFERROR(N346/N347,0)</f>
        <v>0.99860501474481245</v>
      </c>
      <c r="P346" s="37">
        <f t="shared" ref="P346:P349" si="658">SUM(P154,P178,P202,P226,P250,P274)</f>
        <v>474143.39500000002</v>
      </c>
      <c r="Q346" s="41">
        <f>IFERROR(P346/P362,0)</f>
        <v>0.15021751165056232</v>
      </c>
      <c r="R346" s="40">
        <f t="shared" ref="R346:R349" si="659">SUM(R154,R178,R202,R226,R250,R274)</f>
        <v>6984</v>
      </c>
      <c r="S346" s="36">
        <f>IFERROR(R346/R362,0)</f>
        <v>0.2239394619553019</v>
      </c>
      <c r="T346" s="37">
        <f>IFERROR(V346/R346,"0")</f>
        <v>111.28012142038946</v>
      </c>
      <c r="U346" s="38">
        <f>IFERROR(T346/T347,0)</f>
        <v>0.97534355260980199</v>
      </c>
      <c r="V346" s="37">
        <f t="shared" ref="V346:V349" si="660">SUM(V154,V178,V202,V226,V250,V274)</f>
        <v>777180.36800000002</v>
      </c>
      <c r="W346" s="41">
        <f>IFERROR(V346/V362,0)</f>
        <v>0.25065794090271576</v>
      </c>
      <c r="X346" s="42">
        <f t="shared" ref="X346:X349" si="661">SUM(X154,X178,X202,X226,X250,X274)</f>
        <v>0</v>
      </c>
      <c r="Y346" s="36">
        <f>IFERROR(X346/X362,0)</f>
        <v>0</v>
      </c>
      <c r="Z346" s="37" t="str">
        <f>IFERROR(AB346/X346,"0")</f>
        <v>0</v>
      </c>
      <c r="AA346" s="38">
        <f>IFERROR(Z346/Z347,0)</f>
        <v>0</v>
      </c>
      <c r="AB346" s="37">
        <f t="shared" ref="AB346:AB349" si="662">SUM(AB154,AB178,AB202,AB226,AB250,AB274)</f>
        <v>0</v>
      </c>
      <c r="AC346" s="39">
        <f>IFERROR(AB346/AB362,0)</f>
        <v>0</v>
      </c>
      <c r="AD346" s="40">
        <f t="shared" ref="AD346:AD349" si="663">SUM(AD154,AD178,AD202,AD226,AD250,AD274)</f>
        <v>0</v>
      </c>
      <c r="AE346" s="36">
        <f>IFERROR(AD346/AD362,0)</f>
        <v>0</v>
      </c>
      <c r="AF346" s="37" t="str">
        <f>IFERROR(AH346/AD346,"0")</f>
        <v>0</v>
      </c>
      <c r="AG346" s="38">
        <f>IFERROR(AF346/AF347,0)</f>
        <v>0</v>
      </c>
      <c r="AH346" s="37">
        <f t="shared" ref="AH346:AH349" si="664">SUM(AH154,AH178,AH202,AH226,AH250,AH274)</f>
        <v>0</v>
      </c>
      <c r="AI346" s="41">
        <f>IFERROR(AH346/AH362,0)</f>
        <v>0</v>
      </c>
      <c r="AJ346" s="40">
        <f t="shared" ref="AJ346:AJ349" si="665">SUM(AJ154,AJ178,AJ202,AJ226,AJ250,AJ274)</f>
        <v>0</v>
      </c>
      <c r="AK346" s="36">
        <f>IFERROR(AJ346/AJ362,0)</f>
        <v>0</v>
      </c>
      <c r="AL346" s="37" t="str">
        <f>IFERROR(AN346/AJ346,"0")</f>
        <v>0</v>
      </c>
      <c r="AM346" s="38">
        <f>IFERROR(AL346/AL347,0)</f>
        <v>0</v>
      </c>
      <c r="AN346" s="37">
        <f t="shared" ref="AN346:AN349" si="666">SUM(AN154,AN178,AN202,AN226,AN250,AN274)</f>
        <v>0</v>
      </c>
      <c r="AO346" s="39">
        <f>IFERROR(AN346/AN362,0)</f>
        <v>0</v>
      </c>
      <c r="AP346" s="40">
        <f t="shared" ref="AP346:AP349" si="667">SUM(AP154,AP178,AP202,AP226,AP250,AP274)</f>
        <v>0</v>
      </c>
      <c r="AQ346" s="36">
        <f>IFERROR(AP346/AP362,0)</f>
        <v>0</v>
      </c>
      <c r="AR346" s="37" t="str">
        <f>IFERROR(AT346/AP346,"0")</f>
        <v>0</v>
      </c>
      <c r="AS346" s="38">
        <f>IFERROR(AR346/AR347,0)</f>
        <v>0</v>
      </c>
      <c r="AT346" s="37">
        <f t="shared" ref="AT346:AT349" si="668">SUM(AT154,AT178,AT202,AT226,AT250,AT274)</f>
        <v>0</v>
      </c>
      <c r="AU346" s="43">
        <f>IFERROR(AT346/AT362,0)</f>
        <v>0</v>
      </c>
      <c r="AV346" s="44">
        <f>IFERROR(L346-F346,0)</f>
        <v>-3217</v>
      </c>
      <c r="AW346" s="45">
        <f>IFERROR(AV346/F346,0)</f>
        <v>-0.48742424242424243</v>
      </c>
      <c r="AX346" s="46">
        <f>IFERROR(N346-H346,0)</f>
        <v>29.881985999516317</v>
      </c>
      <c r="AY346" s="45">
        <f>IFERROR(AX346/H346,0)</f>
        <v>0.27098256058918341</v>
      </c>
      <c r="AZ346" s="46">
        <f>IFERROR(P346-J346,0)</f>
        <v>-253656.60499999998</v>
      </c>
      <c r="BA346" s="47">
        <f>IFERROR(AZ346/J346,0)</f>
        <v>-0.34852515114042315</v>
      </c>
      <c r="BB346" s="44">
        <f>IFERROR(L346-R346,0)</f>
        <v>-3601</v>
      </c>
      <c r="BC346" s="45">
        <f>IFERROR(BB346/R346,0)</f>
        <v>-0.51560710194730808</v>
      </c>
      <c r="BD346" s="46">
        <f>IFERROR(N346-T346,0)</f>
        <v>28.87459185185412</v>
      </c>
      <c r="BE346" s="45">
        <f>IFERROR(BD346/T346,0)</f>
        <v>0.25947663862418763</v>
      </c>
      <c r="BF346" s="46">
        <f>IFERROR(P346-V346,0)</f>
        <v>-303036.973</v>
      </c>
      <c r="BG346" s="47">
        <f>IFERROR(BF346/V346,0)</f>
        <v>-0.38991846098716687</v>
      </c>
      <c r="BH346" s="44">
        <f>IFERROR(L346-X346,0)</f>
        <v>3383</v>
      </c>
      <c r="BI346" s="45">
        <f>IFERROR(BH346/X346,0)</f>
        <v>0</v>
      </c>
      <c r="BJ346" s="46">
        <f>IFERROR(N346-Z346,0)</f>
        <v>140.15471327224358</v>
      </c>
      <c r="BK346" s="45">
        <f>IFERROR(BJ346/Z346,0)</f>
        <v>0</v>
      </c>
      <c r="BL346" s="46">
        <f>IFERROR(P346-AB346,0)</f>
        <v>474143.39500000002</v>
      </c>
      <c r="BM346" s="48">
        <f>IFERROR(BL346/AB346,0)</f>
        <v>0</v>
      </c>
      <c r="BN346" s="49">
        <f>IFERROR(L346-AP346,0)</f>
        <v>3383</v>
      </c>
      <c r="BO346" s="45">
        <f>IFERROR(BN346/AP346,0)</f>
        <v>0</v>
      </c>
      <c r="BP346" s="46">
        <f>IFERROR(N346-AR346,0)</f>
        <v>140.15471327224358</v>
      </c>
      <c r="BQ346" s="45">
        <f>IFERROR(BP346/AR346,0)</f>
        <v>0</v>
      </c>
      <c r="BR346" s="46">
        <f t="shared" ref="BR346:BR362" si="669">IFERROR(P346-AT346,0)</f>
        <v>474143.39500000002</v>
      </c>
      <c r="BS346" s="48">
        <f>IFERROR(BR346/AT346,0)</f>
        <v>0</v>
      </c>
      <c r="CD346" s="2"/>
      <c r="CE346" s="2"/>
      <c r="CJ346" s="6"/>
      <c r="CK346" s="236"/>
      <c r="CL346" s="15"/>
      <c r="CM346" s="236"/>
      <c r="CN346" s="15"/>
    </row>
    <row r="347" spans="3:92" ht="18" customHeight="1" x14ac:dyDescent="0.3">
      <c r="C347" s="315"/>
      <c r="D347" s="318"/>
      <c r="E347" s="60" t="s">
        <v>36</v>
      </c>
      <c r="F347" s="61">
        <f t="shared" si="655"/>
        <v>7400</v>
      </c>
      <c r="G347" s="62">
        <f>IFERROR(F347/F362,0)</f>
        <v>0.20257322748425952</v>
      </c>
      <c r="H347" s="63">
        <f t="shared" ref="H347:H362" si="670">IFERROR(J347/F347,"0")</f>
        <v>111.61695945945942</v>
      </c>
      <c r="I347" s="64">
        <f>IFERROR(H347/H347,0)</f>
        <v>1</v>
      </c>
      <c r="J347" s="63">
        <f t="shared" si="656"/>
        <v>825965.49999999977</v>
      </c>
      <c r="K347" s="65">
        <f>IFERROR(J347/J362,0)</f>
        <v>0.22824923315002615</v>
      </c>
      <c r="L347" s="66">
        <f t="shared" si="657"/>
        <v>6644</v>
      </c>
      <c r="M347" s="62">
        <f>IFERROR(L347/L362,0)</f>
        <v>0.23669397933737085</v>
      </c>
      <c r="N347" s="63">
        <f t="shared" ref="N347:N362" si="671">IFERROR(P347/L347,"0")</f>
        <v>140.35050015051175</v>
      </c>
      <c r="O347" s="64">
        <f>IFERROR(N347/N347,0)</f>
        <v>1</v>
      </c>
      <c r="P347" s="63">
        <f t="shared" si="658"/>
        <v>932488.72300000011</v>
      </c>
      <c r="Q347" s="67">
        <f>IFERROR(P347/P362,0)</f>
        <v>0.29542989966415223</v>
      </c>
      <c r="R347" s="66">
        <f t="shared" si="659"/>
        <v>8003</v>
      </c>
      <c r="S347" s="62">
        <f>IFERROR(R347/R362,0)</f>
        <v>0.25661333247827622</v>
      </c>
      <c r="T347" s="63">
        <f t="shared" ref="T347:T362" si="672">IFERROR(V347/R347,"0")</f>
        <v>114.09325577908282</v>
      </c>
      <c r="U347" s="64">
        <f>IFERROR(T347/T347,0)</f>
        <v>1</v>
      </c>
      <c r="V347" s="63">
        <f t="shared" si="660"/>
        <v>913088.32599999988</v>
      </c>
      <c r="W347" s="67">
        <f>IFERROR(V347/V362,0)</f>
        <v>0.2944912778052412</v>
      </c>
      <c r="X347" s="68">
        <f t="shared" si="661"/>
        <v>0</v>
      </c>
      <c r="Y347" s="62">
        <f>IFERROR(X347/X362,0)</f>
        <v>0</v>
      </c>
      <c r="Z347" s="63" t="str">
        <f t="shared" ref="Z347:Z362" si="673">IFERROR(AB347/X347,"0")</f>
        <v>0</v>
      </c>
      <c r="AA347" s="64">
        <f>IFERROR(Z347/Z347,0)</f>
        <v>0</v>
      </c>
      <c r="AB347" s="63">
        <f t="shared" si="662"/>
        <v>0</v>
      </c>
      <c r="AC347" s="65">
        <f>IFERROR(AB347/AB362,0)</f>
        <v>0</v>
      </c>
      <c r="AD347" s="66">
        <f t="shared" si="663"/>
        <v>0</v>
      </c>
      <c r="AE347" s="62">
        <f>IFERROR(AD347/AD362,0)</f>
        <v>0</v>
      </c>
      <c r="AF347" s="63" t="str">
        <f t="shared" ref="AF347:AF362" si="674">IFERROR(AH347/AD347,"0")</f>
        <v>0</v>
      </c>
      <c r="AG347" s="64">
        <f>IFERROR(AF347/AF347,0)</f>
        <v>0</v>
      </c>
      <c r="AH347" s="63">
        <f t="shared" si="664"/>
        <v>0</v>
      </c>
      <c r="AI347" s="67">
        <f>IFERROR(AH347/AH362,0)</f>
        <v>0</v>
      </c>
      <c r="AJ347" s="66">
        <f t="shared" si="665"/>
        <v>0</v>
      </c>
      <c r="AK347" s="62">
        <f>IFERROR(AJ347/AJ362,0)</f>
        <v>0</v>
      </c>
      <c r="AL347" s="63" t="str">
        <f t="shared" ref="AL347:AL362" si="675">IFERROR(AN347/AJ347,"0")</f>
        <v>0</v>
      </c>
      <c r="AM347" s="64">
        <f>IFERROR(AL347/AL347,0)</f>
        <v>0</v>
      </c>
      <c r="AN347" s="63">
        <f t="shared" si="666"/>
        <v>0</v>
      </c>
      <c r="AO347" s="65">
        <f>IFERROR(AN347/AN362,0)</f>
        <v>0</v>
      </c>
      <c r="AP347" s="66">
        <f t="shared" si="667"/>
        <v>0</v>
      </c>
      <c r="AQ347" s="62">
        <f>IFERROR(AP347/AP362,0)</f>
        <v>0</v>
      </c>
      <c r="AR347" s="63" t="str">
        <f t="shared" ref="AR347:AR362" si="676">IFERROR(AT347/AP347,"0")</f>
        <v>0</v>
      </c>
      <c r="AS347" s="64">
        <f>IFERROR(AR347/AR347,0)</f>
        <v>0</v>
      </c>
      <c r="AT347" s="63">
        <f t="shared" si="668"/>
        <v>0</v>
      </c>
      <c r="AU347" s="69">
        <f>IFERROR(AT347/AT362,0)</f>
        <v>0</v>
      </c>
      <c r="AV347" s="70">
        <f t="shared" ref="AV347:AV363" si="677">IFERROR(L347-F347,0)</f>
        <v>-756</v>
      </c>
      <c r="AW347" s="71">
        <f t="shared" ref="AW347:AW362" si="678">IFERROR(AV347/F347,0)</f>
        <v>-0.10216216216216216</v>
      </c>
      <c r="AX347" s="72">
        <f t="shared" ref="AX347:AX362" si="679">IFERROR(N347-H347,0)</f>
        <v>28.733540691052326</v>
      </c>
      <c r="AY347" s="71">
        <f t="shared" ref="AY347:AY362" si="680">IFERROR(AX347/H347,0)</f>
        <v>0.25742988189432525</v>
      </c>
      <c r="AZ347" s="72">
        <f t="shared" ref="AZ347:AZ362" si="681">IFERROR(P347-J347,0)</f>
        <v>106523.22300000035</v>
      </c>
      <c r="BA347" s="73">
        <f t="shared" ref="BA347:BA362" si="682">IFERROR(AZ347/J347,0)</f>
        <v>0.12896812639268876</v>
      </c>
      <c r="BB347" s="70">
        <f t="shared" ref="BB347:BB363" si="683">IFERROR(L347-R347,0)</f>
        <v>-1359</v>
      </c>
      <c r="BC347" s="71">
        <f t="shared" ref="BC347:BC362" si="684">IFERROR(BB347/R347,0)</f>
        <v>-0.16981132075471697</v>
      </c>
      <c r="BD347" s="72">
        <f t="shared" ref="BD347:BD362" si="685">IFERROR(N347-T347,0)</f>
        <v>26.257244371428925</v>
      </c>
      <c r="BE347" s="71">
        <f t="shared" ref="BE347:BE362" si="686">IFERROR(BD347/T347,0)</f>
        <v>0.23013844413617629</v>
      </c>
      <c r="BF347" s="72">
        <f t="shared" ref="BF347:BF362" si="687">IFERROR(P347-V347,0)</f>
        <v>19400.39700000023</v>
      </c>
      <c r="BG347" s="73">
        <f t="shared" ref="BG347:BG362" si="688">IFERROR(BF347/V347,0)</f>
        <v>2.124701022625957E-2</v>
      </c>
      <c r="BH347" s="70">
        <f t="shared" ref="BH347:BH363" si="689">IFERROR(L347-X347,0)</f>
        <v>6644</v>
      </c>
      <c r="BI347" s="71">
        <f t="shared" ref="BI347:BI362" si="690">IFERROR(BH347/X347,0)</f>
        <v>0</v>
      </c>
      <c r="BJ347" s="72">
        <f t="shared" ref="BJ347:BJ362" si="691">IFERROR(N347-Z347,0)</f>
        <v>140.35050015051175</v>
      </c>
      <c r="BK347" s="71">
        <f t="shared" ref="BK347:BK362" si="692">IFERROR(BJ347/Z347,0)</f>
        <v>0</v>
      </c>
      <c r="BL347" s="72">
        <f t="shared" ref="BL347:BL362" si="693">IFERROR(P347-AB347,0)</f>
        <v>932488.72300000011</v>
      </c>
      <c r="BM347" s="74">
        <f t="shared" ref="BM347:BM362" si="694">IFERROR(BL347/AB347,0)</f>
        <v>0</v>
      </c>
      <c r="BN347" s="75">
        <f t="shared" ref="BN347:BN362" si="695">IFERROR(L347-AP347,0)</f>
        <v>6644</v>
      </c>
      <c r="BO347" s="71">
        <f t="shared" ref="BO347:BO362" si="696">IFERROR(BN347/AP347,0)</f>
        <v>0</v>
      </c>
      <c r="BP347" s="72">
        <f t="shared" ref="BP347:BP362" si="697">IFERROR(N347-AR347,0)</f>
        <v>140.35050015051175</v>
      </c>
      <c r="BQ347" s="71">
        <f t="shared" ref="BQ347:BQ362" si="698">IFERROR(BP347/AR347,0)</f>
        <v>0</v>
      </c>
      <c r="BR347" s="72">
        <f t="shared" si="669"/>
        <v>932488.72300000011</v>
      </c>
      <c r="BS347" s="74">
        <f t="shared" ref="BS347:BS362" si="699">IFERROR(BR347/AT347,0)</f>
        <v>0</v>
      </c>
      <c r="CD347" s="2"/>
      <c r="CE347" s="2"/>
      <c r="CJ347" s="6"/>
      <c r="CK347" s="6"/>
      <c r="CM347" s="6"/>
    </row>
    <row r="348" spans="3:92" ht="18" customHeight="1" x14ac:dyDescent="0.3">
      <c r="C348" s="315"/>
      <c r="D348" s="318"/>
      <c r="E348" s="60" t="s">
        <v>37</v>
      </c>
      <c r="F348" s="61">
        <f t="shared" si="655"/>
        <v>1050</v>
      </c>
      <c r="G348" s="62">
        <f>IFERROR(F348/F362,0)</f>
        <v>2.8743498494388176E-2</v>
      </c>
      <c r="H348" s="63">
        <f t="shared" si="670"/>
        <v>115.03000000000002</v>
      </c>
      <c r="I348" s="64">
        <f>IFERROR(H348/H347,0)</f>
        <v>1.0305781536880176</v>
      </c>
      <c r="J348" s="63">
        <f t="shared" si="656"/>
        <v>120781.50000000001</v>
      </c>
      <c r="K348" s="65">
        <f>IFERROR(J348/J362,0)</f>
        <v>3.3377041478984168E-2</v>
      </c>
      <c r="L348" s="66">
        <f t="shared" si="657"/>
        <v>872</v>
      </c>
      <c r="M348" s="62">
        <f>IFERROR(L348/L362,0)</f>
        <v>3.1065194157463484E-2</v>
      </c>
      <c r="N348" s="63">
        <f t="shared" si="671"/>
        <v>142.68766169724771</v>
      </c>
      <c r="O348" s="64">
        <f>IFERROR(N348/N347,0)</f>
        <v>1.0166523207557479</v>
      </c>
      <c r="P348" s="63">
        <f t="shared" si="658"/>
        <v>124423.641</v>
      </c>
      <c r="Q348" s="67">
        <f>IFERROR(P348/P362,0)</f>
        <v>3.9419740818118713E-2</v>
      </c>
      <c r="R348" s="66">
        <f t="shared" si="659"/>
        <v>1531</v>
      </c>
      <c r="S348" s="62">
        <f>IFERROR(R348/R362,0)</f>
        <v>4.9090967390258762E-2</v>
      </c>
      <c r="T348" s="63">
        <f t="shared" si="672"/>
        <v>120.41236838667538</v>
      </c>
      <c r="U348" s="64">
        <f>IFERROR(T348/T347,0)</f>
        <v>1.0553855051680545</v>
      </c>
      <c r="V348" s="63">
        <f t="shared" si="660"/>
        <v>184351.33600000001</v>
      </c>
      <c r="W348" s="67">
        <f>IFERROR(V348/V362,0)</f>
        <v>5.94574029235189E-2</v>
      </c>
      <c r="X348" s="68">
        <f t="shared" si="661"/>
        <v>0</v>
      </c>
      <c r="Y348" s="62">
        <f>IFERROR(X348/X362,0)</f>
        <v>0</v>
      </c>
      <c r="Z348" s="63" t="str">
        <f t="shared" si="673"/>
        <v>0</v>
      </c>
      <c r="AA348" s="64">
        <f>IFERROR(Z348/Z347,0)</f>
        <v>0</v>
      </c>
      <c r="AB348" s="63">
        <f t="shared" si="662"/>
        <v>0</v>
      </c>
      <c r="AC348" s="65">
        <f>IFERROR(AB348/AB362,0)</f>
        <v>0</v>
      </c>
      <c r="AD348" s="66">
        <f t="shared" si="663"/>
        <v>0</v>
      </c>
      <c r="AE348" s="62">
        <f>IFERROR(AD348/AD362,0)</f>
        <v>0</v>
      </c>
      <c r="AF348" s="63" t="str">
        <f t="shared" si="674"/>
        <v>0</v>
      </c>
      <c r="AG348" s="64">
        <f>IFERROR(AF348/AF347,0)</f>
        <v>0</v>
      </c>
      <c r="AH348" s="63">
        <f t="shared" si="664"/>
        <v>0</v>
      </c>
      <c r="AI348" s="67">
        <f>IFERROR(AH348/AH362,0)</f>
        <v>0</v>
      </c>
      <c r="AJ348" s="66">
        <f t="shared" si="665"/>
        <v>0</v>
      </c>
      <c r="AK348" s="62">
        <f>IFERROR(AJ348/AJ362,0)</f>
        <v>0</v>
      </c>
      <c r="AL348" s="63" t="str">
        <f t="shared" si="675"/>
        <v>0</v>
      </c>
      <c r="AM348" s="64">
        <f>IFERROR(AL348/AL347,0)</f>
        <v>0</v>
      </c>
      <c r="AN348" s="63">
        <f t="shared" si="666"/>
        <v>0</v>
      </c>
      <c r="AO348" s="65">
        <f>IFERROR(AN348/AN362,0)</f>
        <v>0</v>
      </c>
      <c r="AP348" s="66">
        <f t="shared" si="667"/>
        <v>0</v>
      </c>
      <c r="AQ348" s="62">
        <f>IFERROR(AP348/AP362,0)</f>
        <v>0</v>
      </c>
      <c r="AR348" s="63" t="str">
        <f t="shared" si="676"/>
        <v>0</v>
      </c>
      <c r="AS348" s="64">
        <f>IFERROR(AR348/AR347,0)</f>
        <v>0</v>
      </c>
      <c r="AT348" s="63">
        <f t="shared" si="668"/>
        <v>0</v>
      </c>
      <c r="AU348" s="69">
        <f>IFERROR(AT348/AT362,0)</f>
        <v>0</v>
      </c>
      <c r="AV348" s="70">
        <f t="shared" si="677"/>
        <v>-178</v>
      </c>
      <c r="AW348" s="71">
        <f t="shared" si="678"/>
        <v>-0.16952380952380952</v>
      </c>
      <c r="AX348" s="72">
        <f t="shared" si="679"/>
        <v>27.65766169724769</v>
      </c>
      <c r="AY348" s="71">
        <f t="shared" si="680"/>
        <v>0.24043868292834639</v>
      </c>
      <c r="AZ348" s="72">
        <f t="shared" si="681"/>
        <v>3642.1409999999887</v>
      </c>
      <c r="BA348" s="73">
        <f t="shared" si="682"/>
        <v>3.0154791917636297E-2</v>
      </c>
      <c r="BB348" s="70">
        <f t="shared" si="683"/>
        <v>-659</v>
      </c>
      <c r="BC348" s="71">
        <f t="shared" si="684"/>
        <v>-0.43043762246897455</v>
      </c>
      <c r="BD348" s="72">
        <f t="shared" si="685"/>
        <v>22.275293310572323</v>
      </c>
      <c r="BE348" s="71">
        <f t="shared" si="686"/>
        <v>0.1849917380500363</v>
      </c>
      <c r="BF348" s="72">
        <f t="shared" si="687"/>
        <v>-59927.695000000007</v>
      </c>
      <c r="BG348" s="73">
        <f t="shared" si="688"/>
        <v>-0.32507328832159915</v>
      </c>
      <c r="BH348" s="70">
        <f t="shared" si="689"/>
        <v>872</v>
      </c>
      <c r="BI348" s="71">
        <f t="shared" si="690"/>
        <v>0</v>
      </c>
      <c r="BJ348" s="72">
        <f t="shared" si="691"/>
        <v>142.68766169724771</v>
      </c>
      <c r="BK348" s="71">
        <f t="shared" si="692"/>
        <v>0</v>
      </c>
      <c r="BL348" s="72">
        <f t="shared" si="693"/>
        <v>124423.641</v>
      </c>
      <c r="BM348" s="74">
        <f t="shared" si="694"/>
        <v>0</v>
      </c>
      <c r="BN348" s="75">
        <f t="shared" si="695"/>
        <v>872</v>
      </c>
      <c r="BO348" s="71">
        <f t="shared" si="696"/>
        <v>0</v>
      </c>
      <c r="BP348" s="72">
        <f t="shared" si="697"/>
        <v>142.68766169724771</v>
      </c>
      <c r="BQ348" s="71">
        <f t="shared" si="698"/>
        <v>0</v>
      </c>
      <c r="BR348" s="72">
        <f t="shared" si="669"/>
        <v>124423.641</v>
      </c>
      <c r="BS348" s="74">
        <f t="shared" si="699"/>
        <v>0</v>
      </c>
      <c r="CD348" s="2"/>
      <c r="CE348" s="2"/>
      <c r="CJ348" s="6"/>
      <c r="CK348" s="6"/>
      <c r="CM348" s="6"/>
    </row>
    <row r="349" spans="3:92" ht="18" customHeight="1" x14ac:dyDescent="0.3">
      <c r="C349" s="315"/>
      <c r="D349" s="318"/>
      <c r="E349" s="60" t="s">
        <v>39</v>
      </c>
      <c r="F349" s="61">
        <f t="shared" si="655"/>
        <v>540</v>
      </c>
      <c r="G349" s="62">
        <f>IFERROR(F349/F362,0)</f>
        <v>1.4782370654256775E-2</v>
      </c>
      <c r="H349" s="63">
        <f t="shared" si="670"/>
        <v>102.15666666666667</v>
      </c>
      <c r="I349" s="64">
        <f>IFERROR(H349/H347,0)</f>
        <v>0.91524323150704667</v>
      </c>
      <c r="J349" s="63">
        <f t="shared" si="656"/>
        <v>55164.6</v>
      </c>
      <c r="K349" s="65">
        <f>IFERROR(J349/J362,0)</f>
        <v>1.5244314256500951E-2</v>
      </c>
      <c r="L349" s="66">
        <f t="shared" si="657"/>
        <v>778</v>
      </c>
      <c r="M349" s="62">
        <f>IFERROR(L349/L362,0)</f>
        <v>2.7716423227645174E-2</v>
      </c>
      <c r="N349" s="63">
        <f t="shared" si="671"/>
        <v>86.088118251928023</v>
      </c>
      <c r="O349" s="64">
        <f>IFERROR(N349/N347,0)</f>
        <v>0.61337949034458161</v>
      </c>
      <c r="P349" s="63">
        <f t="shared" si="658"/>
        <v>66976.555999999997</v>
      </c>
      <c r="Q349" s="67">
        <f>IFERROR(P349/P362,0)</f>
        <v>2.1219427893210532E-2</v>
      </c>
      <c r="R349" s="66">
        <f t="shared" si="659"/>
        <v>404</v>
      </c>
      <c r="S349" s="62">
        <f>IFERROR(R349/R362,0)</f>
        <v>1.2954115496841632E-2</v>
      </c>
      <c r="T349" s="63">
        <f t="shared" si="672"/>
        <v>86.280376237623756</v>
      </c>
      <c r="U349" s="64">
        <f>IFERROR(T349/T347,0)</f>
        <v>0.75622678701261048</v>
      </c>
      <c r="V349" s="63">
        <f t="shared" si="660"/>
        <v>34857.271999999997</v>
      </c>
      <c r="W349" s="67">
        <f>IFERROR(V349/V362,0)</f>
        <v>1.1242244895467929E-2</v>
      </c>
      <c r="X349" s="68">
        <f t="shared" si="661"/>
        <v>0</v>
      </c>
      <c r="Y349" s="62">
        <f>IFERROR(X349/X362,0)</f>
        <v>0</v>
      </c>
      <c r="Z349" s="63" t="str">
        <f t="shared" si="673"/>
        <v>0</v>
      </c>
      <c r="AA349" s="64">
        <f>IFERROR(Z349/Z347,0)</f>
        <v>0</v>
      </c>
      <c r="AB349" s="63">
        <f t="shared" si="662"/>
        <v>0</v>
      </c>
      <c r="AC349" s="65">
        <f>IFERROR(AB349/AB362,0)</f>
        <v>0</v>
      </c>
      <c r="AD349" s="66">
        <f t="shared" si="663"/>
        <v>0</v>
      </c>
      <c r="AE349" s="62">
        <f>IFERROR(AD349/AD362,0)</f>
        <v>0</v>
      </c>
      <c r="AF349" s="63" t="str">
        <f t="shared" si="674"/>
        <v>0</v>
      </c>
      <c r="AG349" s="64">
        <f>IFERROR(AF349/AF347,0)</f>
        <v>0</v>
      </c>
      <c r="AH349" s="63">
        <f t="shared" si="664"/>
        <v>0</v>
      </c>
      <c r="AI349" s="67">
        <f>IFERROR(AH349/AH362,0)</f>
        <v>0</v>
      </c>
      <c r="AJ349" s="66">
        <f t="shared" si="665"/>
        <v>0</v>
      </c>
      <c r="AK349" s="62">
        <f>IFERROR(AJ349/AJ362,0)</f>
        <v>0</v>
      </c>
      <c r="AL349" s="63" t="str">
        <f t="shared" si="675"/>
        <v>0</v>
      </c>
      <c r="AM349" s="64">
        <f>IFERROR(AL349/AL347,0)</f>
        <v>0</v>
      </c>
      <c r="AN349" s="63">
        <f t="shared" si="666"/>
        <v>0</v>
      </c>
      <c r="AO349" s="65">
        <f>IFERROR(AN349/AN362,0)</f>
        <v>0</v>
      </c>
      <c r="AP349" s="66">
        <f t="shared" si="667"/>
        <v>0</v>
      </c>
      <c r="AQ349" s="62">
        <f>IFERROR(AP349/AP362,0)</f>
        <v>0</v>
      </c>
      <c r="AR349" s="63" t="str">
        <f t="shared" si="676"/>
        <v>0</v>
      </c>
      <c r="AS349" s="64">
        <f>IFERROR(AR349/AR347,0)</f>
        <v>0</v>
      </c>
      <c r="AT349" s="63">
        <f t="shared" si="668"/>
        <v>0</v>
      </c>
      <c r="AU349" s="69">
        <f>IFERROR(AT349/AT362,0)</f>
        <v>0</v>
      </c>
      <c r="AV349" s="70">
        <f t="shared" si="677"/>
        <v>238</v>
      </c>
      <c r="AW349" s="71">
        <f t="shared" si="678"/>
        <v>0.44074074074074077</v>
      </c>
      <c r="AX349" s="72">
        <f t="shared" si="679"/>
        <v>-16.068548414738643</v>
      </c>
      <c r="AY349" s="71">
        <f t="shared" si="680"/>
        <v>-0.15729319425789123</v>
      </c>
      <c r="AZ349" s="72">
        <f t="shared" si="681"/>
        <v>11811.955999999998</v>
      </c>
      <c r="BA349" s="73">
        <f t="shared" si="682"/>
        <v>0.21412202753214921</v>
      </c>
      <c r="BB349" s="70">
        <f t="shared" si="683"/>
        <v>374</v>
      </c>
      <c r="BC349" s="71">
        <f t="shared" si="684"/>
        <v>0.92574257425742579</v>
      </c>
      <c r="BD349" s="72">
        <f t="shared" si="685"/>
        <v>-0.19225798569573271</v>
      </c>
      <c r="BE349" s="71">
        <f t="shared" si="686"/>
        <v>-2.2282933162720256E-3</v>
      </c>
      <c r="BF349" s="72">
        <f t="shared" si="687"/>
        <v>32119.284</v>
      </c>
      <c r="BG349" s="73">
        <f t="shared" si="688"/>
        <v>0.9214514549503473</v>
      </c>
      <c r="BH349" s="70">
        <f t="shared" si="689"/>
        <v>778</v>
      </c>
      <c r="BI349" s="71">
        <f t="shared" si="690"/>
        <v>0</v>
      </c>
      <c r="BJ349" s="72">
        <f t="shared" si="691"/>
        <v>86.088118251928023</v>
      </c>
      <c r="BK349" s="71">
        <f t="shared" si="692"/>
        <v>0</v>
      </c>
      <c r="BL349" s="72">
        <f t="shared" si="693"/>
        <v>66976.555999999997</v>
      </c>
      <c r="BM349" s="74">
        <f t="shared" si="694"/>
        <v>0</v>
      </c>
      <c r="BN349" s="75">
        <f t="shared" si="695"/>
        <v>778</v>
      </c>
      <c r="BO349" s="71">
        <f t="shared" si="696"/>
        <v>0</v>
      </c>
      <c r="BP349" s="72">
        <f t="shared" si="697"/>
        <v>86.088118251928023</v>
      </c>
      <c r="BQ349" s="71">
        <f t="shared" si="698"/>
        <v>0</v>
      </c>
      <c r="BR349" s="72">
        <f t="shared" si="669"/>
        <v>66976.555999999997</v>
      </c>
      <c r="BS349" s="74">
        <f t="shared" si="699"/>
        <v>0</v>
      </c>
      <c r="CD349" s="2"/>
      <c r="CE349" s="2"/>
      <c r="CJ349" s="6"/>
      <c r="CK349" s="6"/>
      <c r="CM349" s="6"/>
    </row>
    <row r="350" spans="3:92" ht="18" customHeight="1" x14ac:dyDescent="0.3">
      <c r="C350" s="315"/>
      <c r="D350" s="319"/>
      <c r="E350" s="86" t="s">
        <v>41</v>
      </c>
      <c r="F350" s="87">
        <f>SUM(F346:F349)</f>
        <v>15590</v>
      </c>
      <c r="G350" s="88">
        <f>IFERROR(F350/F362,0)</f>
        <v>0.42677251574048725</v>
      </c>
      <c r="H350" s="89">
        <f t="shared" si="670"/>
        <v>110.95007055805003</v>
      </c>
      <c r="I350" s="90">
        <f>IFERROR(H350/H347,0)</f>
        <v>0.99402520096731706</v>
      </c>
      <c r="J350" s="89">
        <f>SUM(J346:J349)</f>
        <v>1729711.5999999999</v>
      </c>
      <c r="K350" s="91">
        <f>IFERROR(J350/J362,0)</f>
        <v>0.47799253875701209</v>
      </c>
      <c r="L350" s="92">
        <f>SUM(L346:L349)</f>
        <v>11677</v>
      </c>
      <c r="M350" s="88">
        <f>IFERROR(L350/L362,0)</f>
        <v>0.41599572497328108</v>
      </c>
      <c r="N350" s="89">
        <f t="shared" si="671"/>
        <v>136.85298578401989</v>
      </c>
      <c r="O350" s="90">
        <f>IFERROR(N350/N347,0)</f>
        <v>0.97508014319335434</v>
      </c>
      <c r="P350" s="89">
        <f>SUM(P346:P349)</f>
        <v>1598032.3150000004</v>
      </c>
      <c r="Q350" s="93">
        <f>IFERROR(P350/P362,0)</f>
        <v>0.50628658002604388</v>
      </c>
      <c r="R350" s="92">
        <f>SUM(R346:R349)</f>
        <v>16922</v>
      </c>
      <c r="S350" s="88">
        <f>IFERROR(R350/R362,0)</f>
        <v>0.54259787732067843</v>
      </c>
      <c r="T350" s="89">
        <f t="shared" si="672"/>
        <v>112.83993038647912</v>
      </c>
      <c r="U350" s="90">
        <f>IFERROR(T350/T347,0)</f>
        <v>0.9890149037816004</v>
      </c>
      <c r="V350" s="89">
        <f>SUM(V346:V349)</f>
        <v>1909477.3019999997</v>
      </c>
      <c r="W350" s="93">
        <f>IFERROR(V350/V362,0)</f>
        <v>0.61584886652694371</v>
      </c>
      <c r="X350" s="94">
        <f>SUM(X346:X349)</f>
        <v>0</v>
      </c>
      <c r="Y350" s="88">
        <f>IFERROR(X350/X362,0)</f>
        <v>0</v>
      </c>
      <c r="Z350" s="89" t="str">
        <f t="shared" si="673"/>
        <v>0</v>
      </c>
      <c r="AA350" s="90">
        <f>IFERROR(Z350/Z347,0)</f>
        <v>0</v>
      </c>
      <c r="AB350" s="89">
        <f>SUM(AB346:AB349)</f>
        <v>0</v>
      </c>
      <c r="AC350" s="91">
        <f>IFERROR(AB350/AB362,0)</f>
        <v>0</v>
      </c>
      <c r="AD350" s="92">
        <f>SUM(AD346:AD349)</f>
        <v>0</v>
      </c>
      <c r="AE350" s="88">
        <f>IFERROR(AD350/AD362,0)</f>
        <v>0</v>
      </c>
      <c r="AF350" s="89" t="str">
        <f t="shared" si="674"/>
        <v>0</v>
      </c>
      <c r="AG350" s="90">
        <f>IFERROR(AF350/AF347,0)</f>
        <v>0</v>
      </c>
      <c r="AH350" s="89">
        <f>SUM(AH346:AH349)</f>
        <v>0</v>
      </c>
      <c r="AI350" s="93">
        <f>IFERROR(AH350/AH362,0)</f>
        <v>0</v>
      </c>
      <c r="AJ350" s="92">
        <f>SUM(AJ346:AJ349)</f>
        <v>0</v>
      </c>
      <c r="AK350" s="88">
        <f>IFERROR(AJ350/AJ362,0)</f>
        <v>0</v>
      </c>
      <c r="AL350" s="89" t="str">
        <f t="shared" si="675"/>
        <v>0</v>
      </c>
      <c r="AM350" s="90">
        <f>IFERROR(AL350/AL347,0)</f>
        <v>0</v>
      </c>
      <c r="AN350" s="89">
        <f>SUM(AN346:AN349)</f>
        <v>0</v>
      </c>
      <c r="AO350" s="91">
        <f>IFERROR(AN350/AN362,0)</f>
        <v>0</v>
      </c>
      <c r="AP350" s="92">
        <f>SUM(AP346:AP349)</f>
        <v>0</v>
      </c>
      <c r="AQ350" s="88">
        <f>IFERROR(AP350/AP362,0)</f>
        <v>0</v>
      </c>
      <c r="AR350" s="89" t="str">
        <f t="shared" si="676"/>
        <v>0</v>
      </c>
      <c r="AS350" s="90">
        <f>IFERROR(AR350/AR347,0)</f>
        <v>0</v>
      </c>
      <c r="AT350" s="89">
        <f>SUM(AT346:AT349)</f>
        <v>0</v>
      </c>
      <c r="AU350" s="95">
        <f>IFERROR(AT350/AT362,0)</f>
        <v>0</v>
      </c>
      <c r="AV350" s="96">
        <f t="shared" si="677"/>
        <v>-3913</v>
      </c>
      <c r="AW350" s="97">
        <f t="shared" si="678"/>
        <v>-0.25099422706863372</v>
      </c>
      <c r="AX350" s="98">
        <f t="shared" si="679"/>
        <v>25.902915225969863</v>
      </c>
      <c r="AY350" s="97">
        <f t="shared" si="680"/>
        <v>0.23346461246653499</v>
      </c>
      <c r="AZ350" s="98">
        <f t="shared" si="681"/>
        <v>-131679.28499999945</v>
      </c>
      <c r="BA350" s="99">
        <f t="shared" si="682"/>
        <v>-7.6127884556014686E-2</v>
      </c>
      <c r="BB350" s="96">
        <f t="shared" si="683"/>
        <v>-5245</v>
      </c>
      <c r="BC350" s="97">
        <f t="shared" si="684"/>
        <v>-0.30995154237087813</v>
      </c>
      <c r="BD350" s="98">
        <f t="shared" si="685"/>
        <v>24.013055397540768</v>
      </c>
      <c r="BE350" s="97">
        <f t="shared" si="686"/>
        <v>0.21280636486831878</v>
      </c>
      <c r="BF350" s="98">
        <f t="shared" si="687"/>
        <v>-311444.98699999927</v>
      </c>
      <c r="BG350" s="99">
        <f t="shared" si="688"/>
        <v>-0.16310483851983454</v>
      </c>
      <c r="BH350" s="96">
        <f t="shared" si="689"/>
        <v>11677</v>
      </c>
      <c r="BI350" s="97">
        <f t="shared" si="690"/>
        <v>0</v>
      </c>
      <c r="BJ350" s="98">
        <f t="shared" si="691"/>
        <v>136.85298578401989</v>
      </c>
      <c r="BK350" s="97">
        <f t="shared" si="692"/>
        <v>0</v>
      </c>
      <c r="BL350" s="98">
        <f t="shared" si="693"/>
        <v>1598032.3150000004</v>
      </c>
      <c r="BM350" s="100">
        <f t="shared" si="694"/>
        <v>0</v>
      </c>
      <c r="BN350" s="101">
        <f t="shared" si="695"/>
        <v>11677</v>
      </c>
      <c r="BO350" s="97">
        <f t="shared" si="696"/>
        <v>0</v>
      </c>
      <c r="BP350" s="98">
        <f t="shared" si="697"/>
        <v>136.85298578401989</v>
      </c>
      <c r="BQ350" s="97">
        <f t="shared" si="698"/>
        <v>0</v>
      </c>
      <c r="BR350" s="98">
        <f t="shared" si="669"/>
        <v>1598032.3150000004</v>
      </c>
      <c r="BS350" s="100">
        <f t="shared" si="699"/>
        <v>0</v>
      </c>
      <c r="CD350" s="2"/>
      <c r="CE350" s="2"/>
      <c r="CJ350" s="6"/>
      <c r="CK350" s="6"/>
      <c r="CM350" s="6"/>
    </row>
    <row r="351" spans="3:92" ht="18" customHeight="1" x14ac:dyDescent="0.3">
      <c r="C351" s="315"/>
      <c r="D351" s="320" t="s">
        <v>44</v>
      </c>
      <c r="E351" s="102" t="s">
        <v>45</v>
      </c>
      <c r="F351" s="103">
        <f t="shared" ref="F351:F353" si="700">SUM(F159,F183,F207,F231,F255,F279)</f>
        <v>2650</v>
      </c>
      <c r="G351" s="104">
        <f>IFERROR(F351/F362,0)</f>
        <v>7.2543115247741582E-2</v>
      </c>
      <c r="H351" s="105">
        <f t="shared" si="670"/>
        <v>81.35849056603773</v>
      </c>
      <c r="I351" s="106">
        <f>IFERROR(H351/H347,0)</f>
        <v>0.72890796309129058</v>
      </c>
      <c r="J351" s="105">
        <f t="shared" ref="J351:J353" si="701">SUM(J159,J183,J207,J231,J255,J279)</f>
        <v>215600</v>
      </c>
      <c r="K351" s="107">
        <f>IFERROR(J351/J362,0)</f>
        <v>5.9579406969353627E-2</v>
      </c>
      <c r="L351" s="108">
        <f t="shared" ref="L351:L353" si="702">SUM(L159,L183,L207,L231,L255,L279)</f>
        <v>3202</v>
      </c>
      <c r="M351" s="104">
        <f>IFERROR(L351/L362,0)</f>
        <v>0.11407196294976843</v>
      </c>
      <c r="N351" s="105">
        <f t="shared" si="671"/>
        <v>90.518808244846966</v>
      </c>
      <c r="O351" s="106">
        <f>IFERROR(N351/N347,0)</f>
        <v>0.64494824135129325</v>
      </c>
      <c r="P351" s="105">
        <f t="shared" ref="P351:P353" si="703">SUM(P159,P183,P207,P231,P255,P279)</f>
        <v>289841.22399999999</v>
      </c>
      <c r="Q351" s="109">
        <f>IFERROR(P351/P362,0)</f>
        <v>9.182713057309011E-2</v>
      </c>
      <c r="R351" s="108">
        <f t="shared" ref="R351:R353" si="704">SUM(R159,R183,R207,R231,R255,R279)</f>
        <v>3081</v>
      </c>
      <c r="S351" s="104">
        <f>IFERROR(R351/R362,0)</f>
        <v>9.8791162984576908E-2</v>
      </c>
      <c r="T351" s="105">
        <f t="shared" si="672"/>
        <v>85.564217461863024</v>
      </c>
      <c r="U351" s="106">
        <f>IFERROR(T351/T347,0)</f>
        <v>0.74994982724955994</v>
      </c>
      <c r="V351" s="105">
        <f t="shared" ref="V351:V353" si="705">SUM(V159,V183,V207,V231,V255,V279)</f>
        <v>263623.35399999999</v>
      </c>
      <c r="W351" s="109">
        <f>IFERROR(V351/V362,0)</f>
        <v>8.5024390486801008E-2</v>
      </c>
      <c r="X351" s="110">
        <f t="shared" ref="X351:X353" si="706">SUM(X159,X183,X207,X231,X255,X279)</f>
        <v>0</v>
      </c>
      <c r="Y351" s="104">
        <f>IFERROR(X351/X362,0)</f>
        <v>0</v>
      </c>
      <c r="Z351" s="105" t="str">
        <f t="shared" si="673"/>
        <v>0</v>
      </c>
      <c r="AA351" s="106">
        <f>IFERROR(Z351/Z347,0)</f>
        <v>0</v>
      </c>
      <c r="AB351" s="105">
        <f t="shared" ref="AB351:AB353" si="707">SUM(AB159,AB183,AB207,AB231,AB255,AB279)</f>
        <v>0</v>
      </c>
      <c r="AC351" s="107">
        <f>IFERROR(AB351/AB362,0)</f>
        <v>0</v>
      </c>
      <c r="AD351" s="108">
        <f t="shared" ref="AD351:AD353" si="708">SUM(AD159,AD183,AD207,AD231,AD255,AD279)</f>
        <v>0</v>
      </c>
      <c r="AE351" s="104">
        <f>IFERROR(AD351/AD362,0)</f>
        <v>0</v>
      </c>
      <c r="AF351" s="105" t="str">
        <f t="shared" si="674"/>
        <v>0</v>
      </c>
      <c r="AG351" s="106">
        <f>IFERROR(AF351/AF347,0)</f>
        <v>0</v>
      </c>
      <c r="AH351" s="105">
        <f t="shared" ref="AH351:AH353" si="709">SUM(AH159,AH183,AH207,AH231,AH255,AH279)</f>
        <v>0</v>
      </c>
      <c r="AI351" s="109">
        <f>IFERROR(AH351/AH362,0)</f>
        <v>0</v>
      </c>
      <c r="AJ351" s="108">
        <f t="shared" ref="AJ351:AJ353" si="710">SUM(AJ159,AJ183,AJ207,AJ231,AJ255,AJ279)</f>
        <v>0</v>
      </c>
      <c r="AK351" s="104">
        <f>IFERROR(AJ351/AJ362,0)</f>
        <v>0</v>
      </c>
      <c r="AL351" s="105" t="str">
        <f t="shared" si="675"/>
        <v>0</v>
      </c>
      <c r="AM351" s="106">
        <f>IFERROR(AL351/AL347,0)</f>
        <v>0</v>
      </c>
      <c r="AN351" s="105">
        <f t="shared" ref="AN351:AN353" si="711">SUM(AN159,AN183,AN207,AN231,AN255,AN279)</f>
        <v>0</v>
      </c>
      <c r="AO351" s="107">
        <f>IFERROR(AN351/AN362,0)</f>
        <v>0</v>
      </c>
      <c r="AP351" s="108">
        <f t="shared" ref="AP351:AP353" si="712">SUM(AP159,AP183,AP207,AP231,AP255,AP279)</f>
        <v>0</v>
      </c>
      <c r="AQ351" s="104">
        <f>IFERROR(AP351/AP362,0)</f>
        <v>0</v>
      </c>
      <c r="AR351" s="105" t="str">
        <f t="shared" si="676"/>
        <v>0</v>
      </c>
      <c r="AS351" s="106">
        <f>IFERROR(AR351/AR347,0)</f>
        <v>0</v>
      </c>
      <c r="AT351" s="105">
        <f t="shared" ref="AT351:AT353" si="713">SUM(AT159,AT183,AT207,AT231,AT255,AT279)</f>
        <v>0</v>
      </c>
      <c r="AU351" s="111">
        <f>IFERROR(AT351/AT362,0)</f>
        <v>0</v>
      </c>
      <c r="AV351" s="112">
        <f t="shared" si="677"/>
        <v>552</v>
      </c>
      <c r="AW351" s="113">
        <f t="shared" si="678"/>
        <v>0.20830188679245282</v>
      </c>
      <c r="AX351" s="114">
        <f t="shared" si="679"/>
        <v>9.1603176788092355</v>
      </c>
      <c r="AY351" s="113">
        <f t="shared" si="680"/>
        <v>0.11259203083879626</v>
      </c>
      <c r="AZ351" s="114">
        <f t="shared" si="681"/>
        <v>74241.223999999987</v>
      </c>
      <c r="BA351" s="115">
        <f t="shared" si="682"/>
        <v>0.34434705009276434</v>
      </c>
      <c r="BB351" s="112">
        <f t="shared" si="683"/>
        <v>121</v>
      </c>
      <c r="BC351" s="113">
        <f t="shared" si="684"/>
        <v>3.9272963323596234E-2</v>
      </c>
      <c r="BD351" s="114">
        <f t="shared" si="685"/>
        <v>4.9545907829839422</v>
      </c>
      <c r="BE351" s="113">
        <f t="shared" si="686"/>
        <v>5.7904938886307954E-2</v>
      </c>
      <c r="BF351" s="114">
        <f t="shared" si="687"/>
        <v>26217.869999999995</v>
      </c>
      <c r="BG351" s="115">
        <f t="shared" si="688"/>
        <v>9.9452000751041186E-2</v>
      </c>
      <c r="BH351" s="112">
        <f t="shared" si="689"/>
        <v>3202</v>
      </c>
      <c r="BI351" s="113">
        <f t="shared" si="690"/>
        <v>0</v>
      </c>
      <c r="BJ351" s="114">
        <f t="shared" si="691"/>
        <v>90.518808244846966</v>
      </c>
      <c r="BK351" s="113">
        <f t="shared" si="692"/>
        <v>0</v>
      </c>
      <c r="BL351" s="114">
        <f t="shared" si="693"/>
        <v>289841.22399999999</v>
      </c>
      <c r="BM351" s="116">
        <f t="shared" si="694"/>
        <v>0</v>
      </c>
      <c r="BN351" s="117">
        <f t="shared" si="695"/>
        <v>3202</v>
      </c>
      <c r="BO351" s="113">
        <f t="shared" si="696"/>
        <v>0</v>
      </c>
      <c r="BP351" s="114">
        <f t="shared" si="697"/>
        <v>90.518808244846966</v>
      </c>
      <c r="BQ351" s="113">
        <f t="shared" si="698"/>
        <v>0</v>
      </c>
      <c r="BR351" s="114">
        <f t="shared" si="669"/>
        <v>289841.22399999999</v>
      </c>
      <c r="BS351" s="116">
        <f t="shared" si="699"/>
        <v>0</v>
      </c>
      <c r="CD351" s="2"/>
      <c r="CE351" s="2"/>
      <c r="CJ351" s="6"/>
      <c r="CK351" s="6"/>
      <c r="CM351" s="6"/>
    </row>
    <row r="352" spans="3:92" ht="18" customHeight="1" x14ac:dyDescent="0.3">
      <c r="C352" s="315"/>
      <c r="D352" s="321"/>
      <c r="E352" s="60" t="s">
        <v>47</v>
      </c>
      <c r="F352" s="61">
        <f t="shared" si="700"/>
        <v>0</v>
      </c>
      <c r="G352" s="62">
        <f>IFERROR(F352/F362,0)</f>
        <v>0</v>
      </c>
      <c r="H352" s="63" t="str">
        <f t="shared" si="670"/>
        <v>0</v>
      </c>
      <c r="I352" s="64">
        <f>IFERROR(H352/H347,0)</f>
        <v>0</v>
      </c>
      <c r="J352" s="63">
        <f t="shared" si="701"/>
        <v>0</v>
      </c>
      <c r="K352" s="65">
        <f>IFERROR(J352/J362,0)</f>
        <v>0</v>
      </c>
      <c r="L352" s="66">
        <f t="shared" si="702"/>
        <v>481</v>
      </c>
      <c r="M352" s="62">
        <f>IFERROR(L352/L362,0)</f>
        <v>1.7135732098325616E-2</v>
      </c>
      <c r="N352" s="63">
        <f t="shared" si="671"/>
        <v>68.42595841995842</v>
      </c>
      <c r="O352" s="64">
        <f>IFERROR(N352/N347,0)</f>
        <v>0.48753626347307977</v>
      </c>
      <c r="P352" s="63">
        <f t="shared" si="703"/>
        <v>32912.885999999999</v>
      </c>
      <c r="Q352" s="67">
        <f>IFERROR(P352/P362,0)</f>
        <v>1.0427418979776422E-2</v>
      </c>
      <c r="R352" s="66">
        <f t="shared" si="704"/>
        <v>226</v>
      </c>
      <c r="S352" s="62">
        <f>IFERROR(R352/R362,0)</f>
        <v>7.2466091640747748E-3</v>
      </c>
      <c r="T352" s="63">
        <f t="shared" si="672"/>
        <v>63.636000000000003</v>
      </c>
      <c r="U352" s="64">
        <f>IFERROR(T352/T347,0)</f>
        <v>0.55775426483768242</v>
      </c>
      <c r="V352" s="63">
        <f t="shared" si="705"/>
        <v>14381.736000000001</v>
      </c>
      <c r="W352" s="67">
        <f>IFERROR(V352/V362,0)</f>
        <v>4.6384294827767182E-3</v>
      </c>
      <c r="X352" s="68">
        <f t="shared" si="706"/>
        <v>0</v>
      </c>
      <c r="Y352" s="62">
        <f>IFERROR(X352/X362,0)</f>
        <v>0</v>
      </c>
      <c r="Z352" s="63" t="str">
        <f t="shared" si="673"/>
        <v>0</v>
      </c>
      <c r="AA352" s="64">
        <f>IFERROR(Z352/Z347,0)</f>
        <v>0</v>
      </c>
      <c r="AB352" s="63">
        <f t="shared" si="707"/>
        <v>0</v>
      </c>
      <c r="AC352" s="65">
        <f>IFERROR(AB352/AB362,0)</f>
        <v>0</v>
      </c>
      <c r="AD352" s="66">
        <f t="shared" si="708"/>
        <v>0</v>
      </c>
      <c r="AE352" s="62">
        <f>IFERROR(AD352/AD362,0)</f>
        <v>0</v>
      </c>
      <c r="AF352" s="63" t="str">
        <f t="shared" si="674"/>
        <v>0</v>
      </c>
      <c r="AG352" s="64">
        <f>IFERROR(AF352/AF347,0)</f>
        <v>0</v>
      </c>
      <c r="AH352" s="63">
        <f t="shared" si="709"/>
        <v>0</v>
      </c>
      <c r="AI352" s="67">
        <f>IFERROR(AH352/AH362,0)</f>
        <v>0</v>
      </c>
      <c r="AJ352" s="66">
        <f t="shared" si="710"/>
        <v>0</v>
      </c>
      <c r="AK352" s="62">
        <f>IFERROR(AJ352/AJ362,0)</f>
        <v>0</v>
      </c>
      <c r="AL352" s="63" t="str">
        <f t="shared" si="675"/>
        <v>0</v>
      </c>
      <c r="AM352" s="64">
        <f>IFERROR(AL352/AL347,0)</f>
        <v>0</v>
      </c>
      <c r="AN352" s="63">
        <f t="shared" si="711"/>
        <v>0</v>
      </c>
      <c r="AO352" s="65">
        <f>IFERROR(AN352/AN362,0)</f>
        <v>0</v>
      </c>
      <c r="AP352" s="66">
        <f t="shared" si="712"/>
        <v>0</v>
      </c>
      <c r="AQ352" s="62">
        <f>IFERROR(AP352/AP362,0)</f>
        <v>0</v>
      </c>
      <c r="AR352" s="63" t="str">
        <f t="shared" si="676"/>
        <v>0</v>
      </c>
      <c r="AS352" s="64">
        <f>IFERROR(AR352/AR347,0)</f>
        <v>0</v>
      </c>
      <c r="AT352" s="63">
        <f t="shared" si="713"/>
        <v>0</v>
      </c>
      <c r="AU352" s="69">
        <f>IFERROR(AT352/AT362,0)</f>
        <v>0</v>
      </c>
      <c r="AV352" s="70">
        <f t="shared" si="677"/>
        <v>481</v>
      </c>
      <c r="AW352" s="71">
        <f t="shared" si="678"/>
        <v>0</v>
      </c>
      <c r="AX352" s="72">
        <f t="shared" si="679"/>
        <v>68.42595841995842</v>
      </c>
      <c r="AY352" s="71">
        <f t="shared" si="680"/>
        <v>0</v>
      </c>
      <c r="AZ352" s="72">
        <f t="shared" si="681"/>
        <v>32912.885999999999</v>
      </c>
      <c r="BA352" s="73">
        <f t="shared" si="682"/>
        <v>0</v>
      </c>
      <c r="BB352" s="70">
        <f t="shared" si="683"/>
        <v>255</v>
      </c>
      <c r="BC352" s="71">
        <f t="shared" si="684"/>
        <v>1.1283185840707965</v>
      </c>
      <c r="BD352" s="72">
        <f t="shared" si="685"/>
        <v>4.7899584199584169</v>
      </c>
      <c r="BE352" s="71">
        <f t="shared" si="686"/>
        <v>7.5271205291948209E-2</v>
      </c>
      <c r="BF352" s="72">
        <f t="shared" si="687"/>
        <v>18531.149999999998</v>
      </c>
      <c r="BG352" s="73">
        <f t="shared" si="688"/>
        <v>1.2885196891390578</v>
      </c>
      <c r="BH352" s="70">
        <f t="shared" si="689"/>
        <v>481</v>
      </c>
      <c r="BI352" s="71">
        <f t="shared" si="690"/>
        <v>0</v>
      </c>
      <c r="BJ352" s="72">
        <f t="shared" si="691"/>
        <v>68.42595841995842</v>
      </c>
      <c r="BK352" s="71">
        <f t="shared" si="692"/>
        <v>0</v>
      </c>
      <c r="BL352" s="72">
        <f t="shared" si="693"/>
        <v>32912.885999999999</v>
      </c>
      <c r="BM352" s="74">
        <f t="shared" si="694"/>
        <v>0</v>
      </c>
      <c r="BN352" s="75">
        <f t="shared" si="695"/>
        <v>481</v>
      </c>
      <c r="BO352" s="71">
        <f t="shared" si="696"/>
        <v>0</v>
      </c>
      <c r="BP352" s="72">
        <f t="shared" si="697"/>
        <v>68.42595841995842</v>
      </c>
      <c r="BQ352" s="71">
        <f t="shared" si="698"/>
        <v>0</v>
      </c>
      <c r="BR352" s="72">
        <f t="shared" si="669"/>
        <v>32912.885999999999</v>
      </c>
      <c r="BS352" s="74">
        <f t="shared" si="699"/>
        <v>0</v>
      </c>
      <c r="CD352" s="2"/>
      <c r="CE352" s="2"/>
      <c r="CJ352" s="6"/>
      <c r="CK352" s="6"/>
      <c r="CM352" s="6"/>
    </row>
    <row r="353" spans="3:92" ht="18" customHeight="1" x14ac:dyDescent="0.3">
      <c r="C353" s="315"/>
      <c r="D353" s="321"/>
      <c r="E353" s="60" t="s">
        <v>49</v>
      </c>
      <c r="F353" s="61">
        <f t="shared" si="700"/>
        <v>2000</v>
      </c>
      <c r="G353" s="62">
        <f>IFERROR(F353/F362,0)</f>
        <v>5.4749520941691762E-2</v>
      </c>
      <c r="H353" s="63">
        <f t="shared" si="670"/>
        <v>58.25</v>
      </c>
      <c r="I353" s="64">
        <f>IFERROR(H353/H347,0)</f>
        <v>0.52187409764693582</v>
      </c>
      <c r="J353" s="63">
        <f t="shared" si="701"/>
        <v>116500</v>
      </c>
      <c r="K353" s="65">
        <f>IFERROR(J353/J362,0)</f>
        <v>3.2193881780749986E-2</v>
      </c>
      <c r="L353" s="66">
        <f t="shared" si="702"/>
        <v>4135</v>
      </c>
      <c r="M353" s="62">
        <f>IFERROR(L353/L362,0)</f>
        <v>0.14731029568934806</v>
      </c>
      <c r="N353" s="63">
        <f t="shared" si="671"/>
        <v>70.305407980652973</v>
      </c>
      <c r="O353" s="64">
        <f>IFERROR(N353/N347,0)</f>
        <v>0.500927377567287</v>
      </c>
      <c r="P353" s="63">
        <f t="shared" si="703"/>
        <v>290712.86200000002</v>
      </c>
      <c r="Q353" s="67">
        <f>IFERROR(P353/P362,0)</f>
        <v>9.2103281823536359E-2</v>
      </c>
      <c r="R353" s="66">
        <f t="shared" si="704"/>
        <v>2690</v>
      </c>
      <c r="S353" s="62">
        <f>IFERROR(R353/R362,0)</f>
        <v>8.6253887837881169E-2</v>
      </c>
      <c r="T353" s="63">
        <f t="shared" si="672"/>
        <v>57.287577323420081</v>
      </c>
      <c r="U353" s="64">
        <f>IFERROR(T353/T347,0)</f>
        <v>0.50211186395053198</v>
      </c>
      <c r="V353" s="63">
        <f t="shared" si="705"/>
        <v>154103.58300000001</v>
      </c>
      <c r="W353" s="67">
        <f>IFERROR(V353/V362,0)</f>
        <v>4.9701830348487075E-2</v>
      </c>
      <c r="X353" s="68">
        <f t="shared" si="706"/>
        <v>0</v>
      </c>
      <c r="Y353" s="62">
        <f>IFERROR(X353/X362,0)</f>
        <v>0</v>
      </c>
      <c r="Z353" s="63" t="str">
        <f t="shared" si="673"/>
        <v>0</v>
      </c>
      <c r="AA353" s="64">
        <f>IFERROR(Z353/Z347,0)</f>
        <v>0</v>
      </c>
      <c r="AB353" s="63">
        <f t="shared" si="707"/>
        <v>0</v>
      </c>
      <c r="AC353" s="65">
        <f>IFERROR(AB353/AB362,0)</f>
        <v>0</v>
      </c>
      <c r="AD353" s="66">
        <f t="shared" si="708"/>
        <v>0</v>
      </c>
      <c r="AE353" s="62">
        <f>IFERROR(AD353/AD362,0)</f>
        <v>0</v>
      </c>
      <c r="AF353" s="63" t="str">
        <f t="shared" si="674"/>
        <v>0</v>
      </c>
      <c r="AG353" s="64">
        <f>IFERROR(AF353/AF347,0)</f>
        <v>0</v>
      </c>
      <c r="AH353" s="63">
        <f t="shared" si="709"/>
        <v>0</v>
      </c>
      <c r="AI353" s="67">
        <f>IFERROR(AH353/AH362,0)</f>
        <v>0</v>
      </c>
      <c r="AJ353" s="66">
        <f t="shared" si="710"/>
        <v>0</v>
      </c>
      <c r="AK353" s="62">
        <f>IFERROR(AJ353/AJ362,0)</f>
        <v>0</v>
      </c>
      <c r="AL353" s="63" t="str">
        <f t="shared" si="675"/>
        <v>0</v>
      </c>
      <c r="AM353" s="64">
        <f>IFERROR(AL353/AL347,0)</f>
        <v>0</v>
      </c>
      <c r="AN353" s="63">
        <f t="shared" si="711"/>
        <v>0</v>
      </c>
      <c r="AO353" s="65">
        <f>IFERROR(AN353/AN362,0)</f>
        <v>0</v>
      </c>
      <c r="AP353" s="66">
        <f t="shared" si="712"/>
        <v>0</v>
      </c>
      <c r="AQ353" s="62">
        <f>IFERROR(AP353/AP362,0)</f>
        <v>0</v>
      </c>
      <c r="AR353" s="63" t="str">
        <f t="shared" si="676"/>
        <v>0</v>
      </c>
      <c r="AS353" s="64">
        <f>IFERROR(AR353/AR347,0)</f>
        <v>0</v>
      </c>
      <c r="AT353" s="63">
        <f t="shared" si="713"/>
        <v>0</v>
      </c>
      <c r="AU353" s="69">
        <f>IFERROR(AT353/AT362,0)</f>
        <v>0</v>
      </c>
      <c r="AV353" s="70">
        <f t="shared" si="677"/>
        <v>2135</v>
      </c>
      <c r="AW353" s="71">
        <f t="shared" si="678"/>
        <v>1.0674999999999999</v>
      </c>
      <c r="AX353" s="72">
        <f t="shared" si="679"/>
        <v>12.055407980652973</v>
      </c>
      <c r="AY353" s="71">
        <f t="shared" si="680"/>
        <v>0.2069597936592785</v>
      </c>
      <c r="AZ353" s="72">
        <f t="shared" si="681"/>
        <v>174212.86200000002</v>
      </c>
      <c r="BA353" s="73">
        <f t="shared" si="682"/>
        <v>1.4953893733905581</v>
      </c>
      <c r="BB353" s="70">
        <f t="shared" si="683"/>
        <v>1445</v>
      </c>
      <c r="BC353" s="71">
        <f t="shared" si="684"/>
        <v>0.53717472118959109</v>
      </c>
      <c r="BD353" s="72">
        <f t="shared" si="685"/>
        <v>13.017830657232892</v>
      </c>
      <c r="BE353" s="71">
        <f t="shared" si="686"/>
        <v>0.22723653653112319</v>
      </c>
      <c r="BF353" s="72">
        <f t="shared" si="687"/>
        <v>136609.27900000001</v>
      </c>
      <c r="BG353" s="73">
        <f t="shared" si="688"/>
        <v>0.88647698087590865</v>
      </c>
      <c r="BH353" s="70">
        <f t="shared" si="689"/>
        <v>4135</v>
      </c>
      <c r="BI353" s="71">
        <f t="shared" si="690"/>
        <v>0</v>
      </c>
      <c r="BJ353" s="72">
        <f t="shared" si="691"/>
        <v>70.305407980652973</v>
      </c>
      <c r="BK353" s="71">
        <f t="shared" si="692"/>
        <v>0</v>
      </c>
      <c r="BL353" s="72">
        <f t="shared" si="693"/>
        <v>290712.86200000002</v>
      </c>
      <c r="BM353" s="74">
        <f t="shared" si="694"/>
        <v>0</v>
      </c>
      <c r="BN353" s="75">
        <f t="shared" si="695"/>
        <v>4135</v>
      </c>
      <c r="BO353" s="71">
        <f t="shared" si="696"/>
        <v>0</v>
      </c>
      <c r="BP353" s="72">
        <f t="shared" si="697"/>
        <v>70.305407980652973</v>
      </c>
      <c r="BQ353" s="71">
        <f t="shared" si="698"/>
        <v>0</v>
      </c>
      <c r="BR353" s="72">
        <f t="shared" si="669"/>
        <v>290712.86200000002</v>
      </c>
      <c r="BS353" s="74">
        <f t="shared" si="699"/>
        <v>0</v>
      </c>
      <c r="CD353" s="2"/>
      <c r="CE353" s="2"/>
      <c r="CJ353" s="6"/>
      <c r="CK353" s="6"/>
      <c r="CM353" s="6"/>
    </row>
    <row r="354" spans="3:92" ht="18" customHeight="1" x14ac:dyDescent="0.3">
      <c r="C354" s="315"/>
      <c r="D354" s="322"/>
      <c r="E354" s="118" t="s">
        <v>41</v>
      </c>
      <c r="F354" s="119">
        <f>SUM(F351:F353)</f>
        <v>4650</v>
      </c>
      <c r="G354" s="120">
        <f>IFERROR(F354/F362,0)</f>
        <v>0.12729263618943334</v>
      </c>
      <c r="H354" s="121">
        <f t="shared" si="670"/>
        <v>71.41935483870968</v>
      </c>
      <c r="I354" s="122">
        <f>IFERROR(H354/H347,0)</f>
        <v>0.63986113924425636</v>
      </c>
      <c r="J354" s="121">
        <f>SUM(J351:J353)</f>
        <v>332100</v>
      </c>
      <c r="K354" s="123">
        <f>IFERROR(J354/J362,0)</f>
        <v>9.1773288750103613E-2</v>
      </c>
      <c r="L354" s="124">
        <f>SUM(L351:L353)</f>
        <v>7818</v>
      </c>
      <c r="M354" s="120">
        <f>IFERROR(L354/L362,0)</f>
        <v>0.2785179907374421</v>
      </c>
      <c r="N354" s="121">
        <f t="shared" si="671"/>
        <v>78.468530570478393</v>
      </c>
      <c r="O354" s="122">
        <f>IFERROR(N354/N347,0)</f>
        <v>0.55908978226888262</v>
      </c>
      <c r="P354" s="121">
        <f>SUM(P351:P353)</f>
        <v>613466.97200000007</v>
      </c>
      <c r="Q354" s="125">
        <f>IFERROR(P354/P362,0)</f>
        <v>0.19435783137640292</v>
      </c>
      <c r="R354" s="124">
        <f>SUM(R351:R353)</f>
        <v>5997</v>
      </c>
      <c r="S354" s="120">
        <f>IFERROR(R354/R362,0)</f>
        <v>0.19229165998653286</v>
      </c>
      <c r="T354" s="121">
        <f t="shared" si="672"/>
        <v>72.054139236284797</v>
      </c>
      <c r="U354" s="122">
        <f>IFERROR(T354/T347,0)</f>
        <v>0.63153723455663513</v>
      </c>
      <c r="V354" s="121">
        <f>SUM(V351:V353)</f>
        <v>432108.67299999995</v>
      </c>
      <c r="W354" s="125">
        <f>IFERROR(V354/V362,0)</f>
        <v>0.13936465031806478</v>
      </c>
      <c r="X354" s="126">
        <f>SUM(X351:X353)</f>
        <v>0</v>
      </c>
      <c r="Y354" s="120">
        <f>IFERROR(X354/X362,0)</f>
        <v>0</v>
      </c>
      <c r="Z354" s="121" t="str">
        <f t="shared" si="673"/>
        <v>0</v>
      </c>
      <c r="AA354" s="122">
        <f>IFERROR(Z354/Z347,0)</f>
        <v>0</v>
      </c>
      <c r="AB354" s="121">
        <f>SUM(AB351:AB353)</f>
        <v>0</v>
      </c>
      <c r="AC354" s="123">
        <f>IFERROR(AB354/AB362,0)</f>
        <v>0</v>
      </c>
      <c r="AD354" s="124">
        <f>SUM(AD351:AD353)</f>
        <v>0</v>
      </c>
      <c r="AE354" s="120">
        <f>IFERROR(AD354/AD362,0)</f>
        <v>0</v>
      </c>
      <c r="AF354" s="121" t="str">
        <f t="shared" si="674"/>
        <v>0</v>
      </c>
      <c r="AG354" s="122">
        <f>IFERROR(AF354/AF347,0)</f>
        <v>0</v>
      </c>
      <c r="AH354" s="121">
        <f>SUM(AH351:AH353)</f>
        <v>0</v>
      </c>
      <c r="AI354" s="125">
        <f>IFERROR(AH354/AH362,0)</f>
        <v>0</v>
      </c>
      <c r="AJ354" s="124">
        <f>SUM(AJ351:AJ353)</f>
        <v>0</v>
      </c>
      <c r="AK354" s="120">
        <f>IFERROR(AJ354/AJ362,0)</f>
        <v>0</v>
      </c>
      <c r="AL354" s="121" t="str">
        <f t="shared" si="675"/>
        <v>0</v>
      </c>
      <c r="AM354" s="122">
        <f>IFERROR(AL354/AL347,0)</f>
        <v>0</v>
      </c>
      <c r="AN354" s="121">
        <f>SUM(AN351:AN353)</f>
        <v>0</v>
      </c>
      <c r="AO354" s="123">
        <f>IFERROR(AN354/AN362,0)</f>
        <v>0</v>
      </c>
      <c r="AP354" s="124">
        <f>SUM(AP351:AP353)</f>
        <v>0</v>
      </c>
      <c r="AQ354" s="120">
        <f>IFERROR(AP354/AP362,0)</f>
        <v>0</v>
      </c>
      <c r="AR354" s="121" t="str">
        <f t="shared" si="676"/>
        <v>0</v>
      </c>
      <c r="AS354" s="122">
        <f>IFERROR(AR354/AR347,0)</f>
        <v>0</v>
      </c>
      <c r="AT354" s="121">
        <f>SUM(AT351:AT353)</f>
        <v>0</v>
      </c>
      <c r="AU354" s="127">
        <f>IFERROR(AT354/AT362,0)</f>
        <v>0</v>
      </c>
      <c r="AV354" s="128">
        <f t="shared" si="677"/>
        <v>3168</v>
      </c>
      <c r="AW354" s="129">
        <f t="shared" si="678"/>
        <v>0.68129032258064515</v>
      </c>
      <c r="AX354" s="130">
        <f t="shared" si="679"/>
        <v>7.0491757317687131</v>
      </c>
      <c r="AY354" s="129">
        <f t="shared" si="680"/>
        <v>9.8701195882940421E-2</v>
      </c>
      <c r="AZ354" s="130">
        <f t="shared" si="681"/>
        <v>281366.97200000007</v>
      </c>
      <c r="BA354" s="131">
        <f t="shared" si="682"/>
        <v>0.84723568804576954</v>
      </c>
      <c r="BB354" s="128">
        <f t="shared" si="683"/>
        <v>1821</v>
      </c>
      <c r="BC354" s="129">
        <f t="shared" si="684"/>
        <v>0.30365182591295647</v>
      </c>
      <c r="BD354" s="130">
        <f t="shared" si="685"/>
        <v>6.4143913341935956</v>
      </c>
      <c r="BE354" s="129">
        <f t="shared" si="686"/>
        <v>8.9021830004229044E-2</v>
      </c>
      <c r="BF354" s="130">
        <f t="shared" si="687"/>
        <v>181358.29900000012</v>
      </c>
      <c r="BG354" s="131">
        <f t="shared" si="688"/>
        <v>0.41970529714408239</v>
      </c>
      <c r="BH354" s="128">
        <f t="shared" si="689"/>
        <v>7818</v>
      </c>
      <c r="BI354" s="129">
        <f t="shared" si="690"/>
        <v>0</v>
      </c>
      <c r="BJ354" s="130">
        <f t="shared" si="691"/>
        <v>78.468530570478393</v>
      </c>
      <c r="BK354" s="129">
        <f t="shared" si="692"/>
        <v>0</v>
      </c>
      <c r="BL354" s="130">
        <f t="shared" si="693"/>
        <v>613466.97200000007</v>
      </c>
      <c r="BM354" s="132">
        <f t="shared" si="694"/>
        <v>0</v>
      </c>
      <c r="BN354" s="133">
        <f t="shared" si="695"/>
        <v>7818</v>
      </c>
      <c r="BO354" s="129">
        <f t="shared" si="696"/>
        <v>0</v>
      </c>
      <c r="BP354" s="130">
        <f t="shared" si="697"/>
        <v>78.468530570478393</v>
      </c>
      <c r="BQ354" s="129">
        <f t="shared" si="698"/>
        <v>0</v>
      </c>
      <c r="BR354" s="130">
        <f t="shared" si="669"/>
        <v>613466.97200000007</v>
      </c>
      <c r="BS354" s="132">
        <f t="shared" si="699"/>
        <v>0</v>
      </c>
      <c r="CD354" s="2"/>
      <c r="CE354" s="2"/>
      <c r="CJ354" s="6"/>
      <c r="CK354" s="6"/>
      <c r="CM354" s="6"/>
    </row>
    <row r="355" spans="3:92" ht="18" customHeight="1" x14ac:dyDescent="0.3">
      <c r="C355" s="315"/>
      <c r="D355" s="323" t="s">
        <v>52</v>
      </c>
      <c r="E355" s="134" t="s">
        <v>53</v>
      </c>
      <c r="F355" s="35">
        <f t="shared" ref="F355:F359" si="714">SUM(F163,F187,F211,F235,F259,F283)</f>
        <v>900</v>
      </c>
      <c r="G355" s="36">
        <f>IFERROR(F355/F362,0)</f>
        <v>2.4637284423761292E-2</v>
      </c>
      <c r="H355" s="37">
        <f t="shared" si="670"/>
        <v>104.30733333333336</v>
      </c>
      <c r="I355" s="38">
        <f>IFERROR(H355/H347,0)</f>
        <v>0.93451151006509003</v>
      </c>
      <c r="J355" s="37">
        <f t="shared" ref="J355:J359" si="715">SUM(J163,J187,J211,J235,J259,J283)</f>
        <v>93876.60000000002</v>
      </c>
      <c r="K355" s="39">
        <f>IFERROR(J355/J362,0)</f>
        <v>2.5942078647027942E-2</v>
      </c>
      <c r="L355" s="40">
        <f t="shared" ref="L355:L359" si="716">SUM(L163,L187,L211,L235,L259,L283)</f>
        <v>686</v>
      </c>
      <c r="M355" s="36">
        <f>IFERROR(L355/L362,0)</f>
        <v>2.4438902743142144E-2</v>
      </c>
      <c r="N355" s="37">
        <f t="shared" si="671"/>
        <v>133.92287755102043</v>
      </c>
      <c r="O355" s="38">
        <f>IFERROR(N355/N347,0)</f>
        <v>0.95420306594847659</v>
      </c>
      <c r="P355" s="37">
        <f t="shared" ref="P355:P359" si="717">SUM(P163,P187,P211,P235,P259,P283)</f>
        <v>91871.094000000012</v>
      </c>
      <c r="Q355" s="41">
        <f>IFERROR(P355/P362,0)</f>
        <v>2.9106483985282358E-2</v>
      </c>
      <c r="R355" s="40">
        <f t="shared" ref="R355:R359" si="718">SUM(R163,R187,R211,R235,R259,R283)</f>
        <v>695</v>
      </c>
      <c r="S355" s="36">
        <f>IFERROR(R355/R362,0)</f>
        <v>2.2284926411645877E-2</v>
      </c>
      <c r="T355" s="37">
        <f t="shared" si="672"/>
        <v>110.43423453237411</v>
      </c>
      <c r="U355" s="38">
        <f>IFERROR(T355/T347,0)</f>
        <v>0.96792955708272865</v>
      </c>
      <c r="V355" s="37">
        <f t="shared" ref="V355:V359" si="719">SUM(V163,V187,V211,V235,V259,V283)</f>
        <v>76751.793000000005</v>
      </c>
      <c r="W355" s="41">
        <f>IFERROR(V355/V362,0)</f>
        <v>2.475415899076271E-2</v>
      </c>
      <c r="X355" s="42">
        <f t="shared" ref="X355:X359" si="720">SUM(X163,X187,X211,X235,X259,X283)</f>
        <v>0</v>
      </c>
      <c r="Y355" s="36">
        <f>IFERROR(X355/X362,0)</f>
        <v>0</v>
      </c>
      <c r="Z355" s="37" t="str">
        <f t="shared" si="673"/>
        <v>0</v>
      </c>
      <c r="AA355" s="38">
        <f>IFERROR(Z355/Z347,0)</f>
        <v>0</v>
      </c>
      <c r="AB355" s="37">
        <f t="shared" ref="AB355:AB359" si="721">SUM(AB163,AB187,AB211,AB235,AB259,AB283)</f>
        <v>0</v>
      </c>
      <c r="AC355" s="39">
        <f>IFERROR(AB355/AB362,0)</f>
        <v>0</v>
      </c>
      <c r="AD355" s="40">
        <f t="shared" ref="AD355:AD359" si="722">SUM(AD163,AD187,AD211,AD235,AD259,AD283)</f>
        <v>0</v>
      </c>
      <c r="AE355" s="36">
        <f>IFERROR(AD355/AD362,0)</f>
        <v>0</v>
      </c>
      <c r="AF355" s="37" t="str">
        <f t="shared" si="674"/>
        <v>0</v>
      </c>
      <c r="AG355" s="38">
        <f>IFERROR(AF355/AF347,0)</f>
        <v>0</v>
      </c>
      <c r="AH355" s="37">
        <f t="shared" ref="AH355:AH359" si="723">SUM(AH163,AH187,AH211,AH235,AH259,AH283)</f>
        <v>0</v>
      </c>
      <c r="AI355" s="41">
        <f>IFERROR(AH355/AH362,0)</f>
        <v>0</v>
      </c>
      <c r="AJ355" s="40">
        <f t="shared" ref="AJ355:AJ359" si="724">SUM(AJ163,AJ187,AJ211,AJ235,AJ259,AJ283)</f>
        <v>0</v>
      </c>
      <c r="AK355" s="36">
        <f>IFERROR(AJ355/AJ362,0)</f>
        <v>0</v>
      </c>
      <c r="AL355" s="37" t="str">
        <f t="shared" si="675"/>
        <v>0</v>
      </c>
      <c r="AM355" s="38">
        <f>IFERROR(AL355/AL347,0)</f>
        <v>0</v>
      </c>
      <c r="AN355" s="37">
        <f t="shared" ref="AN355:AN359" si="725">SUM(AN163,AN187,AN211,AN235,AN259,AN283)</f>
        <v>0</v>
      </c>
      <c r="AO355" s="39">
        <f>IFERROR(AN355/AN362,0)</f>
        <v>0</v>
      </c>
      <c r="AP355" s="40">
        <f t="shared" ref="AP355:AP359" si="726">SUM(AP163,AP187,AP211,AP235,AP259,AP283)</f>
        <v>0</v>
      </c>
      <c r="AQ355" s="36">
        <f>IFERROR(AP355/AP362,0)</f>
        <v>0</v>
      </c>
      <c r="AR355" s="37" t="str">
        <f t="shared" si="676"/>
        <v>0</v>
      </c>
      <c r="AS355" s="38">
        <f>IFERROR(AR355/AR347,0)</f>
        <v>0</v>
      </c>
      <c r="AT355" s="37">
        <f t="shared" ref="AT355:AT359" si="727">SUM(AT163,AT187,AT211,AT235,AT259,AT283)</f>
        <v>0</v>
      </c>
      <c r="AU355" s="43">
        <f>IFERROR(AT355/AT362,0)</f>
        <v>0</v>
      </c>
      <c r="AV355" s="44">
        <f t="shared" si="677"/>
        <v>-214</v>
      </c>
      <c r="AW355" s="45">
        <f t="shared" si="678"/>
        <v>-0.23777777777777778</v>
      </c>
      <c r="AX355" s="46">
        <f t="shared" si="679"/>
        <v>29.615544217687074</v>
      </c>
      <c r="AY355" s="45">
        <f t="shared" si="680"/>
        <v>0.28392581107452081</v>
      </c>
      <c r="AZ355" s="46">
        <f t="shared" si="681"/>
        <v>-2005.5060000000085</v>
      </c>
      <c r="BA355" s="47">
        <f t="shared" si="682"/>
        <v>-2.1363215114309723E-2</v>
      </c>
      <c r="BB355" s="44">
        <f t="shared" si="683"/>
        <v>-9</v>
      </c>
      <c r="BC355" s="45">
        <f t="shared" si="684"/>
        <v>-1.2949640287769784E-2</v>
      </c>
      <c r="BD355" s="46">
        <f t="shared" si="685"/>
        <v>23.488643018646329</v>
      </c>
      <c r="BE355" s="45">
        <f t="shared" si="686"/>
        <v>0.21269349235866317</v>
      </c>
      <c r="BF355" s="46">
        <f t="shared" si="687"/>
        <v>15119.301000000007</v>
      </c>
      <c r="BG355" s="47">
        <f t="shared" si="688"/>
        <v>0.19698954785329909</v>
      </c>
      <c r="BH355" s="44">
        <f t="shared" si="689"/>
        <v>686</v>
      </c>
      <c r="BI355" s="45">
        <f t="shared" si="690"/>
        <v>0</v>
      </c>
      <c r="BJ355" s="46">
        <f t="shared" si="691"/>
        <v>133.92287755102043</v>
      </c>
      <c r="BK355" s="45">
        <f t="shared" si="692"/>
        <v>0</v>
      </c>
      <c r="BL355" s="46">
        <f t="shared" si="693"/>
        <v>91871.094000000012</v>
      </c>
      <c r="BM355" s="48">
        <f t="shared" si="694"/>
        <v>0</v>
      </c>
      <c r="BN355" s="49">
        <f t="shared" si="695"/>
        <v>686</v>
      </c>
      <c r="BO355" s="45">
        <f t="shared" si="696"/>
        <v>0</v>
      </c>
      <c r="BP355" s="46">
        <f t="shared" si="697"/>
        <v>133.92287755102043</v>
      </c>
      <c r="BQ355" s="45">
        <f t="shared" si="698"/>
        <v>0</v>
      </c>
      <c r="BR355" s="46">
        <f t="shared" si="669"/>
        <v>91871.094000000012</v>
      </c>
      <c r="BS355" s="48">
        <f t="shared" si="699"/>
        <v>0</v>
      </c>
      <c r="CD355" s="2"/>
      <c r="CE355" s="2"/>
      <c r="CJ355" s="6"/>
      <c r="CK355" s="6"/>
      <c r="CM355" s="6"/>
    </row>
    <row r="356" spans="3:92" ht="18" customHeight="1" x14ac:dyDescent="0.3">
      <c r="C356" s="315"/>
      <c r="D356" s="324"/>
      <c r="E356" s="60" t="s">
        <v>51</v>
      </c>
      <c r="F356" s="61">
        <f t="shared" si="714"/>
        <v>6400</v>
      </c>
      <c r="G356" s="62">
        <f>IFERROR(F356/F362,0)</f>
        <v>0.17519846701341363</v>
      </c>
      <c r="H356" s="63">
        <f t="shared" si="670"/>
        <v>96.770812500000034</v>
      </c>
      <c r="I356" s="64">
        <f>IFERROR(H356/H347,0)</f>
        <v>0.86699022235190271</v>
      </c>
      <c r="J356" s="63">
        <f t="shared" si="715"/>
        <v>619333.20000000019</v>
      </c>
      <c r="K356" s="65">
        <f>IFERROR(J356/J362,0)</f>
        <v>0.17114798131925832</v>
      </c>
      <c r="L356" s="66">
        <f t="shared" si="716"/>
        <v>2158</v>
      </c>
      <c r="M356" s="62">
        <f>IFERROR(L356/L362,0)</f>
        <v>7.687923049519059E-2</v>
      </c>
      <c r="N356" s="63">
        <f t="shared" si="671"/>
        <v>113.57272937905466</v>
      </c>
      <c r="O356" s="64">
        <f>IFERROR(N356/N347,0)</f>
        <v>0.80920787070412559</v>
      </c>
      <c r="P356" s="63">
        <f t="shared" si="717"/>
        <v>245089.94999999995</v>
      </c>
      <c r="Q356" s="67">
        <f>IFERROR(P356/P362,0)</f>
        <v>7.7649088456796342E-2</v>
      </c>
      <c r="R356" s="66">
        <f t="shared" si="718"/>
        <v>2178</v>
      </c>
      <c r="S356" s="62">
        <f>IFERROR(R356/R362,0)</f>
        <v>6.9836790970596724E-2</v>
      </c>
      <c r="T356" s="63">
        <f t="shared" si="672"/>
        <v>100.46504729109274</v>
      </c>
      <c r="U356" s="64">
        <f>IFERROR(T356/T347,0)</f>
        <v>0.8805520239129806</v>
      </c>
      <c r="V356" s="63">
        <f t="shared" si="719"/>
        <v>218812.87299999999</v>
      </c>
      <c r="W356" s="67">
        <f>IFERROR(V356/V362,0)</f>
        <v>7.057201448658755E-2</v>
      </c>
      <c r="X356" s="68">
        <f t="shared" si="720"/>
        <v>0</v>
      </c>
      <c r="Y356" s="62">
        <f>IFERROR(X356/X362,0)</f>
        <v>0</v>
      </c>
      <c r="Z356" s="63" t="str">
        <f t="shared" si="673"/>
        <v>0</v>
      </c>
      <c r="AA356" s="64">
        <f>IFERROR(Z356/Z347,0)</f>
        <v>0</v>
      </c>
      <c r="AB356" s="63">
        <f t="shared" si="721"/>
        <v>0</v>
      </c>
      <c r="AC356" s="65">
        <f>IFERROR(AB356/AB362,0)</f>
        <v>0</v>
      </c>
      <c r="AD356" s="66">
        <f t="shared" si="722"/>
        <v>0</v>
      </c>
      <c r="AE356" s="62">
        <f>IFERROR(AD356/AD362,0)</f>
        <v>0</v>
      </c>
      <c r="AF356" s="63" t="str">
        <f t="shared" si="674"/>
        <v>0</v>
      </c>
      <c r="AG356" s="64">
        <f>IFERROR(AF356/AF347,0)</f>
        <v>0</v>
      </c>
      <c r="AH356" s="63">
        <f t="shared" si="723"/>
        <v>0</v>
      </c>
      <c r="AI356" s="67">
        <f>IFERROR(AH356/AH362,0)</f>
        <v>0</v>
      </c>
      <c r="AJ356" s="66">
        <f t="shared" si="724"/>
        <v>0</v>
      </c>
      <c r="AK356" s="62">
        <f>IFERROR(AJ356/AJ362,0)</f>
        <v>0</v>
      </c>
      <c r="AL356" s="63" t="str">
        <f t="shared" si="675"/>
        <v>0</v>
      </c>
      <c r="AM356" s="64">
        <f>IFERROR(AL356/AL347,0)</f>
        <v>0</v>
      </c>
      <c r="AN356" s="63">
        <f t="shared" si="725"/>
        <v>0</v>
      </c>
      <c r="AO356" s="65">
        <f>IFERROR(AN356/AN362,0)</f>
        <v>0</v>
      </c>
      <c r="AP356" s="66">
        <f t="shared" si="726"/>
        <v>0</v>
      </c>
      <c r="AQ356" s="62">
        <f>IFERROR(AP356/AP362,0)</f>
        <v>0</v>
      </c>
      <c r="AR356" s="63" t="str">
        <f t="shared" si="676"/>
        <v>0</v>
      </c>
      <c r="AS356" s="64">
        <f>IFERROR(AR356/AR347,0)</f>
        <v>0</v>
      </c>
      <c r="AT356" s="63">
        <f t="shared" si="727"/>
        <v>0</v>
      </c>
      <c r="AU356" s="69">
        <f>IFERROR(AT356/AT362,0)</f>
        <v>0</v>
      </c>
      <c r="AV356" s="70">
        <f t="shared" si="677"/>
        <v>-4242</v>
      </c>
      <c r="AW356" s="71">
        <f t="shared" si="678"/>
        <v>-0.66281250000000003</v>
      </c>
      <c r="AX356" s="72">
        <f t="shared" si="679"/>
        <v>16.80191687905463</v>
      </c>
      <c r="AY356" s="71">
        <f t="shared" si="680"/>
        <v>0.17362587380419714</v>
      </c>
      <c r="AZ356" s="72">
        <f t="shared" si="681"/>
        <v>-374243.25000000023</v>
      </c>
      <c r="BA356" s="73">
        <f t="shared" si="682"/>
        <v>-0.60426802567664728</v>
      </c>
      <c r="BB356" s="70">
        <f t="shared" si="683"/>
        <v>-20</v>
      </c>
      <c r="BC356" s="71">
        <f t="shared" si="684"/>
        <v>-9.1827364554637279E-3</v>
      </c>
      <c r="BD356" s="72">
        <f t="shared" si="685"/>
        <v>13.107682087961919</v>
      </c>
      <c r="BE356" s="71">
        <f t="shared" si="686"/>
        <v>0.13047007333787469</v>
      </c>
      <c r="BF356" s="72">
        <f t="shared" si="687"/>
        <v>26277.076999999961</v>
      </c>
      <c r="BG356" s="73">
        <f t="shared" si="688"/>
        <v>0.12008926458362421</v>
      </c>
      <c r="BH356" s="70">
        <f t="shared" si="689"/>
        <v>2158</v>
      </c>
      <c r="BI356" s="71">
        <f t="shared" si="690"/>
        <v>0</v>
      </c>
      <c r="BJ356" s="72">
        <f t="shared" si="691"/>
        <v>113.57272937905466</v>
      </c>
      <c r="BK356" s="71">
        <f t="shared" si="692"/>
        <v>0</v>
      </c>
      <c r="BL356" s="72">
        <f t="shared" si="693"/>
        <v>245089.94999999995</v>
      </c>
      <c r="BM356" s="74">
        <f t="shared" si="694"/>
        <v>0</v>
      </c>
      <c r="BN356" s="75">
        <f t="shared" si="695"/>
        <v>2158</v>
      </c>
      <c r="BO356" s="71">
        <f t="shared" si="696"/>
        <v>0</v>
      </c>
      <c r="BP356" s="72">
        <f t="shared" si="697"/>
        <v>113.57272937905466</v>
      </c>
      <c r="BQ356" s="71">
        <f t="shared" si="698"/>
        <v>0</v>
      </c>
      <c r="BR356" s="72">
        <f t="shared" si="669"/>
        <v>245089.94999999995</v>
      </c>
      <c r="BS356" s="74">
        <f t="shared" si="699"/>
        <v>0</v>
      </c>
      <c r="CD356" s="2"/>
      <c r="CE356" s="2"/>
      <c r="CJ356" s="6"/>
      <c r="CK356" s="6"/>
      <c r="CM356" s="6"/>
    </row>
    <row r="357" spans="3:92" ht="18" customHeight="1" x14ac:dyDescent="0.3">
      <c r="C357" s="315"/>
      <c r="D357" s="324"/>
      <c r="E357" s="60" t="s">
        <v>54</v>
      </c>
      <c r="F357" s="61">
        <f t="shared" si="714"/>
        <v>8200</v>
      </c>
      <c r="G357" s="62">
        <f>IFERROR(F357/F362,0)</f>
        <v>0.22447303586093623</v>
      </c>
      <c r="H357" s="63">
        <f t="shared" si="670"/>
        <v>95.452097560975631</v>
      </c>
      <c r="I357" s="64">
        <f>IFERROR(H357/H347,0)</f>
        <v>0.8551755756762478</v>
      </c>
      <c r="J357" s="63">
        <f t="shared" si="715"/>
        <v>782707.20000000019</v>
      </c>
      <c r="K357" s="65">
        <f>IFERROR(J357/J362,0)</f>
        <v>0.21629513361151798</v>
      </c>
      <c r="L357" s="66">
        <f t="shared" si="716"/>
        <v>4944</v>
      </c>
      <c r="M357" s="62">
        <f>IFERROR(L357/L362,0)</f>
        <v>0.17613110081938013</v>
      </c>
      <c r="N357" s="63">
        <f t="shared" si="671"/>
        <v>110.91955319579287</v>
      </c>
      <c r="O357" s="64">
        <f>IFERROR(N357/N347,0)</f>
        <v>0.79030393961434298</v>
      </c>
      <c r="P357" s="63">
        <f t="shared" si="717"/>
        <v>548386.27099999995</v>
      </c>
      <c r="Q357" s="67">
        <f>IFERROR(P357/P362,0)</f>
        <v>0.17373904587018643</v>
      </c>
      <c r="R357" s="66">
        <f t="shared" si="718"/>
        <v>4675</v>
      </c>
      <c r="S357" s="62">
        <f>IFERROR(R357/R362,0)</f>
        <v>0.14990220284092731</v>
      </c>
      <c r="T357" s="63">
        <f t="shared" si="672"/>
        <v>87.395039572192516</v>
      </c>
      <c r="U357" s="64">
        <f>IFERROR(T357/T347,0)</f>
        <v>0.76599654357672387</v>
      </c>
      <c r="V357" s="63">
        <f t="shared" si="719"/>
        <v>408571.81</v>
      </c>
      <c r="W357" s="67">
        <f>IFERROR(V357/V362,0)</f>
        <v>0.1317734889122876</v>
      </c>
      <c r="X357" s="68">
        <f t="shared" si="720"/>
        <v>0</v>
      </c>
      <c r="Y357" s="62">
        <f>IFERROR(X357/X362,0)</f>
        <v>0</v>
      </c>
      <c r="Z357" s="63" t="str">
        <f t="shared" si="673"/>
        <v>0</v>
      </c>
      <c r="AA357" s="64">
        <f>IFERROR(Z357/Z347,0)</f>
        <v>0</v>
      </c>
      <c r="AB357" s="63">
        <f t="shared" si="721"/>
        <v>0</v>
      </c>
      <c r="AC357" s="65">
        <f>IFERROR(AB357/AB362,0)</f>
        <v>0</v>
      </c>
      <c r="AD357" s="66">
        <f t="shared" si="722"/>
        <v>0</v>
      </c>
      <c r="AE357" s="62">
        <f>IFERROR(AD357/AD362,0)</f>
        <v>0</v>
      </c>
      <c r="AF357" s="63" t="str">
        <f t="shared" si="674"/>
        <v>0</v>
      </c>
      <c r="AG357" s="64">
        <f>IFERROR(AF357/AF347,0)</f>
        <v>0</v>
      </c>
      <c r="AH357" s="63">
        <f t="shared" si="723"/>
        <v>0</v>
      </c>
      <c r="AI357" s="67">
        <f>IFERROR(AH357/AH362,0)</f>
        <v>0</v>
      </c>
      <c r="AJ357" s="66">
        <f t="shared" si="724"/>
        <v>0</v>
      </c>
      <c r="AK357" s="62">
        <f>IFERROR(AJ357/AJ362,0)</f>
        <v>0</v>
      </c>
      <c r="AL357" s="63" t="str">
        <f t="shared" si="675"/>
        <v>0</v>
      </c>
      <c r="AM357" s="64">
        <f>IFERROR(AL357/AL347,0)</f>
        <v>0</v>
      </c>
      <c r="AN357" s="63">
        <f t="shared" si="725"/>
        <v>0</v>
      </c>
      <c r="AO357" s="65">
        <f>IFERROR(AN357/AN362,0)</f>
        <v>0</v>
      </c>
      <c r="AP357" s="66">
        <f t="shared" si="726"/>
        <v>0</v>
      </c>
      <c r="AQ357" s="62">
        <f>IFERROR(AP357/AP362,0)</f>
        <v>0</v>
      </c>
      <c r="AR357" s="63" t="str">
        <f t="shared" si="676"/>
        <v>0</v>
      </c>
      <c r="AS357" s="64">
        <f>IFERROR(AR357/AR347,0)</f>
        <v>0</v>
      </c>
      <c r="AT357" s="63">
        <f t="shared" si="727"/>
        <v>0</v>
      </c>
      <c r="AU357" s="69">
        <f>IFERROR(AT357/AT362,0)</f>
        <v>0</v>
      </c>
      <c r="AV357" s="70">
        <f t="shared" si="677"/>
        <v>-3256</v>
      </c>
      <c r="AW357" s="71">
        <f t="shared" si="678"/>
        <v>-0.39707317073170734</v>
      </c>
      <c r="AX357" s="72">
        <f t="shared" si="679"/>
        <v>15.467455634817242</v>
      </c>
      <c r="AY357" s="71">
        <f t="shared" si="680"/>
        <v>0.16204416697010243</v>
      </c>
      <c r="AZ357" s="72">
        <f t="shared" si="681"/>
        <v>-234320.92900000024</v>
      </c>
      <c r="BA357" s="73">
        <f t="shared" si="682"/>
        <v>-0.2993723949390017</v>
      </c>
      <c r="BB357" s="70">
        <f t="shared" si="683"/>
        <v>269</v>
      </c>
      <c r="BC357" s="71">
        <f t="shared" si="684"/>
        <v>5.7540106951871658E-2</v>
      </c>
      <c r="BD357" s="72">
        <f t="shared" si="685"/>
        <v>23.524513623600356</v>
      </c>
      <c r="BE357" s="71">
        <f t="shared" si="686"/>
        <v>0.26917447190086768</v>
      </c>
      <c r="BF357" s="72">
        <f t="shared" si="687"/>
        <v>139814.46099999995</v>
      </c>
      <c r="BG357" s="73">
        <f t="shared" si="688"/>
        <v>0.34220290675462889</v>
      </c>
      <c r="BH357" s="70">
        <f t="shared" si="689"/>
        <v>4944</v>
      </c>
      <c r="BI357" s="71">
        <f t="shared" si="690"/>
        <v>0</v>
      </c>
      <c r="BJ357" s="72">
        <f t="shared" si="691"/>
        <v>110.91955319579287</v>
      </c>
      <c r="BK357" s="71">
        <f t="shared" si="692"/>
        <v>0</v>
      </c>
      <c r="BL357" s="72">
        <f t="shared" si="693"/>
        <v>548386.27099999995</v>
      </c>
      <c r="BM357" s="74">
        <f t="shared" si="694"/>
        <v>0</v>
      </c>
      <c r="BN357" s="75">
        <f t="shared" si="695"/>
        <v>4944</v>
      </c>
      <c r="BO357" s="71">
        <f t="shared" si="696"/>
        <v>0</v>
      </c>
      <c r="BP357" s="72">
        <f t="shared" si="697"/>
        <v>110.91955319579287</v>
      </c>
      <c r="BQ357" s="71">
        <f t="shared" si="698"/>
        <v>0</v>
      </c>
      <c r="BR357" s="72">
        <f t="shared" si="669"/>
        <v>548386.27099999995</v>
      </c>
      <c r="BS357" s="74">
        <f t="shared" si="699"/>
        <v>0</v>
      </c>
      <c r="CD357" s="2"/>
      <c r="CE357" s="2"/>
      <c r="CJ357" s="6"/>
      <c r="CK357" s="6"/>
      <c r="CM357" s="6"/>
    </row>
    <row r="358" spans="3:92" ht="18" customHeight="1" x14ac:dyDescent="0.3">
      <c r="C358" s="315"/>
      <c r="D358" s="324"/>
      <c r="E358" s="60" t="s">
        <v>56</v>
      </c>
      <c r="F358" s="61">
        <f t="shared" si="714"/>
        <v>60</v>
      </c>
      <c r="G358" s="62">
        <f>IFERROR(F358/F362,0)</f>
        <v>1.6424856282507528E-3</v>
      </c>
      <c r="H358" s="63">
        <f t="shared" si="670"/>
        <v>96.780000000000015</v>
      </c>
      <c r="I358" s="64">
        <f>IFERROR(H358/H347,0)</f>
        <v>0.86707253511193916</v>
      </c>
      <c r="J358" s="63">
        <f t="shared" si="715"/>
        <v>5806.8000000000011</v>
      </c>
      <c r="K358" s="65">
        <f>IFERROR(J358/J362,0)</f>
        <v>1.6046646585790479E-3</v>
      </c>
      <c r="L358" s="66">
        <f t="shared" si="716"/>
        <v>8</v>
      </c>
      <c r="M358" s="62">
        <f>IFERROR(L358/L362,0)</f>
        <v>2.8500178126113289E-4</v>
      </c>
      <c r="N358" s="63">
        <f t="shared" si="671"/>
        <v>124.20437500000001</v>
      </c>
      <c r="O358" s="64">
        <f>IFERROR(N358/N347,0)</f>
        <v>0.88495854925207507</v>
      </c>
      <c r="P358" s="63">
        <f t="shared" si="717"/>
        <v>993.6350000000001</v>
      </c>
      <c r="Q358" s="67">
        <f>IFERROR(P358/P362,0)</f>
        <v>3.1480218592712129E-4</v>
      </c>
      <c r="R358" s="66">
        <f t="shared" si="718"/>
        <v>1</v>
      </c>
      <c r="S358" s="62">
        <f>IFERROR(R358/R362,0)</f>
        <v>3.2064642318914931E-5</v>
      </c>
      <c r="T358" s="63">
        <f t="shared" si="672"/>
        <v>78.635999999999996</v>
      </c>
      <c r="U358" s="64">
        <f>IFERROR(T358/T347,0)</f>
        <v>0.6892256642431327</v>
      </c>
      <c r="V358" s="63">
        <f t="shared" si="719"/>
        <v>78.635999999999996</v>
      </c>
      <c r="W358" s="67">
        <f>IFERROR(V358/V362,0)</f>
        <v>2.5361857623282056E-5</v>
      </c>
      <c r="X358" s="68">
        <f t="shared" si="720"/>
        <v>0</v>
      </c>
      <c r="Y358" s="62">
        <f>IFERROR(X358/X362,0)</f>
        <v>0</v>
      </c>
      <c r="Z358" s="63" t="str">
        <f t="shared" si="673"/>
        <v>0</v>
      </c>
      <c r="AA358" s="64">
        <f>IFERROR(Z358/Z347,0)</f>
        <v>0</v>
      </c>
      <c r="AB358" s="63">
        <f t="shared" si="721"/>
        <v>0</v>
      </c>
      <c r="AC358" s="65">
        <f>IFERROR(AB358/AB362,0)</f>
        <v>0</v>
      </c>
      <c r="AD358" s="66">
        <f t="shared" si="722"/>
        <v>0</v>
      </c>
      <c r="AE358" s="62">
        <f>IFERROR(AD358/AD362,0)</f>
        <v>0</v>
      </c>
      <c r="AF358" s="63" t="str">
        <f t="shared" si="674"/>
        <v>0</v>
      </c>
      <c r="AG358" s="64">
        <f>IFERROR(AF358/AF347,0)</f>
        <v>0</v>
      </c>
      <c r="AH358" s="63">
        <f t="shared" si="723"/>
        <v>0</v>
      </c>
      <c r="AI358" s="67">
        <f>IFERROR(AH358/AH362,0)</f>
        <v>0</v>
      </c>
      <c r="AJ358" s="66">
        <f t="shared" si="724"/>
        <v>0</v>
      </c>
      <c r="AK358" s="62">
        <f>IFERROR(AJ358/AJ362,0)</f>
        <v>0</v>
      </c>
      <c r="AL358" s="63" t="str">
        <f t="shared" si="675"/>
        <v>0</v>
      </c>
      <c r="AM358" s="64">
        <f>IFERROR(AL358/AL347,0)</f>
        <v>0</v>
      </c>
      <c r="AN358" s="63">
        <f t="shared" si="725"/>
        <v>0</v>
      </c>
      <c r="AO358" s="65">
        <f>IFERROR(AN358/AN362,0)</f>
        <v>0</v>
      </c>
      <c r="AP358" s="66">
        <f t="shared" si="726"/>
        <v>0</v>
      </c>
      <c r="AQ358" s="62">
        <f>IFERROR(AP358/AP362,0)</f>
        <v>0</v>
      </c>
      <c r="AR358" s="63" t="str">
        <f t="shared" si="676"/>
        <v>0</v>
      </c>
      <c r="AS358" s="64">
        <f>IFERROR(AR358/AR347,0)</f>
        <v>0</v>
      </c>
      <c r="AT358" s="63">
        <f t="shared" si="727"/>
        <v>0</v>
      </c>
      <c r="AU358" s="69">
        <f>IFERROR(AT358/AT362,0)</f>
        <v>0</v>
      </c>
      <c r="AV358" s="70">
        <f t="shared" si="677"/>
        <v>-52</v>
      </c>
      <c r="AW358" s="71">
        <f t="shared" si="678"/>
        <v>-0.8666666666666667</v>
      </c>
      <c r="AX358" s="72">
        <f t="shared" si="679"/>
        <v>27.424374999999998</v>
      </c>
      <c r="AY358" s="71">
        <f t="shared" si="680"/>
        <v>0.28336820624095882</v>
      </c>
      <c r="AZ358" s="72">
        <f t="shared" si="681"/>
        <v>-4813.1650000000009</v>
      </c>
      <c r="BA358" s="73">
        <f t="shared" si="682"/>
        <v>-0.82888423916787213</v>
      </c>
      <c r="BB358" s="70">
        <f t="shared" si="683"/>
        <v>7</v>
      </c>
      <c r="BC358" s="71">
        <f t="shared" si="684"/>
        <v>7</v>
      </c>
      <c r="BD358" s="72">
        <f t="shared" si="685"/>
        <v>45.568375000000017</v>
      </c>
      <c r="BE358" s="71">
        <f t="shared" si="686"/>
        <v>0.5794849051325095</v>
      </c>
      <c r="BF358" s="72">
        <f t="shared" si="687"/>
        <v>914.99900000000014</v>
      </c>
      <c r="BG358" s="73">
        <f t="shared" si="688"/>
        <v>11.635879241060076</v>
      </c>
      <c r="BH358" s="70">
        <f t="shared" si="689"/>
        <v>8</v>
      </c>
      <c r="BI358" s="71">
        <f t="shared" si="690"/>
        <v>0</v>
      </c>
      <c r="BJ358" s="72">
        <f t="shared" si="691"/>
        <v>124.20437500000001</v>
      </c>
      <c r="BK358" s="71">
        <f t="shared" si="692"/>
        <v>0</v>
      </c>
      <c r="BL358" s="72">
        <f t="shared" si="693"/>
        <v>993.6350000000001</v>
      </c>
      <c r="BM358" s="74">
        <f t="shared" si="694"/>
        <v>0</v>
      </c>
      <c r="BN358" s="75">
        <f t="shared" si="695"/>
        <v>8</v>
      </c>
      <c r="BO358" s="71">
        <f t="shared" si="696"/>
        <v>0</v>
      </c>
      <c r="BP358" s="72">
        <f t="shared" si="697"/>
        <v>124.20437500000001</v>
      </c>
      <c r="BQ358" s="71">
        <f t="shared" si="698"/>
        <v>0</v>
      </c>
      <c r="BR358" s="72">
        <f t="shared" si="669"/>
        <v>993.6350000000001</v>
      </c>
      <c r="BS358" s="74">
        <f t="shared" si="699"/>
        <v>0</v>
      </c>
      <c r="CD358" s="2"/>
      <c r="CE358" s="2"/>
      <c r="CJ358" s="6"/>
      <c r="CK358" s="6"/>
      <c r="CM358" s="6"/>
    </row>
    <row r="359" spans="3:92" ht="18" customHeight="1" x14ac:dyDescent="0.3">
      <c r="C359" s="315"/>
      <c r="D359" s="324"/>
      <c r="E359" s="60" t="s">
        <v>39</v>
      </c>
      <c r="F359" s="61">
        <f t="shared" si="714"/>
        <v>540</v>
      </c>
      <c r="G359" s="62">
        <f>IFERROR(F359/F362,0)</f>
        <v>1.4782370654256775E-2</v>
      </c>
      <c r="H359" s="63">
        <f t="shared" si="670"/>
        <v>102.15666666666667</v>
      </c>
      <c r="I359" s="64">
        <f>IFERROR(H359/H347,0)</f>
        <v>0.91524323150704667</v>
      </c>
      <c r="J359" s="63">
        <f t="shared" si="715"/>
        <v>55164.6</v>
      </c>
      <c r="K359" s="65">
        <f>IFERROR(J359/J362,0)</f>
        <v>1.5244314256500951E-2</v>
      </c>
      <c r="L359" s="66">
        <f t="shared" si="716"/>
        <v>466</v>
      </c>
      <c r="M359" s="62">
        <f>IFERROR(L359/L362,0)</f>
        <v>1.6601353758460991E-2</v>
      </c>
      <c r="N359" s="63">
        <f t="shared" si="671"/>
        <v>125.49140557939914</v>
      </c>
      <c r="O359" s="64">
        <f>IFERROR(N359/N347,0)</f>
        <v>0.89412866676515057</v>
      </c>
      <c r="P359" s="63">
        <f t="shared" si="717"/>
        <v>58478.995000000003</v>
      </c>
      <c r="Q359" s="67">
        <f>IFERROR(P359/P362,0)</f>
        <v>1.8527241348001221E-2</v>
      </c>
      <c r="R359" s="66">
        <f t="shared" si="718"/>
        <v>486</v>
      </c>
      <c r="S359" s="62">
        <f>IFERROR(R359/R362,0)</f>
        <v>1.5583416166992657E-2</v>
      </c>
      <c r="T359" s="63">
        <f t="shared" si="672"/>
        <v>112.20441975308641</v>
      </c>
      <c r="U359" s="64">
        <f>IFERROR(T359/T347,0)</f>
        <v>0.98344480562765479</v>
      </c>
      <c r="V359" s="63">
        <f t="shared" si="719"/>
        <v>54531.347999999998</v>
      </c>
      <c r="W359" s="67">
        <f>IFERROR(V359/V362,0)</f>
        <v>1.7587571646340693E-2</v>
      </c>
      <c r="X359" s="68">
        <f t="shared" si="720"/>
        <v>0</v>
      </c>
      <c r="Y359" s="62">
        <f>IFERROR(X359/X362,0)</f>
        <v>0</v>
      </c>
      <c r="Z359" s="63" t="str">
        <f t="shared" si="673"/>
        <v>0</v>
      </c>
      <c r="AA359" s="64">
        <f>IFERROR(Z359/Z347,0)</f>
        <v>0</v>
      </c>
      <c r="AB359" s="63">
        <f t="shared" si="721"/>
        <v>0</v>
      </c>
      <c r="AC359" s="65">
        <f>IFERROR(AB359/AB362,0)</f>
        <v>0</v>
      </c>
      <c r="AD359" s="66">
        <f t="shared" si="722"/>
        <v>0</v>
      </c>
      <c r="AE359" s="62">
        <f>IFERROR(AD359/AD362,0)</f>
        <v>0</v>
      </c>
      <c r="AF359" s="63" t="str">
        <f t="shared" si="674"/>
        <v>0</v>
      </c>
      <c r="AG359" s="64">
        <f>IFERROR(AF359/AF347,0)</f>
        <v>0</v>
      </c>
      <c r="AH359" s="63">
        <f t="shared" si="723"/>
        <v>0</v>
      </c>
      <c r="AI359" s="67">
        <f>IFERROR(AH359/AH362,0)</f>
        <v>0</v>
      </c>
      <c r="AJ359" s="66">
        <f t="shared" si="724"/>
        <v>0</v>
      </c>
      <c r="AK359" s="62">
        <f>IFERROR(AJ359/AJ362,0)</f>
        <v>0</v>
      </c>
      <c r="AL359" s="63" t="str">
        <f t="shared" si="675"/>
        <v>0</v>
      </c>
      <c r="AM359" s="64">
        <f>IFERROR(AL359/AL347,0)</f>
        <v>0</v>
      </c>
      <c r="AN359" s="63">
        <f t="shared" si="725"/>
        <v>0</v>
      </c>
      <c r="AO359" s="65">
        <f>IFERROR(AN359/AN362,0)</f>
        <v>0</v>
      </c>
      <c r="AP359" s="66">
        <f t="shared" si="726"/>
        <v>0</v>
      </c>
      <c r="AQ359" s="62">
        <f>IFERROR(AP359/AP362,0)</f>
        <v>0</v>
      </c>
      <c r="AR359" s="63" t="str">
        <f t="shared" si="676"/>
        <v>0</v>
      </c>
      <c r="AS359" s="64">
        <f>IFERROR(AR359/AR347,0)</f>
        <v>0</v>
      </c>
      <c r="AT359" s="63">
        <f t="shared" si="727"/>
        <v>0</v>
      </c>
      <c r="AU359" s="69">
        <f>IFERROR(AT359/AT362,0)</f>
        <v>0</v>
      </c>
      <c r="AV359" s="70">
        <f t="shared" si="677"/>
        <v>-74</v>
      </c>
      <c r="AW359" s="71">
        <f t="shared" si="678"/>
        <v>-0.13703703703703704</v>
      </c>
      <c r="AX359" s="72">
        <f t="shared" si="679"/>
        <v>23.334738912732476</v>
      </c>
      <c r="AY359" s="71">
        <f t="shared" si="680"/>
        <v>0.22842110724768305</v>
      </c>
      <c r="AZ359" s="72">
        <f t="shared" si="681"/>
        <v>3314.3950000000041</v>
      </c>
      <c r="BA359" s="73">
        <f t="shared" si="682"/>
        <v>6.0081918476704341E-2</v>
      </c>
      <c r="BB359" s="70">
        <f t="shared" si="683"/>
        <v>-20</v>
      </c>
      <c r="BC359" s="71">
        <f t="shared" si="684"/>
        <v>-4.1152263374485597E-2</v>
      </c>
      <c r="BD359" s="72">
        <f t="shared" si="685"/>
        <v>13.28698582631273</v>
      </c>
      <c r="BE359" s="71">
        <f t="shared" si="686"/>
        <v>0.11841766888997475</v>
      </c>
      <c r="BF359" s="72">
        <f t="shared" si="687"/>
        <v>3947.6470000000045</v>
      </c>
      <c r="BG359" s="73">
        <f t="shared" si="688"/>
        <v>7.2392250417136303E-2</v>
      </c>
      <c r="BH359" s="70">
        <f t="shared" si="689"/>
        <v>466</v>
      </c>
      <c r="BI359" s="71">
        <f t="shared" si="690"/>
        <v>0</v>
      </c>
      <c r="BJ359" s="72">
        <f t="shared" si="691"/>
        <v>125.49140557939914</v>
      </c>
      <c r="BK359" s="71">
        <f t="shared" si="692"/>
        <v>0</v>
      </c>
      <c r="BL359" s="72">
        <f t="shared" si="693"/>
        <v>58478.995000000003</v>
      </c>
      <c r="BM359" s="74">
        <f t="shared" si="694"/>
        <v>0</v>
      </c>
      <c r="BN359" s="75">
        <f t="shared" si="695"/>
        <v>466</v>
      </c>
      <c r="BO359" s="71">
        <f t="shared" si="696"/>
        <v>0</v>
      </c>
      <c r="BP359" s="72">
        <f t="shared" si="697"/>
        <v>125.49140557939914</v>
      </c>
      <c r="BQ359" s="71">
        <f t="shared" si="698"/>
        <v>0</v>
      </c>
      <c r="BR359" s="72">
        <f t="shared" si="669"/>
        <v>58478.995000000003</v>
      </c>
      <c r="BS359" s="74">
        <f t="shared" si="699"/>
        <v>0</v>
      </c>
      <c r="CD359" s="2"/>
      <c r="CE359" s="2"/>
      <c r="CJ359" s="6"/>
      <c r="CK359" s="6"/>
      <c r="CM359" s="6"/>
    </row>
    <row r="360" spans="3:92" ht="18" customHeight="1" x14ac:dyDescent="0.3">
      <c r="C360" s="315"/>
      <c r="D360" s="325"/>
      <c r="E360" s="86" t="s">
        <v>41</v>
      </c>
      <c r="F360" s="87">
        <f>SUM(F355:F359)</f>
        <v>16100</v>
      </c>
      <c r="G360" s="88">
        <f>IFERROR(F360/F362,0)</f>
        <v>0.44073364358061867</v>
      </c>
      <c r="H360" s="89">
        <f t="shared" si="670"/>
        <v>96.701142857142898</v>
      </c>
      <c r="I360" s="90">
        <f>IFERROR(H360/H347,0)</f>
        <v>0.86636603725319961</v>
      </c>
      <c r="J360" s="89">
        <f>SUM(J355:J359)</f>
        <v>1556888.4000000006</v>
      </c>
      <c r="K360" s="91">
        <f>IFERROR(J360/J362,0)</f>
        <v>0.43023417249288431</v>
      </c>
      <c r="L360" s="92">
        <f>SUM(L355:L359)</f>
        <v>8262</v>
      </c>
      <c r="M360" s="88">
        <f>IFERROR(L360/L362,0)</f>
        <v>0.294335589597435</v>
      </c>
      <c r="N360" s="89">
        <f t="shared" si="671"/>
        <v>114.35729181796175</v>
      </c>
      <c r="O360" s="90">
        <f>IFERROR(N360/N347,0)</f>
        <v>0.81479789309852901</v>
      </c>
      <c r="P360" s="89">
        <f>SUM(P355:P359)</f>
        <v>944819.94499999995</v>
      </c>
      <c r="Q360" s="93">
        <f>IFERROR(P360/P362,0)</f>
        <v>0.29933666184619345</v>
      </c>
      <c r="R360" s="92">
        <f>SUM(R355:R359)</f>
        <v>8035</v>
      </c>
      <c r="S360" s="88">
        <f>IFERROR(R360/R362,0)</f>
        <v>0.25763940103248151</v>
      </c>
      <c r="T360" s="89">
        <f t="shared" si="672"/>
        <v>94.430175482265099</v>
      </c>
      <c r="U360" s="90">
        <f>IFERROR(T360/T347,0)</f>
        <v>0.82765782111704245</v>
      </c>
      <c r="V360" s="89">
        <f>SUM(V355:V359)</f>
        <v>758746.46000000008</v>
      </c>
      <c r="W360" s="93">
        <f>IFERROR(V360/V362,0)</f>
        <v>0.24471259589360186</v>
      </c>
      <c r="X360" s="94">
        <f>SUM(X355:X359)</f>
        <v>0</v>
      </c>
      <c r="Y360" s="88">
        <f>IFERROR(X360/X362,0)</f>
        <v>0</v>
      </c>
      <c r="Z360" s="89" t="str">
        <f t="shared" si="673"/>
        <v>0</v>
      </c>
      <c r="AA360" s="90">
        <f>IFERROR(Z360/Z347,0)</f>
        <v>0</v>
      </c>
      <c r="AB360" s="89">
        <f>SUM(AB355:AB359)</f>
        <v>0</v>
      </c>
      <c r="AC360" s="91">
        <f>IFERROR(AB360/AB362,0)</f>
        <v>0</v>
      </c>
      <c r="AD360" s="92">
        <f>SUM(AD355:AD359)</f>
        <v>0</v>
      </c>
      <c r="AE360" s="88">
        <f>IFERROR(AD360/AD362,0)</f>
        <v>0</v>
      </c>
      <c r="AF360" s="89" t="str">
        <f t="shared" si="674"/>
        <v>0</v>
      </c>
      <c r="AG360" s="90">
        <f>IFERROR(AF360/AF347,0)</f>
        <v>0</v>
      </c>
      <c r="AH360" s="89">
        <f>SUM(AH355:AH359)</f>
        <v>0</v>
      </c>
      <c r="AI360" s="93">
        <f>IFERROR(AH360/AH362,0)</f>
        <v>0</v>
      </c>
      <c r="AJ360" s="92">
        <f>SUM(AJ355:AJ359)</f>
        <v>0</v>
      </c>
      <c r="AK360" s="88">
        <f>IFERROR(AJ360/AJ362,0)</f>
        <v>0</v>
      </c>
      <c r="AL360" s="89" t="str">
        <f t="shared" si="675"/>
        <v>0</v>
      </c>
      <c r="AM360" s="90">
        <f>IFERROR(AL360/AL347,0)</f>
        <v>0</v>
      </c>
      <c r="AN360" s="89">
        <f>SUM(AN355:AN359)</f>
        <v>0</v>
      </c>
      <c r="AO360" s="91">
        <f>IFERROR(AN360/AN362,0)</f>
        <v>0</v>
      </c>
      <c r="AP360" s="92">
        <f>SUM(AP355:AP359)</f>
        <v>0</v>
      </c>
      <c r="AQ360" s="88">
        <f>IFERROR(AP360/AP362,0)</f>
        <v>0</v>
      </c>
      <c r="AR360" s="89" t="str">
        <f t="shared" si="676"/>
        <v>0</v>
      </c>
      <c r="AS360" s="90">
        <f>IFERROR(AR360/AR347,0)</f>
        <v>0</v>
      </c>
      <c r="AT360" s="89">
        <f>SUM(AT355:AT359)</f>
        <v>0</v>
      </c>
      <c r="AU360" s="95">
        <f>IFERROR(AT360/AT362,0)</f>
        <v>0</v>
      </c>
      <c r="AV360" s="96">
        <f t="shared" si="677"/>
        <v>-7838</v>
      </c>
      <c r="AW360" s="97">
        <f t="shared" si="678"/>
        <v>-0.48683229813664597</v>
      </c>
      <c r="AX360" s="98">
        <f t="shared" si="679"/>
        <v>17.656148960818854</v>
      </c>
      <c r="AY360" s="97">
        <f t="shared" si="680"/>
        <v>0.1825846979585585</v>
      </c>
      <c r="AZ360" s="98">
        <f t="shared" si="681"/>
        <v>-612068.45500000066</v>
      </c>
      <c r="BA360" s="99">
        <f t="shared" si="682"/>
        <v>-0.39313572828983789</v>
      </c>
      <c r="BB360" s="96">
        <f t="shared" si="683"/>
        <v>227</v>
      </c>
      <c r="BC360" s="97">
        <f t="shared" si="684"/>
        <v>2.8251400124455508E-2</v>
      </c>
      <c r="BD360" s="98">
        <f t="shared" si="685"/>
        <v>19.927116335696653</v>
      </c>
      <c r="BE360" s="97">
        <f t="shared" si="686"/>
        <v>0.21102487879458784</v>
      </c>
      <c r="BF360" s="98">
        <f t="shared" si="687"/>
        <v>186073.48499999987</v>
      </c>
      <c r="BG360" s="99">
        <f t="shared" si="688"/>
        <v>0.2452380272060839</v>
      </c>
      <c r="BH360" s="96">
        <f t="shared" si="689"/>
        <v>8262</v>
      </c>
      <c r="BI360" s="97">
        <f t="shared" si="690"/>
        <v>0</v>
      </c>
      <c r="BJ360" s="98">
        <f t="shared" si="691"/>
        <v>114.35729181796175</v>
      </c>
      <c r="BK360" s="97">
        <f t="shared" si="692"/>
        <v>0</v>
      </c>
      <c r="BL360" s="98">
        <f t="shared" si="693"/>
        <v>944819.94499999995</v>
      </c>
      <c r="BM360" s="100">
        <f t="shared" si="694"/>
        <v>0</v>
      </c>
      <c r="BN360" s="101">
        <f t="shared" si="695"/>
        <v>8262</v>
      </c>
      <c r="BO360" s="97">
        <f t="shared" si="696"/>
        <v>0</v>
      </c>
      <c r="BP360" s="98">
        <f t="shared" si="697"/>
        <v>114.35729181796175</v>
      </c>
      <c r="BQ360" s="97">
        <f t="shared" si="698"/>
        <v>0</v>
      </c>
      <c r="BR360" s="98">
        <f t="shared" si="669"/>
        <v>944819.94499999995</v>
      </c>
      <c r="BS360" s="100">
        <f t="shared" si="699"/>
        <v>0</v>
      </c>
      <c r="CD360" s="2"/>
      <c r="CE360" s="2"/>
      <c r="CJ360" s="6"/>
      <c r="CK360" s="6"/>
      <c r="CM360" s="6"/>
    </row>
    <row r="361" spans="3:92" ht="18" customHeight="1" x14ac:dyDescent="0.3">
      <c r="C361" s="315"/>
      <c r="D361" s="326" t="s">
        <v>57</v>
      </c>
      <c r="E361" s="327"/>
      <c r="F361" s="155">
        <f>SUM(F169,F193,F217,F241,F265,F289)</f>
        <v>190</v>
      </c>
      <c r="G361" s="156">
        <f>IFERROR(F361/F362,0)</f>
        <v>5.2012044894607168E-3</v>
      </c>
      <c r="H361" s="157">
        <f t="shared" si="670"/>
        <v>0</v>
      </c>
      <c r="I361" s="158">
        <f>IFERROR(H361/H347,0)</f>
        <v>0</v>
      </c>
      <c r="J361" s="157">
        <f>SUM(J169,J193,J217,J241,J265,J289)</f>
        <v>0</v>
      </c>
      <c r="K361" s="159">
        <f>IFERROR(J361/J362,0)</f>
        <v>0</v>
      </c>
      <c r="L361" s="160">
        <f>SUM(L169,L193,L217,L241,L265,L289)</f>
        <v>313</v>
      </c>
      <c r="M361" s="156">
        <f>IFERROR(L361/L362,0)</f>
        <v>1.1150694691841824E-2</v>
      </c>
      <c r="N361" s="157">
        <f t="shared" si="671"/>
        <v>0.19086261980830674</v>
      </c>
      <c r="O361" s="158">
        <f>IFERROR(N361/N347,0)</f>
        <v>1.3598998194065987E-3</v>
      </c>
      <c r="P361" s="157">
        <f>SUM(P169,P193,P217,P241,P265,P289)</f>
        <v>59.740000000000009</v>
      </c>
      <c r="Q361" s="161">
        <f>IFERROR(P361/P362,0)</f>
        <v>1.8926751359690656E-5</v>
      </c>
      <c r="R361" s="160">
        <f>SUM(R169,R193,R217,R241,R265,R289)</f>
        <v>233</v>
      </c>
      <c r="S361" s="156">
        <f>IFERROR(R361/R362,0)</f>
        <v>7.4710616603071789E-3</v>
      </c>
      <c r="T361" s="157">
        <f t="shared" si="672"/>
        <v>0.98322746781115888</v>
      </c>
      <c r="U361" s="158">
        <f>IFERROR(T361/T347,0)</f>
        <v>8.6177527418006931E-3</v>
      </c>
      <c r="V361" s="157">
        <f>SUM(V169,V193,V217,V241,V265,V289)</f>
        <v>229.09200000000001</v>
      </c>
      <c r="W361" s="161">
        <f>IFERROR(V361/V362,0)</f>
        <v>7.3887261389604425E-5</v>
      </c>
      <c r="X361" s="162">
        <f>SUM(X169,X193,X217,X241,X265,X289)</f>
        <v>0</v>
      </c>
      <c r="Y361" s="156">
        <f>IFERROR(X361/X362,0)</f>
        <v>0</v>
      </c>
      <c r="Z361" s="157" t="str">
        <f t="shared" si="673"/>
        <v>0</v>
      </c>
      <c r="AA361" s="158">
        <f>IFERROR(Z361/Z347,0)</f>
        <v>0</v>
      </c>
      <c r="AB361" s="157">
        <f>SUM(AB169,AB193,AB217,AB241,AB265,AB289)</f>
        <v>0</v>
      </c>
      <c r="AC361" s="159">
        <f>IFERROR(AB361/AB362,0)</f>
        <v>0</v>
      </c>
      <c r="AD361" s="160">
        <f>SUM(AD169,AD193,AD217,AD241,AD265,AD289)</f>
        <v>0</v>
      </c>
      <c r="AE361" s="156">
        <f>IFERROR(AD361/AD362,0)</f>
        <v>0</v>
      </c>
      <c r="AF361" s="157" t="str">
        <f t="shared" si="674"/>
        <v>0</v>
      </c>
      <c r="AG361" s="158">
        <f>IFERROR(AF361/AF347,0)</f>
        <v>0</v>
      </c>
      <c r="AH361" s="157">
        <f>SUM(AH169,AH193,AH217,AH241,AH265,AH289)</f>
        <v>0</v>
      </c>
      <c r="AI361" s="161">
        <f>IFERROR(AH361/AH362,0)</f>
        <v>0</v>
      </c>
      <c r="AJ361" s="160">
        <f>SUM(AJ169,AJ193,AJ217,AJ241,AJ265,AJ289)</f>
        <v>0</v>
      </c>
      <c r="AK361" s="156">
        <f>IFERROR(AJ361/AJ362,0)</f>
        <v>0</v>
      </c>
      <c r="AL361" s="157" t="str">
        <f t="shared" si="675"/>
        <v>0</v>
      </c>
      <c r="AM361" s="158">
        <f>IFERROR(AL361/AL347,0)</f>
        <v>0</v>
      </c>
      <c r="AN361" s="157">
        <f>SUM(AN169,AN193,AN217,AN241,AN265,AN289)</f>
        <v>0</v>
      </c>
      <c r="AO361" s="159">
        <f>IFERROR(AN361/AN362,0)</f>
        <v>0</v>
      </c>
      <c r="AP361" s="160">
        <f>SUM(AP169,AP193,AP217,AP241,AP265,AP289)</f>
        <v>0</v>
      </c>
      <c r="AQ361" s="156">
        <f>IFERROR(AP361/AP362,0)</f>
        <v>0</v>
      </c>
      <c r="AR361" s="157" t="str">
        <f t="shared" si="676"/>
        <v>0</v>
      </c>
      <c r="AS361" s="158">
        <f>IFERROR(AR361/AR347,0)</f>
        <v>0</v>
      </c>
      <c r="AT361" s="157">
        <f>SUM(AT169,AT193,AT217,AT241,AT265,AT289)</f>
        <v>0</v>
      </c>
      <c r="AU361" s="163">
        <f>IFERROR(AT361/AT362,0)</f>
        <v>0</v>
      </c>
      <c r="AV361" s="164">
        <f t="shared" si="677"/>
        <v>123</v>
      </c>
      <c r="AW361" s="165">
        <f t="shared" si="678"/>
        <v>0.64736842105263159</v>
      </c>
      <c r="AX361" s="166">
        <f t="shared" si="679"/>
        <v>0.19086261980830674</v>
      </c>
      <c r="AY361" s="165">
        <f t="shared" si="680"/>
        <v>0</v>
      </c>
      <c r="AZ361" s="166">
        <f t="shared" si="681"/>
        <v>59.740000000000009</v>
      </c>
      <c r="BA361" s="167">
        <f t="shared" si="682"/>
        <v>0</v>
      </c>
      <c r="BB361" s="164">
        <f t="shared" si="683"/>
        <v>80</v>
      </c>
      <c r="BC361" s="165">
        <f t="shared" si="684"/>
        <v>0.34334763948497854</v>
      </c>
      <c r="BD361" s="166">
        <f t="shared" si="685"/>
        <v>-0.79236484800285212</v>
      </c>
      <c r="BE361" s="165">
        <f t="shared" si="686"/>
        <v>-0.80588152176708283</v>
      </c>
      <c r="BF361" s="166">
        <f t="shared" si="687"/>
        <v>-169.352</v>
      </c>
      <c r="BG361" s="167">
        <f t="shared" si="688"/>
        <v>-0.73923140048539449</v>
      </c>
      <c r="BH361" s="164">
        <f t="shared" si="689"/>
        <v>313</v>
      </c>
      <c r="BI361" s="165">
        <f t="shared" si="690"/>
        <v>0</v>
      </c>
      <c r="BJ361" s="166">
        <f t="shared" si="691"/>
        <v>0.19086261980830674</v>
      </c>
      <c r="BK361" s="165">
        <f t="shared" si="692"/>
        <v>0</v>
      </c>
      <c r="BL361" s="166">
        <f t="shared" si="693"/>
        <v>59.740000000000009</v>
      </c>
      <c r="BM361" s="168">
        <f t="shared" si="694"/>
        <v>0</v>
      </c>
      <c r="BN361" s="169">
        <f t="shared" si="695"/>
        <v>313</v>
      </c>
      <c r="BO361" s="165">
        <f t="shared" si="696"/>
        <v>0</v>
      </c>
      <c r="BP361" s="166">
        <f t="shared" si="697"/>
        <v>0.19086261980830674</v>
      </c>
      <c r="BQ361" s="165">
        <f t="shared" si="698"/>
        <v>0</v>
      </c>
      <c r="BR361" s="166">
        <f t="shared" si="669"/>
        <v>59.740000000000009</v>
      </c>
      <c r="BS361" s="168">
        <f t="shared" si="699"/>
        <v>0</v>
      </c>
      <c r="CD361" s="2"/>
      <c r="CE361" s="2"/>
      <c r="CJ361" s="6"/>
      <c r="CK361" s="6"/>
      <c r="CM361" s="6"/>
    </row>
    <row r="362" spans="3:92" ht="18" customHeight="1" x14ac:dyDescent="0.3">
      <c r="C362" s="315"/>
      <c r="D362" s="328" t="s">
        <v>59</v>
      </c>
      <c r="E362" s="329"/>
      <c r="F362" s="170">
        <f>SUM(F350,F354,F360,F361)</f>
        <v>36530</v>
      </c>
      <c r="G362" s="171">
        <f>IFERROR(F362/F362,0)</f>
        <v>1</v>
      </c>
      <c r="H362" s="172">
        <f t="shared" si="670"/>
        <v>99.06104571585</v>
      </c>
      <c r="I362" s="173">
        <f>IFERROR(H362/H347,0)</f>
        <v>0.88750890720894549</v>
      </c>
      <c r="J362" s="172">
        <f>SUM(J350,J354,J360,J361)</f>
        <v>3618700.0000000005</v>
      </c>
      <c r="K362" s="174">
        <f>IFERROR(J362/J362,0)</f>
        <v>1</v>
      </c>
      <c r="L362" s="175">
        <f>SUM(L350,L354,L360,L361)</f>
        <v>28070</v>
      </c>
      <c r="M362" s="171">
        <f>IFERROR(L362/L362,0)</f>
        <v>1</v>
      </c>
      <c r="N362" s="172">
        <f t="shared" si="671"/>
        <v>112.44670366939795</v>
      </c>
      <c r="O362" s="173">
        <f>IFERROR(N362/N347,0)</f>
        <v>0.8011849159697344</v>
      </c>
      <c r="P362" s="172">
        <f>SUM(P350,P354,P360,P361)</f>
        <v>3156378.9720000005</v>
      </c>
      <c r="Q362" s="176">
        <f>IFERROR(P362/P362,0)</f>
        <v>1</v>
      </c>
      <c r="R362" s="175">
        <f>SUM(R350,R354,R360,R361)</f>
        <v>31187</v>
      </c>
      <c r="S362" s="171">
        <f>IFERROR(R362/R362,0)</f>
        <v>1</v>
      </c>
      <c r="T362" s="172">
        <f t="shared" si="672"/>
        <v>99.418396351043697</v>
      </c>
      <c r="U362" s="173">
        <f>IFERROR(T362/T347,0)</f>
        <v>0.87137837966116194</v>
      </c>
      <c r="V362" s="172">
        <f>SUM(V350,V354,V360,V361)</f>
        <v>3100561.5269999998</v>
      </c>
      <c r="W362" s="176">
        <f>IFERROR(V362/V362,0)</f>
        <v>1</v>
      </c>
      <c r="X362" s="177">
        <f>SUM(X350,X354,X360,X361)</f>
        <v>0</v>
      </c>
      <c r="Y362" s="171">
        <f>IFERROR(X362/X362,0)</f>
        <v>0</v>
      </c>
      <c r="Z362" s="172" t="str">
        <f t="shared" si="673"/>
        <v>0</v>
      </c>
      <c r="AA362" s="173">
        <f>IFERROR(Z362/Z347,0)</f>
        <v>0</v>
      </c>
      <c r="AB362" s="172">
        <f>SUM(AB350,AB354,AB360,AB361)</f>
        <v>0</v>
      </c>
      <c r="AC362" s="174">
        <f>IFERROR(AB362/AB362,0)</f>
        <v>0</v>
      </c>
      <c r="AD362" s="175">
        <f>SUM(AD350,AD354,AD360,AD361)</f>
        <v>0</v>
      </c>
      <c r="AE362" s="171">
        <f>IFERROR(AD362/AD362,0)</f>
        <v>0</v>
      </c>
      <c r="AF362" s="172" t="str">
        <f t="shared" si="674"/>
        <v>0</v>
      </c>
      <c r="AG362" s="173">
        <f>IFERROR(AF362/AF347,0)</f>
        <v>0</v>
      </c>
      <c r="AH362" s="172">
        <f>SUM(AH350,AH354,AH360,AH361)</f>
        <v>0</v>
      </c>
      <c r="AI362" s="176">
        <f>IFERROR(AH362/AH362,0)</f>
        <v>0</v>
      </c>
      <c r="AJ362" s="175">
        <f>SUM(AJ350,AJ354,AJ360,AJ361)</f>
        <v>0</v>
      </c>
      <c r="AK362" s="171">
        <f>IFERROR(AJ362/AJ362,0)</f>
        <v>0</v>
      </c>
      <c r="AL362" s="172" t="str">
        <f t="shared" si="675"/>
        <v>0</v>
      </c>
      <c r="AM362" s="173">
        <f>IFERROR(AL362/AL347,0)</f>
        <v>0</v>
      </c>
      <c r="AN362" s="172">
        <f>SUM(AN350,AN354,AN360,AN361)</f>
        <v>0</v>
      </c>
      <c r="AO362" s="174">
        <f>IFERROR(AN362/AN362,0)</f>
        <v>0</v>
      </c>
      <c r="AP362" s="175">
        <f>SUM(AP350,AP354,AP360,AP361)</f>
        <v>0</v>
      </c>
      <c r="AQ362" s="171">
        <f>IFERROR(AP362/AP362,0)</f>
        <v>0</v>
      </c>
      <c r="AR362" s="172" t="str">
        <f t="shared" si="676"/>
        <v>0</v>
      </c>
      <c r="AS362" s="173">
        <f>IFERROR(AR362/AR347,0)</f>
        <v>0</v>
      </c>
      <c r="AT362" s="172">
        <f>SUM(AT350,AT354,AT360,AT361)</f>
        <v>0</v>
      </c>
      <c r="AU362" s="178">
        <f>IFERROR(AT362/AT362,0)</f>
        <v>0</v>
      </c>
      <c r="AV362" s="179">
        <f t="shared" si="677"/>
        <v>-8460</v>
      </c>
      <c r="AW362" s="180">
        <f t="shared" si="678"/>
        <v>-0.23159047358335613</v>
      </c>
      <c r="AX362" s="181">
        <f t="shared" si="679"/>
        <v>13.385657953547948</v>
      </c>
      <c r="AY362" s="180">
        <f t="shared" si="680"/>
        <v>0.13512534474897242</v>
      </c>
      <c r="AZ362" s="181">
        <f t="shared" si="681"/>
        <v>-462321.02799999993</v>
      </c>
      <c r="BA362" s="182">
        <f t="shared" si="682"/>
        <v>-0.12775887141791248</v>
      </c>
      <c r="BB362" s="179">
        <f t="shared" si="683"/>
        <v>-3117</v>
      </c>
      <c r="BC362" s="180">
        <f t="shared" si="684"/>
        <v>-9.9945490108057838E-2</v>
      </c>
      <c r="BD362" s="181">
        <f t="shared" si="685"/>
        <v>13.028307318354251</v>
      </c>
      <c r="BE362" s="180">
        <f t="shared" si="686"/>
        <v>0.13104523706409071</v>
      </c>
      <c r="BF362" s="181">
        <f t="shared" si="687"/>
        <v>55817.445000000764</v>
      </c>
      <c r="BG362" s="182">
        <f t="shared" si="688"/>
        <v>1.800236651133573E-2</v>
      </c>
      <c r="BH362" s="179">
        <f t="shared" si="689"/>
        <v>28070</v>
      </c>
      <c r="BI362" s="180">
        <f t="shared" si="690"/>
        <v>0</v>
      </c>
      <c r="BJ362" s="181">
        <f t="shared" si="691"/>
        <v>112.44670366939795</v>
      </c>
      <c r="BK362" s="180">
        <f t="shared" si="692"/>
        <v>0</v>
      </c>
      <c r="BL362" s="181">
        <f t="shared" si="693"/>
        <v>3156378.9720000005</v>
      </c>
      <c r="BM362" s="183">
        <f t="shared" si="694"/>
        <v>0</v>
      </c>
      <c r="BN362" s="184">
        <f t="shared" si="695"/>
        <v>28070</v>
      </c>
      <c r="BO362" s="180">
        <f t="shared" si="696"/>
        <v>0</v>
      </c>
      <c r="BP362" s="181">
        <f t="shared" si="697"/>
        <v>112.44670366939795</v>
      </c>
      <c r="BQ362" s="180">
        <f t="shared" si="698"/>
        <v>0</v>
      </c>
      <c r="BR362" s="181">
        <f t="shared" si="669"/>
        <v>3156378.9720000005</v>
      </c>
      <c r="BS362" s="183">
        <f t="shared" si="699"/>
        <v>0</v>
      </c>
      <c r="CD362" s="2"/>
      <c r="CE362" s="2"/>
      <c r="CJ362" s="6"/>
      <c r="CK362" s="6"/>
      <c r="CM362" s="6"/>
    </row>
    <row r="363" spans="3:92" ht="18" customHeight="1" thickBot="1" x14ac:dyDescent="0.35">
      <c r="C363" s="316"/>
      <c r="D363" s="330" t="s">
        <v>60</v>
      </c>
      <c r="E363" s="331"/>
      <c r="F363" s="185">
        <f>F362/F342</f>
        <v>0.84481961147086027</v>
      </c>
      <c r="G363" s="186"/>
      <c r="H363" s="187"/>
      <c r="I363" s="188"/>
      <c r="J363" s="187"/>
      <c r="K363" s="189"/>
      <c r="L363" s="190">
        <f>L362/L342</f>
        <v>0.64916743755781681</v>
      </c>
      <c r="M363" s="186"/>
      <c r="N363" s="187"/>
      <c r="O363" s="188"/>
      <c r="P363" s="187"/>
      <c r="Q363" s="191"/>
      <c r="R363" s="190">
        <f>R362/R342</f>
        <v>0.73808396838169166</v>
      </c>
      <c r="S363" s="186"/>
      <c r="T363" s="187"/>
      <c r="U363" s="188"/>
      <c r="V363" s="187"/>
      <c r="W363" s="191"/>
      <c r="X363" s="192" t="e">
        <f>X362/X342</f>
        <v>#DIV/0!</v>
      </c>
      <c r="Y363" s="186"/>
      <c r="Z363" s="187"/>
      <c r="AA363" s="188"/>
      <c r="AB363" s="187"/>
      <c r="AC363" s="189"/>
      <c r="AD363" s="190" t="e">
        <f>AD362/AD342</f>
        <v>#DIV/0!</v>
      </c>
      <c r="AE363" s="186"/>
      <c r="AF363" s="187"/>
      <c r="AG363" s="188"/>
      <c r="AH363" s="187"/>
      <c r="AI363" s="191"/>
      <c r="AJ363" s="190" t="e">
        <f>AJ362/AJ342</f>
        <v>#DIV/0!</v>
      </c>
      <c r="AK363" s="186"/>
      <c r="AL363" s="187"/>
      <c r="AM363" s="188"/>
      <c r="AN363" s="187"/>
      <c r="AO363" s="189"/>
      <c r="AP363" s="190" t="e">
        <f>AP362/AP342</f>
        <v>#DIV/0!</v>
      </c>
      <c r="AQ363" s="186"/>
      <c r="AR363" s="187"/>
      <c r="AS363" s="188"/>
      <c r="AT363" s="187"/>
      <c r="AU363" s="193"/>
      <c r="AV363" s="194">
        <f t="shared" si="677"/>
        <v>-0.19565217391304346</v>
      </c>
      <c r="AW363" s="195"/>
      <c r="AX363" s="196"/>
      <c r="AY363" s="197"/>
      <c r="AZ363" s="196"/>
      <c r="BA363" s="197"/>
      <c r="BB363" s="194">
        <f t="shared" si="683"/>
        <v>-8.8916530823874851E-2</v>
      </c>
      <c r="BC363" s="195"/>
      <c r="BD363" s="196"/>
      <c r="BE363" s="197"/>
      <c r="BF363" s="196"/>
      <c r="BG363" s="197"/>
      <c r="BH363" s="194">
        <f t="shared" si="689"/>
        <v>0</v>
      </c>
      <c r="BI363" s="195"/>
      <c r="BJ363" s="196"/>
      <c r="BK363" s="197"/>
      <c r="BL363" s="196"/>
      <c r="BM363" s="198"/>
      <c r="BN363" s="199">
        <f>IFERROR(L363-AP363,0)</f>
        <v>0</v>
      </c>
      <c r="BO363" s="195"/>
      <c r="BP363" s="196"/>
      <c r="BQ363" s="197"/>
      <c r="BR363" s="196"/>
      <c r="BS363" s="198"/>
      <c r="CD363" s="2"/>
      <c r="CE363" s="2"/>
      <c r="CJ363" s="6"/>
      <c r="CK363" s="6"/>
      <c r="CM363" s="6"/>
    </row>
    <row r="364" spans="3:92" ht="18" customHeight="1" x14ac:dyDescent="0.3">
      <c r="AM364" s="4"/>
      <c r="AS364" s="4"/>
      <c r="BI364" s="3"/>
      <c r="BK364" s="3"/>
      <c r="BM364" s="3"/>
      <c r="BO364" s="3"/>
      <c r="BQ364" s="3"/>
      <c r="BS364" s="3"/>
      <c r="CD364" s="2"/>
      <c r="CE364" s="2"/>
      <c r="CJ364" s="6"/>
      <c r="CK364" s="6"/>
      <c r="CM364" s="6"/>
    </row>
    <row r="365" spans="3:92" ht="18" customHeight="1" x14ac:dyDescent="0.3">
      <c r="AM365" s="4"/>
      <c r="AS365" s="4"/>
      <c r="BI365" s="3"/>
      <c r="BK365" s="3"/>
      <c r="BM365" s="3"/>
      <c r="BO365" s="3"/>
      <c r="BQ365" s="3"/>
      <c r="BS365" s="3"/>
      <c r="CD365" s="2"/>
      <c r="CE365" s="2"/>
      <c r="CJ365" s="6"/>
      <c r="CK365" s="6"/>
      <c r="CM365" s="6"/>
    </row>
    <row r="366" spans="3:92" s="8" customFormat="1" ht="18" customHeight="1" thickBot="1" x14ac:dyDescent="0.35">
      <c r="C366" s="7"/>
      <c r="D366" s="7"/>
      <c r="E366" s="7"/>
      <c r="F366" s="7">
        <f>SUM(F6,F30,F54,F78,F102,F126,F150,F174,F198,F222,F246)</f>
        <v>78490</v>
      </c>
      <c r="G366" s="3"/>
      <c r="I366" s="4"/>
      <c r="J366" s="9"/>
      <c r="K366" s="237"/>
      <c r="L366" s="7">
        <f>SUM(L6,L30,L54,L78,L102,L126,L150,L174,L198,L222,L246)</f>
        <v>78490</v>
      </c>
      <c r="M366" s="3"/>
      <c r="O366" s="4"/>
      <c r="P366" s="9"/>
      <c r="Q366" s="237"/>
      <c r="R366" s="7">
        <f>SUM(R6,R30,R54,R78,R102,R126,R150,R174,R198,R222,R246)</f>
        <v>34969</v>
      </c>
      <c r="S366" s="11"/>
      <c r="T366" s="10"/>
      <c r="U366" s="12"/>
      <c r="V366" s="9"/>
      <c r="W366" s="237"/>
      <c r="X366" s="7">
        <f>SUM(X6,X30,X54,X78,X102,X126,X150,X174,X198,X222,X246)</f>
        <v>0</v>
      </c>
      <c r="Y366" s="11"/>
      <c r="Z366" s="10"/>
      <c r="AA366" s="12"/>
      <c r="AB366" s="9"/>
      <c r="AC366" s="237"/>
      <c r="AD366" s="7">
        <f>SUM(AD6,AD30,AD54,AD78,AD102,AD126,AD150,AD174,AD198,AD222,AD246)</f>
        <v>0</v>
      </c>
      <c r="AE366" s="11"/>
      <c r="AF366" s="10"/>
      <c r="AG366" s="12"/>
      <c r="AH366" s="9"/>
      <c r="AI366" s="237"/>
      <c r="AJ366" s="7">
        <f>SUM(AJ6,AJ30,AJ54,AJ78,AJ102,AJ126,AJ150,AJ174,AJ198,AJ222,AJ246)</f>
        <v>0</v>
      </c>
      <c r="AK366" s="3"/>
      <c r="AM366" s="4"/>
      <c r="AO366" s="3"/>
      <c r="AP366" s="7">
        <f>SUM(AP6,AP30,AP54,AP78,AP102,AP126,AP150,AP174,AP198,AP222,AP246)</f>
        <v>0</v>
      </c>
      <c r="AQ366" s="3"/>
      <c r="AS366" s="4"/>
      <c r="AU366" s="3"/>
      <c r="AW366" s="3"/>
      <c r="AY366" s="3"/>
      <c r="BA366" s="3"/>
      <c r="BC366" s="3"/>
      <c r="BE366" s="3"/>
      <c r="BG366" s="3"/>
      <c r="BI366" s="3"/>
      <c r="BK366" s="3"/>
      <c r="BM366" s="11" t="s">
        <v>1</v>
      </c>
      <c r="BO366" s="3"/>
      <c r="BQ366" s="3"/>
      <c r="BS366" s="11" t="s">
        <v>1</v>
      </c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6"/>
      <c r="CK366" s="6"/>
      <c r="CL366" s="2"/>
      <c r="CM366" s="6"/>
      <c r="CN366" s="2"/>
    </row>
    <row r="367" spans="3:92" s="15" customFormat="1" ht="18" customHeight="1" x14ac:dyDescent="0.3">
      <c r="C367" s="347" t="s">
        <v>2</v>
      </c>
      <c r="D367" s="345"/>
      <c r="E367" s="352"/>
      <c r="F367" s="358" t="str">
        <f>$F$7</f>
        <v>2025 Budget</v>
      </c>
      <c r="G367" s="345"/>
      <c r="H367" s="345"/>
      <c r="I367" s="345"/>
      <c r="J367" s="345"/>
      <c r="K367" s="346"/>
      <c r="L367" s="359" t="str">
        <f>$L$7</f>
        <v>2025 Actual</v>
      </c>
      <c r="M367" s="345"/>
      <c r="N367" s="345"/>
      <c r="O367" s="345"/>
      <c r="P367" s="345"/>
      <c r="Q367" s="348"/>
      <c r="R367" s="347" t="str">
        <f>$R$7</f>
        <v>2024 Actual</v>
      </c>
      <c r="S367" s="345"/>
      <c r="T367" s="345"/>
      <c r="U367" s="345"/>
      <c r="V367" s="345"/>
      <c r="W367" s="348"/>
      <c r="X367" s="344" t="str">
        <f>$X$7</f>
        <v>2023 Actual</v>
      </c>
      <c r="Y367" s="345"/>
      <c r="Z367" s="345"/>
      <c r="AA367" s="345"/>
      <c r="AB367" s="345"/>
      <c r="AC367" s="346"/>
      <c r="AD367" s="347" t="str">
        <f>$AD$7</f>
        <v>2022 Actual</v>
      </c>
      <c r="AE367" s="345"/>
      <c r="AF367" s="345"/>
      <c r="AG367" s="345"/>
      <c r="AH367" s="345"/>
      <c r="AI367" s="348"/>
      <c r="AJ367" s="347" t="str">
        <f>$AJ$7</f>
        <v>2021 Actual</v>
      </c>
      <c r="AK367" s="345"/>
      <c r="AL367" s="345"/>
      <c r="AM367" s="345"/>
      <c r="AN367" s="345"/>
      <c r="AO367" s="346"/>
      <c r="AP367" s="347" t="str">
        <f>$AP$7</f>
        <v>2020 Actual</v>
      </c>
      <c r="AQ367" s="345"/>
      <c r="AR367" s="345"/>
      <c r="AS367" s="345"/>
      <c r="AT367" s="345"/>
      <c r="AU367" s="349"/>
      <c r="AV367" s="350" t="str">
        <f>$AV$7</f>
        <v>2025 Actual vs. 2025 Budget</v>
      </c>
      <c r="AW367" s="340"/>
      <c r="AX367" s="340"/>
      <c r="AY367" s="340"/>
      <c r="AZ367" s="340"/>
      <c r="BA367" s="351"/>
      <c r="BB367" s="350" t="str">
        <f>$BB$7</f>
        <v>2025 Actual vs. 2024 Actual</v>
      </c>
      <c r="BC367" s="340"/>
      <c r="BD367" s="340"/>
      <c r="BE367" s="340"/>
      <c r="BF367" s="340"/>
      <c r="BG367" s="351"/>
      <c r="BH367" s="350" t="str">
        <f>$BH$7</f>
        <v>2025 Actual vs. 2023 Actual</v>
      </c>
      <c r="BI367" s="340"/>
      <c r="BJ367" s="340"/>
      <c r="BK367" s="340"/>
      <c r="BL367" s="340"/>
      <c r="BM367" s="341"/>
      <c r="BN367" s="339" t="str">
        <f>$BN$7</f>
        <v>2024 Actual vs. 2019 Actual</v>
      </c>
      <c r="BO367" s="340"/>
      <c r="BP367" s="340"/>
      <c r="BQ367" s="340"/>
      <c r="BR367" s="340"/>
      <c r="BS367" s="341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6"/>
      <c r="CK367" s="14"/>
      <c r="CL367" s="8"/>
      <c r="CM367" s="14"/>
      <c r="CN367" s="8"/>
    </row>
    <row r="368" spans="3:92" s="15" customFormat="1" ht="18" customHeight="1" x14ac:dyDescent="0.3">
      <c r="C368" s="353"/>
      <c r="D368" s="333"/>
      <c r="E368" s="354"/>
      <c r="F368" s="342" t="s">
        <v>15</v>
      </c>
      <c r="G368" s="333"/>
      <c r="H368" s="334" t="s">
        <v>16</v>
      </c>
      <c r="I368" s="333"/>
      <c r="J368" s="334" t="s">
        <v>17</v>
      </c>
      <c r="K368" s="336"/>
      <c r="L368" s="335" t="s">
        <v>15</v>
      </c>
      <c r="M368" s="333"/>
      <c r="N368" s="334" t="s">
        <v>16</v>
      </c>
      <c r="O368" s="333"/>
      <c r="P368" s="334" t="s">
        <v>17</v>
      </c>
      <c r="Q368" s="343"/>
      <c r="R368" s="335" t="s">
        <v>15</v>
      </c>
      <c r="S368" s="333"/>
      <c r="T368" s="334" t="s">
        <v>16</v>
      </c>
      <c r="U368" s="333"/>
      <c r="V368" s="334" t="s">
        <v>18</v>
      </c>
      <c r="W368" s="343"/>
      <c r="X368" s="338" t="s">
        <v>15</v>
      </c>
      <c r="Y368" s="333"/>
      <c r="Z368" s="334" t="s">
        <v>16</v>
      </c>
      <c r="AA368" s="333"/>
      <c r="AB368" s="334" t="s">
        <v>18</v>
      </c>
      <c r="AC368" s="336"/>
      <c r="AD368" s="335" t="s">
        <v>15</v>
      </c>
      <c r="AE368" s="333"/>
      <c r="AF368" s="334" t="s">
        <v>16</v>
      </c>
      <c r="AG368" s="333"/>
      <c r="AH368" s="334" t="s">
        <v>19</v>
      </c>
      <c r="AI368" s="336"/>
      <c r="AJ368" s="335" t="s">
        <v>15</v>
      </c>
      <c r="AK368" s="333"/>
      <c r="AL368" s="334" t="s">
        <v>16</v>
      </c>
      <c r="AM368" s="333"/>
      <c r="AN368" s="334" t="s">
        <v>19</v>
      </c>
      <c r="AO368" s="336"/>
      <c r="AP368" s="335" t="s">
        <v>15</v>
      </c>
      <c r="AQ368" s="333"/>
      <c r="AR368" s="334" t="s">
        <v>16</v>
      </c>
      <c r="AS368" s="333"/>
      <c r="AT368" s="334" t="s">
        <v>19</v>
      </c>
      <c r="AU368" s="337"/>
      <c r="AV368" s="332" t="s">
        <v>15</v>
      </c>
      <c r="AW368" s="333"/>
      <c r="AX368" s="334" t="s">
        <v>16</v>
      </c>
      <c r="AY368" s="333"/>
      <c r="AZ368" s="334" t="s">
        <v>17</v>
      </c>
      <c r="BA368" s="336"/>
      <c r="BB368" s="332" t="s">
        <v>15</v>
      </c>
      <c r="BC368" s="333"/>
      <c r="BD368" s="334" t="s">
        <v>16</v>
      </c>
      <c r="BE368" s="333"/>
      <c r="BF368" s="334" t="s">
        <v>17</v>
      </c>
      <c r="BG368" s="336"/>
      <c r="BH368" s="332" t="s">
        <v>15</v>
      </c>
      <c r="BI368" s="333"/>
      <c r="BJ368" s="334" t="s">
        <v>16</v>
      </c>
      <c r="BK368" s="333"/>
      <c r="BL368" s="334" t="s">
        <v>17</v>
      </c>
      <c r="BM368" s="337"/>
      <c r="BN368" s="338" t="s">
        <v>15</v>
      </c>
      <c r="BO368" s="333"/>
      <c r="BP368" s="334" t="s">
        <v>16</v>
      </c>
      <c r="BQ368" s="333"/>
      <c r="BR368" s="334" t="s">
        <v>17</v>
      </c>
      <c r="BS368" s="337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6"/>
      <c r="CK368" s="236"/>
      <c r="CM368" s="236"/>
    </row>
    <row r="369" spans="3:92" s="15" customFormat="1" ht="18" customHeight="1" thickBot="1" x14ac:dyDescent="0.35">
      <c r="C369" s="355"/>
      <c r="D369" s="356"/>
      <c r="E369" s="357"/>
      <c r="F369" s="19"/>
      <c r="G369" s="20" t="s">
        <v>28</v>
      </c>
      <c r="H369" s="21"/>
      <c r="I369" s="22" t="s">
        <v>29</v>
      </c>
      <c r="J369" s="21"/>
      <c r="K369" s="23" t="s">
        <v>28</v>
      </c>
      <c r="L369" s="24"/>
      <c r="M369" s="20" t="s">
        <v>28</v>
      </c>
      <c r="N369" s="21"/>
      <c r="O369" s="22" t="s">
        <v>29</v>
      </c>
      <c r="P369" s="21"/>
      <c r="Q369" s="25" t="s">
        <v>28</v>
      </c>
      <c r="R369" s="24"/>
      <c r="S369" s="20" t="s">
        <v>28</v>
      </c>
      <c r="T369" s="21"/>
      <c r="U369" s="22" t="s">
        <v>29</v>
      </c>
      <c r="V369" s="21"/>
      <c r="W369" s="25" t="s">
        <v>28</v>
      </c>
      <c r="X369" s="26"/>
      <c r="Y369" s="20" t="s">
        <v>28</v>
      </c>
      <c r="Z369" s="21"/>
      <c r="AA369" s="22" t="s">
        <v>29</v>
      </c>
      <c r="AB369" s="21"/>
      <c r="AC369" s="23" t="s">
        <v>28</v>
      </c>
      <c r="AD369" s="24"/>
      <c r="AE369" s="20" t="s">
        <v>28</v>
      </c>
      <c r="AF369" s="21"/>
      <c r="AG369" s="22" t="s">
        <v>29</v>
      </c>
      <c r="AH369" s="21"/>
      <c r="AI369" s="23" t="s">
        <v>28</v>
      </c>
      <c r="AJ369" s="24"/>
      <c r="AK369" s="20" t="s">
        <v>28</v>
      </c>
      <c r="AL369" s="21"/>
      <c r="AM369" s="22" t="s">
        <v>29</v>
      </c>
      <c r="AN369" s="21"/>
      <c r="AO369" s="23" t="s">
        <v>28</v>
      </c>
      <c r="AP369" s="24"/>
      <c r="AQ369" s="20" t="s">
        <v>28</v>
      </c>
      <c r="AR369" s="21"/>
      <c r="AS369" s="22" t="s">
        <v>29</v>
      </c>
      <c r="AT369" s="21"/>
      <c r="AU369" s="27" t="s">
        <v>28</v>
      </c>
      <c r="AV369" s="28"/>
      <c r="AW369" s="20" t="s">
        <v>30</v>
      </c>
      <c r="AX369" s="21"/>
      <c r="AY369" s="20" t="s">
        <v>30</v>
      </c>
      <c r="AZ369" s="21"/>
      <c r="BA369" s="23" t="s">
        <v>30</v>
      </c>
      <c r="BB369" s="28"/>
      <c r="BC369" s="20" t="s">
        <v>30</v>
      </c>
      <c r="BD369" s="21"/>
      <c r="BE369" s="20" t="s">
        <v>30</v>
      </c>
      <c r="BF369" s="21"/>
      <c r="BG369" s="23" t="s">
        <v>30</v>
      </c>
      <c r="BH369" s="28"/>
      <c r="BI369" s="20" t="s">
        <v>30</v>
      </c>
      <c r="BJ369" s="21"/>
      <c r="BK369" s="20" t="s">
        <v>30</v>
      </c>
      <c r="BL369" s="21"/>
      <c r="BM369" s="27" t="s">
        <v>30</v>
      </c>
      <c r="BN369" s="26"/>
      <c r="BO369" s="20" t="s">
        <v>30</v>
      </c>
      <c r="BP369" s="21"/>
      <c r="BQ369" s="20" t="s">
        <v>30</v>
      </c>
      <c r="BR369" s="21"/>
      <c r="BS369" s="27" t="s">
        <v>30</v>
      </c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6"/>
      <c r="CK369" s="236"/>
      <c r="CM369" s="236"/>
    </row>
    <row r="370" spans="3:92" ht="18" customHeight="1" thickTop="1" x14ac:dyDescent="0.3">
      <c r="C370" s="314" t="s">
        <v>96</v>
      </c>
      <c r="D370" s="317" t="s">
        <v>33</v>
      </c>
      <c r="E370" s="34" t="s">
        <v>34</v>
      </c>
      <c r="F370" s="35">
        <f>SUM(F10,F34,F58,F82,F106,F130,F154,F178,F202,F226,F250)</f>
        <v>11500</v>
      </c>
      <c r="G370" s="36">
        <f>IFERROR(F370/F386,0)</f>
        <v>0.1856036152356359</v>
      </c>
      <c r="H370" s="37">
        <f>IFERROR(J370/F370,"0")</f>
        <v>102.92173913043479</v>
      </c>
      <c r="I370" s="38">
        <f>IFERROR(H370/H386,0)</f>
        <v>1.1090295745329193</v>
      </c>
      <c r="J370" s="37">
        <f>SUM(J10,J34,J58,J82,J106,J130,J154,J178,J202,J226,J250)</f>
        <v>1183600</v>
      </c>
      <c r="K370" s="39">
        <f>IFERROR(J370/J386,0)</f>
        <v>0.20583989843654893</v>
      </c>
      <c r="L370" s="35">
        <f>SUM(L10,L34,L58,L82,L106,L130,L154,L178,L202,L226,L250)</f>
        <v>8479</v>
      </c>
      <c r="M370" s="36">
        <f>IFERROR(L370/L386,0)</f>
        <v>0.15047561581600058</v>
      </c>
      <c r="N370" s="37">
        <f>IFERROR(P370/L370,"0")</f>
        <v>115.19537162401228</v>
      </c>
      <c r="O370" s="38">
        <f>IFERROR(N370/N386,0)</f>
        <v>1.1579039517852894</v>
      </c>
      <c r="P370" s="37">
        <f>SUM(P10,P34,P58,P82,P106,P130,P154,P178,P202,P226,P250)</f>
        <v>976741.5560000001</v>
      </c>
      <c r="Q370" s="39">
        <f>IFERROR(P370/P386,0)</f>
        <v>0.17423631020067207</v>
      </c>
      <c r="R370" s="35">
        <f>SUM(R10,R34,R58,R82,R106,R130,R154,R178,R202,R226,R250)</f>
        <v>5861</v>
      </c>
      <c r="S370" s="36">
        <f>IFERROR(R370/R386,0)</f>
        <v>0.22463684795523362</v>
      </c>
      <c r="T370" s="37">
        <f>IFERROR(V370/R370,"0")</f>
        <v>115.46010834328614</v>
      </c>
      <c r="U370" s="38">
        <f>IFERROR(T370/T386,0)</f>
        <v>1.1201181448125017</v>
      </c>
      <c r="V370" s="37">
        <f>SUM(V10,V34,V58,V82,V106,V130,V154,V178,V202,V226,V250)</f>
        <v>676711.69500000007</v>
      </c>
      <c r="W370" s="39">
        <f>IFERROR(V370/V386,0)</f>
        <v>0.25161980938814427</v>
      </c>
      <c r="X370" s="35">
        <f>SUM(X10,X34,X58,X82,X106,X130,X154,X178,X202,X226,X250)</f>
        <v>0</v>
      </c>
      <c r="Y370" s="36">
        <f>IFERROR(X370/X386,0)</f>
        <v>0</v>
      </c>
      <c r="Z370" s="37" t="str">
        <f>IFERROR(AB370/X370,"0")</f>
        <v>0</v>
      </c>
      <c r="AA370" s="38">
        <f>IFERROR(Z370/Z386,0)</f>
        <v>0</v>
      </c>
      <c r="AB370" s="37">
        <f>SUM(AB10,AB34,AB58,AB82,AB106,AB130,AB154,AB178,AB202,AB226,AB250)</f>
        <v>0</v>
      </c>
      <c r="AC370" s="39">
        <f>IFERROR(AB370/AB386,0)</f>
        <v>0</v>
      </c>
      <c r="AD370" s="35">
        <f>SUM(AD10,AD34,AD58,AD82,AD106,AD130,AD154,AD178,AD202,AD226,AD250)</f>
        <v>0</v>
      </c>
      <c r="AE370" s="36">
        <f>IFERROR(AD370/AD386,0)</f>
        <v>0</v>
      </c>
      <c r="AF370" s="37" t="str">
        <f>IFERROR(AH370/AD370,"0")</f>
        <v>0</v>
      </c>
      <c r="AG370" s="38">
        <f>IFERROR(AF370/AF386,0)</f>
        <v>0</v>
      </c>
      <c r="AH370" s="37">
        <f>SUM(AH10,AH34,AH58,AH82,AH106,AH130,AH154,AH178,AH202,AH226,AH250)</f>
        <v>0</v>
      </c>
      <c r="AI370" s="39">
        <f>IFERROR(AH370/AH386,0)</f>
        <v>0</v>
      </c>
      <c r="AJ370" s="35">
        <f>SUM(AJ10,AJ34,AJ58,AJ82,AJ106,AJ130,AJ154,AJ178,AJ202,AJ226,AJ250)</f>
        <v>0</v>
      </c>
      <c r="AK370" s="36">
        <f>IFERROR(AJ370/AJ386,0)</f>
        <v>0</v>
      </c>
      <c r="AL370" s="37" t="str">
        <f>IFERROR(AN370/AJ370,"0")</f>
        <v>0</v>
      </c>
      <c r="AM370" s="38">
        <f>IFERROR(AL370/AL386,0)</f>
        <v>0</v>
      </c>
      <c r="AN370" s="37">
        <f>SUM(AN10,AN34,AN58,AN82,AN106,AN130,AN154,AN178,AN202,AN226,AN250)</f>
        <v>0</v>
      </c>
      <c r="AO370" s="39">
        <f>IFERROR(AN370/AN386,0)</f>
        <v>0</v>
      </c>
      <c r="AP370" s="35">
        <f>SUM(AP10,AP34,AP58,AP82,AP106,AP130,AP154,AP178,AP202,AP226,AP250)</f>
        <v>0</v>
      </c>
      <c r="AQ370" s="36">
        <f>IFERROR(AP370/AP386,0)</f>
        <v>0</v>
      </c>
      <c r="AR370" s="37" t="str">
        <f>IFERROR(AT370/AP370,"0")</f>
        <v>0</v>
      </c>
      <c r="AS370" s="38">
        <f>IFERROR(AR370/AR386,0)</f>
        <v>0</v>
      </c>
      <c r="AT370" s="37">
        <f>SUM(AT10,AT34,AT58,AT82,AT106,AT130,AT154,AT178,AT202,AT226,AT250)</f>
        <v>0</v>
      </c>
      <c r="AU370" s="39">
        <f>IFERROR(AT370/AT386,0)</f>
        <v>0</v>
      </c>
      <c r="AV370" s="44">
        <f>IFERROR(L370-F370,0)</f>
        <v>-3021</v>
      </c>
      <c r="AW370" s="45">
        <f>IFERROR(AV370/F370,0)</f>
        <v>-0.26269565217391305</v>
      </c>
      <c r="AX370" s="46">
        <f>IFERROR(N370-H370,0)</f>
        <v>12.273632493577495</v>
      </c>
      <c r="AY370" s="45">
        <f>IFERROR(AX370/H370,0)</f>
        <v>0.11925208995956504</v>
      </c>
      <c r="AZ370" s="46">
        <f>IFERROR(P370-J370,0)</f>
        <v>-206858.4439999999</v>
      </c>
      <c r="BA370" s="47">
        <f>IFERROR(AZ370/J370,0)</f>
        <v>-0.17477056775937808</v>
      </c>
      <c r="BB370" s="44">
        <f>IFERROR(L370-R370,0)</f>
        <v>2618</v>
      </c>
      <c r="BC370" s="45">
        <f>IFERROR(BB370/R370,0)</f>
        <v>0.44668145367684697</v>
      </c>
      <c r="BD370" s="46">
        <f>IFERROR(N370-T370,0)</f>
        <v>-0.26473671927385567</v>
      </c>
      <c r="BE370" s="45">
        <f>IFERROR(BD370/T370,0)</f>
        <v>-2.2928847293884405E-3</v>
      </c>
      <c r="BF370" s="46">
        <f>IFERROR(P370-V370,0)</f>
        <v>300029.86100000003</v>
      </c>
      <c r="BG370" s="47">
        <f>IFERROR(BF370/V370,0)</f>
        <v>0.44336437986342175</v>
      </c>
      <c r="BH370" s="44">
        <f>IFERROR(L370-X370,0)</f>
        <v>8479</v>
      </c>
      <c r="BI370" s="45">
        <f>IFERROR(BH370/X370,0)</f>
        <v>0</v>
      </c>
      <c r="BJ370" s="46">
        <f>IFERROR(N370-Z370,0)</f>
        <v>115.19537162401228</v>
      </c>
      <c r="BK370" s="45">
        <f>IFERROR(BJ370/Z370,0)</f>
        <v>0</v>
      </c>
      <c r="BL370" s="46">
        <f>IFERROR(P370-AB370,0)</f>
        <v>976741.5560000001</v>
      </c>
      <c r="BM370" s="48">
        <f>IFERROR(BL370/AB370,0)</f>
        <v>0</v>
      </c>
      <c r="BN370" s="49">
        <f>IFERROR(L370-AP370,0)</f>
        <v>8479</v>
      </c>
      <c r="BO370" s="45">
        <f>IFERROR(BN370/AP370,0)</f>
        <v>0</v>
      </c>
      <c r="BP370" s="46">
        <f>IFERROR(N370-AR370,0)</f>
        <v>115.19537162401228</v>
      </c>
      <c r="BQ370" s="45">
        <f>IFERROR(BP370/AR370,0)</f>
        <v>0</v>
      </c>
      <c r="BR370" s="46">
        <f t="shared" ref="BR370:BR386" si="728">IFERROR(P370-AT370,0)</f>
        <v>976741.5560000001</v>
      </c>
      <c r="BS370" s="48">
        <f>IFERROR(BR370/AT370,0)</f>
        <v>0</v>
      </c>
      <c r="CD370" s="2"/>
      <c r="CE370" s="2"/>
      <c r="CJ370" s="6"/>
      <c r="CK370" s="236"/>
      <c r="CL370" s="15"/>
      <c r="CM370" s="236"/>
      <c r="CN370" s="15"/>
    </row>
    <row r="371" spans="3:92" ht="18" customHeight="1" x14ac:dyDescent="0.3">
      <c r="C371" s="315"/>
      <c r="D371" s="318"/>
      <c r="E371" s="60" t="s">
        <v>36</v>
      </c>
      <c r="F371" s="61">
        <f t="shared" ref="F371:F386" si="729">SUM(F11,F35,F59,F83,F107,F131,F155,F179,F203,F227,F251)</f>
        <v>12800</v>
      </c>
      <c r="G371" s="62">
        <f>IFERROR(F371/F386,0)</f>
        <v>0.2065848934796643</v>
      </c>
      <c r="H371" s="63">
        <f t="shared" ref="H371:H386" si="730">IFERROR(J371/F371,"0")</f>
        <v>104.18349218749998</v>
      </c>
      <c r="I371" s="64">
        <f>IFERROR(H386/H386,0)</f>
        <v>1</v>
      </c>
      <c r="J371" s="63">
        <f t="shared" ref="J371:J386" si="731">SUM(J11,J35,J59,J83,J107,J131,J155,J179,J203,J227,J251)</f>
        <v>1333548.6999999997</v>
      </c>
      <c r="K371" s="65">
        <f>IFERROR(J371/J386,0)</f>
        <v>0.23191747969600524</v>
      </c>
      <c r="L371" s="61">
        <f t="shared" ref="L371:L386" si="732">SUM(L11,L35,L59,L83,L107,L131,L155,L179,L203,L227,L251)</f>
        <v>13116</v>
      </c>
      <c r="M371" s="62">
        <f>IFERROR(L371/L386,0)</f>
        <v>0.23276780009938242</v>
      </c>
      <c r="N371" s="63">
        <f t="shared" ref="N371:N386" si="733">IFERROR(P371/L371,"0")</f>
        <v>122.35687122598355</v>
      </c>
      <c r="O371" s="64">
        <f>IFERROR(N386/N386,0)</f>
        <v>1</v>
      </c>
      <c r="P371" s="63">
        <f t="shared" ref="P371:P386" si="734">SUM(P11,P35,P59,P83,P107,P131,P155,P179,P203,P227,P251)</f>
        <v>1604832.7230000002</v>
      </c>
      <c r="Q371" s="65">
        <f>IFERROR(P371/P386,0)</f>
        <v>0.28627852519138364</v>
      </c>
      <c r="R371" s="61">
        <f t="shared" ref="R371:R386" si="735">SUM(R11,R35,R59,R83,R107,R131,R155,R179,R203,R227,R251)</f>
        <v>6500</v>
      </c>
      <c r="S371" s="62">
        <f>IFERROR(R371/R386,0)</f>
        <v>0.24912805181863479</v>
      </c>
      <c r="T371" s="63">
        <f t="shared" ref="T371:T386" si="736">IFERROR(V371/R371,"0")</f>
        <v>119.38560846153845</v>
      </c>
      <c r="U371" s="64">
        <f>IFERROR(T386/T386,0)</f>
        <v>1</v>
      </c>
      <c r="V371" s="63">
        <f t="shared" ref="V371:V386" si="737">SUM(V11,V35,V59,V83,V107,V131,V155,V179,V203,V227,V251)</f>
        <v>776006.45499999996</v>
      </c>
      <c r="W371" s="65">
        <f>IFERROR(V371/V386,0)</f>
        <v>0.28854030118552854</v>
      </c>
      <c r="X371" s="61">
        <f t="shared" ref="X371:X386" si="738">SUM(X11,X35,X59,X83,X107,X131,X155,X179,X203,X227,X251)</f>
        <v>0</v>
      </c>
      <c r="Y371" s="62">
        <f>IFERROR(X371/X386,0)</f>
        <v>0</v>
      </c>
      <c r="Z371" s="63" t="str">
        <f t="shared" ref="Z371:Z386" si="739">IFERROR(AB371/X371,"0")</f>
        <v>0</v>
      </c>
      <c r="AA371" s="64">
        <f>IFERROR(Z386/Z386,0)</f>
        <v>0</v>
      </c>
      <c r="AB371" s="63">
        <f t="shared" ref="AB371:AB386" si="740">SUM(AB11,AB35,AB59,AB83,AB107,AB131,AB155,AB179,AB203,AB227,AB251)</f>
        <v>0</v>
      </c>
      <c r="AC371" s="65">
        <f>IFERROR(AB371/AB386,0)</f>
        <v>0</v>
      </c>
      <c r="AD371" s="61">
        <f t="shared" ref="AD371:AD386" si="741">SUM(AD11,AD35,AD59,AD83,AD107,AD131,AD155,AD179,AD203,AD227,AD251)</f>
        <v>0</v>
      </c>
      <c r="AE371" s="62">
        <f>IFERROR(AD371/AD386,0)</f>
        <v>0</v>
      </c>
      <c r="AF371" s="63" t="str">
        <f t="shared" ref="AF371:AF386" si="742">IFERROR(AH371/AD371,"0")</f>
        <v>0</v>
      </c>
      <c r="AG371" s="64">
        <f>IFERROR(AF386/AF386,0)</f>
        <v>0</v>
      </c>
      <c r="AH371" s="63">
        <f t="shared" ref="AH371:AH386" si="743">SUM(AH11,AH35,AH59,AH83,AH107,AH131,AH155,AH179,AH203,AH227,AH251)</f>
        <v>0</v>
      </c>
      <c r="AI371" s="65">
        <f>IFERROR(AH371/AH386,0)</f>
        <v>0</v>
      </c>
      <c r="AJ371" s="61">
        <f t="shared" ref="AJ371:AJ386" si="744">SUM(AJ11,AJ35,AJ59,AJ83,AJ107,AJ131,AJ155,AJ179,AJ203,AJ227,AJ251)</f>
        <v>0</v>
      </c>
      <c r="AK371" s="62">
        <f>IFERROR(AJ371/AJ386,0)</f>
        <v>0</v>
      </c>
      <c r="AL371" s="63" t="str">
        <f t="shared" ref="AL371:AL386" si="745">IFERROR(AN371/AJ371,"0")</f>
        <v>0</v>
      </c>
      <c r="AM371" s="64">
        <f>IFERROR(AL386/AL386,0)</f>
        <v>0</v>
      </c>
      <c r="AN371" s="63">
        <f t="shared" ref="AN371:AN386" si="746">SUM(AN11,AN35,AN59,AN83,AN107,AN131,AN155,AN179,AN203,AN227,AN251)</f>
        <v>0</v>
      </c>
      <c r="AO371" s="65">
        <f>IFERROR(AN371/AN386,0)</f>
        <v>0</v>
      </c>
      <c r="AP371" s="61">
        <f t="shared" ref="AP371:AP386" si="747">SUM(AP11,AP35,AP59,AP83,AP107,AP131,AP155,AP179,AP203,AP227,AP251)</f>
        <v>0</v>
      </c>
      <c r="AQ371" s="62">
        <f>IFERROR(AP371/AP386,0)</f>
        <v>0</v>
      </c>
      <c r="AR371" s="63" t="str">
        <f t="shared" ref="AR371:AR386" si="748">IFERROR(AT371/AP371,"0")</f>
        <v>0</v>
      </c>
      <c r="AS371" s="64">
        <f>IFERROR(AR386/AR386,0)</f>
        <v>0</v>
      </c>
      <c r="AT371" s="63">
        <f t="shared" ref="AT371:AT386" si="749">SUM(AT11,AT35,AT59,AT83,AT107,AT131,AT155,AT179,AT203,AT227,AT251)</f>
        <v>0</v>
      </c>
      <c r="AU371" s="65">
        <f>IFERROR(AT371/AT386,0)</f>
        <v>0</v>
      </c>
      <c r="AV371" s="70">
        <f t="shared" ref="AV371:AV387" si="750">IFERROR(L371-F371,0)</f>
        <v>316</v>
      </c>
      <c r="AW371" s="71">
        <f t="shared" ref="AW371:AW386" si="751">IFERROR(AV371/F371,0)</f>
        <v>2.4687500000000001E-2</v>
      </c>
      <c r="AX371" s="72">
        <f t="shared" ref="AX371:AX386" si="752">IFERROR(N371-H371,0)</f>
        <v>18.173379038483574</v>
      </c>
      <c r="AY371" s="71">
        <f t="shared" ref="AY371:AY386" si="753">IFERROR(AX371/H371,0)</f>
        <v>0.17443626295206902</v>
      </c>
      <c r="AZ371" s="72">
        <f t="shared" ref="AZ371:AZ386" si="754">IFERROR(P371-J371,0)</f>
        <v>271284.02300000051</v>
      </c>
      <c r="BA371" s="73">
        <f t="shared" ref="BA371:BA386" si="755">IFERROR(AZ371/J371,0)</f>
        <v>0.2034301581936982</v>
      </c>
      <c r="BB371" s="70">
        <f t="shared" ref="BB371:BB387" si="756">IFERROR(L371-R371,0)</f>
        <v>6616</v>
      </c>
      <c r="BC371" s="71">
        <f t="shared" ref="BC371:BC386" si="757">IFERROR(BB371/R371,0)</f>
        <v>1.0178461538461538</v>
      </c>
      <c r="BD371" s="72">
        <f t="shared" ref="BD371:BD386" si="758">IFERROR(N371-T371,0)</f>
        <v>2.9712627644451004</v>
      </c>
      <c r="BE371" s="71">
        <f t="shared" ref="BE371:BE386" si="759">IFERROR(BD371/T371,0)</f>
        <v>2.488794757370047E-2</v>
      </c>
      <c r="BF371" s="72">
        <f t="shared" ref="BF371:BF386" si="760">IFERROR(P371-V371,0)</f>
        <v>828826.26800000027</v>
      </c>
      <c r="BG371" s="73">
        <f t="shared" ref="BG371:BG386" si="761">IFERROR(BF371/V371,0)</f>
        <v>1.06806620313487</v>
      </c>
      <c r="BH371" s="70">
        <f t="shared" ref="BH371:BH387" si="762">IFERROR(L371-X371,0)</f>
        <v>13116</v>
      </c>
      <c r="BI371" s="71">
        <f t="shared" ref="BI371:BI386" si="763">IFERROR(BH371/X371,0)</f>
        <v>0</v>
      </c>
      <c r="BJ371" s="72">
        <f t="shared" ref="BJ371:BJ386" si="764">IFERROR(N371-Z371,0)</f>
        <v>122.35687122598355</v>
      </c>
      <c r="BK371" s="71">
        <f t="shared" ref="BK371:BK386" si="765">IFERROR(BJ371/Z371,0)</f>
        <v>0</v>
      </c>
      <c r="BL371" s="72">
        <f t="shared" ref="BL371:BL386" si="766">IFERROR(P371-AB371,0)</f>
        <v>1604832.7230000002</v>
      </c>
      <c r="BM371" s="74">
        <f t="shared" ref="BM371:BM386" si="767">IFERROR(BL371/AB371,0)</f>
        <v>0</v>
      </c>
      <c r="BN371" s="75">
        <f t="shared" ref="BN371:BN386" si="768">IFERROR(L371-AP371,0)</f>
        <v>13116</v>
      </c>
      <c r="BO371" s="71">
        <f t="shared" ref="BO371:BO386" si="769">IFERROR(BN371/AP371,0)</f>
        <v>0</v>
      </c>
      <c r="BP371" s="72">
        <f t="shared" ref="BP371:BP386" si="770">IFERROR(N371-AR371,0)</f>
        <v>122.35687122598355</v>
      </c>
      <c r="BQ371" s="71">
        <f t="shared" ref="BQ371:BQ386" si="771">IFERROR(BP371/AR371,0)</f>
        <v>0</v>
      </c>
      <c r="BR371" s="72">
        <f t="shared" si="728"/>
        <v>1604832.7230000002</v>
      </c>
      <c r="BS371" s="74">
        <f t="shared" ref="BS371:BS386" si="772">IFERROR(BR371/AT371,0)</f>
        <v>0</v>
      </c>
      <c r="CD371" s="2"/>
      <c r="CE371" s="2"/>
      <c r="CJ371" s="6"/>
      <c r="CK371" s="6"/>
      <c r="CM371" s="6"/>
    </row>
    <row r="372" spans="3:92" ht="18" customHeight="1" x14ac:dyDescent="0.3">
      <c r="C372" s="315"/>
      <c r="D372" s="318"/>
      <c r="E372" s="60" t="s">
        <v>37</v>
      </c>
      <c r="F372" s="61">
        <f t="shared" si="729"/>
        <v>1730</v>
      </c>
      <c r="G372" s="62">
        <f>IFERROR(F372/F386,0)</f>
        <v>2.7921239509360877E-2</v>
      </c>
      <c r="H372" s="63">
        <f t="shared" si="730"/>
        <v>108.36606936416187</v>
      </c>
      <c r="I372" s="64">
        <f>IFERROR(H372/H386,0)</f>
        <v>1.1676947631873307</v>
      </c>
      <c r="J372" s="63">
        <f t="shared" si="731"/>
        <v>187473.30000000005</v>
      </c>
      <c r="K372" s="65">
        <f>IFERROR(J372/J386,0)</f>
        <v>3.2603485156779889E-2</v>
      </c>
      <c r="L372" s="61">
        <f t="shared" si="732"/>
        <v>2262</v>
      </c>
      <c r="M372" s="62">
        <f>IFERROR(L372/L386,0)</f>
        <v>4.0143394619152409E-2</v>
      </c>
      <c r="N372" s="63">
        <f t="shared" si="733"/>
        <v>119.00830459770117</v>
      </c>
      <c r="O372" s="64">
        <f>IFERROR(N372/N386,0)</f>
        <v>1.1962302325714396</v>
      </c>
      <c r="P372" s="63">
        <f t="shared" si="734"/>
        <v>269196.78500000003</v>
      </c>
      <c r="Q372" s="65">
        <f>IFERROR(P372/P386,0)</f>
        <v>4.8020742281475758E-2</v>
      </c>
      <c r="R372" s="61">
        <f t="shared" si="735"/>
        <v>1223</v>
      </c>
      <c r="S372" s="62">
        <f>IFERROR(R372/R386,0)</f>
        <v>4.6874401134490817E-2</v>
      </c>
      <c r="T372" s="63">
        <f t="shared" si="736"/>
        <v>128.09744480784957</v>
      </c>
      <c r="U372" s="64">
        <f>IFERROR(T372/T386,0)</f>
        <v>1.2427172838499569</v>
      </c>
      <c r="V372" s="63">
        <f t="shared" si="737"/>
        <v>156663.17500000002</v>
      </c>
      <c r="W372" s="65">
        <f>IFERROR(V372/V386,0)</f>
        <v>5.8251628459947767E-2</v>
      </c>
      <c r="X372" s="61">
        <f t="shared" si="738"/>
        <v>0</v>
      </c>
      <c r="Y372" s="62">
        <f>IFERROR(X372/X386,0)</f>
        <v>0</v>
      </c>
      <c r="Z372" s="63" t="str">
        <f t="shared" si="739"/>
        <v>0</v>
      </c>
      <c r="AA372" s="64">
        <f>IFERROR(Z372/Z386,0)</f>
        <v>0</v>
      </c>
      <c r="AB372" s="63">
        <f t="shared" si="740"/>
        <v>0</v>
      </c>
      <c r="AC372" s="65">
        <f>IFERROR(AB372/AB386,0)</f>
        <v>0</v>
      </c>
      <c r="AD372" s="61">
        <f t="shared" si="741"/>
        <v>0</v>
      </c>
      <c r="AE372" s="62">
        <f>IFERROR(AD372/AD386,0)</f>
        <v>0</v>
      </c>
      <c r="AF372" s="63" t="str">
        <f t="shared" si="742"/>
        <v>0</v>
      </c>
      <c r="AG372" s="64">
        <f>IFERROR(AF372/AF386,0)</f>
        <v>0</v>
      </c>
      <c r="AH372" s="63">
        <f t="shared" si="743"/>
        <v>0</v>
      </c>
      <c r="AI372" s="65">
        <f>IFERROR(AH372/AH386,0)</f>
        <v>0</v>
      </c>
      <c r="AJ372" s="61">
        <f t="shared" si="744"/>
        <v>0</v>
      </c>
      <c r="AK372" s="62">
        <f>IFERROR(AJ372/AJ386,0)</f>
        <v>0</v>
      </c>
      <c r="AL372" s="63" t="str">
        <f t="shared" si="745"/>
        <v>0</v>
      </c>
      <c r="AM372" s="64">
        <f>IFERROR(AL372/AL386,0)</f>
        <v>0</v>
      </c>
      <c r="AN372" s="63">
        <f t="shared" si="746"/>
        <v>0</v>
      </c>
      <c r="AO372" s="65">
        <f>IFERROR(AN372/AN386,0)</f>
        <v>0</v>
      </c>
      <c r="AP372" s="61">
        <f t="shared" si="747"/>
        <v>0</v>
      </c>
      <c r="AQ372" s="62">
        <f>IFERROR(AP372/AP386,0)</f>
        <v>0</v>
      </c>
      <c r="AR372" s="63" t="str">
        <f t="shared" si="748"/>
        <v>0</v>
      </c>
      <c r="AS372" s="64">
        <f>IFERROR(AR372/AR386,0)</f>
        <v>0</v>
      </c>
      <c r="AT372" s="63">
        <f t="shared" si="749"/>
        <v>0</v>
      </c>
      <c r="AU372" s="65">
        <f>IFERROR(AT372/AT386,0)</f>
        <v>0</v>
      </c>
      <c r="AV372" s="70">
        <f t="shared" si="750"/>
        <v>532</v>
      </c>
      <c r="AW372" s="71">
        <f t="shared" si="751"/>
        <v>0.30751445086705204</v>
      </c>
      <c r="AX372" s="72">
        <f t="shared" si="752"/>
        <v>10.642235233539296</v>
      </c>
      <c r="AY372" s="71">
        <f t="shared" si="753"/>
        <v>9.820634167117652E-2</v>
      </c>
      <c r="AZ372" s="72">
        <f t="shared" si="754"/>
        <v>81723.484999999986</v>
      </c>
      <c r="BA372" s="73">
        <f t="shared" si="755"/>
        <v>0.43592066176890237</v>
      </c>
      <c r="BB372" s="70">
        <f t="shared" si="756"/>
        <v>1039</v>
      </c>
      <c r="BC372" s="71">
        <f t="shared" si="757"/>
        <v>0.84955028618152084</v>
      </c>
      <c r="BD372" s="72">
        <f t="shared" si="758"/>
        <v>-9.0891402101484005</v>
      </c>
      <c r="BE372" s="71">
        <f t="shared" si="759"/>
        <v>-7.0954890815991004E-2</v>
      </c>
      <c r="BF372" s="72">
        <f t="shared" si="760"/>
        <v>112533.61000000002</v>
      </c>
      <c r="BG372" s="73">
        <f t="shared" si="761"/>
        <v>0.71831564756682609</v>
      </c>
      <c r="BH372" s="70">
        <f t="shared" si="762"/>
        <v>2262</v>
      </c>
      <c r="BI372" s="71">
        <f t="shared" si="763"/>
        <v>0</v>
      </c>
      <c r="BJ372" s="72">
        <f t="shared" si="764"/>
        <v>119.00830459770117</v>
      </c>
      <c r="BK372" s="71">
        <f t="shared" si="765"/>
        <v>0</v>
      </c>
      <c r="BL372" s="72">
        <f t="shared" si="766"/>
        <v>269196.78500000003</v>
      </c>
      <c r="BM372" s="74">
        <f t="shared" si="767"/>
        <v>0</v>
      </c>
      <c r="BN372" s="75">
        <f t="shared" si="768"/>
        <v>2262</v>
      </c>
      <c r="BO372" s="71">
        <f t="shared" si="769"/>
        <v>0</v>
      </c>
      <c r="BP372" s="72">
        <f t="shared" si="770"/>
        <v>119.00830459770117</v>
      </c>
      <c r="BQ372" s="71">
        <f t="shared" si="771"/>
        <v>0</v>
      </c>
      <c r="BR372" s="72">
        <f t="shared" si="728"/>
        <v>269196.78500000003</v>
      </c>
      <c r="BS372" s="74">
        <f t="shared" si="772"/>
        <v>0</v>
      </c>
      <c r="CD372" s="2"/>
      <c r="CE372" s="2"/>
      <c r="CJ372" s="6"/>
      <c r="CK372" s="6"/>
      <c r="CM372" s="6"/>
    </row>
    <row r="373" spans="3:92" ht="18" customHeight="1" x14ac:dyDescent="0.3">
      <c r="C373" s="315"/>
      <c r="D373" s="318"/>
      <c r="E373" s="60" t="s">
        <v>39</v>
      </c>
      <c r="F373" s="61">
        <f t="shared" si="729"/>
        <v>990</v>
      </c>
      <c r="G373" s="62">
        <f>IFERROR(F373/F386,0)</f>
        <v>1.5978050355067785E-2</v>
      </c>
      <c r="H373" s="63">
        <f t="shared" si="730"/>
        <v>95.794545454545471</v>
      </c>
      <c r="I373" s="64">
        <f>IFERROR(H373/H386,0)</f>
        <v>1.0322307501371519</v>
      </c>
      <c r="J373" s="63">
        <f t="shared" si="731"/>
        <v>94836.60000000002</v>
      </c>
      <c r="K373" s="65">
        <f>IFERROR(J373/J386,0)</f>
        <v>1.6493034903740808E-2</v>
      </c>
      <c r="L373" s="61">
        <f t="shared" si="732"/>
        <v>1560</v>
      </c>
      <c r="M373" s="62">
        <f>IFERROR(L373/L386,0)</f>
        <v>2.7685099737346491E-2</v>
      </c>
      <c r="N373" s="63">
        <f t="shared" si="733"/>
        <v>78.391937179487186</v>
      </c>
      <c r="O373" s="64">
        <f>IFERROR(N373/N386,0)</f>
        <v>0.78796858388112045</v>
      </c>
      <c r="P373" s="63">
        <f t="shared" si="734"/>
        <v>122291.42200000001</v>
      </c>
      <c r="Q373" s="65">
        <f>IFERROR(P373/P386,0)</f>
        <v>2.1814988834644493E-2</v>
      </c>
      <c r="R373" s="61">
        <f t="shared" si="735"/>
        <v>394</v>
      </c>
      <c r="S373" s="62">
        <f>IFERROR(R373/R386,0)</f>
        <v>1.5100992679468015E-2</v>
      </c>
      <c r="T373" s="63">
        <f t="shared" si="736"/>
        <v>86.537832487309629</v>
      </c>
      <c r="U373" s="64">
        <f>IFERROR(T373/T386,0)</f>
        <v>0.83953321863842523</v>
      </c>
      <c r="V373" s="63">
        <f t="shared" si="737"/>
        <v>34095.905999999995</v>
      </c>
      <c r="W373" s="65">
        <f>IFERROR(V373/V386,0)</f>
        <v>1.267778498882908E-2</v>
      </c>
      <c r="X373" s="61">
        <f t="shared" si="738"/>
        <v>0</v>
      </c>
      <c r="Y373" s="62">
        <f>IFERROR(X373/X386,0)</f>
        <v>0</v>
      </c>
      <c r="Z373" s="63" t="str">
        <f t="shared" si="739"/>
        <v>0</v>
      </c>
      <c r="AA373" s="64">
        <f>IFERROR(Z373/Z386,0)</f>
        <v>0</v>
      </c>
      <c r="AB373" s="63">
        <f t="shared" si="740"/>
        <v>0</v>
      </c>
      <c r="AC373" s="65">
        <f>IFERROR(AB373/AB386,0)</f>
        <v>0</v>
      </c>
      <c r="AD373" s="61">
        <f t="shared" si="741"/>
        <v>0</v>
      </c>
      <c r="AE373" s="62">
        <f>IFERROR(AD373/AD386,0)</f>
        <v>0</v>
      </c>
      <c r="AF373" s="63" t="str">
        <f t="shared" si="742"/>
        <v>0</v>
      </c>
      <c r="AG373" s="64">
        <f>IFERROR(AF373/AF386,0)</f>
        <v>0</v>
      </c>
      <c r="AH373" s="63">
        <f t="shared" si="743"/>
        <v>0</v>
      </c>
      <c r="AI373" s="65">
        <f>IFERROR(AH373/AH386,0)</f>
        <v>0</v>
      </c>
      <c r="AJ373" s="61">
        <f t="shared" si="744"/>
        <v>0</v>
      </c>
      <c r="AK373" s="62">
        <f>IFERROR(AJ373/AJ386,0)</f>
        <v>0</v>
      </c>
      <c r="AL373" s="63" t="str">
        <f t="shared" si="745"/>
        <v>0</v>
      </c>
      <c r="AM373" s="64">
        <f>IFERROR(AL373/AL386,0)</f>
        <v>0</v>
      </c>
      <c r="AN373" s="63">
        <f t="shared" si="746"/>
        <v>0</v>
      </c>
      <c r="AO373" s="65">
        <f>IFERROR(AN373/AN386,0)</f>
        <v>0</v>
      </c>
      <c r="AP373" s="61">
        <f t="shared" si="747"/>
        <v>0</v>
      </c>
      <c r="AQ373" s="62">
        <f>IFERROR(AP373/AP386,0)</f>
        <v>0</v>
      </c>
      <c r="AR373" s="63" t="str">
        <f t="shared" si="748"/>
        <v>0</v>
      </c>
      <c r="AS373" s="64">
        <f>IFERROR(AR373/AR386,0)</f>
        <v>0</v>
      </c>
      <c r="AT373" s="63">
        <f t="shared" si="749"/>
        <v>0</v>
      </c>
      <c r="AU373" s="65">
        <f>IFERROR(AT373/AT386,0)</f>
        <v>0</v>
      </c>
      <c r="AV373" s="70">
        <f t="shared" si="750"/>
        <v>570</v>
      </c>
      <c r="AW373" s="71">
        <f t="shared" si="751"/>
        <v>0.5757575757575758</v>
      </c>
      <c r="AX373" s="72">
        <f t="shared" si="752"/>
        <v>-17.402608275058284</v>
      </c>
      <c r="AY373" s="71">
        <f t="shared" si="753"/>
        <v>-0.18166596221614545</v>
      </c>
      <c r="AZ373" s="72">
        <f t="shared" si="754"/>
        <v>27454.821999999986</v>
      </c>
      <c r="BA373" s="73">
        <f t="shared" si="755"/>
        <v>0.28949605953819496</v>
      </c>
      <c r="BB373" s="70">
        <f t="shared" si="756"/>
        <v>1166</v>
      </c>
      <c r="BC373" s="71">
        <f t="shared" si="757"/>
        <v>2.9593908629441623</v>
      </c>
      <c r="BD373" s="72">
        <f t="shared" si="758"/>
        <v>-8.1458953078224425</v>
      </c>
      <c r="BE373" s="71">
        <f t="shared" si="759"/>
        <v>-9.4131030021083556E-2</v>
      </c>
      <c r="BF373" s="72">
        <f t="shared" si="760"/>
        <v>88195.516000000003</v>
      </c>
      <c r="BG373" s="73">
        <f t="shared" si="761"/>
        <v>2.586689322759161</v>
      </c>
      <c r="BH373" s="70">
        <f t="shared" si="762"/>
        <v>1560</v>
      </c>
      <c r="BI373" s="71">
        <f t="shared" si="763"/>
        <v>0</v>
      </c>
      <c r="BJ373" s="72">
        <f t="shared" si="764"/>
        <v>78.391937179487186</v>
      </c>
      <c r="BK373" s="71">
        <f t="shared" si="765"/>
        <v>0</v>
      </c>
      <c r="BL373" s="72">
        <f t="shared" si="766"/>
        <v>122291.42200000001</v>
      </c>
      <c r="BM373" s="74">
        <f t="shared" si="767"/>
        <v>0</v>
      </c>
      <c r="BN373" s="75">
        <f t="shared" si="768"/>
        <v>1560</v>
      </c>
      <c r="BO373" s="71">
        <f t="shared" si="769"/>
        <v>0</v>
      </c>
      <c r="BP373" s="72">
        <f t="shared" si="770"/>
        <v>78.391937179487186</v>
      </c>
      <c r="BQ373" s="71">
        <f t="shared" si="771"/>
        <v>0</v>
      </c>
      <c r="BR373" s="72">
        <f t="shared" si="728"/>
        <v>122291.42200000001</v>
      </c>
      <c r="BS373" s="74">
        <f t="shared" si="772"/>
        <v>0</v>
      </c>
      <c r="CD373" s="2"/>
      <c r="CE373" s="2"/>
      <c r="CJ373" s="6"/>
      <c r="CK373" s="6"/>
      <c r="CM373" s="6"/>
    </row>
    <row r="374" spans="3:92" ht="18" customHeight="1" x14ac:dyDescent="0.3">
      <c r="C374" s="315"/>
      <c r="D374" s="319"/>
      <c r="E374" s="86" t="s">
        <v>41</v>
      </c>
      <c r="F374" s="87">
        <f t="shared" si="729"/>
        <v>27020</v>
      </c>
      <c r="G374" s="88">
        <f>IFERROR(F374/F386,0)</f>
        <v>0.43608779857972885</v>
      </c>
      <c r="H374" s="89">
        <f t="shared" si="730"/>
        <v>103.60690599555882</v>
      </c>
      <c r="I374" s="90">
        <f>IFERROR(H374/H386,0)</f>
        <v>1.1164125659527355</v>
      </c>
      <c r="J374" s="89">
        <f t="shared" si="731"/>
        <v>2799458.5999999992</v>
      </c>
      <c r="K374" s="91">
        <f>IFERROR(J374/J386,0)</f>
        <v>0.48685389819307473</v>
      </c>
      <c r="L374" s="87">
        <f t="shared" si="732"/>
        <v>25417</v>
      </c>
      <c r="M374" s="88">
        <f>IFERROR(L374/L386,0)</f>
        <v>0.45107191027188187</v>
      </c>
      <c r="N374" s="89">
        <f t="shared" si="733"/>
        <v>116.97141621749223</v>
      </c>
      <c r="O374" s="90">
        <f>IFERROR(N374/N386,0)</f>
        <v>1.175756136507168</v>
      </c>
      <c r="P374" s="89">
        <f t="shared" si="734"/>
        <v>2973062.486</v>
      </c>
      <c r="Q374" s="91">
        <f>IFERROR(P374/P386,0)</f>
        <v>0.53035056650817591</v>
      </c>
      <c r="R374" s="87">
        <f t="shared" si="735"/>
        <v>13978</v>
      </c>
      <c r="S374" s="88">
        <f>IFERROR(R374/R386,0)</f>
        <v>0.53574029358782727</v>
      </c>
      <c r="T374" s="89">
        <f t="shared" si="736"/>
        <v>117.57599306052369</v>
      </c>
      <c r="U374" s="90">
        <f>IFERROR(T374/T386,0)</f>
        <v>1.1406450687701915</v>
      </c>
      <c r="V374" s="89">
        <f t="shared" si="737"/>
        <v>1643477.2310000001</v>
      </c>
      <c r="W374" s="91">
        <f>IFERROR(V374/V386,0)</f>
        <v>0.61108952402244976</v>
      </c>
      <c r="X374" s="87">
        <f t="shared" si="738"/>
        <v>0</v>
      </c>
      <c r="Y374" s="88">
        <f>IFERROR(X374/X386,0)</f>
        <v>0</v>
      </c>
      <c r="Z374" s="89" t="str">
        <f t="shared" si="739"/>
        <v>0</v>
      </c>
      <c r="AA374" s="90">
        <f>IFERROR(Z374/Z386,0)</f>
        <v>0</v>
      </c>
      <c r="AB374" s="89">
        <f t="shared" si="740"/>
        <v>0</v>
      </c>
      <c r="AC374" s="91">
        <f>IFERROR(AB374/AB386,0)</f>
        <v>0</v>
      </c>
      <c r="AD374" s="87">
        <f t="shared" si="741"/>
        <v>0</v>
      </c>
      <c r="AE374" s="88">
        <f>IFERROR(AD374/AD386,0)</f>
        <v>0</v>
      </c>
      <c r="AF374" s="89" t="str">
        <f t="shared" si="742"/>
        <v>0</v>
      </c>
      <c r="AG374" s="90">
        <f>IFERROR(AF374/AF386,0)</f>
        <v>0</v>
      </c>
      <c r="AH374" s="89">
        <f t="shared" si="743"/>
        <v>0</v>
      </c>
      <c r="AI374" s="91">
        <f>IFERROR(AH374/AH386,0)</f>
        <v>0</v>
      </c>
      <c r="AJ374" s="87">
        <f t="shared" si="744"/>
        <v>0</v>
      </c>
      <c r="AK374" s="88">
        <f>IFERROR(AJ374/AJ386,0)</f>
        <v>0</v>
      </c>
      <c r="AL374" s="89" t="str">
        <f t="shared" si="745"/>
        <v>0</v>
      </c>
      <c r="AM374" s="90">
        <f>IFERROR(AL374/AL386,0)</f>
        <v>0</v>
      </c>
      <c r="AN374" s="89">
        <f t="shared" si="746"/>
        <v>0</v>
      </c>
      <c r="AO374" s="91">
        <f>IFERROR(AN374/AN386,0)</f>
        <v>0</v>
      </c>
      <c r="AP374" s="87">
        <f t="shared" si="747"/>
        <v>0</v>
      </c>
      <c r="AQ374" s="88">
        <f>IFERROR(AP374/AP386,0)</f>
        <v>0</v>
      </c>
      <c r="AR374" s="89" t="str">
        <f t="shared" si="748"/>
        <v>0</v>
      </c>
      <c r="AS374" s="90">
        <f>IFERROR(AR374/AR386,0)</f>
        <v>0</v>
      </c>
      <c r="AT374" s="89">
        <f t="shared" si="749"/>
        <v>0</v>
      </c>
      <c r="AU374" s="91">
        <f>IFERROR(AT374/AT386,0)</f>
        <v>0</v>
      </c>
      <c r="AV374" s="96">
        <f t="shared" si="750"/>
        <v>-1603</v>
      </c>
      <c r="AW374" s="97">
        <f t="shared" si="751"/>
        <v>-5.932642487046632E-2</v>
      </c>
      <c r="AX374" s="98">
        <f t="shared" si="752"/>
        <v>13.364510221933415</v>
      </c>
      <c r="AY374" s="97">
        <f t="shared" si="753"/>
        <v>0.12899246525618951</v>
      </c>
      <c r="AZ374" s="98">
        <f t="shared" si="754"/>
        <v>173603.88600000087</v>
      </c>
      <c r="BA374" s="99">
        <f t="shared" si="755"/>
        <v>6.2013378586845656E-2</v>
      </c>
      <c r="BB374" s="96">
        <f t="shared" si="756"/>
        <v>11439</v>
      </c>
      <c r="BC374" s="97">
        <f t="shared" si="757"/>
        <v>0.8183574188009729</v>
      </c>
      <c r="BD374" s="98">
        <f t="shared" si="758"/>
        <v>-0.60457684303145243</v>
      </c>
      <c r="BE374" s="97">
        <f t="shared" si="759"/>
        <v>-5.1420092426541454E-3</v>
      </c>
      <c r="BF374" s="98">
        <f t="shared" si="760"/>
        <v>1329585.2549999999</v>
      </c>
      <c r="BG374" s="99">
        <f t="shared" si="761"/>
        <v>0.80900740814704952</v>
      </c>
      <c r="BH374" s="96">
        <f t="shared" si="762"/>
        <v>25417</v>
      </c>
      <c r="BI374" s="97">
        <f t="shared" si="763"/>
        <v>0</v>
      </c>
      <c r="BJ374" s="98">
        <f t="shared" si="764"/>
        <v>116.97141621749223</v>
      </c>
      <c r="BK374" s="97">
        <f t="shared" si="765"/>
        <v>0</v>
      </c>
      <c r="BL374" s="98">
        <f t="shared" si="766"/>
        <v>2973062.486</v>
      </c>
      <c r="BM374" s="100">
        <f t="shared" si="767"/>
        <v>0</v>
      </c>
      <c r="BN374" s="101">
        <f t="shared" si="768"/>
        <v>25417</v>
      </c>
      <c r="BO374" s="97">
        <f t="shared" si="769"/>
        <v>0</v>
      </c>
      <c r="BP374" s="98">
        <f t="shared" si="770"/>
        <v>116.97141621749223</v>
      </c>
      <c r="BQ374" s="97">
        <f t="shared" si="771"/>
        <v>0</v>
      </c>
      <c r="BR374" s="98">
        <f t="shared" si="728"/>
        <v>2973062.486</v>
      </c>
      <c r="BS374" s="100">
        <f t="shared" si="772"/>
        <v>0</v>
      </c>
      <c r="CD374" s="2"/>
      <c r="CE374" s="2"/>
      <c r="CJ374" s="6"/>
      <c r="CK374" s="6"/>
      <c r="CM374" s="6"/>
    </row>
    <row r="375" spans="3:92" ht="18" customHeight="1" x14ac:dyDescent="0.3">
      <c r="C375" s="315"/>
      <c r="D375" s="320" t="s">
        <v>44</v>
      </c>
      <c r="E375" s="102" t="s">
        <v>45</v>
      </c>
      <c r="F375" s="103">
        <f t="shared" si="729"/>
        <v>4050</v>
      </c>
      <c r="G375" s="104">
        <f>IFERROR(F375/F386,0)</f>
        <v>6.5364751452550038E-2</v>
      </c>
      <c r="H375" s="105">
        <f t="shared" si="730"/>
        <v>74.46913580246914</v>
      </c>
      <c r="I375" s="106">
        <f>IFERROR(H375/H386,0)</f>
        <v>0.80243954962887398</v>
      </c>
      <c r="J375" s="105">
        <f t="shared" si="731"/>
        <v>301600</v>
      </c>
      <c r="K375" s="107">
        <f>IFERROR(J375/J386,0)</f>
        <v>5.2451261717187531E-2</v>
      </c>
      <c r="L375" s="103">
        <f t="shared" si="732"/>
        <v>6074</v>
      </c>
      <c r="M375" s="104">
        <f>IFERROR(L375/L386,0)</f>
        <v>0.10779442038759139</v>
      </c>
      <c r="N375" s="105">
        <f t="shared" si="733"/>
        <v>81.021531445505431</v>
      </c>
      <c r="O375" s="106">
        <f>IFERROR(N375/N386,0)</f>
        <v>0.81440035409279599</v>
      </c>
      <c r="P375" s="105">
        <f t="shared" si="734"/>
        <v>492124.78199999995</v>
      </c>
      <c r="Q375" s="107">
        <f>IFERROR(P375/P386,0)</f>
        <v>8.7787814132882142E-2</v>
      </c>
      <c r="R375" s="103">
        <f t="shared" si="735"/>
        <v>2614</v>
      </c>
      <c r="S375" s="104">
        <f>IFERROR(R375/R386,0)</f>
        <v>0.10018780422367866</v>
      </c>
      <c r="T375" s="105">
        <f t="shared" si="736"/>
        <v>89.275483167559301</v>
      </c>
      <c r="U375" s="106">
        <f>IFERROR(T375/T386,0)</f>
        <v>0.86609210763572853</v>
      </c>
      <c r="V375" s="105">
        <f t="shared" si="737"/>
        <v>233366.11300000001</v>
      </c>
      <c r="W375" s="107">
        <f>IFERROR(V375/V386,0)</f>
        <v>8.6771866519481586E-2</v>
      </c>
      <c r="X375" s="103">
        <f t="shared" si="738"/>
        <v>0</v>
      </c>
      <c r="Y375" s="104">
        <f>IFERROR(X375/X386,0)</f>
        <v>0</v>
      </c>
      <c r="Z375" s="105" t="str">
        <f t="shared" si="739"/>
        <v>0</v>
      </c>
      <c r="AA375" s="106">
        <f>IFERROR(Z375/Z386,0)</f>
        <v>0</v>
      </c>
      <c r="AB375" s="105">
        <f t="shared" si="740"/>
        <v>0</v>
      </c>
      <c r="AC375" s="107">
        <f>IFERROR(AB375/AB386,0)</f>
        <v>0</v>
      </c>
      <c r="AD375" s="103">
        <f t="shared" si="741"/>
        <v>0</v>
      </c>
      <c r="AE375" s="104">
        <f>IFERROR(AD375/AD386,0)</f>
        <v>0</v>
      </c>
      <c r="AF375" s="105" t="str">
        <f t="shared" si="742"/>
        <v>0</v>
      </c>
      <c r="AG375" s="106">
        <f>IFERROR(AF375/AF386,0)</f>
        <v>0</v>
      </c>
      <c r="AH375" s="105">
        <f t="shared" si="743"/>
        <v>0</v>
      </c>
      <c r="AI375" s="107">
        <f>IFERROR(AH375/AH386,0)</f>
        <v>0</v>
      </c>
      <c r="AJ375" s="103">
        <f t="shared" si="744"/>
        <v>0</v>
      </c>
      <c r="AK375" s="104">
        <f>IFERROR(AJ375/AJ386,0)</f>
        <v>0</v>
      </c>
      <c r="AL375" s="105" t="str">
        <f t="shared" si="745"/>
        <v>0</v>
      </c>
      <c r="AM375" s="106">
        <f>IFERROR(AL375/AL386,0)</f>
        <v>0</v>
      </c>
      <c r="AN375" s="105">
        <f t="shared" si="746"/>
        <v>0</v>
      </c>
      <c r="AO375" s="107">
        <f>IFERROR(AN375/AN386,0)</f>
        <v>0</v>
      </c>
      <c r="AP375" s="103">
        <f t="shared" si="747"/>
        <v>0</v>
      </c>
      <c r="AQ375" s="104">
        <f>IFERROR(AP375/AP386,0)</f>
        <v>0</v>
      </c>
      <c r="AR375" s="105" t="str">
        <f t="shared" si="748"/>
        <v>0</v>
      </c>
      <c r="AS375" s="106">
        <f>IFERROR(AR375/AR386,0)</f>
        <v>0</v>
      </c>
      <c r="AT375" s="105">
        <f t="shared" si="749"/>
        <v>0</v>
      </c>
      <c r="AU375" s="107">
        <f>IFERROR(AT375/AT386,0)</f>
        <v>0</v>
      </c>
      <c r="AV375" s="112">
        <f t="shared" si="750"/>
        <v>2024</v>
      </c>
      <c r="AW375" s="113">
        <f t="shared" si="751"/>
        <v>0.49975308641975308</v>
      </c>
      <c r="AX375" s="114">
        <f t="shared" si="752"/>
        <v>6.5523956430362915</v>
      </c>
      <c r="AY375" s="113">
        <f t="shared" si="753"/>
        <v>8.7988071466501921E-2</v>
      </c>
      <c r="AZ375" s="114">
        <f t="shared" si="754"/>
        <v>190524.78199999995</v>
      </c>
      <c r="BA375" s="115">
        <f t="shared" si="755"/>
        <v>0.63171346816976115</v>
      </c>
      <c r="BB375" s="112">
        <f t="shared" si="756"/>
        <v>3460</v>
      </c>
      <c r="BC375" s="113">
        <f t="shared" si="757"/>
        <v>1.3236419280795715</v>
      </c>
      <c r="BD375" s="114">
        <f t="shared" si="758"/>
        <v>-8.2539517220538698</v>
      </c>
      <c r="BE375" s="113">
        <f t="shared" si="759"/>
        <v>-9.2454853552147109E-2</v>
      </c>
      <c r="BF375" s="114">
        <f t="shared" si="760"/>
        <v>258758.66899999994</v>
      </c>
      <c r="BG375" s="115">
        <f t="shared" si="761"/>
        <v>1.1088099539113458</v>
      </c>
      <c r="BH375" s="112">
        <f t="shared" si="762"/>
        <v>6074</v>
      </c>
      <c r="BI375" s="113">
        <f t="shared" si="763"/>
        <v>0</v>
      </c>
      <c r="BJ375" s="114">
        <f t="shared" si="764"/>
        <v>81.021531445505431</v>
      </c>
      <c r="BK375" s="113">
        <f t="shared" si="765"/>
        <v>0</v>
      </c>
      <c r="BL375" s="114">
        <f t="shared" si="766"/>
        <v>492124.78199999995</v>
      </c>
      <c r="BM375" s="116">
        <f t="shared" si="767"/>
        <v>0</v>
      </c>
      <c r="BN375" s="117">
        <f t="shared" si="768"/>
        <v>6074</v>
      </c>
      <c r="BO375" s="113">
        <f t="shared" si="769"/>
        <v>0</v>
      </c>
      <c r="BP375" s="114">
        <f t="shared" si="770"/>
        <v>81.021531445505431</v>
      </c>
      <c r="BQ375" s="113">
        <f t="shared" si="771"/>
        <v>0</v>
      </c>
      <c r="BR375" s="114">
        <f t="shared" si="728"/>
        <v>492124.78199999995</v>
      </c>
      <c r="BS375" s="116">
        <f t="shared" si="772"/>
        <v>0</v>
      </c>
      <c r="CD375" s="2"/>
      <c r="CE375" s="2"/>
      <c r="CJ375" s="6"/>
      <c r="CK375" s="6"/>
      <c r="CM375" s="6"/>
    </row>
    <row r="376" spans="3:92" ht="18" customHeight="1" x14ac:dyDescent="0.3">
      <c r="C376" s="315"/>
      <c r="D376" s="321"/>
      <c r="E376" s="60" t="s">
        <v>47</v>
      </c>
      <c r="F376" s="61">
        <f t="shared" si="729"/>
        <v>0</v>
      </c>
      <c r="G376" s="62">
        <f>IFERROR(F376/F386,0)</f>
        <v>0</v>
      </c>
      <c r="H376" s="63" t="str">
        <f t="shared" si="730"/>
        <v>0</v>
      </c>
      <c r="I376" s="64">
        <f>IFERROR(H376/H386,0)</f>
        <v>0</v>
      </c>
      <c r="J376" s="63">
        <f t="shared" si="731"/>
        <v>0</v>
      </c>
      <c r="K376" s="65">
        <f>IFERROR(J376/J386,0)</f>
        <v>0</v>
      </c>
      <c r="L376" s="61">
        <f t="shared" si="732"/>
        <v>793</v>
      </c>
      <c r="M376" s="62">
        <f>IFERROR(L376/L386,0)</f>
        <v>1.4073259033151132E-2</v>
      </c>
      <c r="N376" s="63">
        <f t="shared" si="733"/>
        <v>67.458547288776799</v>
      </c>
      <c r="O376" s="64">
        <f>IFERROR(N376/N386,0)</f>
        <v>0.67806993793392534</v>
      </c>
      <c r="P376" s="63">
        <f t="shared" si="734"/>
        <v>53494.628000000004</v>
      </c>
      <c r="Q376" s="65">
        <f>IFERROR(P376/P386,0)</f>
        <v>9.5426538791368431E-3</v>
      </c>
      <c r="R376" s="61">
        <f t="shared" si="735"/>
        <v>226</v>
      </c>
      <c r="S376" s="62">
        <f>IFERROR(R376/R386,0)</f>
        <v>8.6619907247709946E-3</v>
      </c>
      <c r="T376" s="63">
        <f t="shared" si="736"/>
        <v>63.636000000000003</v>
      </c>
      <c r="U376" s="64">
        <f>IFERROR(T376/T386,0)</f>
        <v>0.61735468021006057</v>
      </c>
      <c r="V376" s="63">
        <f t="shared" si="737"/>
        <v>14381.736000000001</v>
      </c>
      <c r="W376" s="65">
        <f>IFERROR(V376/V386,0)</f>
        <v>5.3475205138735077E-3</v>
      </c>
      <c r="X376" s="61">
        <f t="shared" si="738"/>
        <v>0</v>
      </c>
      <c r="Y376" s="62">
        <f>IFERROR(X376/X386,0)</f>
        <v>0</v>
      </c>
      <c r="Z376" s="63" t="str">
        <f t="shared" si="739"/>
        <v>0</v>
      </c>
      <c r="AA376" s="64">
        <f>IFERROR(Z376/Z386,0)</f>
        <v>0</v>
      </c>
      <c r="AB376" s="63">
        <f t="shared" si="740"/>
        <v>0</v>
      </c>
      <c r="AC376" s="65">
        <f>IFERROR(AB376/AB386,0)</f>
        <v>0</v>
      </c>
      <c r="AD376" s="61">
        <f t="shared" si="741"/>
        <v>0</v>
      </c>
      <c r="AE376" s="62">
        <f>IFERROR(AD376/AD386,0)</f>
        <v>0</v>
      </c>
      <c r="AF376" s="63" t="str">
        <f t="shared" si="742"/>
        <v>0</v>
      </c>
      <c r="AG376" s="64">
        <f>IFERROR(AF376/AF386,0)</f>
        <v>0</v>
      </c>
      <c r="AH376" s="63">
        <f t="shared" si="743"/>
        <v>0</v>
      </c>
      <c r="AI376" s="65">
        <f>IFERROR(AH376/AH386,0)</f>
        <v>0</v>
      </c>
      <c r="AJ376" s="61">
        <f t="shared" si="744"/>
        <v>0</v>
      </c>
      <c r="AK376" s="62">
        <f>IFERROR(AJ376/AJ386,0)</f>
        <v>0</v>
      </c>
      <c r="AL376" s="63" t="str">
        <f t="shared" si="745"/>
        <v>0</v>
      </c>
      <c r="AM376" s="64">
        <f>IFERROR(AL376/AL386,0)</f>
        <v>0</v>
      </c>
      <c r="AN376" s="63">
        <f t="shared" si="746"/>
        <v>0</v>
      </c>
      <c r="AO376" s="65">
        <f>IFERROR(AN376/AN386,0)</f>
        <v>0</v>
      </c>
      <c r="AP376" s="61">
        <f t="shared" si="747"/>
        <v>0</v>
      </c>
      <c r="AQ376" s="62">
        <f>IFERROR(AP376/AP386,0)</f>
        <v>0</v>
      </c>
      <c r="AR376" s="63" t="str">
        <f t="shared" si="748"/>
        <v>0</v>
      </c>
      <c r="AS376" s="64">
        <f>IFERROR(AR376/AR386,0)</f>
        <v>0</v>
      </c>
      <c r="AT376" s="63">
        <f t="shared" si="749"/>
        <v>0</v>
      </c>
      <c r="AU376" s="65">
        <f>IFERROR(AT376/AT386,0)</f>
        <v>0</v>
      </c>
      <c r="AV376" s="70">
        <f t="shared" si="750"/>
        <v>793</v>
      </c>
      <c r="AW376" s="71">
        <f t="shared" si="751"/>
        <v>0</v>
      </c>
      <c r="AX376" s="72">
        <f t="shared" si="752"/>
        <v>67.458547288776799</v>
      </c>
      <c r="AY376" s="71">
        <f t="shared" si="753"/>
        <v>0</v>
      </c>
      <c r="AZ376" s="72">
        <f t="shared" si="754"/>
        <v>53494.628000000004</v>
      </c>
      <c r="BA376" s="73">
        <f t="shared" si="755"/>
        <v>0</v>
      </c>
      <c r="BB376" s="70">
        <f t="shared" si="756"/>
        <v>567</v>
      </c>
      <c r="BC376" s="71">
        <f t="shared" si="757"/>
        <v>2.5088495575221237</v>
      </c>
      <c r="BD376" s="72">
        <f t="shared" si="758"/>
        <v>3.8225472887767964</v>
      </c>
      <c r="BE376" s="71">
        <f t="shared" si="759"/>
        <v>6.006894350331253E-2</v>
      </c>
      <c r="BF376" s="72">
        <f t="shared" si="760"/>
        <v>39112.892000000007</v>
      </c>
      <c r="BG376" s="73">
        <f t="shared" si="761"/>
        <v>2.719622443354544</v>
      </c>
      <c r="BH376" s="70">
        <f t="shared" si="762"/>
        <v>793</v>
      </c>
      <c r="BI376" s="71">
        <f t="shared" si="763"/>
        <v>0</v>
      </c>
      <c r="BJ376" s="72">
        <f t="shared" si="764"/>
        <v>67.458547288776799</v>
      </c>
      <c r="BK376" s="71">
        <f t="shared" si="765"/>
        <v>0</v>
      </c>
      <c r="BL376" s="72">
        <f t="shared" si="766"/>
        <v>53494.628000000004</v>
      </c>
      <c r="BM376" s="74">
        <f t="shared" si="767"/>
        <v>0</v>
      </c>
      <c r="BN376" s="75">
        <f t="shared" si="768"/>
        <v>793</v>
      </c>
      <c r="BO376" s="71">
        <f t="shared" si="769"/>
        <v>0</v>
      </c>
      <c r="BP376" s="72">
        <f t="shared" si="770"/>
        <v>67.458547288776799</v>
      </c>
      <c r="BQ376" s="71">
        <f t="shared" si="771"/>
        <v>0</v>
      </c>
      <c r="BR376" s="72">
        <f t="shared" si="728"/>
        <v>53494.628000000004</v>
      </c>
      <c r="BS376" s="74">
        <f t="shared" si="772"/>
        <v>0</v>
      </c>
      <c r="CD376" s="2"/>
      <c r="CE376" s="2"/>
      <c r="CJ376" s="6"/>
      <c r="CK376" s="6"/>
      <c r="CM376" s="6"/>
    </row>
    <row r="377" spans="3:92" ht="18" customHeight="1" x14ac:dyDescent="0.3">
      <c r="C377" s="315"/>
      <c r="D377" s="321"/>
      <c r="E377" s="60" t="s">
        <v>49</v>
      </c>
      <c r="F377" s="61">
        <f t="shared" si="729"/>
        <v>4200</v>
      </c>
      <c r="G377" s="62">
        <f>IFERROR(F377/F386,0)</f>
        <v>6.7785668173014846E-2</v>
      </c>
      <c r="H377" s="63">
        <f t="shared" si="730"/>
        <v>56.19047619047619</v>
      </c>
      <c r="I377" s="64">
        <f>IFERROR(H377/H386,0)</f>
        <v>0.605478496854299</v>
      </c>
      <c r="J377" s="63">
        <f t="shared" si="731"/>
        <v>236000</v>
      </c>
      <c r="K377" s="65">
        <f>IFERROR(J377/J386,0)</f>
        <v>4.1042764473661328E-2</v>
      </c>
      <c r="L377" s="61">
        <f t="shared" si="732"/>
        <v>7991</v>
      </c>
      <c r="M377" s="62">
        <f>IFERROR(L377/L386,0)</f>
        <v>0.14181514871867679</v>
      </c>
      <c r="N377" s="63">
        <f t="shared" si="733"/>
        <v>63.191323363784257</v>
      </c>
      <c r="O377" s="64">
        <f>IFERROR(N377/N386,0)</f>
        <v>0.63517728195093404</v>
      </c>
      <c r="P377" s="63">
        <f t="shared" si="734"/>
        <v>504961.86499999999</v>
      </c>
      <c r="Q377" s="65">
        <f>IFERROR(P377/P386,0)</f>
        <v>9.0077760702596626E-2</v>
      </c>
      <c r="R377" s="61">
        <f t="shared" si="735"/>
        <v>2233</v>
      </c>
      <c r="S377" s="62">
        <f>IFERROR(R377/R386,0)</f>
        <v>8.5585067647847915E-2</v>
      </c>
      <c r="T377" s="63">
        <f t="shared" si="736"/>
        <v>58.206638154948507</v>
      </c>
      <c r="U377" s="64">
        <f>IFERROR(T377/T386,0)</f>
        <v>0.56468257722438475</v>
      </c>
      <c r="V377" s="63">
        <f t="shared" si="737"/>
        <v>129975.42300000001</v>
      </c>
      <c r="W377" s="65">
        <f>IFERROR(V377/V386,0)</f>
        <v>4.8328396571310071E-2</v>
      </c>
      <c r="X377" s="61">
        <f t="shared" si="738"/>
        <v>0</v>
      </c>
      <c r="Y377" s="62">
        <f>IFERROR(X377/X386,0)</f>
        <v>0</v>
      </c>
      <c r="Z377" s="63" t="str">
        <f t="shared" si="739"/>
        <v>0</v>
      </c>
      <c r="AA377" s="64">
        <f>IFERROR(Z377/Z386,0)</f>
        <v>0</v>
      </c>
      <c r="AB377" s="63">
        <f t="shared" si="740"/>
        <v>0</v>
      </c>
      <c r="AC377" s="65">
        <f>IFERROR(AB377/AB386,0)</f>
        <v>0</v>
      </c>
      <c r="AD377" s="61">
        <f t="shared" si="741"/>
        <v>0</v>
      </c>
      <c r="AE377" s="62">
        <f>IFERROR(AD377/AD386,0)</f>
        <v>0</v>
      </c>
      <c r="AF377" s="63" t="str">
        <f t="shared" si="742"/>
        <v>0</v>
      </c>
      <c r="AG377" s="64">
        <f>IFERROR(AF377/AF386,0)</f>
        <v>0</v>
      </c>
      <c r="AH377" s="63">
        <f t="shared" si="743"/>
        <v>0</v>
      </c>
      <c r="AI377" s="65">
        <f>IFERROR(AH377/AH386,0)</f>
        <v>0</v>
      </c>
      <c r="AJ377" s="61">
        <f t="shared" si="744"/>
        <v>0</v>
      </c>
      <c r="AK377" s="62">
        <f>IFERROR(AJ377/AJ386,0)</f>
        <v>0</v>
      </c>
      <c r="AL377" s="63" t="str">
        <f t="shared" si="745"/>
        <v>0</v>
      </c>
      <c r="AM377" s="64">
        <f>IFERROR(AL377/AL386,0)</f>
        <v>0</v>
      </c>
      <c r="AN377" s="63">
        <f t="shared" si="746"/>
        <v>0</v>
      </c>
      <c r="AO377" s="65">
        <f>IFERROR(AN377/AN386,0)</f>
        <v>0</v>
      </c>
      <c r="AP377" s="61">
        <f t="shared" si="747"/>
        <v>0</v>
      </c>
      <c r="AQ377" s="62">
        <f>IFERROR(AP377/AP386,0)</f>
        <v>0</v>
      </c>
      <c r="AR377" s="63" t="str">
        <f t="shared" si="748"/>
        <v>0</v>
      </c>
      <c r="AS377" s="64">
        <f>IFERROR(AR377/AR386,0)</f>
        <v>0</v>
      </c>
      <c r="AT377" s="63">
        <f t="shared" si="749"/>
        <v>0</v>
      </c>
      <c r="AU377" s="65">
        <f>IFERROR(AT377/AT386,0)</f>
        <v>0</v>
      </c>
      <c r="AV377" s="70">
        <f t="shared" si="750"/>
        <v>3791</v>
      </c>
      <c r="AW377" s="71">
        <f t="shared" si="751"/>
        <v>0.90261904761904765</v>
      </c>
      <c r="AX377" s="72">
        <f t="shared" si="752"/>
        <v>7.0008471733080668</v>
      </c>
      <c r="AY377" s="71">
        <f t="shared" si="753"/>
        <v>0.12459134799955034</v>
      </c>
      <c r="AZ377" s="72">
        <f t="shared" si="754"/>
        <v>268961.86499999999</v>
      </c>
      <c r="BA377" s="73">
        <f t="shared" si="755"/>
        <v>1.1396689194915255</v>
      </c>
      <c r="BB377" s="70">
        <f t="shared" si="756"/>
        <v>5758</v>
      </c>
      <c r="BC377" s="71">
        <f t="shared" si="757"/>
        <v>2.5785938199731304</v>
      </c>
      <c r="BD377" s="72">
        <f t="shared" si="758"/>
        <v>4.9846852088357494</v>
      </c>
      <c r="BE377" s="71">
        <f t="shared" si="759"/>
        <v>8.56377445398291E-2</v>
      </c>
      <c r="BF377" s="72">
        <f t="shared" si="760"/>
        <v>374986.44199999998</v>
      </c>
      <c r="BG377" s="73">
        <f t="shared" si="761"/>
        <v>2.8850565233398004</v>
      </c>
      <c r="BH377" s="70">
        <f t="shared" si="762"/>
        <v>7991</v>
      </c>
      <c r="BI377" s="71">
        <f t="shared" si="763"/>
        <v>0</v>
      </c>
      <c r="BJ377" s="72">
        <f t="shared" si="764"/>
        <v>63.191323363784257</v>
      </c>
      <c r="BK377" s="71">
        <f t="shared" si="765"/>
        <v>0</v>
      </c>
      <c r="BL377" s="72">
        <f t="shared" si="766"/>
        <v>504961.86499999999</v>
      </c>
      <c r="BM377" s="74">
        <f t="shared" si="767"/>
        <v>0</v>
      </c>
      <c r="BN377" s="75">
        <f t="shared" si="768"/>
        <v>7991</v>
      </c>
      <c r="BO377" s="71">
        <f t="shared" si="769"/>
        <v>0</v>
      </c>
      <c r="BP377" s="72">
        <f t="shared" si="770"/>
        <v>63.191323363784257</v>
      </c>
      <c r="BQ377" s="71">
        <f t="shared" si="771"/>
        <v>0</v>
      </c>
      <c r="BR377" s="72">
        <f t="shared" si="728"/>
        <v>504961.86499999999</v>
      </c>
      <c r="BS377" s="74">
        <f t="shared" si="772"/>
        <v>0</v>
      </c>
      <c r="CD377" s="2"/>
      <c r="CE377" s="2"/>
      <c r="CJ377" s="6"/>
      <c r="CK377" s="6"/>
      <c r="CM377" s="6"/>
    </row>
    <row r="378" spans="3:92" ht="18" customHeight="1" x14ac:dyDescent="0.3">
      <c r="C378" s="315"/>
      <c r="D378" s="322"/>
      <c r="E378" s="118" t="s">
        <v>41</v>
      </c>
      <c r="F378" s="119">
        <f t="shared" si="729"/>
        <v>8250</v>
      </c>
      <c r="G378" s="120">
        <f>IFERROR(F378/F386,0)</f>
        <v>0.13315041962556487</v>
      </c>
      <c r="H378" s="121">
        <f t="shared" si="730"/>
        <v>65.163636363636357</v>
      </c>
      <c r="I378" s="122">
        <f>IFERROR(H378/H386,0)</f>
        <v>0.70216846821636303</v>
      </c>
      <c r="J378" s="121">
        <f t="shared" si="731"/>
        <v>537600</v>
      </c>
      <c r="K378" s="123">
        <f>IFERROR(J378/J386,0)</f>
        <v>9.3494026190848858E-2</v>
      </c>
      <c r="L378" s="119">
        <f t="shared" si="732"/>
        <v>14858</v>
      </c>
      <c r="M378" s="120">
        <f>IFERROR(L378/L386,0)</f>
        <v>0.26368282813941935</v>
      </c>
      <c r="N378" s="121">
        <f t="shared" si="733"/>
        <v>70.708121887198814</v>
      </c>
      <c r="O378" s="122">
        <f>IFERROR(N378/N386,0)</f>
        <v>0.71073353557754471</v>
      </c>
      <c r="P378" s="121">
        <f t="shared" si="734"/>
        <v>1050581.2749999999</v>
      </c>
      <c r="Q378" s="123">
        <f>IFERROR(P378/P386,0)</f>
        <v>0.1874082287146156</v>
      </c>
      <c r="R378" s="119">
        <f t="shared" si="735"/>
        <v>5073</v>
      </c>
      <c r="S378" s="120">
        <f>IFERROR(R378/R386,0)</f>
        <v>0.19443486259629758</v>
      </c>
      <c r="T378" s="121">
        <f t="shared" si="736"/>
        <v>74.45757382219594</v>
      </c>
      <c r="U378" s="122">
        <f>IFERROR(T378/T386,0)</f>
        <v>0.72233848256048072</v>
      </c>
      <c r="V378" s="121">
        <f t="shared" si="737"/>
        <v>377723.272</v>
      </c>
      <c r="W378" s="123">
        <f>IFERROR(V378/V386,0)</f>
        <v>0.14044778360466517</v>
      </c>
      <c r="X378" s="119">
        <f t="shared" si="738"/>
        <v>0</v>
      </c>
      <c r="Y378" s="120">
        <f>IFERROR(X378/X386,0)</f>
        <v>0</v>
      </c>
      <c r="Z378" s="121" t="str">
        <f t="shared" si="739"/>
        <v>0</v>
      </c>
      <c r="AA378" s="122">
        <f>IFERROR(Z378/Z386,0)</f>
        <v>0</v>
      </c>
      <c r="AB378" s="121">
        <f t="shared" si="740"/>
        <v>0</v>
      </c>
      <c r="AC378" s="123">
        <f>IFERROR(AB378/AB386,0)</f>
        <v>0</v>
      </c>
      <c r="AD378" s="119">
        <f t="shared" si="741"/>
        <v>0</v>
      </c>
      <c r="AE378" s="120">
        <f>IFERROR(AD378/AD386,0)</f>
        <v>0</v>
      </c>
      <c r="AF378" s="121" t="str">
        <f t="shared" si="742"/>
        <v>0</v>
      </c>
      <c r="AG378" s="122">
        <f>IFERROR(AF378/AF386,0)</f>
        <v>0</v>
      </c>
      <c r="AH378" s="121">
        <f t="shared" si="743"/>
        <v>0</v>
      </c>
      <c r="AI378" s="123">
        <f>IFERROR(AH378/AH386,0)</f>
        <v>0</v>
      </c>
      <c r="AJ378" s="119">
        <f t="shared" si="744"/>
        <v>0</v>
      </c>
      <c r="AK378" s="120">
        <f>IFERROR(AJ378/AJ386,0)</f>
        <v>0</v>
      </c>
      <c r="AL378" s="121" t="str">
        <f t="shared" si="745"/>
        <v>0</v>
      </c>
      <c r="AM378" s="122">
        <f>IFERROR(AL378/AL386,0)</f>
        <v>0</v>
      </c>
      <c r="AN378" s="121">
        <f t="shared" si="746"/>
        <v>0</v>
      </c>
      <c r="AO378" s="123">
        <f>IFERROR(AN378/AN386,0)</f>
        <v>0</v>
      </c>
      <c r="AP378" s="119">
        <f t="shared" si="747"/>
        <v>0</v>
      </c>
      <c r="AQ378" s="120">
        <f>IFERROR(AP378/AP386,0)</f>
        <v>0</v>
      </c>
      <c r="AR378" s="121" t="str">
        <f t="shared" si="748"/>
        <v>0</v>
      </c>
      <c r="AS378" s="122">
        <f>IFERROR(AR378/AR386,0)</f>
        <v>0</v>
      </c>
      <c r="AT378" s="121">
        <f t="shared" si="749"/>
        <v>0</v>
      </c>
      <c r="AU378" s="123">
        <f>IFERROR(AT378/AT386,0)</f>
        <v>0</v>
      </c>
      <c r="AV378" s="128">
        <f t="shared" si="750"/>
        <v>6608</v>
      </c>
      <c r="AW378" s="129">
        <f t="shared" si="751"/>
        <v>0.800969696969697</v>
      </c>
      <c r="AX378" s="130">
        <f t="shared" si="752"/>
        <v>5.5444855235624573</v>
      </c>
      <c r="AY378" s="129">
        <f t="shared" si="753"/>
        <v>8.5085575835919414E-2</v>
      </c>
      <c r="AZ378" s="130">
        <f t="shared" si="754"/>
        <v>512981.27499999991</v>
      </c>
      <c r="BA378" s="131">
        <f t="shared" si="755"/>
        <v>0.95420624069940463</v>
      </c>
      <c r="BB378" s="128">
        <f t="shared" si="756"/>
        <v>9785</v>
      </c>
      <c r="BC378" s="129">
        <f t="shared" si="757"/>
        <v>1.9288389513108615</v>
      </c>
      <c r="BD378" s="130">
        <f t="shared" si="758"/>
        <v>-3.7494519349971256</v>
      </c>
      <c r="BE378" s="129">
        <f t="shared" si="759"/>
        <v>-5.0356891079351915E-2</v>
      </c>
      <c r="BF378" s="130">
        <f t="shared" si="760"/>
        <v>672858.00299999991</v>
      </c>
      <c r="BG378" s="131">
        <f t="shared" si="761"/>
        <v>1.7813517272507369</v>
      </c>
      <c r="BH378" s="128">
        <f t="shared" si="762"/>
        <v>14858</v>
      </c>
      <c r="BI378" s="129">
        <f t="shared" si="763"/>
        <v>0</v>
      </c>
      <c r="BJ378" s="130">
        <f t="shared" si="764"/>
        <v>70.708121887198814</v>
      </c>
      <c r="BK378" s="129">
        <f t="shared" si="765"/>
        <v>0</v>
      </c>
      <c r="BL378" s="130">
        <f t="shared" si="766"/>
        <v>1050581.2749999999</v>
      </c>
      <c r="BM378" s="132">
        <f t="shared" si="767"/>
        <v>0</v>
      </c>
      <c r="BN378" s="133">
        <f t="shared" si="768"/>
        <v>14858</v>
      </c>
      <c r="BO378" s="129">
        <f t="shared" si="769"/>
        <v>0</v>
      </c>
      <c r="BP378" s="130">
        <f t="shared" si="770"/>
        <v>70.708121887198814</v>
      </c>
      <c r="BQ378" s="129">
        <f t="shared" si="771"/>
        <v>0</v>
      </c>
      <c r="BR378" s="130">
        <f t="shared" si="728"/>
        <v>1050581.2749999999</v>
      </c>
      <c r="BS378" s="132">
        <f t="shared" si="772"/>
        <v>0</v>
      </c>
      <c r="CD378" s="2"/>
      <c r="CE378" s="2"/>
      <c r="CJ378" s="6"/>
      <c r="CK378" s="6"/>
      <c r="CM378" s="6"/>
    </row>
    <row r="379" spans="3:92" ht="18" customHeight="1" x14ac:dyDescent="0.3">
      <c r="C379" s="315"/>
      <c r="D379" s="323" t="s">
        <v>52</v>
      </c>
      <c r="E379" s="134" t="s">
        <v>53</v>
      </c>
      <c r="F379" s="35">
        <f t="shared" si="729"/>
        <v>1650</v>
      </c>
      <c r="G379" s="36">
        <f>IFERROR(F379/F386,0)</f>
        <v>2.6630083925112975E-2</v>
      </c>
      <c r="H379" s="37">
        <f t="shared" si="730"/>
        <v>97.811272727272751</v>
      </c>
      <c r="I379" s="38">
        <f>IFERROR(H379/H386,0)</f>
        <v>1.0539619238242499</v>
      </c>
      <c r="J379" s="37">
        <f t="shared" si="731"/>
        <v>161388.60000000003</v>
      </c>
      <c r="K379" s="39">
        <f>IFERROR(J379/J386,0)</f>
        <v>2.8067094485313304E-2</v>
      </c>
      <c r="L379" s="35">
        <f t="shared" si="732"/>
        <v>1425</v>
      </c>
      <c r="M379" s="36">
        <f>IFERROR(L379/L386,0)</f>
        <v>2.5289273798537657E-2</v>
      </c>
      <c r="N379" s="37">
        <f t="shared" si="733"/>
        <v>112.2961466666667</v>
      </c>
      <c r="O379" s="38">
        <f>IFERROR(N379/N386,0)</f>
        <v>1.1287619473115158</v>
      </c>
      <c r="P379" s="37">
        <f t="shared" si="734"/>
        <v>160022.00900000005</v>
      </c>
      <c r="Q379" s="39">
        <f>IFERROR(P379/P386,0)</f>
        <v>2.8545569938931464E-2</v>
      </c>
      <c r="R379" s="35">
        <f t="shared" si="735"/>
        <v>543</v>
      </c>
      <c r="S379" s="36">
        <f>IFERROR(R379/R386,0)</f>
        <v>2.0811774175002875E-2</v>
      </c>
      <c r="T379" s="37">
        <f t="shared" si="736"/>
        <v>115.17158563535912</v>
      </c>
      <c r="U379" s="38">
        <f>IFERROR(T379/T386,0)</f>
        <v>1.1173190869822542</v>
      </c>
      <c r="V379" s="37">
        <f t="shared" si="737"/>
        <v>62538.171000000002</v>
      </c>
      <c r="W379" s="39">
        <f>IFERROR(V379/V386,0)</f>
        <v>2.3253392519695069E-2</v>
      </c>
      <c r="X379" s="35">
        <f t="shared" si="738"/>
        <v>0</v>
      </c>
      <c r="Y379" s="36">
        <f>IFERROR(X379/X386,0)</f>
        <v>0</v>
      </c>
      <c r="Z379" s="37" t="str">
        <f t="shared" si="739"/>
        <v>0</v>
      </c>
      <c r="AA379" s="38">
        <f>IFERROR(Z379/Z386,0)</f>
        <v>0</v>
      </c>
      <c r="AB379" s="37">
        <f t="shared" si="740"/>
        <v>0</v>
      </c>
      <c r="AC379" s="39">
        <f>IFERROR(AB379/AB386,0)</f>
        <v>0</v>
      </c>
      <c r="AD379" s="35">
        <f t="shared" si="741"/>
        <v>0</v>
      </c>
      <c r="AE379" s="36">
        <f>IFERROR(AD379/AD386,0)</f>
        <v>0</v>
      </c>
      <c r="AF379" s="37" t="str">
        <f t="shared" si="742"/>
        <v>0</v>
      </c>
      <c r="AG379" s="38">
        <f>IFERROR(AF379/AF386,0)</f>
        <v>0</v>
      </c>
      <c r="AH379" s="37">
        <f t="shared" si="743"/>
        <v>0</v>
      </c>
      <c r="AI379" s="39">
        <f>IFERROR(AH379/AH386,0)</f>
        <v>0</v>
      </c>
      <c r="AJ379" s="35">
        <f t="shared" si="744"/>
        <v>0</v>
      </c>
      <c r="AK379" s="36">
        <f>IFERROR(AJ379/AJ386,0)</f>
        <v>0</v>
      </c>
      <c r="AL379" s="37" t="str">
        <f t="shared" si="745"/>
        <v>0</v>
      </c>
      <c r="AM379" s="38">
        <f>IFERROR(AL379/AL386,0)</f>
        <v>0</v>
      </c>
      <c r="AN379" s="37">
        <f t="shared" si="746"/>
        <v>0</v>
      </c>
      <c r="AO379" s="39">
        <f>IFERROR(AN379/AN386,0)</f>
        <v>0</v>
      </c>
      <c r="AP379" s="35">
        <f t="shared" si="747"/>
        <v>0</v>
      </c>
      <c r="AQ379" s="36">
        <f>IFERROR(AP379/AP386,0)</f>
        <v>0</v>
      </c>
      <c r="AR379" s="37" t="str">
        <f t="shared" si="748"/>
        <v>0</v>
      </c>
      <c r="AS379" s="38">
        <f>IFERROR(AR379/AR386,0)</f>
        <v>0</v>
      </c>
      <c r="AT379" s="37">
        <f t="shared" si="749"/>
        <v>0</v>
      </c>
      <c r="AU379" s="39">
        <f>IFERROR(AT379/AT386,0)</f>
        <v>0</v>
      </c>
      <c r="AV379" s="44">
        <f t="shared" si="750"/>
        <v>-225</v>
      </c>
      <c r="AW379" s="45">
        <f t="shared" si="751"/>
        <v>-0.13636363636363635</v>
      </c>
      <c r="AX379" s="46">
        <f t="shared" si="752"/>
        <v>14.48487393939395</v>
      </c>
      <c r="AY379" s="45">
        <f t="shared" si="753"/>
        <v>0.14809002618524489</v>
      </c>
      <c r="AZ379" s="46">
        <f t="shared" si="754"/>
        <v>-1366.5909999999858</v>
      </c>
      <c r="BA379" s="47">
        <f t="shared" si="755"/>
        <v>-8.4677046581975775E-3</v>
      </c>
      <c r="BB379" s="44">
        <f t="shared" si="756"/>
        <v>882</v>
      </c>
      <c r="BC379" s="45">
        <f t="shared" si="757"/>
        <v>1.6243093922651934</v>
      </c>
      <c r="BD379" s="46">
        <f t="shared" si="758"/>
        <v>-2.8754389686924213</v>
      </c>
      <c r="BE379" s="45">
        <f t="shared" si="759"/>
        <v>-2.4966565779481857E-2</v>
      </c>
      <c r="BF379" s="46">
        <f t="shared" si="760"/>
        <v>97483.838000000047</v>
      </c>
      <c r="BG379" s="47">
        <f t="shared" si="761"/>
        <v>1.5587893991974924</v>
      </c>
      <c r="BH379" s="44">
        <f t="shared" si="762"/>
        <v>1425</v>
      </c>
      <c r="BI379" s="45">
        <f t="shared" si="763"/>
        <v>0</v>
      </c>
      <c r="BJ379" s="46">
        <f t="shared" si="764"/>
        <v>112.2961466666667</v>
      </c>
      <c r="BK379" s="45">
        <f t="shared" si="765"/>
        <v>0</v>
      </c>
      <c r="BL379" s="46">
        <f t="shared" si="766"/>
        <v>160022.00900000005</v>
      </c>
      <c r="BM379" s="48">
        <f t="shared" si="767"/>
        <v>0</v>
      </c>
      <c r="BN379" s="49">
        <f t="shared" si="768"/>
        <v>1425</v>
      </c>
      <c r="BO379" s="45">
        <f t="shared" si="769"/>
        <v>0</v>
      </c>
      <c r="BP379" s="46">
        <f t="shared" si="770"/>
        <v>112.2961466666667</v>
      </c>
      <c r="BQ379" s="45">
        <f t="shared" si="771"/>
        <v>0</v>
      </c>
      <c r="BR379" s="46">
        <f t="shared" si="728"/>
        <v>160022.00900000005</v>
      </c>
      <c r="BS379" s="48">
        <f t="shared" si="772"/>
        <v>0</v>
      </c>
      <c r="CD379" s="2"/>
      <c r="CE379" s="2"/>
      <c r="CJ379" s="6"/>
      <c r="CK379" s="6"/>
      <c r="CM379" s="6"/>
    </row>
    <row r="380" spans="3:92" ht="18" customHeight="1" x14ac:dyDescent="0.3">
      <c r="C380" s="315"/>
      <c r="D380" s="324"/>
      <c r="E380" s="60" t="s">
        <v>51</v>
      </c>
      <c r="F380" s="61">
        <f t="shared" si="729"/>
        <v>10400</v>
      </c>
      <c r="G380" s="62">
        <f>IFERROR(F380/F386,0)</f>
        <v>0.16785022595222723</v>
      </c>
      <c r="H380" s="63">
        <f t="shared" si="730"/>
        <v>91.599826923076947</v>
      </c>
      <c r="I380" s="64">
        <f>IFERROR(H380/H386,0)</f>
        <v>0.98703070836226292</v>
      </c>
      <c r="J380" s="63">
        <f t="shared" si="731"/>
        <v>952638.20000000019</v>
      </c>
      <c r="K380" s="65">
        <f>IFERROR(J380/J386,0)</f>
        <v>0.16567332742039273</v>
      </c>
      <c r="L380" s="61">
        <f t="shared" si="732"/>
        <v>4091</v>
      </c>
      <c r="M380" s="62">
        <f>IFERROR(L380/L386,0)</f>
        <v>7.2602399375310572E-2</v>
      </c>
      <c r="N380" s="63">
        <f t="shared" si="733"/>
        <v>102.61725494989</v>
      </c>
      <c r="O380" s="64">
        <f>IFERROR(N380/N386,0)</f>
        <v>1.0314730822316143</v>
      </c>
      <c r="P380" s="63">
        <f t="shared" si="734"/>
        <v>419807.19</v>
      </c>
      <c r="Q380" s="65">
        <f>IFERROR(P380/P386,0)</f>
        <v>7.4887420661062229E-2</v>
      </c>
      <c r="R380" s="61">
        <f t="shared" si="735"/>
        <v>1957</v>
      </c>
      <c r="S380" s="62">
        <f>IFERROR(R380/R386,0)</f>
        <v>7.5006707293702804E-2</v>
      </c>
      <c r="T380" s="63">
        <f t="shared" si="736"/>
        <v>103.52589984670414</v>
      </c>
      <c r="U380" s="64">
        <f>IFERROR(T380/T386,0)</f>
        <v>1.00434029155385</v>
      </c>
      <c r="V380" s="63">
        <f t="shared" si="737"/>
        <v>202600.18599999999</v>
      </c>
      <c r="W380" s="65">
        <f>IFERROR(V380/V386,0)</f>
        <v>7.5332258271851749E-2</v>
      </c>
      <c r="X380" s="61">
        <f t="shared" si="738"/>
        <v>0</v>
      </c>
      <c r="Y380" s="62">
        <f>IFERROR(X380/X386,0)</f>
        <v>0</v>
      </c>
      <c r="Z380" s="63" t="str">
        <f t="shared" si="739"/>
        <v>0</v>
      </c>
      <c r="AA380" s="64">
        <f>IFERROR(Z380/Z386,0)</f>
        <v>0</v>
      </c>
      <c r="AB380" s="63">
        <f t="shared" si="740"/>
        <v>0</v>
      </c>
      <c r="AC380" s="65">
        <f>IFERROR(AB380/AB386,0)</f>
        <v>0</v>
      </c>
      <c r="AD380" s="61">
        <f t="shared" si="741"/>
        <v>0</v>
      </c>
      <c r="AE380" s="62">
        <f>IFERROR(AD380/AD386,0)</f>
        <v>0</v>
      </c>
      <c r="AF380" s="63" t="str">
        <f t="shared" si="742"/>
        <v>0</v>
      </c>
      <c r="AG380" s="64">
        <f>IFERROR(AF380/AF386,0)</f>
        <v>0</v>
      </c>
      <c r="AH380" s="63">
        <f t="shared" si="743"/>
        <v>0</v>
      </c>
      <c r="AI380" s="65">
        <f>IFERROR(AH380/AH386,0)</f>
        <v>0</v>
      </c>
      <c r="AJ380" s="61">
        <f t="shared" si="744"/>
        <v>0</v>
      </c>
      <c r="AK380" s="62">
        <f>IFERROR(AJ380/AJ386,0)</f>
        <v>0</v>
      </c>
      <c r="AL380" s="63" t="str">
        <f t="shared" si="745"/>
        <v>0</v>
      </c>
      <c r="AM380" s="64">
        <f>IFERROR(AL380/AL386,0)</f>
        <v>0</v>
      </c>
      <c r="AN380" s="63">
        <f t="shared" si="746"/>
        <v>0</v>
      </c>
      <c r="AO380" s="65">
        <f>IFERROR(AN380/AN386,0)</f>
        <v>0</v>
      </c>
      <c r="AP380" s="61">
        <f t="shared" si="747"/>
        <v>0</v>
      </c>
      <c r="AQ380" s="62">
        <f>IFERROR(AP380/AP386,0)</f>
        <v>0</v>
      </c>
      <c r="AR380" s="63" t="str">
        <f t="shared" si="748"/>
        <v>0</v>
      </c>
      <c r="AS380" s="64">
        <f>IFERROR(AR380/AR386,0)</f>
        <v>0</v>
      </c>
      <c r="AT380" s="63">
        <f t="shared" si="749"/>
        <v>0</v>
      </c>
      <c r="AU380" s="65">
        <f>IFERROR(AT380/AT386,0)</f>
        <v>0</v>
      </c>
      <c r="AV380" s="70">
        <f t="shared" si="750"/>
        <v>-6309</v>
      </c>
      <c r="AW380" s="71">
        <f t="shared" si="751"/>
        <v>-0.60663461538461538</v>
      </c>
      <c r="AX380" s="72">
        <f t="shared" si="752"/>
        <v>11.01742802681305</v>
      </c>
      <c r="AY380" s="71">
        <f t="shared" si="753"/>
        <v>0.12027782580926914</v>
      </c>
      <c r="AZ380" s="72">
        <f t="shared" si="754"/>
        <v>-532831.01000000024</v>
      </c>
      <c r="BA380" s="73">
        <f t="shared" si="755"/>
        <v>-0.55932148217444999</v>
      </c>
      <c r="BB380" s="70">
        <f t="shared" si="756"/>
        <v>2134</v>
      </c>
      <c r="BC380" s="71">
        <f t="shared" si="757"/>
        <v>1.0904445579969342</v>
      </c>
      <c r="BD380" s="72">
        <f t="shared" si="758"/>
        <v>-0.90864489681413829</v>
      </c>
      <c r="BE380" s="71">
        <f t="shared" si="759"/>
        <v>-8.7769813946037972E-3</v>
      </c>
      <c r="BF380" s="72">
        <f t="shared" si="760"/>
        <v>217207.00400000002</v>
      </c>
      <c r="BG380" s="73">
        <f t="shared" si="761"/>
        <v>1.0720967650049444</v>
      </c>
      <c r="BH380" s="70">
        <f t="shared" si="762"/>
        <v>4091</v>
      </c>
      <c r="BI380" s="71">
        <f t="shared" si="763"/>
        <v>0</v>
      </c>
      <c r="BJ380" s="72">
        <f t="shared" si="764"/>
        <v>102.61725494989</v>
      </c>
      <c r="BK380" s="71">
        <f t="shared" si="765"/>
        <v>0</v>
      </c>
      <c r="BL380" s="72">
        <f t="shared" si="766"/>
        <v>419807.19</v>
      </c>
      <c r="BM380" s="74">
        <f t="shared" si="767"/>
        <v>0</v>
      </c>
      <c r="BN380" s="75">
        <f t="shared" si="768"/>
        <v>4091</v>
      </c>
      <c r="BO380" s="71">
        <f t="shared" si="769"/>
        <v>0</v>
      </c>
      <c r="BP380" s="72">
        <f t="shared" si="770"/>
        <v>102.61725494989</v>
      </c>
      <c r="BQ380" s="71">
        <f t="shared" si="771"/>
        <v>0</v>
      </c>
      <c r="BR380" s="72">
        <f t="shared" si="728"/>
        <v>419807.19</v>
      </c>
      <c r="BS380" s="74">
        <f t="shared" si="772"/>
        <v>0</v>
      </c>
      <c r="CD380" s="2"/>
      <c r="CE380" s="2"/>
      <c r="CJ380" s="6"/>
      <c r="CK380" s="6"/>
      <c r="CM380" s="6"/>
    </row>
    <row r="381" spans="3:92" ht="18" customHeight="1" x14ac:dyDescent="0.3">
      <c r="C381" s="315"/>
      <c r="D381" s="324"/>
      <c r="E381" s="60" t="s">
        <v>54</v>
      </c>
      <c r="F381" s="61">
        <f t="shared" si="729"/>
        <v>13200</v>
      </c>
      <c r="G381" s="62">
        <f>IFERROR(F381/F386,0)</f>
        <v>0.2130406714009038</v>
      </c>
      <c r="H381" s="63">
        <f t="shared" si="730"/>
        <v>90.469333333333353</v>
      </c>
      <c r="I381" s="64">
        <f>IFERROR(H381/H386,0)</f>
        <v>0.9748491145081537</v>
      </c>
      <c r="J381" s="63">
        <f t="shared" si="731"/>
        <v>1194195.2000000002</v>
      </c>
      <c r="K381" s="65">
        <f>IFERROR(J381/J386,0)</f>
        <v>0.2076825098693936</v>
      </c>
      <c r="L381" s="61">
        <f t="shared" si="732"/>
        <v>8992</v>
      </c>
      <c r="M381" s="62">
        <f>IFERROR(L381/L386,0)</f>
        <v>0.15957975438347413</v>
      </c>
      <c r="N381" s="63">
        <f t="shared" si="733"/>
        <v>99.777666703736656</v>
      </c>
      <c r="O381" s="64">
        <f>IFERROR(N381/N386,0)</f>
        <v>1.002930525310181</v>
      </c>
      <c r="P381" s="63">
        <f t="shared" si="734"/>
        <v>897200.77899999998</v>
      </c>
      <c r="Q381" s="65">
        <f>IFERROR(P381/P386,0)</f>
        <v>0.16004740689268737</v>
      </c>
      <c r="R381" s="61">
        <f t="shared" si="735"/>
        <v>3965</v>
      </c>
      <c r="S381" s="62">
        <f>IFERROR(R381/R386,0)</f>
        <v>0.15196811160936721</v>
      </c>
      <c r="T381" s="63">
        <f t="shared" si="736"/>
        <v>90.395112484237075</v>
      </c>
      <c r="U381" s="64">
        <f>IFERROR(T381/T386,0)</f>
        <v>0.87695401596986977</v>
      </c>
      <c r="V381" s="63">
        <f t="shared" si="737"/>
        <v>358416.62099999998</v>
      </c>
      <c r="W381" s="65">
        <f>IFERROR(V381/V386,0)</f>
        <v>0.13326904577519197</v>
      </c>
      <c r="X381" s="61">
        <f t="shared" si="738"/>
        <v>0</v>
      </c>
      <c r="Y381" s="62">
        <f>IFERROR(X381/X386,0)</f>
        <v>0</v>
      </c>
      <c r="Z381" s="63" t="str">
        <f t="shared" si="739"/>
        <v>0</v>
      </c>
      <c r="AA381" s="64">
        <f>IFERROR(Z381/Z386,0)</f>
        <v>0</v>
      </c>
      <c r="AB381" s="63">
        <f t="shared" si="740"/>
        <v>0</v>
      </c>
      <c r="AC381" s="65">
        <f>IFERROR(AB381/AB386,0)</f>
        <v>0</v>
      </c>
      <c r="AD381" s="61">
        <f t="shared" si="741"/>
        <v>0</v>
      </c>
      <c r="AE381" s="62">
        <f>IFERROR(AD381/AD386,0)</f>
        <v>0</v>
      </c>
      <c r="AF381" s="63" t="str">
        <f t="shared" si="742"/>
        <v>0</v>
      </c>
      <c r="AG381" s="64">
        <f>IFERROR(AF381/AF386,0)</f>
        <v>0</v>
      </c>
      <c r="AH381" s="63">
        <f t="shared" si="743"/>
        <v>0</v>
      </c>
      <c r="AI381" s="65">
        <f>IFERROR(AH381/AH386,0)</f>
        <v>0</v>
      </c>
      <c r="AJ381" s="61">
        <f t="shared" si="744"/>
        <v>0</v>
      </c>
      <c r="AK381" s="62">
        <f>IFERROR(AJ381/AJ386,0)</f>
        <v>0</v>
      </c>
      <c r="AL381" s="63" t="str">
        <f t="shared" si="745"/>
        <v>0</v>
      </c>
      <c r="AM381" s="64">
        <f>IFERROR(AL381/AL386,0)</f>
        <v>0</v>
      </c>
      <c r="AN381" s="63">
        <f t="shared" si="746"/>
        <v>0</v>
      </c>
      <c r="AO381" s="65">
        <f>IFERROR(AN381/AN386,0)</f>
        <v>0</v>
      </c>
      <c r="AP381" s="61">
        <f t="shared" si="747"/>
        <v>0</v>
      </c>
      <c r="AQ381" s="62">
        <f>IFERROR(AP381/AP386,0)</f>
        <v>0</v>
      </c>
      <c r="AR381" s="63" t="str">
        <f t="shared" si="748"/>
        <v>0</v>
      </c>
      <c r="AS381" s="64">
        <f>IFERROR(AR381/AR386,0)</f>
        <v>0</v>
      </c>
      <c r="AT381" s="63">
        <f t="shared" si="749"/>
        <v>0</v>
      </c>
      <c r="AU381" s="65">
        <f>IFERROR(AT381/AT386,0)</f>
        <v>0</v>
      </c>
      <c r="AV381" s="70">
        <f t="shared" si="750"/>
        <v>-4208</v>
      </c>
      <c r="AW381" s="71">
        <f t="shared" si="751"/>
        <v>-0.31878787878787879</v>
      </c>
      <c r="AX381" s="72">
        <f t="shared" si="752"/>
        <v>9.3083333704033038</v>
      </c>
      <c r="AY381" s="71">
        <f t="shared" si="753"/>
        <v>0.10288937728884154</v>
      </c>
      <c r="AZ381" s="72">
        <f t="shared" si="754"/>
        <v>-296994.42100000021</v>
      </c>
      <c r="BA381" s="73">
        <f t="shared" si="755"/>
        <v>-0.24869838783475279</v>
      </c>
      <c r="BB381" s="70">
        <f t="shared" si="756"/>
        <v>5027</v>
      </c>
      <c r="BC381" s="71">
        <f t="shared" si="757"/>
        <v>1.2678436317780579</v>
      </c>
      <c r="BD381" s="72">
        <f t="shared" si="758"/>
        <v>9.3825542194995819</v>
      </c>
      <c r="BE381" s="71">
        <f t="shared" si="759"/>
        <v>0.10379492830583836</v>
      </c>
      <c r="BF381" s="72">
        <f t="shared" si="760"/>
        <v>538784.15800000005</v>
      </c>
      <c r="BG381" s="73">
        <f t="shared" si="761"/>
        <v>1.5032342989473138</v>
      </c>
      <c r="BH381" s="70">
        <f t="shared" si="762"/>
        <v>8992</v>
      </c>
      <c r="BI381" s="71">
        <f t="shared" si="763"/>
        <v>0</v>
      </c>
      <c r="BJ381" s="72">
        <f t="shared" si="764"/>
        <v>99.777666703736656</v>
      </c>
      <c r="BK381" s="71">
        <f t="shared" si="765"/>
        <v>0</v>
      </c>
      <c r="BL381" s="72">
        <f t="shared" si="766"/>
        <v>897200.77899999998</v>
      </c>
      <c r="BM381" s="74">
        <f t="shared" si="767"/>
        <v>0</v>
      </c>
      <c r="BN381" s="75">
        <f t="shared" si="768"/>
        <v>8992</v>
      </c>
      <c r="BO381" s="71">
        <f t="shared" si="769"/>
        <v>0</v>
      </c>
      <c r="BP381" s="72">
        <f t="shared" si="770"/>
        <v>99.777666703736656</v>
      </c>
      <c r="BQ381" s="71">
        <f t="shared" si="771"/>
        <v>0</v>
      </c>
      <c r="BR381" s="72">
        <f t="shared" si="728"/>
        <v>897200.77899999998</v>
      </c>
      <c r="BS381" s="74">
        <f t="shared" si="772"/>
        <v>0</v>
      </c>
      <c r="CD381" s="2"/>
      <c r="CE381" s="2"/>
      <c r="CJ381" s="6"/>
      <c r="CK381" s="6"/>
      <c r="CM381" s="6"/>
    </row>
    <row r="382" spans="3:92" ht="18" customHeight="1" x14ac:dyDescent="0.3">
      <c r="C382" s="315"/>
      <c r="D382" s="324"/>
      <c r="E382" s="60" t="s">
        <v>56</v>
      </c>
      <c r="F382" s="61">
        <f t="shared" si="729"/>
        <v>110</v>
      </c>
      <c r="G382" s="62">
        <f>IFERROR(F382/F386,0)</f>
        <v>1.7753389283408651E-3</v>
      </c>
      <c r="H382" s="63">
        <f t="shared" si="730"/>
        <v>90.75272727272727</v>
      </c>
      <c r="I382" s="64">
        <f>IFERROR(H382/H386,0)</f>
        <v>0.97790281591940698</v>
      </c>
      <c r="J382" s="63">
        <f t="shared" si="731"/>
        <v>9982.7999999999993</v>
      </c>
      <c r="K382" s="65">
        <f>IFERROR(J382/J386,0)</f>
        <v>1.7361089372358741E-3</v>
      </c>
      <c r="L382" s="61">
        <f t="shared" si="732"/>
        <v>27</v>
      </c>
      <c r="M382" s="62">
        <f>IFERROR(L382/L386,0)</f>
        <v>4.7916518776176619E-4</v>
      </c>
      <c r="N382" s="63">
        <f t="shared" si="733"/>
        <v>96.144740740740758</v>
      </c>
      <c r="O382" s="64">
        <f>IFERROR(N382/N386,0)</f>
        <v>0.96641361260967573</v>
      </c>
      <c r="P382" s="63">
        <f t="shared" si="734"/>
        <v>2595.9080000000004</v>
      </c>
      <c r="Q382" s="65">
        <f>IFERROR(P382/P386,0)</f>
        <v>4.6307176014164203E-4</v>
      </c>
      <c r="R382" s="61">
        <f t="shared" si="735"/>
        <v>0</v>
      </c>
      <c r="S382" s="62">
        <f>IFERROR(R382/R386,0)</f>
        <v>0</v>
      </c>
      <c r="T382" s="63" t="str">
        <f t="shared" si="736"/>
        <v>0</v>
      </c>
      <c r="U382" s="64">
        <f>IFERROR(T382/T386,0)</f>
        <v>0</v>
      </c>
      <c r="V382" s="63">
        <f t="shared" si="737"/>
        <v>0</v>
      </c>
      <c r="W382" s="65">
        <f>IFERROR(V382/V386,0)</f>
        <v>0</v>
      </c>
      <c r="X382" s="61">
        <f t="shared" si="738"/>
        <v>0</v>
      </c>
      <c r="Y382" s="62">
        <f>IFERROR(X382/X386,0)</f>
        <v>0</v>
      </c>
      <c r="Z382" s="63" t="str">
        <f t="shared" si="739"/>
        <v>0</v>
      </c>
      <c r="AA382" s="64">
        <f>IFERROR(Z382/Z386,0)</f>
        <v>0</v>
      </c>
      <c r="AB382" s="63">
        <f t="shared" si="740"/>
        <v>0</v>
      </c>
      <c r="AC382" s="65">
        <f>IFERROR(AB382/AB386,0)</f>
        <v>0</v>
      </c>
      <c r="AD382" s="61">
        <f t="shared" si="741"/>
        <v>0</v>
      </c>
      <c r="AE382" s="62">
        <f>IFERROR(AD382/AD386,0)</f>
        <v>0</v>
      </c>
      <c r="AF382" s="63" t="str">
        <f t="shared" si="742"/>
        <v>0</v>
      </c>
      <c r="AG382" s="64">
        <f>IFERROR(AF382/AF386,0)</f>
        <v>0</v>
      </c>
      <c r="AH382" s="63">
        <f t="shared" si="743"/>
        <v>0</v>
      </c>
      <c r="AI382" s="65">
        <f>IFERROR(AH382/AH386,0)</f>
        <v>0</v>
      </c>
      <c r="AJ382" s="61">
        <f t="shared" si="744"/>
        <v>0</v>
      </c>
      <c r="AK382" s="62">
        <f>IFERROR(AJ382/AJ386,0)</f>
        <v>0</v>
      </c>
      <c r="AL382" s="63" t="str">
        <f t="shared" si="745"/>
        <v>0</v>
      </c>
      <c r="AM382" s="64">
        <f>IFERROR(AL382/AL386,0)</f>
        <v>0</v>
      </c>
      <c r="AN382" s="63">
        <f t="shared" si="746"/>
        <v>0</v>
      </c>
      <c r="AO382" s="65">
        <f>IFERROR(AN382/AN386,0)</f>
        <v>0</v>
      </c>
      <c r="AP382" s="61">
        <f t="shared" si="747"/>
        <v>0</v>
      </c>
      <c r="AQ382" s="62">
        <f>IFERROR(AP382/AP386,0)</f>
        <v>0</v>
      </c>
      <c r="AR382" s="63" t="str">
        <f t="shared" si="748"/>
        <v>0</v>
      </c>
      <c r="AS382" s="64">
        <f>IFERROR(AR382/AR386,0)</f>
        <v>0</v>
      </c>
      <c r="AT382" s="63">
        <f t="shared" si="749"/>
        <v>0</v>
      </c>
      <c r="AU382" s="65">
        <f>IFERROR(AT382/AT386,0)</f>
        <v>0</v>
      </c>
      <c r="AV382" s="70">
        <f t="shared" si="750"/>
        <v>-83</v>
      </c>
      <c r="AW382" s="71">
        <f t="shared" si="751"/>
        <v>-0.75454545454545452</v>
      </c>
      <c r="AX382" s="72">
        <f t="shared" si="752"/>
        <v>5.3920134680134879</v>
      </c>
      <c r="AY382" s="71">
        <f t="shared" si="753"/>
        <v>5.941434081434905E-2</v>
      </c>
      <c r="AZ382" s="72">
        <f t="shared" si="754"/>
        <v>-7386.8919999999989</v>
      </c>
      <c r="BA382" s="73">
        <f t="shared" si="755"/>
        <v>-0.73996193452738701</v>
      </c>
      <c r="BB382" s="70">
        <f t="shared" si="756"/>
        <v>27</v>
      </c>
      <c r="BC382" s="71">
        <f t="shared" si="757"/>
        <v>0</v>
      </c>
      <c r="BD382" s="72">
        <f t="shared" si="758"/>
        <v>96.144740740740758</v>
      </c>
      <c r="BE382" s="71">
        <f t="shared" si="759"/>
        <v>0</v>
      </c>
      <c r="BF382" s="72">
        <f t="shared" si="760"/>
        <v>2595.9080000000004</v>
      </c>
      <c r="BG382" s="73">
        <f t="shared" si="761"/>
        <v>0</v>
      </c>
      <c r="BH382" s="70">
        <f t="shared" si="762"/>
        <v>27</v>
      </c>
      <c r="BI382" s="71">
        <f t="shared" si="763"/>
        <v>0</v>
      </c>
      <c r="BJ382" s="72">
        <f t="shared" si="764"/>
        <v>96.144740740740758</v>
      </c>
      <c r="BK382" s="71">
        <f t="shared" si="765"/>
        <v>0</v>
      </c>
      <c r="BL382" s="72">
        <f t="shared" si="766"/>
        <v>2595.9080000000004</v>
      </c>
      <c r="BM382" s="74">
        <f t="shared" si="767"/>
        <v>0</v>
      </c>
      <c r="BN382" s="75">
        <f t="shared" si="768"/>
        <v>27</v>
      </c>
      <c r="BO382" s="71">
        <f t="shared" si="769"/>
        <v>0</v>
      </c>
      <c r="BP382" s="72">
        <f t="shared" si="770"/>
        <v>96.144740740740758</v>
      </c>
      <c r="BQ382" s="71">
        <f t="shared" si="771"/>
        <v>0</v>
      </c>
      <c r="BR382" s="72">
        <f t="shared" si="728"/>
        <v>2595.9080000000004</v>
      </c>
      <c r="BS382" s="74">
        <f t="shared" si="772"/>
        <v>0</v>
      </c>
      <c r="CD382" s="2"/>
      <c r="CE382" s="2"/>
      <c r="CJ382" s="6"/>
      <c r="CK382" s="6"/>
      <c r="CM382" s="6"/>
    </row>
    <row r="383" spans="3:92" ht="18" customHeight="1" x14ac:dyDescent="0.3">
      <c r="C383" s="315"/>
      <c r="D383" s="324"/>
      <c r="E383" s="60" t="s">
        <v>39</v>
      </c>
      <c r="F383" s="61">
        <f t="shared" si="729"/>
        <v>990</v>
      </c>
      <c r="G383" s="62">
        <f>IFERROR(F383/F386,0)</f>
        <v>1.5978050355067785E-2</v>
      </c>
      <c r="H383" s="63">
        <f t="shared" si="730"/>
        <v>95.794545454545471</v>
      </c>
      <c r="I383" s="64">
        <f>IFERROR(H383/H386,0)</f>
        <v>1.0322307501371519</v>
      </c>
      <c r="J383" s="63">
        <f t="shared" si="731"/>
        <v>94836.60000000002</v>
      </c>
      <c r="K383" s="65">
        <f>IFERROR(J383/J386,0)</f>
        <v>1.6493034903740808E-2</v>
      </c>
      <c r="L383" s="61">
        <f t="shared" si="732"/>
        <v>933</v>
      </c>
      <c r="M383" s="62">
        <f>IFERROR(L383/L386,0)</f>
        <v>1.6557819265989919E-2</v>
      </c>
      <c r="N383" s="63">
        <f t="shared" si="733"/>
        <v>109.76221329046086</v>
      </c>
      <c r="O383" s="64">
        <f>IFERROR(N383/N386,0)</f>
        <v>1.1032917272106086</v>
      </c>
      <c r="P383" s="63">
        <f t="shared" si="734"/>
        <v>102408.14499999999</v>
      </c>
      <c r="Q383" s="65">
        <f>IFERROR(P383/P386,0)</f>
        <v>1.8268105016815112E-2</v>
      </c>
      <c r="R383" s="61">
        <f t="shared" si="735"/>
        <v>378</v>
      </c>
      <c r="S383" s="62">
        <f>IFERROR(R383/R386,0)</f>
        <v>1.4487754398068299E-2</v>
      </c>
      <c r="T383" s="63">
        <f t="shared" si="736"/>
        <v>117.55769047619046</v>
      </c>
      <c r="U383" s="64">
        <f>IFERROR(T383/T386,0)</f>
        <v>1.140467509116881</v>
      </c>
      <c r="V383" s="63">
        <f t="shared" si="737"/>
        <v>44436.806999999993</v>
      </c>
      <c r="W383" s="65">
        <f>IFERROR(V383/V386,0)</f>
        <v>1.6522813171062092E-2</v>
      </c>
      <c r="X383" s="61">
        <f t="shared" si="738"/>
        <v>0</v>
      </c>
      <c r="Y383" s="62">
        <f>IFERROR(X383/X386,0)</f>
        <v>0</v>
      </c>
      <c r="Z383" s="63" t="str">
        <f t="shared" si="739"/>
        <v>0</v>
      </c>
      <c r="AA383" s="64">
        <f>IFERROR(Z383/Z386,0)</f>
        <v>0</v>
      </c>
      <c r="AB383" s="63">
        <f t="shared" si="740"/>
        <v>0</v>
      </c>
      <c r="AC383" s="65">
        <f>IFERROR(AB383/AB386,0)</f>
        <v>0</v>
      </c>
      <c r="AD383" s="61">
        <f t="shared" si="741"/>
        <v>0</v>
      </c>
      <c r="AE383" s="62">
        <f>IFERROR(AD383/AD386,0)</f>
        <v>0</v>
      </c>
      <c r="AF383" s="63" t="str">
        <f t="shared" si="742"/>
        <v>0</v>
      </c>
      <c r="AG383" s="64">
        <f>IFERROR(AF383/AF386,0)</f>
        <v>0</v>
      </c>
      <c r="AH383" s="63">
        <f t="shared" si="743"/>
        <v>0</v>
      </c>
      <c r="AI383" s="65">
        <f>IFERROR(AH383/AH386,0)</f>
        <v>0</v>
      </c>
      <c r="AJ383" s="61">
        <f t="shared" si="744"/>
        <v>0</v>
      </c>
      <c r="AK383" s="62">
        <f>IFERROR(AJ383/AJ386,0)</f>
        <v>0</v>
      </c>
      <c r="AL383" s="63" t="str">
        <f t="shared" si="745"/>
        <v>0</v>
      </c>
      <c r="AM383" s="64">
        <f>IFERROR(AL383/AL386,0)</f>
        <v>0</v>
      </c>
      <c r="AN383" s="63">
        <f t="shared" si="746"/>
        <v>0</v>
      </c>
      <c r="AO383" s="65">
        <f>IFERROR(AN383/AN386,0)</f>
        <v>0</v>
      </c>
      <c r="AP383" s="61">
        <f t="shared" si="747"/>
        <v>0</v>
      </c>
      <c r="AQ383" s="62">
        <f>IFERROR(AP383/AP386,0)</f>
        <v>0</v>
      </c>
      <c r="AR383" s="63" t="str">
        <f t="shared" si="748"/>
        <v>0</v>
      </c>
      <c r="AS383" s="64">
        <f>IFERROR(AR383/AR386,0)</f>
        <v>0</v>
      </c>
      <c r="AT383" s="63">
        <f t="shared" si="749"/>
        <v>0</v>
      </c>
      <c r="AU383" s="65">
        <f>IFERROR(AT383/AT386,0)</f>
        <v>0</v>
      </c>
      <c r="AV383" s="70">
        <f t="shared" si="750"/>
        <v>-57</v>
      </c>
      <c r="AW383" s="71">
        <f t="shared" si="751"/>
        <v>-5.7575757575757579E-2</v>
      </c>
      <c r="AX383" s="72">
        <f t="shared" si="752"/>
        <v>13.967667835915393</v>
      </c>
      <c r="AY383" s="71">
        <f t="shared" si="753"/>
        <v>0.14580859243747915</v>
      </c>
      <c r="AZ383" s="72">
        <f t="shared" si="754"/>
        <v>7571.5449999999691</v>
      </c>
      <c r="BA383" s="73">
        <f t="shared" si="755"/>
        <v>7.9837794691078837E-2</v>
      </c>
      <c r="BB383" s="70">
        <f t="shared" si="756"/>
        <v>555</v>
      </c>
      <c r="BC383" s="71">
        <f t="shared" si="757"/>
        <v>1.4682539682539681</v>
      </c>
      <c r="BD383" s="72">
        <f t="shared" si="758"/>
        <v>-7.7954771857295952</v>
      </c>
      <c r="BE383" s="71">
        <f t="shared" si="759"/>
        <v>-6.6311928672233081E-2</v>
      </c>
      <c r="BF383" s="72">
        <f t="shared" si="760"/>
        <v>57971.337999999996</v>
      </c>
      <c r="BG383" s="73">
        <f t="shared" si="761"/>
        <v>1.304579287166155</v>
      </c>
      <c r="BH383" s="70">
        <f t="shared" si="762"/>
        <v>933</v>
      </c>
      <c r="BI383" s="71">
        <f t="shared" si="763"/>
        <v>0</v>
      </c>
      <c r="BJ383" s="72">
        <f t="shared" si="764"/>
        <v>109.76221329046086</v>
      </c>
      <c r="BK383" s="71">
        <f t="shared" si="765"/>
        <v>0</v>
      </c>
      <c r="BL383" s="72">
        <f t="shared" si="766"/>
        <v>102408.14499999999</v>
      </c>
      <c r="BM383" s="74">
        <f t="shared" si="767"/>
        <v>0</v>
      </c>
      <c r="BN383" s="75">
        <f t="shared" si="768"/>
        <v>933</v>
      </c>
      <c r="BO383" s="71">
        <f t="shared" si="769"/>
        <v>0</v>
      </c>
      <c r="BP383" s="72">
        <f t="shared" si="770"/>
        <v>109.76221329046086</v>
      </c>
      <c r="BQ383" s="71">
        <f t="shared" si="771"/>
        <v>0</v>
      </c>
      <c r="BR383" s="72">
        <f t="shared" si="728"/>
        <v>102408.14499999999</v>
      </c>
      <c r="BS383" s="74">
        <f t="shared" si="772"/>
        <v>0</v>
      </c>
      <c r="CD383" s="2"/>
      <c r="CE383" s="2"/>
      <c r="CJ383" s="6"/>
      <c r="CK383" s="6"/>
      <c r="CM383" s="6"/>
    </row>
    <row r="384" spans="3:92" ht="18" customHeight="1" x14ac:dyDescent="0.3">
      <c r="C384" s="315"/>
      <c r="D384" s="325"/>
      <c r="E384" s="86" t="s">
        <v>41</v>
      </c>
      <c r="F384" s="87">
        <f t="shared" si="729"/>
        <v>26350</v>
      </c>
      <c r="G384" s="88">
        <f>IFERROR(F384/F386,0)</f>
        <v>0.42527437056165268</v>
      </c>
      <c r="H384" s="89">
        <f t="shared" si="730"/>
        <v>91.576523719165095</v>
      </c>
      <c r="I384" s="90">
        <f>IFERROR(H384/H386,0)</f>
        <v>0.98677960550937716</v>
      </c>
      <c r="J384" s="89">
        <f t="shared" si="731"/>
        <v>2413041.4000000004</v>
      </c>
      <c r="K384" s="91">
        <f>IFERROR(J384/J386,0)</f>
        <v>0.41965207561607631</v>
      </c>
      <c r="L384" s="87">
        <f t="shared" si="732"/>
        <v>15468</v>
      </c>
      <c r="M384" s="88">
        <f>IFERROR(L384/L386,0)</f>
        <v>0.27450841201107407</v>
      </c>
      <c r="N384" s="89">
        <f t="shared" si="733"/>
        <v>102.27786598138091</v>
      </c>
      <c r="O384" s="90">
        <f>IFERROR(N384/N386,0)</f>
        <v>1.0280616619437257</v>
      </c>
      <c r="P384" s="89">
        <f t="shared" si="734"/>
        <v>1582034.031</v>
      </c>
      <c r="Q384" s="91">
        <f>IFERROR(P384/P386,0)</f>
        <v>0.28221157426963783</v>
      </c>
      <c r="R384" s="87">
        <f t="shared" si="735"/>
        <v>6843</v>
      </c>
      <c r="S384" s="88">
        <f>IFERROR(R384/R386,0)</f>
        <v>0.2622743474761412</v>
      </c>
      <c r="T384" s="89">
        <f t="shared" si="736"/>
        <v>97.616803302645025</v>
      </c>
      <c r="U384" s="90">
        <f>IFERROR(T384/T386,0)</f>
        <v>0.94701411757547305</v>
      </c>
      <c r="V384" s="89">
        <f t="shared" si="737"/>
        <v>667991.78499999992</v>
      </c>
      <c r="W384" s="91">
        <f>IFERROR(V384/V386,0)</f>
        <v>0.24837750973780087</v>
      </c>
      <c r="X384" s="87">
        <f t="shared" si="738"/>
        <v>0</v>
      </c>
      <c r="Y384" s="88">
        <f>IFERROR(X384/X386,0)</f>
        <v>0</v>
      </c>
      <c r="Z384" s="89" t="str">
        <f t="shared" si="739"/>
        <v>0</v>
      </c>
      <c r="AA384" s="90">
        <f>IFERROR(Z384/Z386,0)</f>
        <v>0</v>
      </c>
      <c r="AB384" s="89">
        <f t="shared" si="740"/>
        <v>0</v>
      </c>
      <c r="AC384" s="91">
        <f>IFERROR(AB384/AB386,0)</f>
        <v>0</v>
      </c>
      <c r="AD384" s="87">
        <f t="shared" si="741"/>
        <v>0</v>
      </c>
      <c r="AE384" s="88">
        <f>IFERROR(AD384/AD386,0)</f>
        <v>0</v>
      </c>
      <c r="AF384" s="89" t="str">
        <f t="shared" si="742"/>
        <v>0</v>
      </c>
      <c r="AG384" s="90">
        <f>IFERROR(AF384/AF386,0)</f>
        <v>0</v>
      </c>
      <c r="AH384" s="89">
        <f t="shared" si="743"/>
        <v>0</v>
      </c>
      <c r="AI384" s="91">
        <f>IFERROR(AH384/AH386,0)</f>
        <v>0</v>
      </c>
      <c r="AJ384" s="87">
        <f t="shared" si="744"/>
        <v>0</v>
      </c>
      <c r="AK384" s="88">
        <f>IFERROR(AJ384/AJ386,0)</f>
        <v>0</v>
      </c>
      <c r="AL384" s="89" t="str">
        <f t="shared" si="745"/>
        <v>0</v>
      </c>
      <c r="AM384" s="90">
        <f>IFERROR(AL384/AL386,0)</f>
        <v>0</v>
      </c>
      <c r="AN384" s="89">
        <f t="shared" si="746"/>
        <v>0</v>
      </c>
      <c r="AO384" s="91">
        <f>IFERROR(AN384/AN386,0)</f>
        <v>0</v>
      </c>
      <c r="AP384" s="87">
        <f t="shared" si="747"/>
        <v>0</v>
      </c>
      <c r="AQ384" s="88">
        <f>IFERROR(AP384/AP386,0)</f>
        <v>0</v>
      </c>
      <c r="AR384" s="89" t="str">
        <f t="shared" si="748"/>
        <v>0</v>
      </c>
      <c r="AS384" s="90">
        <f>IFERROR(AR384/AR386,0)</f>
        <v>0</v>
      </c>
      <c r="AT384" s="89">
        <f t="shared" si="749"/>
        <v>0</v>
      </c>
      <c r="AU384" s="91">
        <f>IFERROR(AT384/AT386,0)</f>
        <v>0</v>
      </c>
      <c r="AV384" s="96">
        <f t="shared" si="750"/>
        <v>-10882</v>
      </c>
      <c r="AW384" s="97">
        <f t="shared" si="751"/>
        <v>-0.41297912713472484</v>
      </c>
      <c r="AX384" s="98">
        <f t="shared" si="752"/>
        <v>10.701342262215817</v>
      </c>
      <c r="AY384" s="97">
        <f t="shared" si="753"/>
        <v>0.11685682997788051</v>
      </c>
      <c r="AZ384" s="98">
        <f t="shared" si="754"/>
        <v>-831007.36900000041</v>
      </c>
      <c r="BA384" s="99">
        <f t="shared" si="755"/>
        <v>-0.34438172880084039</v>
      </c>
      <c r="BB384" s="96">
        <f t="shared" si="756"/>
        <v>8625</v>
      </c>
      <c r="BC384" s="97">
        <f t="shared" si="757"/>
        <v>1.2604120999561597</v>
      </c>
      <c r="BD384" s="98">
        <f t="shared" si="758"/>
        <v>4.6610626787358882</v>
      </c>
      <c r="BE384" s="97">
        <f t="shared" si="759"/>
        <v>4.7748569109408563E-2</v>
      </c>
      <c r="BF384" s="98">
        <f t="shared" si="760"/>
        <v>914042.24600000004</v>
      </c>
      <c r="BG384" s="99">
        <f t="shared" si="761"/>
        <v>1.3683435433266595</v>
      </c>
      <c r="BH384" s="96">
        <f t="shared" si="762"/>
        <v>15468</v>
      </c>
      <c r="BI384" s="97">
        <f t="shared" si="763"/>
        <v>0</v>
      </c>
      <c r="BJ384" s="98">
        <f t="shared" si="764"/>
        <v>102.27786598138091</v>
      </c>
      <c r="BK384" s="97">
        <f t="shared" si="765"/>
        <v>0</v>
      </c>
      <c r="BL384" s="98">
        <f t="shared" si="766"/>
        <v>1582034.031</v>
      </c>
      <c r="BM384" s="100">
        <f t="shared" si="767"/>
        <v>0</v>
      </c>
      <c r="BN384" s="101">
        <f t="shared" si="768"/>
        <v>15468</v>
      </c>
      <c r="BO384" s="97">
        <f t="shared" si="769"/>
        <v>0</v>
      </c>
      <c r="BP384" s="98">
        <f t="shared" si="770"/>
        <v>102.27786598138091</v>
      </c>
      <c r="BQ384" s="97">
        <f t="shared" si="771"/>
        <v>0</v>
      </c>
      <c r="BR384" s="98">
        <f t="shared" si="728"/>
        <v>1582034.031</v>
      </c>
      <c r="BS384" s="100">
        <f t="shared" si="772"/>
        <v>0</v>
      </c>
      <c r="CD384" s="2"/>
      <c r="CE384" s="2"/>
      <c r="CJ384" s="6"/>
      <c r="CK384" s="6"/>
      <c r="CM384" s="6"/>
    </row>
    <row r="385" spans="3:91" ht="18" customHeight="1" x14ac:dyDescent="0.3">
      <c r="C385" s="315"/>
      <c r="D385" s="326" t="s">
        <v>57</v>
      </c>
      <c r="E385" s="327"/>
      <c r="F385" s="155">
        <f t="shared" si="729"/>
        <v>340</v>
      </c>
      <c r="G385" s="156">
        <f>IFERROR(F385/F386,0)</f>
        <v>5.4874112330535827E-3</v>
      </c>
      <c r="H385" s="157">
        <f t="shared" si="730"/>
        <v>0</v>
      </c>
      <c r="I385" s="158">
        <f>IFERROR(H385/H386,0)</f>
        <v>0</v>
      </c>
      <c r="J385" s="157">
        <f t="shared" si="731"/>
        <v>0</v>
      </c>
      <c r="K385" s="159">
        <f>IFERROR(J385/J386,0)</f>
        <v>0</v>
      </c>
      <c r="L385" s="155">
        <f t="shared" si="732"/>
        <v>605</v>
      </c>
      <c r="M385" s="156">
        <f>IFERROR(L385/L386,0)</f>
        <v>1.073684957762476E-2</v>
      </c>
      <c r="N385" s="157">
        <f t="shared" si="733"/>
        <v>0.27455206611570249</v>
      </c>
      <c r="O385" s="158">
        <f>IFERROR(N385/N386,0)</f>
        <v>2.7597022158477175E-3</v>
      </c>
      <c r="P385" s="157">
        <f t="shared" si="734"/>
        <v>166.10400000000001</v>
      </c>
      <c r="Q385" s="159">
        <f>IFERROR(P385/P386,0)</f>
        <v>2.9630507570594685E-5</v>
      </c>
      <c r="R385" s="155">
        <f t="shared" si="735"/>
        <v>197</v>
      </c>
      <c r="S385" s="156">
        <f>IFERROR(R385/R386,0)</f>
        <v>7.5504963397340077E-3</v>
      </c>
      <c r="T385" s="157">
        <f t="shared" si="736"/>
        <v>1.1629035532994925</v>
      </c>
      <c r="U385" s="158">
        <f>IFERROR(T385/T386,0)</f>
        <v>1.1281726558274426E-2</v>
      </c>
      <c r="V385" s="157">
        <f t="shared" si="737"/>
        <v>229.09200000000001</v>
      </c>
      <c r="W385" s="159">
        <f>IFERROR(V385/V386,0)</f>
        <v>8.5182635084130994E-5</v>
      </c>
      <c r="X385" s="155">
        <f t="shared" si="738"/>
        <v>0</v>
      </c>
      <c r="Y385" s="156">
        <f>IFERROR(X385/X386,0)</f>
        <v>0</v>
      </c>
      <c r="Z385" s="157" t="str">
        <f t="shared" si="739"/>
        <v>0</v>
      </c>
      <c r="AA385" s="158">
        <f>IFERROR(Z385/Z386,0)</f>
        <v>0</v>
      </c>
      <c r="AB385" s="157">
        <f t="shared" si="740"/>
        <v>0</v>
      </c>
      <c r="AC385" s="159">
        <f>IFERROR(AB385/AB386,0)</f>
        <v>0</v>
      </c>
      <c r="AD385" s="155">
        <f t="shared" si="741"/>
        <v>0</v>
      </c>
      <c r="AE385" s="156">
        <f>IFERROR(AD385/AD386,0)</f>
        <v>0</v>
      </c>
      <c r="AF385" s="157" t="str">
        <f t="shared" si="742"/>
        <v>0</v>
      </c>
      <c r="AG385" s="158">
        <f>IFERROR(AF385/AF386,0)</f>
        <v>0</v>
      </c>
      <c r="AH385" s="157">
        <f t="shared" si="743"/>
        <v>0</v>
      </c>
      <c r="AI385" s="159">
        <f>IFERROR(AH385/AH386,0)</f>
        <v>0</v>
      </c>
      <c r="AJ385" s="155">
        <f t="shared" si="744"/>
        <v>0</v>
      </c>
      <c r="AK385" s="156">
        <f>IFERROR(AJ385/AJ386,0)</f>
        <v>0</v>
      </c>
      <c r="AL385" s="157" t="str">
        <f t="shared" si="745"/>
        <v>0</v>
      </c>
      <c r="AM385" s="158">
        <f>IFERROR(AL385/AL386,0)</f>
        <v>0</v>
      </c>
      <c r="AN385" s="157">
        <f t="shared" si="746"/>
        <v>0</v>
      </c>
      <c r="AO385" s="159">
        <f>IFERROR(AN385/AN386,0)</f>
        <v>0</v>
      </c>
      <c r="AP385" s="155">
        <f t="shared" si="747"/>
        <v>0</v>
      </c>
      <c r="AQ385" s="156">
        <f>IFERROR(AP385/AP386,0)</f>
        <v>0</v>
      </c>
      <c r="AR385" s="157" t="str">
        <f t="shared" si="748"/>
        <v>0</v>
      </c>
      <c r="AS385" s="158">
        <f>IFERROR(AR385/AR386,0)</f>
        <v>0</v>
      </c>
      <c r="AT385" s="157">
        <f t="shared" si="749"/>
        <v>0</v>
      </c>
      <c r="AU385" s="159">
        <f>IFERROR(AT385/AT386,0)</f>
        <v>0</v>
      </c>
      <c r="AV385" s="164">
        <f t="shared" si="750"/>
        <v>265</v>
      </c>
      <c r="AW385" s="165">
        <f t="shared" si="751"/>
        <v>0.77941176470588236</v>
      </c>
      <c r="AX385" s="166">
        <f t="shared" si="752"/>
        <v>0.27455206611570249</v>
      </c>
      <c r="AY385" s="165">
        <f t="shared" si="753"/>
        <v>0</v>
      </c>
      <c r="AZ385" s="166">
        <f t="shared" si="754"/>
        <v>166.10400000000001</v>
      </c>
      <c r="BA385" s="167">
        <f t="shared" si="755"/>
        <v>0</v>
      </c>
      <c r="BB385" s="164">
        <f t="shared" si="756"/>
        <v>408</v>
      </c>
      <c r="BC385" s="165">
        <f t="shared" si="757"/>
        <v>2.0710659898477157</v>
      </c>
      <c r="BD385" s="166">
        <f t="shared" si="758"/>
        <v>-0.88835148718378998</v>
      </c>
      <c r="BE385" s="165">
        <f t="shared" si="759"/>
        <v>-0.76390813723397855</v>
      </c>
      <c r="BF385" s="166">
        <f t="shared" si="760"/>
        <v>-62.988</v>
      </c>
      <c r="BG385" s="167">
        <f t="shared" si="761"/>
        <v>-0.2749463097794772</v>
      </c>
      <c r="BH385" s="164">
        <f t="shared" si="762"/>
        <v>605</v>
      </c>
      <c r="BI385" s="165">
        <f t="shared" si="763"/>
        <v>0</v>
      </c>
      <c r="BJ385" s="166">
        <f t="shared" si="764"/>
        <v>0.27455206611570249</v>
      </c>
      <c r="BK385" s="165">
        <f t="shared" si="765"/>
        <v>0</v>
      </c>
      <c r="BL385" s="166">
        <f t="shared" si="766"/>
        <v>166.10400000000001</v>
      </c>
      <c r="BM385" s="168">
        <f t="shared" si="767"/>
        <v>0</v>
      </c>
      <c r="BN385" s="169">
        <f t="shared" si="768"/>
        <v>605</v>
      </c>
      <c r="BO385" s="165">
        <f t="shared" si="769"/>
        <v>0</v>
      </c>
      <c r="BP385" s="166">
        <f t="shared" si="770"/>
        <v>0.27455206611570249</v>
      </c>
      <c r="BQ385" s="165">
        <f t="shared" si="771"/>
        <v>0</v>
      </c>
      <c r="BR385" s="166">
        <f t="shared" si="728"/>
        <v>166.10400000000001</v>
      </c>
      <c r="BS385" s="168">
        <f t="shared" si="772"/>
        <v>0</v>
      </c>
      <c r="CD385" s="2"/>
      <c r="CE385" s="2"/>
      <c r="CJ385" s="6"/>
      <c r="CK385" s="6"/>
      <c r="CM385" s="6"/>
    </row>
    <row r="386" spans="3:91" ht="18" customHeight="1" x14ac:dyDescent="0.3">
      <c r="C386" s="315"/>
      <c r="D386" s="328" t="s">
        <v>59</v>
      </c>
      <c r="E386" s="329"/>
      <c r="F386" s="170">
        <f t="shared" si="729"/>
        <v>61960</v>
      </c>
      <c r="G386" s="171">
        <f>IFERROR(F386/F386,0)</f>
        <v>1</v>
      </c>
      <c r="H386" s="172">
        <f t="shared" si="730"/>
        <v>92.803421562298254</v>
      </c>
      <c r="I386" s="173">
        <f>IFERROR(H386/H386,0)</f>
        <v>1</v>
      </c>
      <c r="J386" s="172">
        <f t="shared" si="731"/>
        <v>5750100</v>
      </c>
      <c r="K386" s="174">
        <f>IFERROR(J386/J386,0)</f>
        <v>1</v>
      </c>
      <c r="L386" s="170">
        <f t="shared" si="732"/>
        <v>56348</v>
      </c>
      <c r="M386" s="171">
        <f>IFERROR(L386/L386,0)</f>
        <v>1</v>
      </c>
      <c r="N386" s="172">
        <f t="shared" si="733"/>
        <v>99.486120110740416</v>
      </c>
      <c r="O386" s="173">
        <f>IFERROR(N386/N386,0)</f>
        <v>1</v>
      </c>
      <c r="P386" s="172">
        <f t="shared" si="734"/>
        <v>5605843.8960000006</v>
      </c>
      <c r="Q386" s="174">
        <f>IFERROR(P386/P386,0)</f>
        <v>1</v>
      </c>
      <c r="R386" s="170">
        <f t="shared" si="735"/>
        <v>26091</v>
      </c>
      <c r="S386" s="171">
        <f>IFERROR(R386/R386,0)</f>
        <v>1</v>
      </c>
      <c r="T386" s="172">
        <f t="shared" si="736"/>
        <v>103.07850906442836</v>
      </c>
      <c r="U386" s="173">
        <f>IFERROR(T386/T386,0)</f>
        <v>1</v>
      </c>
      <c r="V386" s="172">
        <f t="shared" si="737"/>
        <v>2689421.3800000004</v>
      </c>
      <c r="W386" s="174">
        <f>IFERROR(V386/V386,0)</f>
        <v>1</v>
      </c>
      <c r="X386" s="170">
        <f t="shared" si="738"/>
        <v>0</v>
      </c>
      <c r="Y386" s="171">
        <f>IFERROR(X386/X386,0)</f>
        <v>0</v>
      </c>
      <c r="Z386" s="172" t="str">
        <f t="shared" si="739"/>
        <v>0</v>
      </c>
      <c r="AA386" s="173">
        <f>IFERROR(Z386/Z386,0)</f>
        <v>0</v>
      </c>
      <c r="AB386" s="172">
        <f t="shared" si="740"/>
        <v>0</v>
      </c>
      <c r="AC386" s="174">
        <f>IFERROR(AB386/AB386,0)</f>
        <v>0</v>
      </c>
      <c r="AD386" s="170">
        <f t="shared" si="741"/>
        <v>0</v>
      </c>
      <c r="AE386" s="171">
        <f>IFERROR(AD386/AD386,0)</f>
        <v>0</v>
      </c>
      <c r="AF386" s="172" t="str">
        <f t="shared" si="742"/>
        <v>0</v>
      </c>
      <c r="AG386" s="173">
        <f>IFERROR(AF386/AF386,0)</f>
        <v>0</v>
      </c>
      <c r="AH386" s="172">
        <f t="shared" si="743"/>
        <v>0</v>
      </c>
      <c r="AI386" s="174">
        <f>IFERROR(AH386/AH386,0)</f>
        <v>0</v>
      </c>
      <c r="AJ386" s="170">
        <f t="shared" si="744"/>
        <v>0</v>
      </c>
      <c r="AK386" s="171">
        <f>IFERROR(AJ386/AJ386,0)</f>
        <v>0</v>
      </c>
      <c r="AL386" s="172" t="str">
        <f t="shared" si="745"/>
        <v>0</v>
      </c>
      <c r="AM386" s="173">
        <f>IFERROR(AL386/AL386,0)</f>
        <v>0</v>
      </c>
      <c r="AN386" s="172">
        <f t="shared" si="746"/>
        <v>0</v>
      </c>
      <c r="AO386" s="174">
        <f>IFERROR(AN386/AN386,0)</f>
        <v>0</v>
      </c>
      <c r="AP386" s="170">
        <f t="shared" si="747"/>
        <v>0</v>
      </c>
      <c r="AQ386" s="171">
        <f>IFERROR(AP386/AP386,0)</f>
        <v>0</v>
      </c>
      <c r="AR386" s="172" t="str">
        <f t="shared" si="748"/>
        <v>0</v>
      </c>
      <c r="AS386" s="173">
        <f>IFERROR(AR386/AR386,0)</f>
        <v>0</v>
      </c>
      <c r="AT386" s="172">
        <f t="shared" si="749"/>
        <v>0</v>
      </c>
      <c r="AU386" s="174">
        <f>IFERROR(AT386/AT386,0)</f>
        <v>0</v>
      </c>
      <c r="AV386" s="179">
        <f t="shared" si="750"/>
        <v>-5612</v>
      </c>
      <c r="AW386" s="180">
        <f t="shared" si="751"/>
        <v>-9.0574564234990315E-2</v>
      </c>
      <c r="AX386" s="181">
        <f t="shared" si="752"/>
        <v>6.6826985484421613</v>
      </c>
      <c r="AY386" s="180">
        <f t="shared" si="753"/>
        <v>7.200918280751227E-2</v>
      </c>
      <c r="AZ386" s="181">
        <f t="shared" si="754"/>
        <v>-144256.10399999935</v>
      </c>
      <c r="BA386" s="182">
        <f t="shared" si="755"/>
        <v>-2.5087581781186301E-2</v>
      </c>
      <c r="BB386" s="179">
        <f t="shared" si="756"/>
        <v>30257</v>
      </c>
      <c r="BC386" s="180">
        <f t="shared" si="757"/>
        <v>1.1596719175194512</v>
      </c>
      <c r="BD386" s="181">
        <f t="shared" si="758"/>
        <v>-3.5923889536879443</v>
      </c>
      <c r="BE386" s="180">
        <f t="shared" si="759"/>
        <v>-3.4850998392327845E-2</v>
      </c>
      <c r="BF386" s="181">
        <f t="shared" si="760"/>
        <v>2916422.5160000003</v>
      </c>
      <c r="BG386" s="182">
        <f t="shared" si="761"/>
        <v>1.084405194994025</v>
      </c>
      <c r="BH386" s="179">
        <f t="shared" si="762"/>
        <v>56348</v>
      </c>
      <c r="BI386" s="180">
        <f t="shared" si="763"/>
        <v>0</v>
      </c>
      <c r="BJ386" s="181">
        <f t="shared" si="764"/>
        <v>99.486120110740416</v>
      </c>
      <c r="BK386" s="180">
        <f t="shared" si="765"/>
        <v>0</v>
      </c>
      <c r="BL386" s="181">
        <f t="shared" si="766"/>
        <v>5605843.8960000006</v>
      </c>
      <c r="BM386" s="183">
        <f t="shared" si="767"/>
        <v>0</v>
      </c>
      <c r="BN386" s="184">
        <f t="shared" si="768"/>
        <v>56348</v>
      </c>
      <c r="BO386" s="180">
        <f t="shared" si="769"/>
        <v>0</v>
      </c>
      <c r="BP386" s="181">
        <f t="shared" si="770"/>
        <v>99.486120110740416</v>
      </c>
      <c r="BQ386" s="180">
        <f t="shared" si="771"/>
        <v>0</v>
      </c>
      <c r="BR386" s="181">
        <f t="shared" si="728"/>
        <v>5605843.8960000006</v>
      </c>
      <c r="BS386" s="183">
        <f t="shared" si="772"/>
        <v>0</v>
      </c>
      <c r="CD386" s="2"/>
      <c r="CE386" s="2"/>
      <c r="CJ386" s="6"/>
      <c r="CK386" s="6"/>
      <c r="CM386" s="6"/>
    </row>
    <row r="387" spans="3:91" ht="18" customHeight="1" thickBot="1" x14ac:dyDescent="0.35">
      <c r="C387" s="316"/>
      <c r="D387" s="330" t="s">
        <v>60</v>
      </c>
      <c r="E387" s="331"/>
      <c r="F387" s="185">
        <f>F386/F366</f>
        <v>0.78939992355714106</v>
      </c>
      <c r="G387" s="186"/>
      <c r="H387" s="187"/>
      <c r="I387" s="188"/>
      <c r="J387" s="187"/>
      <c r="K387" s="189"/>
      <c r="L387" s="185">
        <f>L386/L366</f>
        <v>0.7179003694738183</v>
      </c>
      <c r="M387" s="186"/>
      <c r="N387" s="187"/>
      <c r="O387" s="188"/>
      <c r="P387" s="187"/>
      <c r="Q387" s="189"/>
      <c r="R387" s="185">
        <f>R386/R366</f>
        <v>0.7461179902199091</v>
      </c>
      <c r="S387" s="186"/>
      <c r="T387" s="187"/>
      <c r="U387" s="188"/>
      <c r="V387" s="187"/>
      <c r="W387" s="189"/>
      <c r="X387" s="185" t="e">
        <f>X386/X366</f>
        <v>#DIV/0!</v>
      </c>
      <c r="Y387" s="186"/>
      <c r="Z387" s="187"/>
      <c r="AA387" s="188"/>
      <c r="AB387" s="187"/>
      <c r="AC387" s="189"/>
      <c r="AD387" s="185" t="e">
        <f>AD386/AD366</f>
        <v>#DIV/0!</v>
      </c>
      <c r="AE387" s="186"/>
      <c r="AF387" s="187"/>
      <c r="AG387" s="188"/>
      <c r="AH387" s="187"/>
      <c r="AI387" s="189"/>
      <c r="AJ387" s="185" t="e">
        <f>AJ386/AJ366</f>
        <v>#DIV/0!</v>
      </c>
      <c r="AK387" s="186"/>
      <c r="AL387" s="187"/>
      <c r="AM387" s="188"/>
      <c r="AN387" s="187"/>
      <c r="AO387" s="189"/>
      <c r="AP387" s="185" t="e">
        <f>AP386/AP366</f>
        <v>#DIV/0!</v>
      </c>
      <c r="AQ387" s="186"/>
      <c r="AR387" s="187"/>
      <c r="AS387" s="188"/>
      <c r="AT387" s="187"/>
      <c r="AU387" s="189"/>
      <c r="AV387" s="194">
        <f t="shared" si="750"/>
        <v>-7.1499554083322758E-2</v>
      </c>
      <c r="AW387" s="195"/>
      <c r="AX387" s="196"/>
      <c r="AY387" s="197"/>
      <c r="AZ387" s="196"/>
      <c r="BA387" s="197"/>
      <c r="BB387" s="194">
        <f t="shared" si="756"/>
        <v>-2.8217620746090799E-2</v>
      </c>
      <c r="BC387" s="195"/>
      <c r="BD387" s="196"/>
      <c r="BE387" s="197"/>
      <c r="BF387" s="196"/>
      <c r="BG387" s="197"/>
      <c r="BH387" s="194">
        <f t="shared" si="762"/>
        <v>0</v>
      </c>
      <c r="BI387" s="195"/>
      <c r="BJ387" s="196"/>
      <c r="BK387" s="197"/>
      <c r="BL387" s="196"/>
      <c r="BM387" s="198"/>
      <c r="BN387" s="199">
        <f>IFERROR(L387-AP387,0)</f>
        <v>0</v>
      </c>
      <c r="BO387" s="195"/>
      <c r="BP387" s="196"/>
      <c r="BQ387" s="197"/>
      <c r="BR387" s="196"/>
      <c r="BS387" s="198"/>
      <c r="CD387" s="2"/>
      <c r="CE387" s="2"/>
      <c r="CJ387" s="6"/>
      <c r="CK387" s="6"/>
      <c r="CM387" s="6"/>
    </row>
    <row r="388" spans="3:91" x14ac:dyDescent="0.3">
      <c r="CD388" s="2"/>
      <c r="CE388" s="2"/>
      <c r="CJ388" s="6"/>
      <c r="CK388" s="6"/>
      <c r="CM388" s="6"/>
    </row>
  </sheetData>
  <mergeCells count="902">
    <mergeCell ref="AJ7:AO7"/>
    <mergeCell ref="AP7:AU7"/>
    <mergeCell ref="AV7:BA7"/>
    <mergeCell ref="BB7:BG7"/>
    <mergeCell ref="BH7:BM7"/>
    <mergeCell ref="BN7:BS7"/>
    <mergeCell ref="C7:E9"/>
    <mergeCell ref="F7:K7"/>
    <mergeCell ref="L7:Q7"/>
    <mergeCell ref="R7:W7"/>
    <mergeCell ref="X7:AC7"/>
    <mergeCell ref="AD7:AI7"/>
    <mergeCell ref="F8:G8"/>
    <mergeCell ref="H8:I8"/>
    <mergeCell ref="J8:K8"/>
    <mergeCell ref="L8:M8"/>
    <mergeCell ref="Z8:AA8"/>
    <mergeCell ref="AB8:AC8"/>
    <mergeCell ref="AD8:AE8"/>
    <mergeCell ref="AF8:AG8"/>
    <mergeCell ref="AH8:AI8"/>
    <mergeCell ref="AJ8:AK8"/>
    <mergeCell ref="N8:O8"/>
    <mergeCell ref="P8:Q8"/>
    <mergeCell ref="R8:S8"/>
    <mergeCell ref="T8:U8"/>
    <mergeCell ref="V8:W8"/>
    <mergeCell ref="X8:Y8"/>
    <mergeCell ref="BB8:BC8"/>
    <mergeCell ref="BD8:BE8"/>
    <mergeCell ref="BF8:BG8"/>
    <mergeCell ref="BH8:BI8"/>
    <mergeCell ref="AL8:AM8"/>
    <mergeCell ref="AN8:AO8"/>
    <mergeCell ref="AP8:AQ8"/>
    <mergeCell ref="AR8:AS8"/>
    <mergeCell ref="AT8:AU8"/>
    <mergeCell ref="AV8:AW8"/>
    <mergeCell ref="CM8:CN8"/>
    <mergeCell ref="C10:C27"/>
    <mergeCell ref="D10:D14"/>
    <mergeCell ref="BX10:BX22"/>
    <mergeCell ref="BY10:BY13"/>
    <mergeCell ref="BY14:BY16"/>
    <mergeCell ref="D15:D18"/>
    <mergeCell ref="BY17:BY21"/>
    <mergeCell ref="D19:D24"/>
    <mergeCell ref="BY22:BZ22"/>
    <mergeCell ref="CA8:CB8"/>
    <mergeCell ref="CC8:CD8"/>
    <mergeCell ref="CE8:CF8"/>
    <mergeCell ref="CG8:CH8"/>
    <mergeCell ref="CI8:CJ8"/>
    <mergeCell ref="CK8:CL8"/>
    <mergeCell ref="BJ8:BK8"/>
    <mergeCell ref="BL8:BM8"/>
    <mergeCell ref="BN8:BO8"/>
    <mergeCell ref="BP8:BQ8"/>
    <mergeCell ref="BR8:BS8"/>
    <mergeCell ref="BX8:BZ9"/>
    <mergeCell ref="AX8:AY8"/>
    <mergeCell ref="AZ8:BA8"/>
    <mergeCell ref="BX23:BX35"/>
    <mergeCell ref="BY23:BY26"/>
    <mergeCell ref="D25:E25"/>
    <mergeCell ref="D26:E26"/>
    <mergeCell ref="D27:E27"/>
    <mergeCell ref="BY27:BY29"/>
    <mergeCell ref="BY30:BY34"/>
    <mergeCell ref="C31:E33"/>
    <mergeCell ref="F31:K31"/>
    <mergeCell ref="L31:Q31"/>
    <mergeCell ref="BB31:BG31"/>
    <mergeCell ref="BH31:BM31"/>
    <mergeCell ref="BN31:BS31"/>
    <mergeCell ref="F32:G32"/>
    <mergeCell ref="H32:I32"/>
    <mergeCell ref="J32:K32"/>
    <mergeCell ref="L32:M32"/>
    <mergeCell ref="N32:O32"/>
    <mergeCell ref="P32:Q32"/>
    <mergeCell ref="R32:S32"/>
    <mergeCell ref="R31:W31"/>
    <mergeCell ref="X31:AC31"/>
    <mergeCell ref="AD31:AI31"/>
    <mergeCell ref="AJ31:AO31"/>
    <mergeCell ref="AP31:AU31"/>
    <mergeCell ref="AV31:BA31"/>
    <mergeCell ref="AJ32:AK32"/>
    <mergeCell ref="AL32:AM32"/>
    <mergeCell ref="AN32:AO32"/>
    <mergeCell ref="AP32:AQ32"/>
    <mergeCell ref="T32:U32"/>
    <mergeCell ref="V32:W32"/>
    <mergeCell ref="X32:Y32"/>
    <mergeCell ref="Z32:AA32"/>
    <mergeCell ref="AB32:AC32"/>
    <mergeCell ref="AD32:AE32"/>
    <mergeCell ref="BP32:BQ32"/>
    <mergeCell ref="BR32:BS32"/>
    <mergeCell ref="C34:C51"/>
    <mergeCell ref="D34:D38"/>
    <mergeCell ref="BY35:BZ35"/>
    <mergeCell ref="BX36:BX48"/>
    <mergeCell ref="BY36:BY39"/>
    <mergeCell ref="D39:D42"/>
    <mergeCell ref="BY40:BY42"/>
    <mergeCell ref="D43:D48"/>
    <mergeCell ref="BD32:BE32"/>
    <mergeCell ref="BF32:BG32"/>
    <mergeCell ref="BH32:BI32"/>
    <mergeCell ref="BJ32:BK32"/>
    <mergeCell ref="BL32:BM32"/>
    <mergeCell ref="BN32:BO32"/>
    <mergeCell ref="AR32:AS32"/>
    <mergeCell ref="AT32:AU32"/>
    <mergeCell ref="AV32:AW32"/>
    <mergeCell ref="AX32:AY32"/>
    <mergeCell ref="AZ32:BA32"/>
    <mergeCell ref="BB32:BC32"/>
    <mergeCell ref="AF32:AG32"/>
    <mergeCell ref="AH32:AI32"/>
    <mergeCell ref="BY43:BY47"/>
    <mergeCell ref="BY48:BZ48"/>
    <mergeCell ref="D49:E49"/>
    <mergeCell ref="BX49:BX61"/>
    <mergeCell ref="BY49:BY52"/>
    <mergeCell ref="D50:E50"/>
    <mergeCell ref="D51:E51"/>
    <mergeCell ref="BY53:BY55"/>
    <mergeCell ref="C55:E57"/>
    <mergeCell ref="F55:K55"/>
    <mergeCell ref="BN55:BS55"/>
    <mergeCell ref="F56:G56"/>
    <mergeCell ref="H56:I56"/>
    <mergeCell ref="J56:K56"/>
    <mergeCell ref="L56:M56"/>
    <mergeCell ref="N56:O56"/>
    <mergeCell ref="P56:Q56"/>
    <mergeCell ref="L55:Q55"/>
    <mergeCell ref="R55:W55"/>
    <mergeCell ref="X55:AC55"/>
    <mergeCell ref="AD55:AI55"/>
    <mergeCell ref="AJ55:AO55"/>
    <mergeCell ref="AP55:AU55"/>
    <mergeCell ref="R56:S56"/>
    <mergeCell ref="AV55:BA55"/>
    <mergeCell ref="BB55:BG55"/>
    <mergeCell ref="BH55:BM55"/>
    <mergeCell ref="AV56:AW56"/>
    <mergeCell ref="AX56:AY56"/>
    <mergeCell ref="AZ56:BA56"/>
    <mergeCell ref="AD56:AE56"/>
    <mergeCell ref="AF56:AG56"/>
    <mergeCell ref="AH56:AI56"/>
    <mergeCell ref="AJ56:AK56"/>
    <mergeCell ref="AL56:AM56"/>
    <mergeCell ref="AN56:AO56"/>
    <mergeCell ref="BN56:BO56"/>
    <mergeCell ref="BP56:BQ56"/>
    <mergeCell ref="BR56:BS56"/>
    <mergeCell ref="BY56:BY60"/>
    <mergeCell ref="D58:D62"/>
    <mergeCell ref="BY61:BZ61"/>
    <mergeCell ref="BX62:BX74"/>
    <mergeCell ref="BY62:BY65"/>
    <mergeCell ref="D63:D66"/>
    <mergeCell ref="BB56:BC56"/>
    <mergeCell ref="BD56:BE56"/>
    <mergeCell ref="BF56:BG56"/>
    <mergeCell ref="BH56:BI56"/>
    <mergeCell ref="BJ56:BK56"/>
    <mergeCell ref="BL56:BM56"/>
    <mergeCell ref="AP56:AQ56"/>
    <mergeCell ref="AR56:AS56"/>
    <mergeCell ref="AT56:AU56"/>
    <mergeCell ref="T56:U56"/>
    <mergeCell ref="V56:W56"/>
    <mergeCell ref="X56:Y56"/>
    <mergeCell ref="Z56:AA56"/>
    <mergeCell ref="AB56:AC56"/>
    <mergeCell ref="AV80:AW80"/>
    <mergeCell ref="Z80:AA80"/>
    <mergeCell ref="AB80:AC80"/>
    <mergeCell ref="F80:G80"/>
    <mergeCell ref="H80:I80"/>
    <mergeCell ref="BY66:BY68"/>
    <mergeCell ref="D67:D72"/>
    <mergeCell ref="BY69:BY73"/>
    <mergeCell ref="D73:E73"/>
    <mergeCell ref="D74:E74"/>
    <mergeCell ref="BY74:BZ74"/>
    <mergeCell ref="AP79:AU79"/>
    <mergeCell ref="BJ80:BK80"/>
    <mergeCell ref="BL80:BM80"/>
    <mergeCell ref="BN80:BO80"/>
    <mergeCell ref="BP80:BQ80"/>
    <mergeCell ref="D75:E75"/>
    <mergeCell ref="BX75:BX87"/>
    <mergeCell ref="BY75:BY78"/>
    <mergeCell ref="C79:E81"/>
    <mergeCell ref="F79:K79"/>
    <mergeCell ref="L79:Q79"/>
    <mergeCell ref="R79:W79"/>
    <mergeCell ref="X79:AC79"/>
    <mergeCell ref="AD79:AI79"/>
    <mergeCell ref="AJ79:AO79"/>
    <mergeCell ref="C58:C75"/>
    <mergeCell ref="AV79:BA79"/>
    <mergeCell ref="BB79:BG79"/>
    <mergeCell ref="BH79:BM79"/>
    <mergeCell ref="BN79:BS79"/>
    <mergeCell ref="BY79:BY81"/>
    <mergeCell ref="AP80:AQ80"/>
    <mergeCell ref="AR80:AS80"/>
    <mergeCell ref="AT80:AU80"/>
    <mergeCell ref="BR80:BS80"/>
    <mergeCell ref="C82:C99"/>
    <mergeCell ref="D82:D86"/>
    <mergeCell ref="D99:E99"/>
    <mergeCell ref="AX80:AY80"/>
    <mergeCell ref="AZ80:BA80"/>
    <mergeCell ref="BB80:BC80"/>
    <mergeCell ref="BD80:BE80"/>
    <mergeCell ref="BF80:BG80"/>
    <mergeCell ref="BH80:BI80"/>
    <mergeCell ref="AD80:AE80"/>
    <mergeCell ref="AF80:AG80"/>
    <mergeCell ref="AH80:AI80"/>
    <mergeCell ref="AJ80:AK80"/>
    <mergeCell ref="AL80:AM80"/>
    <mergeCell ref="AN80:AO80"/>
    <mergeCell ref="R80:S80"/>
    <mergeCell ref="T80:U80"/>
    <mergeCell ref="V80:W80"/>
    <mergeCell ref="X80:Y80"/>
    <mergeCell ref="J80:K80"/>
    <mergeCell ref="L80:M80"/>
    <mergeCell ref="N80:O80"/>
    <mergeCell ref="P80:Q80"/>
    <mergeCell ref="BY82:BY86"/>
    <mergeCell ref="D87:D90"/>
    <mergeCell ref="BY87:BZ87"/>
    <mergeCell ref="BX88:BX100"/>
    <mergeCell ref="BY88:BY91"/>
    <mergeCell ref="D91:D96"/>
    <mergeCell ref="BY92:BY94"/>
    <mergeCell ref="BY95:BY99"/>
    <mergeCell ref="D97:E97"/>
    <mergeCell ref="D98:E98"/>
    <mergeCell ref="BY100:BZ100"/>
    <mergeCell ref="BX101:BX113"/>
    <mergeCell ref="BY101:BY104"/>
    <mergeCell ref="C103:E105"/>
    <mergeCell ref="F103:K103"/>
    <mergeCell ref="L103:Q103"/>
    <mergeCell ref="R103:W103"/>
    <mergeCell ref="X103:AC103"/>
    <mergeCell ref="AD103:AI103"/>
    <mergeCell ref="AJ103:AO103"/>
    <mergeCell ref="AP103:AU103"/>
    <mergeCell ref="AV103:BA103"/>
    <mergeCell ref="BB103:BG103"/>
    <mergeCell ref="BH103:BM103"/>
    <mergeCell ref="BN103:BS103"/>
    <mergeCell ref="F104:G104"/>
    <mergeCell ref="H104:I104"/>
    <mergeCell ref="J104:K104"/>
    <mergeCell ref="L104:M104"/>
    <mergeCell ref="N104:O104"/>
    <mergeCell ref="AF104:AG104"/>
    <mergeCell ref="AH104:AI104"/>
    <mergeCell ref="AJ104:AK104"/>
    <mergeCell ref="AL104:AM104"/>
    <mergeCell ref="P104:Q104"/>
    <mergeCell ref="R104:S104"/>
    <mergeCell ref="T104:U104"/>
    <mergeCell ref="V104:W104"/>
    <mergeCell ref="X104:Y104"/>
    <mergeCell ref="Z104:AA104"/>
    <mergeCell ref="BL104:BM104"/>
    <mergeCell ref="BN104:BO104"/>
    <mergeCell ref="BP104:BQ104"/>
    <mergeCell ref="BR104:BS104"/>
    <mergeCell ref="BY105:BY107"/>
    <mergeCell ref="C106:C123"/>
    <mergeCell ref="D106:D110"/>
    <mergeCell ref="BY108:BY112"/>
    <mergeCell ref="D111:D114"/>
    <mergeCell ref="BY113:BZ113"/>
    <mergeCell ref="AZ104:BA104"/>
    <mergeCell ref="BB104:BC104"/>
    <mergeCell ref="BD104:BE104"/>
    <mergeCell ref="BF104:BG104"/>
    <mergeCell ref="BH104:BI104"/>
    <mergeCell ref="BJ104:BK104"/>
    <mergeCell ref="AN104:AO104"/>
    <mergeCell ref="AP104:AQ104"/>
    <mergeCell ref="AR104:AS104"/>
    <mergeCell ref="AT104:AU104"/>
    <mergeCell ref="AV104:AW104"/>
    <mergeCell ref="AX104:AY104"/>
    <mergeCell ref="AB104:AC104"/>
    <mergeCell ref="AD104:AE104"/>
    <mergeCell ref="BX114:BX126"/>
    <mergeCell ref="BY114:BY117"/>
    <mergeCell ref="D115:D120"/>
    <mergeCell ref="BY118:BY120"/>
    <mergeCell ref="D121:E121"/>
    <mergeCell ref="BY121:BY125"/>
    <mergeCell ref="D122:E122"/>
    <mergeCell ref="D123:E123"/>
    <mergeCell ref="BY126:BZ126"/>
    <mergeCell ref="C127:E129"/>
    <mergeCell ref="F127:K127"/>
    <mergeCell ref="L127:Q127"/>
    <mergeCell ref="R127:W127"/>
    <mergeCell ref="X127:AC127"/>
    <mergeCell ref="AD127:AI127"/>
    <mergeCell ref="V128:W128"/>
    <mergeCell ref="X128:Y128"/>
    <mergeCell ref="Z128:AA128"/>
    <mergeCell ref="AB128:AC128"/>
    <mergeCell ref="AH128:AI128"/>
    <mergeCell ref="AJ128:AK128"/>
    <mergeCell ref="AL128:AM128"/>
    <mergeCell ref="AN128:AO128"/>
    <mergeCell ref="BX127:BX139"/>
    <mergeCell ref="BY127:BY130"/>
    <mergeCell ref="F128:G128"/>
    <mergeCell ref="H128:I128"/>
    <mergeCell ref="J128:K128"/>
    <mergeCell ref="L128:M128"/>
    <mergeCell ref="N128:O128"/>
    <mergeCell ref="P128:Q128"/>
    <mergeCell ref="R128:S128"/>
    <mergeCell ref="T128:U128"/>
    <mergeCell ref="AJ127:AO127"/>
    <mergeCell ref="AP127:AU127"/>
    <mergeCell ref="AV127:BA127"/>
    <mergeCell ref="BB127:BG127"/>
    <mergeCell ref="AD128:AE128"/>
    <mergeCell ref="AF128:AG128"/>
    <mergeCell ref="BH127:BM127"/>
    <mergeCell ref="BN127:BS127"/>
    <mergeCell ref="BN128:BO128"/>
    <mergeCell ref="BP128:BQ128"/>
    <mergeCell ref="BR128:BS128"/>
    <mergeCell ref="C130:C147"/>
    <mergeCell ref="D130:D134"/>
    <mergeCell ref="BY131:BY133"/>
    <mergeCell ref="BY134:BY138"/>
    <mergeCell ref="D135:D138"/>
    <mergeCell ref="D139:D144"/>
    <mergeCell ref="BY139:BZ139"/>
    <mergeCell ref="BB128:BC128"/>
    <mergeCell ref="BD128:BE128"/>
    <mergeCell ref="BF128:BG128"/>
    <mergeCell ref="BH128:BI128"/>
    <mergeCell ref="BJ128:BK128"/>
    <mergeCell ref="BL128:BM128"/>
    <mergeCell ref="AP128:AQ128"/>
    <mergeCell ref="AR128:AS128"/>
    <mergeCell ref="AT128:AU128"/>
    <mergeCell ref="AV128:AW128"/>
    <mergeCell ref="AX128:AY128"/>
    <mergeCell ref="AZ128:BA128"/>
    <mergeCell ref="BX140:BX152"/>
    <mergeCell ref="BY140:BY143"/>
    <mergeCell ref="BY144:BY146"/>
    <mergeCell ref="D145:E145"/>
    <mergeCell ref="D146:E146"/>
    <mergeCell ref="D147:E147"/>
    <mergeCell ref="BY147:BY151"/>
    <mergeCell ref="C151:E153"/>
    <mergeCell ref="F151:K151"/>
    <mergeCell ref="L151:Q151"/>
    <mergeCell ref="F152:G152"/>
    <mergeCell ref="H152:I152"/>
    <mergeCell ref="J152:K152"/>
    <mergeCell ref="L152:M152"/>
    <mergeCell ref="N152:O152"/>
    <mergeCell ref="P152:Q152"/>
    <mergeCell ref="R152:S152"/>
    <mergeCell ref="R151:W151"/>
    <mergeCell ref="X151:AC151"/>
    <mergeCell ref="T152:U152"/>
    <mergeCell ref="V152:W152"/>
    <mergeCell ref="X152:Y152"/>
    <mergeCell ref="Z152:AA152"/>
    <mergeCell ref="AB152:AC152"/>
    <mergeCell ref="BB151:BG151"/>
    <mergeCell ref="BH151:BM151"/>
    <mergeCell ref="BN151:BS151"/>
    <mergeCell ref="AD151:AI151"/>
    <mergeCell ref="AJ151:AO151"/>
    <mergeCell ref="AP151:AU151"/>
    <mergeCell ref="AV151:BA151"/>
    <mergeCell ref="AX152:AY152"/>
    <mergeCell ref="AZ152:BA152"/>
    <mergeCell ref="BB152:BC152"/>
    <mergeCell ref="AF152:AG152"/>
    <mergeCell ref="AH152:AI152"/>
    <mergeCell ref="AJ152:AK152"/>
    <mergeCell ref="AL152:AM152"/>
    <mergeCell ref="AN152:AO152"/>
    <mergeCell ref="AP152:AQ152"/>
    <mergeCell ref="BY165:BZ165"/>
    <mergeCell ref="BX168:BY168"/>
    <mergeCell ref="D169:E169"/>
    <mergeCell ref="BX169:BX170"/>
    <mergeCell ref="D170:E170"/>
    <mergeCell ref="BP152:BQ152"/>
    <mergeCell ref="BR152:BS152"/>
    <mergeCell ref="BY152:BZ152"/>
    <mergeCell ref="BX153:BX165"/>
    <mergeCell ref="BY153:BY156"/>
    <mergeCell ref="D154:D158"/>
    <mergeCell ref="BY157:BY159"/>
    <mergeCell ref="D159:D162"/>
    <mergeCell ref="BY160:BY164"/>
    <mergeCell ref="BD152:BE152"/>
    <mergeCell ref="BF152:BG152"/>
    <mergeCell ref="BH152:BI152"/>
    <mergeCell ref="BJ152:BK152"/>
    <mergeCell ref="BL152:BM152"/>
    <mergeCell ref="BN152:BO152"/>
    <mergeCell ref="AR152:AS152"/>
    <mergeCell ref="AT152:AU152"/>
    <mergeCell ref="AV152:AW152"/>
    <mergeCell ref="AD152:AE152"/>
    <mergeCell ref="D171:E171"/>
    <mergeCell ref="C175:E177"/>
    <mergeCell ref="F175:K175"/>
    <mergeCell ref="L175:Q175"/>
    <mergeCell ref="R175:W175"/>
    <mergeCell ref="X175:AC175"/>
    <mergeCell ref="X176:Y176"/>
    <mergeCell ref="Z176:AA176"/>
    <mergeCell ref="AB176:AC176"/>
    <mergeCell ref="C154:C171"/>
    <mergeCell ref="D163:D168"/>
    <mergeCell ref="BN175:BS175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AD175:AI175"/>
    <mergeCell ref="AJ175:AO175"/>
    <mergeCell ref="AP175:AU175"/>
    <mergeCell ref="AV175:BA175"/>
    <mergeCell ref="BB175:BG175"/>
    <mergeCell ref="BH175:BM175"/>
    <mergeCell ref="BN176:BO176"/>
    <mergeCell ref="BP176:BQ176"/>
    <mergeCell ref="BR176:BS176"/>
    <mergeCell ref="BF176:BG176"/>
    <mergeCell ref="C178:C195"/>
    <mergeCell ref="D178:D182"/>
    <mergeCell ref="D183:D186"/>
    <mergeCell ref="D187:D192"/>
    <mergeCell ref="D193:E193"/>
    <mergeCell ref="D194:E194"/>
    <mergeCell ref="D195:E195"/>
    <mergeCell ref="BB176:BC176"/>
    <mergeCell ref="BD176:BE176"/>
    <mergeCell ref="AD176:AE176"/>
    <mergeCell ref="AF176:AG176"/>
    <mergeCell ref="AH176:AI176"/>
    <mergeCell ref="AJ176:AK176"/>
    <mergeCell ref="AL176:AM176"/>
    <mergeCell ref="AN176:AO176"/>
    <mergeCell ref="BH176:BI176"/>
    <mergeCell ref="BJ176:BK176"/>
    <mergeCell ref="BL176:BM176"/>
    <mergeCell ref="AP176:AQ176"/>
    <mergeCell ref="AR176:AS176"/>
    <mergeCell ref="AT176:AU176"/>
    <mergeCell ref="AV176:AW176"/>
    <mergeCell ref="AX176:AY176"/>
    <mergeCell ref="AZ176:BA176"/>
    <mergeCell ref="AJ199:AO199"/>
    <mergeCell ref="AP199:AU199"/>
    <mergeCell ref="AV199:BA199"/>
    <mergeCell ref="BB199:BG199"/>
    <mergeCell ref="BH199:BM199"/>
    <mergeCell ref="BN199:BS199"/>
    <mergeCell ref="C199:E201"/>
    <mergeCell ref="F199:K199"/>
    <mergeCell ref="L199:Q199"/>
    <mergeCell ref="R199:W199"/>
    <mergeCell ref="X199:AC199"/>
    <mergeCell ref="AD199:AI199"/>
    <mergeCell ref="F200:G200"/>
    <mergeCell ref="H200:I200"/>
    <mergeCell ref="J200:K200"/>
    <mergeCell ref="L200:M200"/>
    <mergeCell ref="BN200:BO200"/>
    <mergeCell ref="BP200:BQ200"/>
    <mergeCell ref="BR200:BS200"/>
    <mergeCell ref="BF200:BG200"/>
    <mergeCell ref="BH200:BI200"/>
    <mergeCell ref="C202:C219"/>
    <mergeCell ref="D202:D206"/>
    <mergeCell ref="D207:D210"/>
    <mergeCell ref="D211:D216"/>
    <mergeCell ref="D217:E217"/>
    <mergeCell ref="AX200:AY200"/>
    <mergeCell ref="AZ200:BA200"/>
    <mergeCell ref="BB200:BC200"/>
    <mergeCell ref="BD200:BE200"/>
    <mergeCell ref="AL200:AM200"/>
    <mergeCell ref="AN200:AO200"/>
    <mergeCell ref="AP200:AQ200"/>
    <mergeCell ref="AR200:AS200"/>
    <mergeCell ref="AT200:AU200"/>
    <mergeCell ref="AV200:AW200"/>
    <mergeCell ref="Z200:AA200"/>
    <mergeCell ref="AB200:AC200"/>
    <mergeCell ref="AD200:AE200"/>
    <mergeCell ref="AF200:AG200"/>
    <mergeCell ref="D218:E218"/>
    <mergeCell ref="D219:E219"/>
    <mergeCell ref="R223:W223"/>
    <mergeCell ref="V224:W224"/>
    <mergeCell ref="BJ200:BK200"/>
    <mergeCell ref="BL200:BM200"/>
    <mergeCell ref="AH200:AI200"/>
    <mergeCell ref="AJ200:AK200"/>
    <mergeCell ref="N200:O200"/>
    <mergeCell ref="P200:Q200"/>
    <mergeCell ref="R200:S200"/>
    <mergeCell ref="T200:U200"/>
    <mergeCell ref="V200:W200"/>
    <mergeCell ref="X200:Y200"/>
    <mergeCell ref="BH223:BM223"/>
    <mergeCell ref="BF224:BG224"/>
    <mergeCell ref="BN223:BS223"/>
    <mergeCell ref="F224:G224"/>
    <mergeCell ref="H224:I224"/>
    <mergeCell ref="J224:K224"/>
    <mergeCell ref="L224:M224"/>
    <mergeCell ref="N224:O224"/>
    <mergeCell ref="P224:Q224"/>
    <mergeCell ref="R224:S224"/>
    <mergeCell ref="T224:U224"/>
    <mergeCell ref="X223:AC223"/>
    <mergeCell ref="AD223:AI223"/>
    <mergeCell ref="AJ223:AO223"/>
    <mergeCell ref="AP223:AU223"/>
    <mergeCell ref="AV223:BA223"/>
    <mergeCell ref="BB223:BG223"/>
    <mergeCell ref="BL224:BM224"/>
    <mergeCell ref="BN224:BO224"/>
    <mergeCell ref="BP224:BQ224"/>
    <mergeCell ref="BR224:BS224"/>
    <mergeCell ref="AV224:AW224"/>
    <mergeCell ref="AX224:AY224"/>
    <mergeCell ref="AZ224:BA224"/>
    <mergeCell ref="BB224:BC224"/>
    <mergeCell ref="BD224:BE224"/>
    <mergeCell ref="C226:C243"/>
    <mergeCell ref="D226:D230"/>
    <mergeCell ref="D231:D234"/>
    <mergeCell ref="D235:D240"/>
    <mergeCell ref="D241:E241"/>
    <mergeCell ref="D242:E242"/>
    <mergeCell ref="D243:E243"/>
    <mergeCell ref="BH224:BI224"/>
    <mergeCell ref="BJ224:BK224"/>
    <mergeCell ref="AJ224:AK224"/>
    <mergeCell ref="AL224:AM224"/>
    <mergeCell ref="AN224:AO224"/>
    <mergeCell ref="AP224:AQ224"/>
    <mergeCell ref="AR224:AS224"/>
    <mergeCell ref="AT224:AU224"/>
    <mergeCell ref="X224:Y224"/>
    <mergeCell ref="Z224:AA224"/>
    <mergeCell ref="AB224:AC224"/>
    <mergeCell ref="AD224:AE224"/>
    <mergeCell ref="AF224:AG224"/>
    <mergeCell ref="AH224:AI224"/>
    <mergeCell ref="C223:E225"/>
    <mergeCell ref="F223:K223"/>
    <mergeCell ref="L223:Q223"/>
    <mergeCell ref="AJ247:AO247"/>
    <mergeCell ref="AP247:AU247"/>
    <mergeCell ref="AV247:BA247"/>
    <mergeCell ref="BB247:BG247"/>
    <mergeCell ref="BH247:BM247"/>
    <mergeCell ref="BN247:BS247"/>
    <mergeCell ref="C247:E249"/>
    <mergeCell ref="F247:K247"/>
    <mergeCell ref="L247:Q247"/>
    <mergeCell ref="R247:W247"/>
    <mergeCell ref="X247:AC247"/>
    <mergeCell ref="AD247:AI247"/>
    <mergeCell ref="F248:G248"/>
    <mergeCell ref="H248:I248"/>
    <mergeCell ref="J248:K248"/>
    <mergeCell ref="L248:M248"/>
    <mergeCell ref="BN248:BO248"/>
    <mergeCell ref="BP248:BQ248"/>
    <mergeCell ref="BR248:BS248"/>
    <mergeCell ref="BF248:BG248"/>
    <mergeCell ref="BH248:BI248"/>
    <mergeCell ref="C250:C267"/>
    <mergeCell ref="D250:D254"/>
    <mergeCell ref="D255:D258"/>
    <mergeCell ref="D259:D264"/>
    <mergeCell ref="D265:E265"/>
    <mergeCell ref="AX248:AY248"/>
    <mergeCell ref="AZ248:BA248"/>
    <mergeCell ref="BB248:BC248"/>
    <mergeCell ref="BD248:BE248"/>
    <mergeCell ref="AL248:AM248"/>
    <mergeCell ref="AN248:AO248"/>
    <mergeCell ref="AP248:AQ248"/>
    <mergeCell ref="AR248:AS248"/>
    <mergeCell ref="AT248:AU248"/>
    <mergeCell ref="AV248:AW248"/>
    <mergeCell ref="Z248:AA248"/>
    <mergeCell ref="AB248:AC248"/>
    <mergeCell ref="AD248:AE248"/>
    <mergeCell ref="AF248:AG248"/>
    <mergeCell ref="D266:E266"/>
    <mergeCell ref="D267:E267"/>
    <mergeCell ref="R271:W271"/>
    <mergeCell ref="V272:W272"/>
    <mergeCell ref="BJ248:BK248"/>
    <mergeCell ref="BL248:BM248"/>
    <mergeCell ref="AH248:AI248"/>
    <mergeCell ref="AJ248:AK248"/>
    <mergeCell ref="N248:O248"/>
    <mergeCell ref="P248:Q248"/>
    <mergeCell ref="R248:S248"/>
    <mergeCell ref="T248:U248"/>
    <mergeCell ref="V248:W248"/>
    <mergeCell ref="X248:Y248"/>
    <mergeCell ref="BH271:BM271"/>
    <mergeCell ref="BF272:BG272"/>
    <mergeCell ref="BN271:BS271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X271:AC271"/>
    <mergeCell ref="AD271:AI271"/>
    <mergeCell ref="AJ271:AO271"/>
    <mergeCell ref="AP271:AU271"/>
    <mergeCell ref="AV271:BA271"/>
    <mergeCell ref="BB271:BG271"/>
    <mergeCell ref="BL272:BM272"/>
    <mergeCell ref="BN272:BO272"/>
    <mergeCell ref="BP272:BQ272"/>
    <mergeCell ref="BR272:BS272"/>
    <mergeCell ref="AV272:AW272"/>
    <mergeCell ref="AX272:AY272"/>
    <mergeCell ref="AZ272:BA272"/>
    <mergeCell ref="BB272:BC272"/>
    <mergeCell ref="BD272:BE272"/>
    <mergeCell ref="C274:C291"/>
    <mergeCell ref="D274:D278"/>
    <mergeCell ref="D279:D282"/>
    <mergeCell ref="D283:D288"/>
    <mergeCell ref="D289:E289"/>
    <mergeCell ref="D290:E290"/>
    <mergeCell ref="D291:E291"/>
    <mergeCell ref="BH272:BI272"/>
    <mergeCell ref="BJ272:BK272"/>
    <mergeCell ref="AJ272:AK272"/>
    <mergeCell ref="AL272:AM272"/>
    <mergeCell ref="AN272:AO272"/>
    <mergeCell ref="AP272:AQ272"/>
    <mergeCell ref="AR272:AS272"/>
    <mergeCell ref="AT272:AU272"/>
    <mergeCell ref="X272:Y272"/>
    <mergeCell ref="Z272:AA272"/>
    <mergeCell ref="AB272:AC272"/>
    <mergeCell ref="AD272:AE272"/>
    <mergeCell ref="AF272:AG272"/>
    <mergeCell ref="AH272:AI272"/>
    <mergeCell ref="C271:E273"/>
    <mergeCell ref="F271:K271"/>
    <mergeCell ref="L271:Q271"/>
    <mergeCell ref="AJ295:AO295"/>
    <mergeCell ref="AP295:AU295"/>
    <mergeCell ref="AV295:BA295"/>
    <mergeCell ref="BB295:BG295"/>
    <mergeCell ref="BH295:BM295"/>
    <mergeCell ref="BN295:BS295"/>
    <mergeCell ref="C295:E297"/>
    <mergeCell ref="F295:K295"/>
    <mergeCell ref="L295:Q295"/>
    <mergeCell ref="R295:W295"/>
    <mergeCell ref="X295:AC295"/>
    <mergeCell ref="AD295:AI295"/>
    <mergeCell ref="F296:G296"/>
    <mergeCell ref="H296:I296"/>
    <mergeCell ref="J296:K296"/>
    <mergeCell ref="L296:M296"/>
    <mergeCell ref="BN296:BO296"/>
    <mergeCell ref="BP296:BQ296"/>
    <mergeCell ref="BR296:BS296"/>
    <mergeCell ref="BF296:BG296"/>
    <mergeCell ref="BH296:BI296"/>
    <mergeCell ref="C298:C315"/>
    <mergeCell ref="D298:D302"/>
    <mergeCell ref="D303:D306"/>
    <mergeCell ref="D307:D312"/>
    <mergeCell ref="D313:E313"/>
    <mergeCell ref="AX296:AY296"/>
    <mergeCell ref="AZ296:BA296"/>
    <mergeCell ref="BB296:BC296"/>
    <mergeCell ref="BD296:BE296"/>
    <mergeCell ref="AL296:AM296"/>
    <mergeCell ref="AN296:AO296"/>
    <mergeCell ref="AP296:AQ296"/>
    <mergeCell ref="AR296:AS296"/>
    <mergeCell ref="AT296:AU296"/>
    <mergeCell ref="AV296:AW296"/>
    <mergeCell ref="Z296:AA296"/>
    <mergeCell ref="AB296:AC296"/>
    <mergeCell ref="AD296:AE296"/>
    <mergeCell ref="AF296:AG296"/>
    <mergeCell ref="D314:E314"/>
    <mergeCell ref="D315:E315"/>
    <mergeCell ref="R319:W319"/>
    <mergeCell ref="V320:W320"/>
    <mergeCell ref="BJ296:BK296"/>
    <mergeCell ref="BL296:BM296"/>
    <mergeCell ref="AH296:AI296"/>
    <mergeCell ref="AJ296:AK296"/>
    <mergeCell ref="N296:O296"/>
    <mergeCell ref="P296:Q296"/>
    <mergeCell ref="R296:S296"/>
    <mergeCell ref="T296:U296"/>
    <mergeCell ref="V296:W296"/>
    <mergeCell ref="X296:Y296"/>
    <mergeCell ref="BH319:BM319"/>
    <mergeCell ref="BF320:BG320"/>
    <mergeCell ref="BN319:BS319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X319:AC319"/>
    <mergeCell ref="AD319:AI319"/>
    <mergeCell ref="AJ319:AO319"/>
    <mergeCell ref="AP319:AU319"/>
    <mergeCell ref="AV319:BA319"/>
    <mergeCell ref="BB319:BG319"/>
    <mergeCell ref="BL320:BM320"/>
    <mergeCell ref="BN320:BO320"/>
    <mergeCell ref="BP320:BQ320"/>
    <mergeCell ref="BR320:BS320"/>
    <mergeCell ref="AV320:AW320"/>
    <mergeCell ref="AX320:AY320"/>
    <mergeCell ref="AZ320:BA320"/>
    <mergeCell ref="BB320:BC320"/>
    <mergeCell ref="BD320:BE320"/>
    <mergeCell ref="C322:C339"/>
    <mergeCell ref="D322:D326"/>
    <mergeCell ref="D327:D330"/>
    <mergeCell ref="D331:D336"/>
    <mergeCell ref="D337:E337"/>
    <mergeCell ref="D338:E338"/>
    <mergeCell ref="D339:E339"/>
    <mergeCell ref="BH320:BI320"/>
    <mergeCell ref="BJ320:BK320"/>
    <mergeCell ref="AJ320:AK320"/>
    <mergeCell ref="AL320:AM320"/>
    <mergeCell ref="AN320:AO320"/>
    <mergeCell ref="AP320:AQ320"/>
    <mergeCell ref="AR320:AS320"/>
    <mergeCell ref="AT320:AU320"/>
    <mergeCell ref="X320:Y320"/>
    <mergeCell ref="Z320:AA320"/>
    <mergeCell ref="AB320:AC320"/>
    <mergeCell ref="AD320:AE320"/>
    <mergeCell ref="AF320:AG320"/>
    <mergeCell ref="AH320:AI320"/>
    <mergeCell ref="C319:E321"/>
    <mergeCell ref="F319:K319"/>
    <mergeCell ref="L319:Q319"/>
    <mergeCell ref="AJ343:AO343"/>
    <mergeCell ref="AP343:AU343"/>
    <mergeCell ref="AV343:BA343"/>
    <mergeCell ref="BB343:BG343"/>
    <mergeCell ref="BH343:BM343"/>
    <mergeCell ref="BN343:BS343"/>
    <mergeCell ref="C343:E345"/>
    <mergeCell ref="F343:K343"/>
    <mergeCell ref="L343:Q343"/>
    <mergeCell ref="R343:W343"/>
    <mergeCell ref="X343:AC343"/>
    <mergeCell ref="AD343:AI343"/>
    <mergeCell ref="F344:G344"/>
    <mergeCell ref="H344:I344"/>
    <mergeCell ref="J344:K344"/>
    <mergeCell ref="L344:M344"/>
    <mergeCell ref="BN344:BO344"/>
    <mergeCell ref="BP344:BQ344"/>
    <mergeCell ref="BR344:BS344"/>
    <mergeCell ref="BF344:BG344"/>
    <mergeCell ref="BH344:BI344"/>
    <mergeCell ref="C346:C363"/>
    <mergeCell ref="D346:D350"/>
    <mergeCell ref="D351:D354"/>
    <mergeCell ref="D355:D360"/>
    <mergeCell ref="D361:E361"/>
    <mergeCell ref="AX344:AY344"/>
    <mergeCell ref="AZ344:BA344"/>
    <mergeCell ref="BB344:BC344"/>
    <mergeCell ref="BD344:BE344"/>
    <mergeCell ref="AL344:AM344"/>
    <mergeCell ref="AN344:AO344"/>
    <mergeCell ref="AP344:AQ344"/>
    <mergeCell ref="AR344:AS344"/>
    <mergeCell ref="AT344:AU344"/>
    <mergeCell ref="AV344:AW344"/>
    <mergeCell ref="Z344:AA344"/>
    <mergeCell ref="AB344:AC344"/>
    <mergeCell ref="AD344:AE344"/>
    <mergeCell ref="AF344:AG344"/>
    <mergeCell ref="D362:E362"/>
    <mergeCell ref="D363:E363"/>
    <mergeCell ref="R367:W367"/>
    <mergeCell ref="V368:W368"/>
    <mergeCell ref="BJ344:BK344"/>
    <mergeCell ref="BL344:BM344"/>
    <mergeCell ref="AH344:AI344"/>
    <mergeCell ref="AJ344:AK344"/>
    <mergeCell ref="N344:O344"/>
    <mergeCell ref="P344:Q344"/>
    <mergeCell ref="R344:S344"/>
    <mergeCell ref="T344:U344"/>
    <mergeCell ref="V344:W344"/>
    <mergeCell ref="X344:Y344"/>
    <mergeCell ref="BH367:BM367"/>
    <mergeCell ref="BF368:BG368"/>
    <mergeCell ref="BN367:BS367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X367:AC367"/>
    <mergeCell ref="AD367:AI367"/>
    <mergeCell ref="AJ367:AO367"/>
    <mergeCell ref="AP367:AU367"/>
    <mergeCell ref="AV367:BA367"/>
    <mergeCell ref="BB367:BG367"/>
    <mergeCell ref="BL368:BM368"/>
    <mergeCell ref="BN368:BO368"/>
    <mergeCell ref="BP368:BQ368"/>
    <mergeCell ref="BR368:BS368"/>
    <mergeCell ref="AV368:AW368"/>
    <mergeCell ref="AX368:AY368"/>
    <mergeCell ref="AZ368:BA368"/>
    <mergeCell ref="BB368:BC368"/>
    <mergeCell ref="BD368:BE368"/>
    <mergeCell ref="C370:C387"/>
    <mergeCell ref="D370:D374"/>
    <mergeCell ref="D375:D378"/>
    <mergeCell ref="D379:D384"/>
    <mergeCell ref="D385:E385"/>
    <mergeCell ref="D386:E386"/>
    <mergeCell ref="D387:E387"/>
    <mergeCell ref="BH368:BI368"/>
    <mergeCell ref="BJ368:BK368"/>
    <mergeCell ref="AJ368:AK368"/>
    <mergeCell ref="AL368:AM368"/>
    <mergeCell ref="AN368:AO368"/>
    <mergeCell ref="AP368:AQ368"/>
    <mergeCell ref="AR368:AS368"/>
    <mergeCell ref="AT368:AU368"/>
    <mergeCell ref="X368:Y368"/>
    <mergeCell ref="Z368:AA368"/>
    <mergeCell ref="AB368:AC368"/>
    <mergeCell ref="AD368:AE368"/>
    <mergeCell ref="AF368:AG368"/>
    <mergeCell ref="AH368:AI368"/>
    <mergeCell ref="C367:E369"/>
    <mergeCell ref="F367:K367"/>
    <mergeCell ref="L367:Q367"/>
  </mergeCells>
  <phoneticPr fontId="3" type="noConversion"/>
  <printOptions horizontalCentered="1"/>
  <pageMargins left="0.19685039370078741" right="0.19685039370078741" top="0.27559055118110237" bottom="0.27559055118110237" header="0" footer="0"/>
  <pageSetup paperSize="8" scale="42" fitToHeight="8" orientation="landscape" r:id="rId1"/>
  <rowBreaks count="3" manualBreakCount="3">
    <brk id="99" max="16383" man="1"/>
    <brk id="195" max="16383" man="1"/>
    <brk id="29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4.9989318521683403E-2"/>
  </sheetPr>
  <dimension ref="B2:R57"/>
  <sheetViews>
    <sheetView showGridLines="0" topLeftCell="A22" workbookViewId="0">
      <selection activeCell="E6" sqref="E6"/>
    </sheetView>
  </sheetViews>
  <sheetFormatPr defaultRowHeight="16.5" x14ac:dyDescent="0.3"/>
  <cols>
    <col min="1" max="1" width="2.875" customWidth="1"/>
  </cols>
  <sheetData>
    <row r="2" spans="2:16" x14ac:dyDescent="0.3">
      <c r="B2" s="245" t="s">
        <v>119</v>
      </c>
    </row>
    <row r="3" spans="2:16" ht="12.75" customHeight="1" x14ac:dyDescent="0.3">
      <c r="B3" s="245"/>
      <c r="C3" s="245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79" t="s">
        <v>118</v>
      </c>
    </row>
    <row r="4" spans="2:16" x14ac:dyDescent="0.3">
      <c r="B4" s="384" t="s">
        <v>112</v>
      </c>
      <c r="C4" s="384" t="s">
        <v>112</v>
      </c>
      <c r="D4" s="384" t="s">
        <v>111</v>
      </c>
      <c r="E4" s="268" t="s">
        <v>99</v>
      </c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9"/>
    </row>
    <row r="5" spans="2:16" ht="17.25" thickBot="1" x14ac:dyDescent="0.35">
      <c r="B5" s="385"/>
      <c r="C5" s="385"/>
      <c r="D5" s="385"/>
      <c r="E5" s="270">
        <v>1</v>
      </c>
      <c r="F5" s="271">
        <v>2</v>
      </c>
      <c r="G5" s="272">
        <v>3</v>
      </c>
      <c r="H5" s="272">
        <v>4</v>
      </c>
      <c r="I5" s="272">
        <v>5</v>
      </c>
      <c r="J5" s="272">
        <v>6</v>
      </c>
      <c r="K5" s="272">
        <v>7</v>
      </c>
      <c r="L5" s="272">
        <v>8</v>
      </c>
      <c r="M5" s="272">
        <v>9</v>
      </c>
      <c r="N5" s="272">
        <v>10</v>
      </c>
      <c r="O5" s="272">
        <v>11</v>
      </c>
      <c r="P5" s="273">
        <v>12</v>
      </c>
    </row>
    <row r="6" spans="2:16" ht="17.25" thickTop="1" x14ac:dyDescent="0.3">
      <c r="B6" s="388" t="s">
        <v>113</v>
      </c>
      <c r="C6" s="247" t="s">
        <v>108</v>
      </c>
      <c r="D6" s="248">
        <f>SUM(E6:P6)</f>
        <v>17193</v>
      </c>
      <c r="E6" s="249">
        <f>[7]Sheet1!Y23</f>
        <v>1227</v>
      </c>
      <c r="F6" s="250">
        <f>[7]Sheet1!Z23</f>
        <v>988</v>
      </c>
      <c r="G6" s="250">
        <f>[7]Sheet1!AA23</f>
        <v>1108</v>
      </c>
      <c r="H6" s="250">
        <f>[7]Sheet1!AB23</f>
        <v>1228</v>
      </c>
      <c r="I6" s="250">
        <f>[7]Sheet1!AC23</f>
        <v>1468</v>
      </c>
      <c r="J6" s="250">
        <f>[7]Sheet1!AD23</f>
        <v>1528</v>
      </c>
      <c r="K6" s="250">
        <f>[7]Sheet1!AE23</f>
        <v>1647</v>
      </c>
      <c r="L6" s="250">
        <f>[7]Sheet1!AF23</f>
        <v>1769</v>
      </c>
      <c r="M6" s="250">
        <f>[7]Sheet1!AG23</f>
        <v>1647</v>
      </c>
      <c r="N6" s="250">
        <f>[7]Sheet1!AH23</f>
        <v>1647</v>
      </c>
      <c r="O6" s="250">
        <f>[7]Sheet1!AI23</f>
        <v>1528</v>
      </c>
      <c r="P6" s="251">
        <f>[7]Sheet1!AJ23</f>
        <v>1408</v>
      </c>
    </row>
    <row r="7" spans="2:16" x14ac:dyDescent="0.3">
      <c r="B7" s="383"/>
      <c r="C7" s="252" t="s">
        <v>109</v>
      </c>
      <c r="D7" s="253">
        <f t="shared" ref="D7:D9" si="0">SUM(E7:P7)</f>
        <v>7369</v>
      </c>
      <c r="E7" s="254">
        <f>[7]Sheet1!Y24</f>
        <v>582</v>
      </c>
      <c r="F7" s="255">
        <f>[7]Sheet1!Z24</f>
        <v>478</v>
      </c>
      <c r="G7" s="255">
        <f>[7]Sheet1!AA24</f>
        <v>534</v>
      </c>
      <c r="H7" s="255">
        <f>[7]Sheet1!AB24</f>
        <v>587</v>
      </c>
      <c r="I7" s="255">
        <f>[7]Sheet1!AC24</f>
        <v>643</v>
      </c>
      <c r="J7" s="255">
        <f>[7]Sheet1!AD24</f>
        <v>600</v>
      </c>
      <c r="K7" s="255">
        <f>[7]Sheet1!AE24</f>
        <v>782</v>
      </c>
      <c r="L7" s="255">
        <f>[7]Sheet1!AF24</f>
        <v>832</v>
      </c>
      <c r="M7" s="255">
        <f>[7]Sheet1!AG24</f>
        <v>706</v>
      </c>
      <c r="N7" s="255">
        <f>[7]Sheet1!AH24</f>
        <v>600</v>
      </c>
      <c r="O7" s="255">
        <f>[7]Sheet1!AI24</f>
        <v>491</v>
      </c>
      <c r="P7" s="256">
        <f>[7]Sheet1!AJ24</f>
        <v>534</v>
      </c>
    </row>
    <row r="8" spans="2:16" x14ac:dyDescent="0.3">
      <c r="B8" s="383"/>
      <c r="C8" s="252" t="s">
        <v>110</v>
      </c>
      <c r="D8" s="253">
        <f t="shared" ref="D8:D13" si="1">SUM(E8:P8)</f>
        <v>1605</v>
      </c>
      <c r="E8" s="254">
        <f>[7]Sheet1!Y25</f>
        <v>127</v>
      </c>
      <c r="F8" s="255">
        <f>[7]Sheet1!Z25</f>
        <v>104</v>
      </c>
      <c r="G8" s="255">
        <f>[7]Sheet1!AA25</f>
        <v>116</v>
      </c>
      <c r="H8" s="255">
        <f>[7]Sheet1!AB25</f>
        <v>128</v>
      </c>
      <c r="I8" s="255">
        <f>[7]Sheet1!AC25</f>
        <v>140</v>
      </c>
      <c r="J8" s="255">
        <f>[7]Sheet1!AD25</f>
        <v>131</v>
      </c>
      <c r="K8" s="255">
        <f>[7]Sheet1!AE25</f>
        <v>170</v>
      </c>
      <c r="L8" s="255">
        <f>[7]Sheet1!AF25</f>
        <v>181</v>
      </c>
      <c r="M8" s="255">
        <f>[7]Sheet1!AG25</f>
        <v>154</v>
      </c>
      <c r="N8" s="255">
        <f>[7]Sheet1!AH25</f>
        <v>131</v>
      </c>
      <c r="O8" s="255">
        <f>[7]Sheet1!AI25</f>
        <v>107</v>
      </c>
      <c r="P8" s="256">
        <f>[7]Sheet1!AJ25</f>
        <v>116</v>
      </c>
    </row>
    <row r="9" spans="2:16" x14ac:dyDescent="0.3">
      <c r="B9" s="383"/>
      <c r="C9" s="274" t="s">
        <v>115</v>
      </c>
      <c r="D9" s="275">
        <f t="shared" si="0"/>
        <v>26167</v>
      </c>
      <c r="E9" s="276">
        <f>SUM(E6:E8)</f>
        <v>1936</v>
      </c>
      <c r="F9" s="277">
        <f t="shared" ref="F9:P9" si="2">SUM(F6:F8)</f>
        <v>1570</v>
      </c>
      <c r="G9" s="277">
        <f t="shared" si="2"/>
        <v>1758</v>
      </c>
      <c r="H9" s="277">
        <f t="shared" si="2"/>
        <v>1943</v>
      </c>
      <c r="I9" s="277">
        <f t="shared" si="2"/>
        <v>2251</v>
      </c>
      <c r="J9" s="277">
        <f t="shared" si="2"/>
        <v>2259</v>
      </c>
      <c r="K9" s="277">
        <f t="shared" si="2"/>
        <v>2599</v>
      </c>
      <c r="L9" s="277">
        <f t="shared" si="2"/>
        <v>2782</v>
      </c>
      <c r="M9" s="277">
        <f t="shared" si="2"/>
        <v>2507</v>
      </c>
      <c r="N9" s="277">
        <f t="shared" si="2"/>
        <v>2378</v>
      </c>
      <c r="O9" s="277">
        <f t="shared" si="2"/>
        <v>2126</v>
      </c>
      <c r="P9" s="278">
        <f t="shared" si="2"/>
        <v>2058</v>
      </c>
    </row>
    <row r="10" spans="2:16" x14ac:dyDescent="0.3">
      <c r="B10" s="383" t="s">
        <v>114</v>
      </c>
      <c r="C10" s="247" t="s">
        <v>108</v>
      </c>
      <c r="D10" s="248">
        <f t="shared" si="1"/>
        <v>5606774.4098446388</v>
      </c>
      <c r="E10" s="261">
        <f>[7]Sheet1!Y27</f>
        <v>400134.48501595837</v>
      </c>
      <c r="F10" s="262">
        <f>[7]Sheet1!Z27</f>
        <v>322194.67905115476</v>
      </c>
      <c r="G10" s="262">
        <f>[7]Sheet1!AA27</f>
        <v>361327.63602093066</v>
      </c>
      <c r="H10" s="262">
        <f>[7]Sheet1!AB27</f>
        <v>400460.5929907065</v>
      </c>
      <c r="I10" s="262">
        <f>[7]Sheet1!AC27</f>
        <v>478726.5069302583</v>
      </c>
      <c r="J10" s="262">
        <f>[7]Sheet1!AD27</f>
        <v>498292.98541514622</v>
      </c>
      <c r="K10" s="262">
        <f>[7]Sheet1!AE27</f>
        <v>537099.83441017405</v>
      </c>
      <c r="L10" s="286">
        <f>[7]Sheet1!AF27</f>
        <v>576885.00732944603</v>
      </c>
      <c r="M10" s="262">
        <f>[7]Sheet1!AG27</f>
        <v>537099.83441017405</v>
      </c>
      <c r="N10" s="262">
        <f>[7]Sheet1!AH27</f>
        <v>537099.83441017405</v>
      </c>
      <c r="O10" s="262">
        <f>[7]Sheet1!AI27</f>
        <v>498292.98541514622</v>
      </c>
      <c r="P10" s="263">
        <f>[7]Sheet1!AJ27</f>
        <v>459160.02844537032</v>
      </c>
    </row>
    <row r="11" spans="2:16" x14ac:dyDescent="0.3">
      <c r="B11" s="383"/>
      <c r="C11" s="252" t="s">
        <v>109</v>
      </c>
      <c r="D11" s="253">
        <f t="shared" si="1"/>
        <v>2086314.0638487083</v>
      </c>
      <c r="E11" s="264">
        <f>[7]Sheet1!Y28</f>
        <v>164776.05986700344</v>
      </c>
      <c r="F11" s="265">
        <f>[7]Sheet1!Z28</f>
        <v>135331.54057805438</v>
      </c>
      <c r="G11" s="265">
        <f>[7]Sheet1!AA28</f>
        <v>151186.28173364233</v>
      </c>
      <c r="H11" s="265">
        <f>[7]Sheet1!AB28</f>
        <v>166191.66175589521</v>
      </c>
      <c r="I11" s="265">
        <f>[7]Sheet1!AC28</f>
        <v>182046.40291148319</v>
      </c>
      <c r="J11" s="265">
        <f>[7]Sheet1!AD28</f>
        <v>169872.22666701386</v>
      </c>
      <c r="K11" s="265">
        <f>[7]Sheet1!AE28</f>
        <v>221400.13542267471</v>
      </c>
      <c r="L11" s="287">
        <f>[7]Sheet1!AF28</f>
        <v>235556.15431159255</v>
      </c>
      <c r="M11" s="265">
        <f>[7]Sheet1!AG28</f>
        <v>199882.98671151962</v>
      </c>
      <c r="N11" s="265">
        <f>[7]Sheet1!AH28</f>
        <v>169872.22666701386</v>
      </c>
      <c r="O11" s="265">
        <f>[7]Sheet1!AI28</f>
        <v>139012.105489173</v>
      </c>
      <c r="P11" s="267">
        <f>[7]Sheet1!AJ28</f>
        <v>151186.28173364233</v>
      </c>
    </row>
    <row r="12" spans="2:16" x14ac:dyDescent="0.3">
      <c r="B12" s="383"/>
      <c r="C12" s="252" t="s">
        <v>116</v>
      </c>
      <c r="D12" s="253">
        <f t="shared" si="1"/>
        <v>0</v>
      </c>
      <c r="E12" s="264">
        <f>[7]Sheet1!Y29</f>
        <v>0</v>
      </c>
      <c r="F12" s="265">
        <f>[7]Sheet1!Z29</f>
        <v>0</v>
      </c>
      <c r="G12" s="265">
        <f>[7]Sheet1!AA29</f>
        <v>0</v>
      </c>
      <c r="H12" s="265">
        <f>[7]Sheet1!AB29</f>
        <v>0</v>
      </c>
      <c r="I12" s="265">
        <f>[7]Sheet1!AC29</f>
        <v>0</v>
      </c>
      <c r="J12" s="265">
        <f>[7]Sheet1!AD29</f>
        <v>0</v>
      </c>
      <c r="K12" s="265">
        <f>[7]Sheet1!AE29</f>
        <v>0</v>
      </c>
      <c r="L12" s="287">
        <f>[7]Sheet1!AF29</f>
        <v>0</v>
      </c>
      <c r="M12" s="265">
        <f>[7]Sheet1!AG29</f>
        <v>0</v>
      </c>
      <c r="N12" s="265">
        <f>[7]Sheet1!AH29</f>
        <v>0</v>
      </c>
      <c r="O12" s="265">
        <f>[7]Sheet1!AI29</f>
        <v>0</v>
      </c>
      <c r="P12" s="267">
        <f>[7]Sheet1!AJ29</f>
        <v>0</v>
      </c>
    </row>
    <row r="13" spans="2:16" x14ac:dyDescent="0.3">
      <c r="B13" s="383"/>
      <c r="C13" s="274" t="s">
        <v>115</v>
      </c>
      <c r="D13" s="275">
        <f t="shared" si="1"/>
        <v>7693088.4736933475</v>
      </c>
      <c r="E13" s="276">
        <f>SUM(E10:E12)</f>
        <v>564910.54488296178</v>
      </c>
      <c r="F13" s="277">
        <f t="shared" ref="F13" si="3">SUM(F10:F12)</f>
        <v>457526.21962920914</v>
      </c>
      <c r="G13" s="277">
        <f t="shared" ref="G13" si="4">SUM(G10:G12)</f>
        <v>512513.91775457299</v>
      </c>
      <c r="H13" s="277">
        <f t="shared" ref="H13" si="5">SUM(H10:H12)</f>
        <v>566652.25474660168</v>
      </c>
      <c r="I13" s="277">
        <f t="shared" ref="I13" si="6">SUM(I10:I12)</f>
        <v>660772.90984174144</v>
      </c>
      <c r="J13" s="277">
        <f t="shared" ref="J13" si="7">SUM(J10:J12)</f>
        <v>668165.21208216005</v>
      </c>
      <c r="K13" s="277">
        <f t="shared" ref="K13" si="8">SUM(K10:K12)</f>
        <v>758499.96983284876</v>
      </c>
      <c r="L13" s="288">
        <f t="shared" ref="L13" si="9">SUM(L10:L12)</f>
        <v>812441.16164103861</v>
      </c>
      <c r="M13" s="277">
        <f t="shared" ref="M13" si="10">SUM(M10:M12)</f>
        <v>736982.82112169371</v>
      </c>
      <c r="N13" s="277">
        <f t="shared" ref="N13" si="11">SUM(N10:N12)</f>
        <v>706972.06107718789</v>
      </c>
      <c r="O13" s="277">
        <f t="shared" ref="O13" si="12">SUM(O10:O12)</f>
        <v>637305.09090431919</v>
      </c>
      <c r="P13" s="278">
        <f t="shared" ref="P13" si="13">SUM(P10:P12)</f>
        <v>610346.31017901259</v>
      </c>
    </row>
    <row r="14" spans="2:16" x14ac:dyDescent="0.3">
      <c r="B14" s="383" t="s">
        <v>117</v>
      </c>
      <c r="C14" s="247" t="s">
        <v>108</v>
      </c>
      <c r="D14" s="248">
        <f>D10/D6</f>
        <v>326.10797474813234</v>
      </c>
      <c r="E14" s="261">
        <f>E10/E6</f>
        <v>326.10797474813234</v>
      </c>
      <c r="F14" s="262">
        <f t="shared" ref="F14:P14" si="14">F10/F6</f>
        <v>326.10797474813234</v>
      </c>
      <c r="G14" s="262">
        <f t="shared" si="14"/>
        <v>326.10797474813234</v>
      </c>
      <c r="H14" s="262">
        <f t="shared" si="14"/>
        <v>326.10797474813234</v>
      </c>
      <c r="I14" s="262">
        <f t="shared" si="14"/>
        <v>326.10797474813234</v>
      </c>
      <c r="J14" s="262">
        <f t="shared" si="14"/>
        <v>326.10797474813234</v>
      </c>
      <c r="K14" s="262">
        <f t="shared" si="14"/>
        <v>326.10797474813239</v>
      </c>
      <c r="L14" s="286">
        <f t="shared" si="14"/>
        <v>326.10797474813228</v>
      </c>
      <c r="M14" s="262">
        <f t="shared" si="14"/>
        <v>326.10797474813239</v>
      </c>
      <c r="N14" s="262">
        <f t="shared" si="14"/>
        <v>326.10797474813239</v>
      </c>
      <c r="O14" s="262">
        <f t="shared" si="14"/>
        <v>326.10797474813234</v>
      </c>
      <c r="P14" s="263">
        <f t="shared" si="14"/>
        <v>326.10797474813234</v>
      </c>
    </row>
    <row r="15" spans="2:16" x14ac:dyDescent="0.3">
      <c r="B15" s="383"/>
      <c r="C15" s="252" t="s">
        <v>109</v>
      </c>
      <c r="D15" s="253">
        <f t="shared" ref="D15" si="15">D11/D7</f>
        <v>283.12037777835639</v>
      </c>
      <c r="E15" s="264">
        <f t="shared" ref="E15:P15" si="16">E11/E7</f>
        <v>283.12037777835644</v>
      </c>
      <c r="F15" s="265">
        <f t="shared" si="16"/>
        <v>283.12037777835644</v>
      </c>
      <c r="G15" s="265">
        <f t="shared" si="16"/>
        <v>283.12037777835644</v>
      </c>
      <c r="H15" s="265">
        <f t="shared" si="16"/>
        <v>283.12037777835639</v>
      </c>
      <c r="I15" s="265">
        <f t="shared" si="16"/>
        <v>283.12037777835644</v>
      </c>
      <c r="J15" s="265">
        <f t="shared" si="16"/>
        <v>283.12037777835644</v>
      </c>
      <c r="K15" s="265">
        <f t="shared" si="16"/>
        <v>283.12037777835639</v>
      </c>
      <c r="L15" s="287">
        <f t="shared" si="16"/>
        <v>283.12037777835644</v>
      </c>
      <c r="M15" s="265">
        <f t="shared" si="16"/>
        <v>283.12037777835639</v>
      </c>
      <c r="N15" s="265">
        <f t="shared" si="16"/>
        <v>283.12037777835644</v>
      </c>
      <c r="O15" s="265">
        <f t="shared" si="16"/>
        <v>283.12037777835644</v>
      </c>
      <c r="P15" s="267">
        <f t="shared" si="16"/>
        <v>283.12037777835644</v>
      </c>
    </row>
    <row r="16" spans="2:16" x14ac:dyDescent="0.3">
      <c r="B16" s="383"/>
      <c r="C16" s="252" t="s">
        <v>116</v>
      </c>
      <c r="D16" s="253">
        <f t="shared" ref="D16" si="17">D12/D8</f>
        <v>0</v>
      </c>
      <c r="E16" s="264">
        <f t="shared" ref="E16:P17" si="18">E12/E8</f>
        <v>0</v>
      </c>
      <c r="F16" s="265">
        <f t="shared" si="18"/>
        <v>0</v>
      </c>
      <c r="G16" s="265">
        <f t="shared" si="18"/>
        <v>0</v>
      </c>
      <c r="H16" s="265">
        <f t="shared" si="18"/>
        <v>0</v>
      </c>
      <c r="I16" s="265">
        <f t="shared" si="18"/>
        <v>0</v>
      </c>
      <c r="J16" s="265">
        <f t="shared" si="18"/>
        <v>0</v>
      </c>
      <c r="K16" s="265">
        <f t="shared" si="18"/>
        <v>0</v>
      </c>
      <c r="L16" s="266">
        <f t="shared" si="18"/>
        <v>0</v>
      </c>
      <c r="M16" s="265">
        <f t="shared" si="18"/>
        <v>0</v>
      </c>
      <c r="N16" s="265">
        <f t="shared" si="18"/>
        <v>0</v>
      </c>
      <c r="O16" s="265">
        <f t="shared" si="18"/>
        <v>0</v>
      </c>
      <c r="P16" s="267">
        <f t="shared" si="18"/>
        <v>0</v>
      </c>
    </row>
    <row r="17" spans="2:18" x14ac:dyDescent="0.3">
      <c r="B17" s="389"/>
      <c r="C17" s="274" t="s">
        <v>115</v>
      </c>
      <c r="D17" s="275">
        <f t="shared" ref="D17" si="19">D13/D9</f>
        <v>293.99963594196305</v>
      </c>
      <c r="E17" s="276">
        <f t="shared" si="18"/>
        <v>291.79263681971167</v>
      </c>
      <c r="F17" s="277">
        <f t="shared" si="18"/>
        <v>291.41797428612045</v>
      </c>
      <c r="G17" s="277">
        <f t="shared" si="18"/>
        <v>291.53237642467178</v>
      </c>
      <c r="H17" s="277">
        <f t="shared" si="18"/>
        <v>291.63780481039714</v>
      </c>
      <c r="I17" s="277">
        <f t="shared" si="18"/>
        <v>293.54638375910326</v>
      </c>
      <c r="J17" s="277">
        <f t="shared" si="18"/>
        <v>295.77919968223108</v>
      </c>
      <c r="K17" s="277">
        <f t="shared" si="18"/>
        <v>291.84300493761015</v>
      </c>
      <c r="L17" s="277">
        <f t="shared" si="18"/>
        <v>292.0349251046149</v>
      </c>
      <c r="M17" s="277">
        <f t="shared" si="18"/>
        <v>293.97001241391848</v>
      </c>
      <c r="N17" s="277">
        <f t="shared" si="18"/>
        <v>297.29691382556263</v>
      </c>
      <c r="O17" s="277">
        <f t="shared" si="18"/>
        <v>299.76721114972679</v>
      </c>
      <c r="P17" s="278">
        <f t="shared" si="18"/>
        <v>296.57255110739192</v>
      </c>
    </row>
    <row r="18" spans="2:18" x14ac:dyDescent="0.3">
      <c r="B18" s="381" t="s">
        <v>122</v>
      </c>
      <c r="C18" s="382"/>
      <c r="D18" s="257">
        <f>SUM(E18:P18)</f>
        <v>39055</v>
      </c>
      <c r="E18" s="258">
        <f>107*31</f>
        <v>3317</v>
      </c>
      <c r="F18" s="259">
        <f>107*28</f>
        <v>2996</v>
      </c>
      <c r="G18" s="259">
        <f>107*31</f>
        <v>3317</v>
      </c>
      <c r="H18" s="259">
        <f>107*30</f>
        <v>3210</v>
      </c>
      <c r="I18" s="259">
        <f t="shared" ref="I18:P18" si="20">107*31</f>
        <v>3317</v>
      </c>
      <c r="J18" s="259">
        <f>107*30</f>
        <v>3210</v>
      </c>
      <c r="K18" s="259">
        <f t="shared" si="20"/>
        <v>3317</v>
      </c>
      <c r="L18" s="259">
        <f t="shared" si="20"/>
        <v>3317</v>
      </c>
      <c r="M18" s="259">
        <f>107*30</f>
        <v>3210</v>
      </c>
      <c r="N18" s="259">
        <f t="shared" si="20"/>
        <v>3317</v>
      </c>
      <c r="O18" s="259">
        <f>107*30</f>
        <v>3210</v>
      </c>
      <c r="P18" s="260">
        <f t="shared" si="20"/>
        <v>3317</v>
      </c>
    </row>
    <row r="19" spans="2:18" x14ac:dyDescent="0.3">
      <c r="B19" s="381" t="s">
        <v>121</v>
      </c>
      <c r="C19" s="382"/>
      <c r="D19" s="281">
        <f>D9/D18</f>
        <v>0.67000384073742159</v>
      </c>
      <c r="E19" s="282">
        <f>E9/E18</f>
        <v>0.58365993367500757</v>
      </c>
      <c r="F19" s="283">
        <f t="shared" ref="F19:P19" si="21">F9/F18</f>
        <v>0.52403204272363146</v>
      </c>
      <c r="G19" s="283">
        <f t="shared" si="21"/>
        <v>0.52999698522761529</v>
      </c>
      <c r="H19" s="283">
        <f t="shared" si="21"/>
        <v>0.60529595015576321</v>
      </c>
      <c r="I19" s="283">
        <f t="shared" si="21"/>
        <v>0.6786252637925837</v>
      </c>
      <c r="J19" s="283">
        <f t="shared" si="21"/>
        <v>0.70373831775700935</v>
      </c>
      <c r="K19" s="283">
        <f t="shared" si="21"/>
        <v>0.78353934277962012</v>
      </c>
      <c r="L19" s="283">
        <f t="shared" si="21"/>
        <v>0.83870967741935487</v>
      </c>
      <c r="M19" s="283">
        <f t="shared" si="21"/>
        <v>0.78099688473520246</v>
      </c>
      <c r="N19" s="283">
        <f t="shared" si="21"/>
        <v>0.7169128730780826</v>
      </c>
      <c r="O19" s="283">
        <f t="shared" si="21"/>
        <v>0.66230529595015575</v>
      </c>
      <c r="P19" s="284">
        <f t="shared" si="21"/>
        <v>0.620440156768164</v>
      </c>
    </row>
    <row r="21" spans="2:18" x14ac:dyDescent="0.3">
      <c r="B21" s="245" t="s">
        <v>120</v>
      </c>
    </row>
    <row r="22" spans="2:18" ht="12.75" customHeight="1" x14ac:dyDescent="0.3">
      <c r="B22" s="245"/>
      <c r="C22" s="245"/>
      <c r="D22" s="246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79" t="s">
        <v>118</v>
      </c>
    </row>
    <row r="23" spans="2:18" x14ac:dyDescent="0.3">
      <c r="B23" s="384" t="s">
        <v>112</v>
      </c>
      <c r="C23" s="384" t="s">
        <v>112</v>
      </c>
      <c r="D23" s="384" t="s">
        <v>111</v>
      </c>
      <c r="E23" s="268" t="s">
        <v>99</v>
      </c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9"/>
    </row>
    <row r="24" spans="2:18" ht="17.25" thickBot="1" x14ac:dyDescent="0.35">
      <c r="B24" s="385"/>
      <c r="C24" s="385"/>
      <c r="D24" s="385"/>
      <c r="E24" s="270">
        <v>1</v>
      </c>
      <c r="F24" s="271">
        <v>2</v>
      </c>
      <c r="G24" s="272">
        <v>3</v>
      </c>
      <c r="H24" s="272">
        <v>4</v>
      </c>
      <c r="I24" s="272">
        <v>5</v>
      </c>
      <c r="J24" s="272">
        <v>6</v>
      </c>
      <c r="K24" s="272">
        <v>7</v>
      </c>
      <c r="L24" s="272">
        <v>8</v>
      </c>
      <c r="M24" s="272">
        <v>9</v>
      </c>
      <c r="N24" s="272">
        <v>10</v>
      </c>
      <c r="O24" s="272">
        <v>11</v>
      </c>
      <c r="P24" s="273">
        <v>12</v>
      </c>
    </row>
    <row r="25" spans="2:18" ht="17.25" thickTop="1" x14ac:dyDescent="0.3">
      <c r="B25" s="388" t="s">
        <v>113</v>
      </c>
      <c r="C25" s="247" t="s">
        <v>108</v>
      </c>
      <c r="D25" s="248">
        <f>SUM(E25:P25)</f>
        <v>38243</v>
      </c>
      <c r="E25" s="249">
        <f>[8]Sheet1!Y23</f>
        <v>2732</v>
      </c>
      <c r="F25" s="250">
        <f>[8]Sheet1!Z23</f>
        <v>2199</v>
      </c>
      <c r="G25" s="250">
        <f>[8]Sheet1!AA23</f>
        <v>2465</v>
      </c>
      <c r="H25" s="250">
        <f>[8]Sheet1!AB23</f>
        <v>2732</v>
      </c>
      <c r="I25" s="250">
        <f>[8]Sheet1!AC23</f>
        <v>3265</v>
      </c>
      <c r="J25" s="250">
        <f>[8]Sheet1!AD23</f>
        <v>3398</v>
      </c>
      <c r="K25" s="250">
        <f>[8]Sheet1!AE23</f>
        <v>3664</v>
      </c>
      <c r="L25" s="250">
        <f>[8]Sheet1!AF23</f>
        <v>3931</v>
      </c>
      <c r="M25" s="250">
        <f>[8]Sheet1!AG23</f>
        <v>3664</v>
      </c>
      <c r="N25" s="250">
        <f>[8]Sheet1!AH23</f>
        <v>3664</v>
      </c>
      <c r="O25" s="250">
        <f>[8]Sheet1!AI23</f>
        <v>3398</v>
      </c>
      <c r="P25" s="251">
        <f>[8]Sheet1!AJ23</f>
        <v>3131</v>
      </c>
    </row>
    <row r="26" spans="2:18" x14ac:dyDescent="0.3">
      <c r="B26" s="383"/>
      <c r="C26" s="252" t="s">
        <v>109</v>
      </c>
      <c r="D26" s="253">
        <f t="shared" ref="D26:D32" si="22">SUM(E26:P26)</f>
        <v>16390</v>
      </c>
      <c r="E26" s="254">
        <f>[8]Sheet1!Y24</f>
        <v>1301</v>
      </c>
      <c r="F26" s="255">
        <f>[8]Sheet1!Z24</f>
        <v>1063</v>
      </c>
      <c r="G26" s="255">
        <f>[8]Sheet1!AA24</f>
        <v>1187</v>
      </c>
      <c r="H26" s="255">
        <f>[8]Sheet1!AB24</f>
        <v>1305</v>
      </c>
      <c r="I26" s="255">
        <f>[8]Sheet1!AC24</f>
        <v>1429</v>
      </c>
      <c r="J26" s="255">
        <f>[8]Sheet1!AD24</f>
        <v>1333</v>
      </c>
      <c r="K26" s="255">
        <f>[8]Sheet1!AE24</f>
        <v>1739</v>
      </c>
      <c r="L26" s="255">
        <f>[8]Sheet1!AF24</f>
        <v>1851</v>
      </c>
      <c r="M26" s="255">
        <f>[8]Sheet1!AG24</f>
        <v>1570</v>
      </c>
      <c r="N26" s="255">
        <f>[8]Sheet1!AH24</f>
        <v>1333</v>
      </c>
      <c r="O26" s="255">
        <f>[8]Sheet1!AI24</f>
        <v>1092</v>
      </c>
      <c r="P26" s="256">
        <f>[8]Sheet1!AJ24</f>
        <v>1187</v>
      </c>
    </row>
    <row r="27" spans="2:18" x14ac:dyDescent="0.3">
      <c r="B27" s="383"/>
      <c r="C27" s="252" t="s">
        <v>110</v>
      </c>
      <c r="D27" s="253">
        <f t="shared" si="22"/>
        <v>3570</v>
      </c>
      <c r="E27" s="254">
        <f>[8]Sheet1!Y25</f>
        <v>283</v>
      </c>
      <c r="F27" s="255">
        <f>[8]Sheet1!Z25</f>
        <v>232</v>
      </c>
      <c r="G27" s="255">
        <f>[8]Sheet1!AA25</f>
        <v>259</v>
      </c>
      <c r="H27" s="255">
        <f>[8]Sheet1!AB25</f>
        <v>284</v>
      </c>
      <c r="I27" s="255">
        <f>[8]Sheet1!AC25</f>
        <v>311</v>
      </c>
      <c r="J27" s="255">
        <f>[8]Sheet1!AD25</f>
        <v>290</v>
      </c>
      <c r="K27" s="255">
        <f>[8]Sheet1!AE25</f>
        <v>379</v>
      </c>
      <c r="L27" s="255">
        <f>[8]Sheet1!AF25</f>
        <v>403</v>
      </c>
      <c r="M27" s="255">
        <f>[8]Sheet1!AG25</f>
        <v>342</v>
      </c>
      <c r="N27" s="255">
        <f>[8]Sheet1!AH25</f>
        <v>290</v>
      </c>
      <c r="O27" s="255">
        <f>[8]Sheet1!AI25</f>
        <v>238</v>
      </c>
      <c r="P27" s="256">
        <f>[8]Sheet1!AJ25</f>
        <v>259</v>
      </c>
      <c r="R27" s="280"/>
    </row>
    <row r="28" spans="2:18" x14ac:dyDescent="0.3">
      <c r="B28" s="383"/>
      <c r="C28" s="274" t="s">
        <v>115</v>
      </c>
      <c r="D28" s="275">
        <f t="shared" si="22"/>
        <v>57903</v>
      </c>
      <c r="E28" s="276">
        <f>SUM(E25:E27)</f>
        <v>4316</v>
      </c>
      <c r="F28" s="277">
        <f t="shared" ref="F28" si="23">SUM(F25:F27)</f>
        <v>3494</v>
      </c>
      <c r="G28" s="277">
        <f t="shared" ref="G28" si="24">SUM(G25:G27)</f>
        <v>3911</v>
      </c>
      <c r="H28" s="277">
        <f t="shared" ref="H28" si="25">SUM(H25:H27)</f>
        <v>4321</v>
      </c>
      <c r="I28" s="277">
        <f t="shared" ref="I28" si="26">SUM(I25:I27)</f>
        <v>5005</v>
      </c>
      <c r="J28" s="277">
        <f t="shared" ref="J28" si="27">SUM(J25:J27)</f>
        <v>5021</v>
      </c>
      <c r="K28" s="277">
        <f t="shared" ref="K28:P28" si="28">SUM(K25:K27)-50</f>
        <v>5732</v>
      </c>
      <c r="L28" s="277">
        <f t="shared" si="28"/>
        <v>6135</v>
      </c>
      <c r="M28" s="277">
        <f t="shared" si="28"/>
        <v>5526</v>
      </c>
      <c r="N28" s="277">
        <f t="shared" si="28"/>
        <v>5237</v>
      </c>
      <c r="O28" s="277">
        <f t="shared" si="28"/>
        <v>4678</v>
      </c>
      <c r="P28" s="278">
        <f t="shared" si="28"/>
        <v>4527</v>
      </c>
    </row>
    <row r="29" spans="2:18" x14ac:dyDescent="0.3">
      <c r="B29" s="383" t="s">
        <v>114</v>
      </c>
      <c r="C29" s="247" t="s">
        <v>108</v>
      </c>
      <c r="D29" s="248">
        <f t="shared" si="22"/>
        <v>12471347.278292825</v>
      </c>
      <c r="E29" s="261">
        <f>[8]Sheet1!Y27</f>
        <v>890926.98701189761</v>
      </c>
      <c r="F29" s="262">
        <f>[8]Sheet1!Z27</f>
        <v>717111.43647114304</v>
      </c>
      <c r="G29" s="262">
        <f>[8]Sheet1!AA27</f>
        <v>803856.15775414626</v>
      </c>
      <c r="H29" s="262">
        <f>[8]Sheet1!AB27</f>
        <v>890926.98701189761</v>
      </c>
      <c r="I29" s="262">
        <f>[8]Sheet1!AC27</f>
        <v>1064742.5375526522</v>
      </c>
      <c r="J29" s="262">
        <f>[8]Sheet1!AD27</f>
        <v>1108114.8981941538</v>
      </c>
      <c r="K29" s="262">
        <f>[8]Sheet1!AE27</f>
        <v>1194859.6194771568</v>
      </c>
      <c r="L29" s="286">
        <f>[8]Sheet1!AF27</f>
        <v>1281930.4487349084</v>
      </c>
      <c r="M29" s="262">
        <f>[8]Sheet1!AG27</f>
        <v>1194859.6194771568</v>
      </c>
      <c r="N29" s="262">
        <f>[8]Sheet1!AH27</f>
        <v>1194859.6194771568</v>
      </c>
      <c r="O29" s="262">
        <f>[8]Sheet1!AI27</f>
        <v>1108114.8981941538</v>
      </c>
      <c r="P29" s="263">
        <f>[8]Sheet1!AJ27</f>
        <v>1021044.0689364023</v>
      </c>
    </row>
    <row r="30" spans="2:18" x14ac:dyDescent="0.3">
      <c r="B30" s="383"/>
      <c r="C30" s="252" t="s">
        <v>109</v>
      </c>
      <c r="D30" s="253">
        <f t="shared" si="22"/>
        <v>4640342.9917872623</v>
      </c>
      <c r="E30" s="264">
        <f>[8]Sheet1!Y28</f>
        <v>368339.61148964171</v>
      </c>
      <c r="F30" s="265">
        <f>[8]Sheet1!Z28</f>
        <v>300956.96157839289</v>
      </c>
      <c r="G30" s="265">
        <f>[8]Sheet1!AA28</f>
        <v>336063.88842290908</v>
      </c>
      <c r="H30" s="265">
        <f>[8]Sheet1!AB28</f>
        <v>369472.09300075512</v>
      </c>
      <c r="I30" s="265">
        <f>[8]Sheet1!AC28</f>
        <v>404579.01984527137</v>
      </c>
      <c r="J30" s="265">
        <f>[8]Sheet1!AD28</f>
        <v>377399.46357854916</v>
      </c>
      <c r="K30" s="265">
        <f>[8]Sheet1!AE28</f>
        <v>492346.33695656178</v>
      </c>
      <c r="L30" s="287">
        <f>[8]Sheet1!AF28</f>
        <v>524055.81926773774</v>
      </c>
      <c r="M30" s="265">
        <f>[8]Sheet1!AG28</f>
        <v>444498.99311201961</v>
      </c>
      <c r="N30" s="265">
        <f>[8]Sheet1!AH28</f>
        <v>377399.46357854916</v>
      </c>
      <c r="O30" s="265">
        <f>[8]Sheet1!AI28</f>
        <v>309167.45253396523</v>
      </c>
      <c r="P30" s="267">
        <f>[8]Sheet1!AJ28</f>
        <v>336063.88842290908</v>
      </c>
    </row>
    <row r="31" spans="2:18" x14ac:dyDescent="0.3">
      <c r="B31" s="383"/>
      <c r="C31" s="252" t="s">
        <v>116</v>
      </c>
      <c r="D31" s="253">
        <f t="shared" si="22"/>
        <v>0</v>
      </c>
      <c r="E31" s="264">
        <f>[8]Sheet1!Y29</f>
        <v>0</v>
      </c>
      <c r="F31" s="265">
        <f>[8]Sheet1!Z29</f>
        <v>0</v>
      </c>
      <c r="G31" s="265">
        <f>[8]Sheet1!AA29</f>
        <v>0</v>
      </c>
      <c r="H31" s="265">
        <f>[8]Sheet1!AB29</f>
        <v>0</v>
      </c>
      <c r="I31" s="265">
        <f>[8]Sheet1!AC29</f>
        <v>0</v>
      </c>
      <c r="J31" s="265">
        <f>[8]Sheet1!AD29</f>
        <v>0</v>
      </c>
      <c r="K31" s="265">
        <f>[8]Sheet1!AE29</f>
        <v>0</v>
      </c>
      <c r="L31" s="287">
        <f>[8]Sheet1!AF29</f>
        <v>0</v>
      </c>
      <c r="M31" s="265">
        <f>[8]Sheet1!AG29</f>
        <v>0</v>
      </c>
      <c r="N31" s="265">
        <f>[8]Sheet1!AH29</f>
        <v>0</v>
      </c>
      <c r="O31" s="265">
        <f>[8]Sheet1!AI29</f>
        <v>0</v>
      </c>
      <c r="P31" s="267">
        <f>[8]Sheet1!AJ29</f>
        <v>0</v>
      </c>
    </row>
    <row r="32" spans="2:18" x14ac:dyDescent="0.3">
      <c r="B32" s="383"/>
      <c r="C32" s="274" t="s">
        <v>115</v>
      </c>
      <c r="D32" s="275">
        <f t="shared" si="22"/>
        <v>17111690.270080086</v>
      </c>
      <c r="E32" s="276">
        <f>SUM(E29:E31)</f>
        <v>1259266.5985015393</v>
      </c>
      <c r="F32" s="277">
        <f t="shared" ref="F32" si="29">SUM(F29:F31)</f>
        <v>1018068.3980495359</v>
      </c>
      <c r="G32" s="277">
        <f t="shared" ref="G32" si="30">SUM(G29:G31)</f>
        <v>1139920.0461770552</v>
      </c>
      <c r="H32" s="277">
        <f t="shared" ref="H32" si="31">SUM(H29:H31)</f>
        <v>1260399.0800126528</v>
      </c>
      <c r="I32" s="277">
        <f t="shared" ref="I32" si="32">SUM(I29:I31)</f>
        <v>1469321.5573979234</v>
      </c>
      <c r="J32" s="277">
        <f t="shared" ref="J32" si="33">SUM(J29:J31)</f>
        <v>1485514.361772703</v>
      </c>
      <c r="K32" s="277">
        <f t="shared" ref="K32" si="34">SUM(K29:K31)</f>
        <v>1687205.9564337186</v>
      </c>
      <c r="L32" s="288">
        <f t="shared" ref="L32" si="35">SUM(L29:L31)</f>
        <v>1805986.268002646</v>
      </c>
      <c r="M32" s="277">
        <f t="shared" ref="M32" si="36">SUM(M29:M31)</f>
        <v>1639358.6125891763</v>
      </c>
      <c r="N32" s="277">
        <f t="shared" ref="N32" si="37">SUM(N29:N31)</f>
        <v>1572259.083055706</v>
      </c>
      <c r="O32" s="277">
        <f t="shared" ref="O32" si="38">SUM(O29:O31)</f>
        <v>1417282.350728119</v>
      </c>
      <c r="P32" s="278">
        <f t="shared" ref="P32" si="39">SUM(P29:P31)</f>
        <v>1357107.9573593114</v>
      </c>
    </row>
    <row r="33" spans="2:18" x14ac:dyDescent="0.3">
      <c r="B33" s="383" t="s">
        <v>117</v>
      </c>
      <c r="C33" s="247" t="s">
        <v>108</v>
      </c>
      <c r="D33" s="248">
        <f>D29/D25</f>
        <v>326.10797474813234</v>
      </c>
      <c r="E33" s="261">
        <f>E29/E25</f>
        <v>326.10797474813234</v>
      </c>
      <c r="F33" s="262">
        <f t="shared" ref="F33:P33" si="40">F29/F25</f>
        <v>326.10797474813234</v>
      </c>
      <c r="G33" s="262">
        <f t="shared" si="40"/>
        <v>326.10797474813234</v>
      </c>
      <c r="H33" s="262">
        <f t="shared" si="40"/>
        <v>326.10797474813234</v>
      </c>
      <c r="I33" s="262">
        <f t="shared" si="40"/>
        <v>326.10797474813239</v>
      </c>
      <c r="J33" s="262">
        <f t="shared" si="40"/>
        <v>326.10797474813239</v>
      </c>
      <c r="K33" s="262">
        <f t="shared" si="40"/>
        <v>326.10797474813234</v>
      </c>
      <c r="L33" s="286">
        <f t="shared" si="40"/>
        <v>326.10797474813239</v>
      </c>
      <c r="M33" s="262">
        <f t="shared" si="40"/>
        <v>326.10797474813234</v>
      </c>
      <c r="N33" s="262">
        <f t="shared" si="40"/>
        <v>326.10797474813234</v>
      </c>
      <c r="O33" s="262">
        <f t="shared" si="40"/>
        <v>326.10797474813239</v>
      </c>
      <c r="P33" s="263">
        <f t="shared" si="40"/>
        <v>326.10797474813234</v>
      </c>
    </row>
    <row r="34" spans="2:18" x14ac:dyDescent="0.3">
      <c r="B34" s="383"/>
      <c r="C34" s="252" t="s">
        <v>109</v>
      </c>
      <c r="D34" s="253">
        <f t="shared" ref="D34:P36" si="41">D30/D26</f>
        <v>283.12037777835644</v>
      </c>
      <c r="E34" s="264">
        <f t="shared" si="41"/>
        <v>283.12037777835644</v>
      </c>
      <c r="F34" s="265">
        <f t="shared" si="41"/>
        <v>283.12037777835644</v>
      </c>
      <c r="G34" s="265">
        <f t="shared" si="41"/>
        <v>283.12037777835644</v>
      </c>
      <c r="H34" s="265">
        <f t="shared" si="41"/>
        <v>283.12037777835644</v>
      </c>
      <c r="I34" s="265">
        <f t="shared" si="41"/>
        <v>283.12037777835644</v>
      </c>
      <c r="J34" s="265">
        <f t="shared" si="41"/>
        <v>283.12037777835644</v>
      </c>
      <c r="K34" s="265">
        <f t="shared" si="41"/>
        <v>283.12037777835639</v>
      </c>
      <c r="L34" s="287">
        <f t="shared" si="41"/>
        <v>283.12037777835644</v>
      </c>
      <c r="M34" s="265">
        <f t="shared" si="41"/>
        <v>283.12037777835644</v>
      </c>
      <c r="N34" s="265">
        <f t="shared" si="41"/>
        <v>283.12037777835644</v>
      </c>
      <c r="O34" s="265">
        <f t="shared" si="41"/>
        <v>283.12037777835644</v>
      </c>
      <c r="P34" s="267">
        <f t="shared" si="41"/>
        <v>283.12037777835644</v>
      </c>
    </row>
    <row r="35" spans="2:18" x14ac:dyDescent="0.3">
      <c r="B35" s="383"/>
      <c r="C35" s="252" t="s">
        <v>116</v>
      </c>
      <c r="D35" s="253">
        <f t="shared" si="41"/>
        <v>0</v>
      </c>
      <c r="E35" s="264">
        <f t="shared" si="41"/>
        <v>0</v>
      </c>
      <c r="F35" s="265">
        <f t="shared" si="41"/>
        <v>0</v>
      </c>
      <c r="G35" s="265">
        <f t="shared" si="41"/>
        <v>0</v>
      </c>
      <c r="H35" s="265">
        <f t="shared" si="41"/>
        <v>0</v>
      </c>
      <c r="I35" s="265">
        <f t="shared" si="41"/>
        <v>0</v>
      </c>
      <c r="J35" s="265">
        <f t="shared" si="41"/>
        <v>0</v>
      </c>
      <c r="K35" s="265">
        <f t="shared" si="41"/>
        <v>0</v>
      </c>
      <c r="L35" s="266">
        <f t="shared" si="41"/>
        <v>0</v>
      </c>
      <c r="M35" s="265">
        <f t="shared" si="41"/>
        <v>0</v>
      </c>
      <c r="N35" s="265">
        <f t="shared" si="41"/>
        <v>0</v>
      </c>
      <c r="O35" s="265">
        <f t="shared" si="41"/>
        <v>0</v>
      </c>
      <c r="P35" s="267">
        <f t="shared" si="41"/>
        <v>0</v>
      </c>
    </row>
    <row r="36" spans="2:18" x14ac:dyDescent="0.3">
      <c r="B36" s="389"/>
      <c r="C36" s="274" t="s">
        <v>115</v>
      </c>
      <c r="D36" s="275">
        <f t="shared" si="41"/>
        <v>295.52337996442475</v>
      </c>
      <c r="E36" s="276">
        <f t="shared" si="41"/>
        <v>291.767052479504</v>
      </c>
      <c r="F36" s="277">
        <f t="shared" si="41"/>
        <v>291.37618719219688</v>
      </c>
      <c r="G36" s="277">
        <f t="shared" si="41"/>
        <v>291.46511024726544</v>
      </c>
      <c r="H36" s="277">
        <f t="shared" si="41"/>
        <v>291.69152511285648</v>
      </c>
      <c r="I36" s="277">
        <f t="shared" si="41"/>
        <v>293.57074073884581</v>
      </c>
      <c r="J36" s="277">
        <f t="shared" si="41"/>
        <v>295.86025926562496</v>
      </c>
      <c r="K36" s="277">
        <f t="shared" si="41"/>
        <v>294.34856183421471</v>
      </c>
      <c r="L36" s="277">
        <f t="shared" si="41"/>
        <v>294.37428981298223</v>
      </c>
      <c r="M36" s="277">
        <f t="shared" si="41"/>
        <v>296.66279634259433</v>
      </c>
      <c r="N36" s="277">
        <f t="shared" si="41"/>
        <v>300.22132576965936</v>
      </c>
      <c r="O36" s="277">
        <f t="shared" si="41"/>
        <v>302.96758245577576</v>
      </c>
      <c r="P36" s="278">
        <f t="shared" si="41"/>
        <v>299.7808609143608</v>
      </c>
    </row>
    <row r="37" spans="2:18" x14ac:dyDescent="0.3">
      <c r="B37" s="381" t="s">
        <v>122</v>
      </c>
      <c r="C37" s="382"/>
      <c r="D37" s="257">
        <f>SUM(E37:P37)</f>
        <v>86870</v>
      </c>
      <c r="E37" s="258">
        <f>238*31</f>
        <v>7378</v>
      </c>
      <c r="F37" s="259">
        <f>238*28</f>
        <v>6664</v>
      </c>
      <c r="G37" s="259">
        <f>238*31</f>
        <v>7378</v>
      </c>
      <c r="H37" s="259">
        <f>238*30</f>
        <v>7140</v>
      </c>
      <c r="I37" s="259">
        <f>238*31</f>
        <v>7378</v>
      </c>
      <c r="J37" s="259">
        <f>238*30</f>
        <v>7140</v>
      </c>
      <c r="K37" s="259">
        <f>238*31</f>
        <v>7378</v>
      </c>
      <c r="L37" s="259">
        <f>238*31</f>
        <v>7378</v>
      </c>
      <c r="M37" s="259">
        <f>238*30</f>
        <v>7140</v>
      </c>
      <c r="N37" s="259">
        <f>238*31</f>
        <v>7378</v>
      </c>
      <c r="O37" s="259">
        <f>238*30</f>
        <v>7140</v>
      </c>
      <c r="P37" s="260">
        <f>238*31</f>
        <v>7378</v>
      </c>
    </row>
    <row r="38" spans="2:18" x14ac:dyDescent="0.3">
      <c r="B38" s="381" t="s">
        <v>121</v>
      </c>
      <c r="C38" s="382"/>
      <c r="D38" s="281">
        <f>D28/D37</f>
        <v>0.66654771497640153</v>
      </c>
      <c r="E38" s="282">
        <f>E28/E37</f>
        <v>0.58498238004879366</v>
      </c>
      <c r="F38" s="283">
        <f t="shared" ref="F38" si="42">F28/F37</f>
        <v>0.52430972388955577</v>
      </c>
      <c r="G38" s="283">
        <f t="shared" ref="G38" si="43">G28/G37</f>
        <v>0.53008945513689343</v>
      </c>
      <c r="H38" s="283">
        <f t="shared" ref="H38" si="44">H28/H37</f>
        <v>0.60518207282913161</v>
      </c>
      <c r="I38" s="283">
        <f t="shared" ref="I38" si="45">I28/I37</f>
        <v>0.67836812144212522</v>
      </c>
      <c r="J38" s="283">
        <f t="shared" ref="J38" si="46">J28/J37</f>
        <v>0.70322128851540622</v>
      </c>
      <c r="K38" s="283">
        <f t="shared" ref="K38" si="47">K28/K37</f>
        <v>0.77690431011114125</v>
      </c>
      <c r="L38" s="283">
        <f t="shared" ref="L38" si="48">L28/L37</f>
        <v>0.83152615885063708</v>
      </c>
      <c r="M38" s="283">
        <f t="shared" ref="M38" si="49">M28/M37</f>
        <v>0.7739495798319328</v>
      </c>
      <c r="N38" s="283">
        <f t="shared" ref="N38" si="50">N28/N37</f>
        <v>0.70981295744104089</v>
      </c>
      <c r="O38" s="283">
        <f t="shared" ref="O38" si="51">O28/O37</f>
        <v>0.65518207282913166</v>
      </c>
      <c r="P38" s="284">
        <f t="shared" ref="P38" si="52">P28/P37</f>
        <v>0.61358091623746269</v>
      </c>
    </row>
    <row r="39" spans="2:18" ht="17.25" thickBot="1" x14ac:dyDescent="0.35"/>
    <row r="40" spans="2:18" x14ac:dyDescent="0.3">
      <c r="B40" s="292" t="s">
        <v>123</v>
      </c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4"/>
    </row>
    <row r="41" spans="2:18" ht="12.75" customHeight="1" x14ac:dyDescent="0.3">
      <c r="B41" s="295"/>
      <c r="C41" s="296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8" t="s">
        <v>118</v>
      </c>
    </row>
    <row r="42" spans="2:18" x14ac:dyDescent="0.3">
      <c r="B42" s="394" t="s">
        <v>112</v>
      </c>
      <c r="C42" s="384" t="s">
        <v>112</v>
      </c>
      <c r="D42" s="384" t="s">
        <v>111</v>
      </c>
      <c r="E42" s="268" t="s">
        <v>99</v>
      </c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99"/>
    </row>
    <row r="43" spans="2:18" ht="17.25" thickBot="1" x14ac:dyDescent="0.35">
      <c r="B43" s="395"/>
      <c r="C43" s="385"/>
      <c r="D43" s="385"/>
      <c r="E43" s="270">
        <v>1</v>
      </c>
      <c r="F43" s="271">
        <v>2</v>
      </c>
      <c r="G43" s="272">
        <v>3</v>
      </c>
      <c r="H43" s="272">
        <v>4</v>
      </c>
      <c r="I43" s="272">
        <v>5</v>
      </c>
      <c r="J43" s="272">
        <v>6</v>
      </c>
      <c r="K43" s="272">
        <v>7</v>
      </c>
      <c r="L43" s="272">
        <v>8</v>
      </c>
      <c r="M43" s="272">
        <v>9</v>
      </c>
      <c r="N43" s="272">
        <v>10</v>
      </c>
      <c r="O43" s="272">
        <v>11</v>
      </c>
      <c r="P43" s="300">
        <v>12</v>
      </c>
    </row>
    <row r="44" spans="2:18" ht="17.25" thickTop="1" x14ac:dyDescent="0.3">
      <c r="B44" s="386" t="s">
        <v>113</v>
      </c>
      <c r="C44" s="247" t="s">
        <v>108</v>
      </c>
      <c r="D44" s="248">
        <f>SUM(E44:P44)</f>
        <v>29353</v>
      </c>
      <c r="E44" s="249">
        <f>ROUND(E25*90%,0)</f>
        <v>2459</v>
      </c>
      <c r="F44" s="286">
        <f>ROUND(F6*120%,0)</f>
        <v>1186</v>
      </c>
      <c r="G44" s="250">
        <f t="shared" ref="G44:J44" si="53">ROUND(G6*120%,0)</f>
        <v>1330</v>
      </c>
      <c r="H44" s="250">
        <f t="shared" si="53"/>
        <v>1474</v>
      </c>
      <c r="I44" s="250">
        <f t="shared" si="53"/>
        <v>1762</v>
      </c>
      <c r="J44" s="250">
        <f t="shared" si="53"/>
        <v>1834</v>
      </c>
      <c r="K44" s="250">
        <f t="shared" ref="K44:P44" si="54">ROUND(K25*90%,0)</f>
        <v>3298</v>
      </c>
      <c r="L44" s="250">
        <f t="shared" si="54"/>
        <v>3538</v>
      </c>
      <c r="M44" s="250">
        <f t="shared" si="54"/>
        <v>3298</v>
      </c>
      <c r="N44" s="250">
        <f t="shared" si="54"/>
        <v>3298</v>
      </c>
      <c r="O44" s="250">
        <f t="shared" si="54"/>
        <v>3058</v>
      </c>
      <c r="P44" s="301">
        <f t="shared" si="54"/>
        <v>2818</v>
      </c>
      <c r="Q44" s="396">
        <f>D44/$D$47</f>
        <v>0.65147816051136365</v>
      </c>
    </row>
    <row r="45" spans="2:18" x14ac:dyDescent="0.3">
      <c r="B45" s="387"/>
      <c r="C45" s="252" t="s">
        <v>109</v>
      </c>
      <c r="D45" s="253">
        <f t="shared" ref="D45:D51" si="55">SUM(E45:P45)</f>
        <v>12133</v>
      </c>
      <c r="E45" s="254">
        <f>ROUND(E26*88%,0)</f>
        <v>1145</v>
      </c>
      <c r="F45" s="255">
        <f>ROUND(F7*115%,0)</f>
        <v>550</v>
      </c>
      <c r="G45" s="255">
        <f t="shared" ref="G45:J45" si="56">ROUND(G7*115%,0)</f>
        <v>614</v>
      </c>
      <c r="H45" s="255">
        <f t="shared" si="56"/>
        <v>675</v>
      </c>
      <c r="I45" s="255">
        <f t="shared" si="56"/>
        <v>739</v>
      </c>
      <c r="J45" s="255">
        <f t="shared" si="56"/>
        <v>690</v>
      </c>
      <c r="K45" s="255">
        <f>ROUND(K26*88%,0)</f>
        <v>1530</v>
      </c>
      <c r="L45" s="255">
        <f t="shared" ref="L45:P45" si="57">ROUND(L26*88%,0)</f>
        <v>1629</v>
      </c>
      <c r="M45" s="255">
        <f t="shared" si="57"/>
        <v>1382</v>
      </c>
      <c r="N45" s="255">
        <f t="shared" si="57"/>
        <v>1173</v>
      </c>
      <c r="O45" s="255">
        <f t="shared" si="57"/>
        <v>961</v>
      </c>
      <c r="P45" s="302">
        <f t="shared" si="57"/>
        <v>1045</v>
      </c>
      <c r="Q45" s="396">
        <f t="shared" ref="Q45:Q47" si="58">D45/$D$47</f>
        <v>0.269287109375</v>
      </c>
    </row>
    <row r="46" spans="2:18" x14ac:dyDescent="0.3">
      <c r="B46" s="387"/>
      <c r="C46" s="252" t="s">
        <v>110</v>
      </c>
      <c r="D46" s="253">
        <f t="shared" si="55"/>
        <v>3570</v>
      </c>
      <c r="E46" s="254">
        <f t="shared" ref="E46:J46" si="59">E27</f>
        <v>283</v>
      </c>
      <c r="F46" s="255">
        <f t="shared" si="59"/>
        <v>232</v>
      </c>
      <c r="G46" s="255">
        <f t="shared" si="59"/>
        <v>259</v>
      </c>
      <c r="H46" s="255">
        <f t="shared" si="59"/>
        <v>284</v>
      </c>
      <c r="I46" s="255">
        <f t="shared" si="59"/>
        <v>311</v>
      </c>
      <c r="J46" s="255">
        <f t="shared" si="59"/>
        <v>290</v>
      </c>
      <c r="K46" s="255">
        <f t="shared" ref="K46:P46" si="60">K27</f>
        <v>379</v>
      </c>
      <c r="L46" s="255">
        <f t="shared" si="60"/>
        <v>403</v>
      </c>
      <c r="M46" s="255">
        <f t="shared" si="60"/>
        <v>342</v>
      </c>
      <c r="N46" s="255">
        <f t="shared" si="60"/>
        <v>290</v>
      </c>
      <c r="O46" s="255">
        <f t="shared" si="60"/>
        <v>238</v>
      </c>
      <c r="P46" s="302">
        <f t="shared" si="60"/>
        <v>259</v>
      </c>
      <c r="Q46" s="396">
        <f t="shared" si="58"/>
        <v>7.9234730113636367E-2</v>
      </c>
      <c r="R46" s="280"/>
    </row>
    <row r="47" spans="2:18" x14ac:dyDescent="0.3">
      <c r="B47" s="387"/>
      <c r="C47" s="274" t="s">
        <v>115</v>
      </c>
      <c r="D47" s="291">
        <f t="shared" si="55"/>
        <v>45056</v>
      </c>
      <c r="E47" s="276">
        <f>SUM(E44:E46)</f>
        <v>3887</v>
      </c>
      <c r="F47" s="277">
        <f t="shared" ref="F47:J47" si="61">SUM(F44:F46)</f>
        <v>1968</v>
      </c>
      <c r="G47" s="277">
        <f t="shared" si="61"/>
        <v>2203</v>
      </c>
      <c r="H47" s="277">
        <f t="shared" si="61"/>
        <v>2433</v>
      </c>
      <c r="I47" s="277">
        <f t="shared" si="61"/>
        <v>2812</v>
      </c>
      <c r="J47" s="277">
        <f t="shared" si="61"/>
        <v>2814</v>
      </c>
      <c r="K47" s="277">
        <f>SUM(K44:K46)</f>
        <v>5207</v>
      </c>
      <c r="L47" s="277">
        <f>SUM(L44:L46)</f>
        <v>5570</v>
      </c>
      <c r="M47" s="277">
        <f>SUM(M44:M46)</f>
        <v>5022</v>
      </c>
      <c r="N47" s="277">
        <f t="shared" ref="N47:P47" si="62">SUM(N44:N46)</f>
        <v>4761</v>
      </c>
      <c r="O47" s="277">
        <f t="shared" si="62"/>
        <v>4257</v>
      </c>
      <c r="P47" s="303">
        <f t="shared" si="62"/>
        <v>4122</v>
      </c>
      <c r="Q47" s="396">
        <f t="shared" si="58"/>
        <v>1</v>
      </c>
    </row>
    <row r="48" spans="2:18" x14ac:dyDescent="0.3">
      <c r="B48" s="387" t="s">
        <v>114</v>
      </c>
      <c r="C48" s="247" t="s">
        <v>108</v>
      </c>
      <c r="D48" s="248">
        <f t="shared" si="55"/>
        <v>9746676.0163152087</v>
      </c>
      <c r="E48" s="261">
        <f>E33*E44</f>
        <v>801899.50990565738</v>
      </c>
      <c r="F48" s="262">
        <f t="shared" ref="F48:O48" si="63">F33*F44</f>
        <v>386764.05805128493</v>
      </c>
      <c r="G48" s="262">
        <f t="shared" si="63"/>
        <v>433723.60641501599</v>
      </c>
      <c r="H48" s="262">
        <f t="shared" si="63"/>
        <v>480683.15477874706</v>
      </c>
      <c r="I48" s="262">
        <f t="shared" si="63"/>
        <v>574602.25150620926</v>
      </c>
      <c r="J48" s="262">
        <f t="shared" ref="J48" si="64">J33*J44</f>
        <v>598082.02568807476</v>
      </c>
      <c r="K48" s="262">
        <f>K33*K44*105%</f>
        <v>1129279.3057553074</v>
      </c>
      <c r="L48" s="286">
        <f t="shared" ref="L48:M48" si="65">L33*L44*105%</f>
        <v>1211458.5153918369</v>
      </c>
      <c r="M48" s="262">
        <f t="shared" si="65"/>
        <v>1129279.3057553074</v>
      </c>
      <c r="N48" s="262">
        <f t="shared" si="63"/>
        <v>1075504.1007193404</v>
      </c>
      <c r="O48" s="262">
        <f t="shared" si="63"/>
        <v>997238.18677978881</v>
      </c>
      <c r="P48" s="304">
        <f>P33*P44*101%</f>
        <v>928161.99556863925</v>
      </c>
      <c r="R48" s="289"/>
    </row>
    <row r="49" spans="2:16" x14ac:dyDescent="0.3">
      <c r="B49" s="387"/>
      <c r="C49" s="252" t="s">
        <v>109</v>
      </c>
      <c r="D49" s="253">
        <f t="shared" si="55"/>
        <v>3502340.6333071576</v>
      </c>
      <c r="E49" s="264">
        <f t="shared" ref="E49:O49" si="66">E34*E45</f>
        <v>324172.83255621814</v>
      </c>
      <c r="F49" s="265">
        <f t="shared" si="66"/>
        <v>155716.20777809605</v>
      </c>
      <c r="G49" s="265">
        <f t="shared" si="66"/>
        <v>173835.91195591085</v>
      </c>
      <c r="H49" s="265">
        <f t="shared" si="66"/>
        <v>191106.25500039061</v>
      </c>
      <c r="I49" s="265">
        <f t="shared" si="66"/>
        <v>209225.9591782054</v>
      </c>
      <c r="J49" s="265">
        <f t="shared" ref="J49" si="67">J34*J45</f>
        <v>195353.06066706593</v>
      </c>
      <c r="K49" s="265">
        <f t="shared" ref="K49:K50" si="68">K34*K45*105%</f>
        <v>454832.88690092956</v>
      </c>
      <c r="L49" s="287">
        <f t="shared" ref="L49:M49" si="69">L34*L45*105%</f>
        <v>484263.25017098984</v>
      </c>
      <c r="M49" s="265">
        <f t="shared" si="69"/>
        <v>410835.98019417305</v>
      </c>
      <c r="N49" s="265">
        <f t="shared" si="66"/>
        <v>332100.20313401212</v>
      </c>
      <c r="O49" s="265">
        <f t="shared" si="66"/>
        <v>272078.68304500054</v>
      </c>
      <c r="P49" s="305">
        <f>P34*P45*101%</f>
        <v>298819.4027261663</v>
      </c>
    </row>
    <row r="50" spans="2:16" x14ac:dyDescent="0.3">
      <c r="B50" s="387"/>
      <c r="C50" s="252" t="s">
        <v>116</v>
      </c>
      <c r="D50" s="253">
        <f t="shared" si="55"/>
        <v>0</v>
      </c>
      <c r="E50" s="264">
        <f t="shared" ref="E50:O50" si="70">E35*E46</f>
        <v>0</v>
      </c>
      <c r="F50" s="265">
        <f t="shared" si="70"/>
        <v>0</v>
      </c>
      <c r="G50" s="265">
        <f t="shared" si="70"/>
        <v>0</v>
      </c>
      <c r="H50" s="265">
        <f t="shared" si="70"/>
        <v>0</v>
      </c>
      <c r="I50" s="265">
        <f t="shared" si="70"/>
        <v>0</v>
      </c>
      <c r="J50" s="265">
        <f t="shared" ref="J50" si="71">J35*J46</f>
        <v>0</v>
      </c>
      <c r="K50" s="265">
        <f t="shared" si="68"/>
        <v>0</v>
      </c>
      <c r="L50" s="287">
        <f t="shared" ref="L50:M50" si="72">L35*L46*105%</f>
        <v>0</v>
      </c>
      <c r="M50" s="265">
        <f t="shared" si="72"/>
        <v>0</v>
      </c>
      <c r="N50" s="265">
        <f t="shared" si="70"/>
        <v>0</v>
      </c>
      <c r="O50" s="265">
        <f t="shared" si="70"/>
        <v>0</v>
      </c>
      <c r="P50" s="305">
        <f>P35*P46*101%</f>
        <v>0</v>
      </c>
    </row>
    <row r="51" spans="2:16" x14ac:dyDescent="0.3">
      <c r="B51" s="387"/>
      <c r="C51" s="274" t="s">
        <v>115</v>
      </c>
      <c r="D51" s="275">
        <f t="shared" si="55"/>
        <v>13249016.64962237</v>
      </c>
      <c r="E51" s="311">
        <f>SUM(E48:E50)</f>
        <v>1126072.3424618756</v>
      </c>
      <c r="F51" s="312">
        <f t="shared" ref="F51:P51" si="73">SUM(F48:F50)</f>
        <v>542480.26582938095</v>
      </c>
      <c r="G51" s="312">
        <f t="shared" si="73"/>
        <v>607559.51837092685</v>
      </c>
      <c r="H51" s="312">
        <f t="shared" si="73"/>
        <v>671789.4097791377</v>
      </c>
      <c r="I51" s="312">
        <f t="shared" si="73"/>
        <v>783828.21068441472</v>
      </c>
      <c r="J51" s="312">
        <f t="shared" si="73"/>
        <v>793435.08635514067</v>
      </c>
      <c r="K51" s="312">
        <f t="shared" si="73"/>
        <v>1584112.1926562369</v>
      </c>
      <c r="L51" s="312">
        <f t="shared" si="73"/>
        <v>1695721.7655628268</v>
      </c>
      <c r="M51" s="312">
        <f t="shared" si="73"/>
        <v>1540115.2859494805</v>
      </c>
      <c r="N51" s="312">
        <f t="shared" si="73"/>
        <v>1407604.3038533526</v>
      </c>
      <c r="O51" s="312">
        <f t="shared" si="73"/>
        <v>1269316.8698247895</v>
      </c>
      <c r="P51" s="313">
        <f t="shared" si="73"/>
        <v>1226981.3982948055</v>
      </c>
    </row>
    <row r="52" spans="2:16" x14ac:dyDescent="0.3">
      <c r="B52" s="387" t="s">
        <v>117</v>
      </c>
      <c r="C52" s="247" t="s">
        <v>108</v>
      </c>
      <c r="D52" s="248">
        <f>D48/D44</f>
        <v>332.05042129646745</v>
      </c>
      <c r="E52" s="261">
        <f>E48/E44</f>
        <v>326.10797474813234</v>
      </c>
      <c r="F52" s="262">
        <f t="shared" ref="F52:P52" si="74">F48/F44</f>
        <v>326.10797474813234</v>
      </c>
      <c r="G52" s="262">
        <f>G48/G44</f>
        <v>326.10797474813234</v>
      </c>
      <c r="H52" s="262">
        <f t="shared" si="74"/>
        <v>326.10797474813234</v>
      </c>
      <c r="I52" s="262">
        <f t="shared" si="74"/>
        <v>326.10797474813239</v>
      </c>
      <c r="J52" s="262">
        <f t="shared" si="74"/>
        <v>326.10797474813239</v>
      </c>
      <c r="K52" s="262">
        <f t="shared" si="74"/>
        <v>342.41337348553895</v>
      </c>
      <c r="L52" s="286">
        <f t="shared" si="74"/>
        <v>342.41337348553895</v>
      </c>
      <c r="M52" s="262">
        <f t="shared" si="74"/>
        <v>342.41337348553895</v>
      </c>
      <c r="N52" s="262">
        <f t="shared" si="74"/>
        <v>326.10797474813234</v>
      </c>
      <c r="O52" s="262">
        <f t="shared" si="74"/>
        <v>326.10797474813239</v>
      </c>
      <c r="P52" s="304">
        <f t="shared" si="74"/>
        <v>329.36905449561363</v>
      </c>
    </row>
    <row r="53" spans="2:16" x14ac:dyDescent="0.3">
      <c r="B53" s="387"/>
      <c r="C53" s="252" t="s">
        <v>109</v>
      </c>
      <c r="D53" s="253">
        <f t="shared" ref="D53:P53" si="75">D49/D45</f>
        <v>288.66237808515268</v>
      </c>
      <c r="E53" s="264">
        <f t="shared" si="75"/>
        <v>283.12037777835644</v>
      </c>
      <c r="F53" s="265">
        <f t="shared" si="75"/>
        <v>283.12037777835644</v>
      </c>
      <c r="G53" s="265">
        <f t="shared" si="75"/>
        <v>283.12037777835644</v>
      </c>
      <c r="H53" s="265">
        <f t="shared" si="75"/>
        <v>283.12037777835644</v>
      </c>
      <c r="I53" s="265">
        <f t="shared" si="75"/>
        <v>283.12037777835644</v>
      </c>
      <c r="J53" s="265">
        <f t="shared" si="75"/>
        <v>283.12037777835644</v>
      </c>
      <c r="K53" s="265">
        <f t="shared" si="75"/>
        <v>297.27639666727424</v>
      </c>
      <c r="L53" s="287">
        <f t="shared" si="75"/>
        <v>297.2763966672743</v>
      </c>
      <c r="M53" s="265">
        <f t="shared" si="75"/>
        <v>297.2763966672743</v>
      </c>
      <c r="N53" s="265">
        <f t="shared" si="75"/>
        <v>283.12037777835644</v>
      </c>
      <c r="O53" s="265">
        <f t="shared" si="75"/>
        <v>283.12037777835644</v>
      </c>
      <c r="P53" s="305">
        <f t="shared" si="75"/>
        <v>285.95158155614001</v>
      </c>
    </row>
    <row r="54" spans="2:16" x14ac:dyDescent="0.3">
      <c r="B54" s="387"/>
      <c r="C54" s="252" t="s">
        <v>116</v>
      </c>
      <c r="D54" s="253">
        <f t="shared" ref="D54:P54" si="76">D50/D46</f>
        <v>0</v>
      </c>
      <c r="E54" s="264">
        <f t="shared" si="76"/>
        <v>0</v>
      </c>
      <c r="F54" s="265">
        <f t="shared" si="76"/>
        <v>0</v>
      </c>
      <c r="G54" s="265">
        <f t="shared" si="76"/>
        <v>0</v>
      </c>
      <c r="H54" s="265">
        <f t="shared" si="76"/>
        <v>0</v>
      </c>
      <c r="I54" s="265">
        <f t="shared" si="76"/>
        <v>0</v>
      </c>
      <c r="J54" s="265">
        <f t="shared" si="76"/>
        <v>0</v>
      </c>
      <c r="K54" s="265">
        <f t="shared" si="76"/>
        <v>0</v>
      </c>
      <c r="L54" s="266">
        <f t="shared" si="76"/>
        <v>0</v>
      </c>
      <c r="M54" s="265">
        <f t="shared" si="76"/>
        <v>0</v>
      </c>
      <c r="N54" s="265">
        <f t="shared" si="76"/>
        <v>0</v>
      </c>
      <c r="O54" s="265">
        <f t="shared" si="76"/>
        <v>0</v>
      </c>
      <c r="P54" s="305">
        <f t="shared" si="76"/>
        <v>0</v>
      </c>
    </row>
    <row r="55" spans="2:16" x14ac:dyDescent="0.3">
      <c r="B55" s="390"/>
      <c r="C55" s="274" t="s">
        <v>115</v>
      </c>
      <c r="D55" s="290">
        <f t="shared" ref="D55:P55" si="77">D51/D47</f>
        <v>294.05665504311014</v>
      </c>
      <c r="E55" s="276">
        <f t="shared" si="77"/>
        <v>289.70217197372671</v>
      </c>
      <c r="F55" s="277">
        <f t="shared" si="77"/>
        <v>275.65054157996997</v>
      </c>
      <c r="G55" s="277">
        <f t="shared" si="77"/>
        <v>275.7873437907067</v>
      </c>
      <c r="H55" s="277">
        <f t="shared" si="77"/>
        <v>276.11566369878244</v>
      </c>
      <c r="I55" s="277">
        <f t="shared" si="77"/>
        <v>278.7440294041304</v>
      </c>
      <c r="J55" s="277">
        <f t="shared" si="77"/>
        <v>281.95987432663139</v>
      </c>
      <c r="K55" s="277">
        <f t="shared" si="77"/>
        <v>304.22742321033934</v>
      </c>
      <c r="L55" s="277">
        <f t="shared" si="77"/>
        <v>304.43837801846081</v>
      </c>
      <c r="M55" s="277">
        <f t="shared" si="77"/>
        <v>306.6736929409559</v>
      </c>
      <c r="N55" s="277">
        <f t="shared" si="77"/>
        <v>295.6530778940039</v>
      </c>
      <c r="O55" s="277">
        <f t="shared" si="77"/>
        <v>298.17168659262143</v>
      </c>
      <c r="P55" s="303">
        <f t="shared" si="77"/>
        <v>297.66652069257776</v>
      </c>
    </row>
    <row r="56" spans="2:16" x14ac:dyDescent="0.3">
      <c r="B56" s="391" t="s">
        <v>122</v>
      </c>
      <c r="C56" s="382"/>
      <c r="D56" s="257">
        <f>SUM(E56:P56)</f>
        <v>67220</v>
      </c>
      <c r="E56" s="258">
        <f>E37</f>
        <v>7378</v>
      </c>
      <c r="F56" s="259">
        <f>F18</f>
        <v>2996</v>
      </c>
      <c r="G56" s="259">
        <f t="shared" ref="G56:J56" si="78">G18</f>
        <v>3317</v>
      </c>
      <c r="H56" s="259">
        <f t="shared" si="78"/>
        <v>3210</v>
      </c>
      <c r="I56" s="259">
        <f t="shared" si="78"/>
        <v>3317</v>
      </c>
      <c r="J56" s="259">
        <f t="shared" si="78"/>
        <v>3210</v>
      </c>
      <c r="K56" s="259">
        <f t="shared" ref="K56:P56" si="79">K37</f>
        <v>7378</v>
      </c>
      <c r="L56" s="259">
        <f t="shared" si="79"/>
        <v>7378</v>
      </c>
      <c r="M56" s="259">
        <f t="shared" si="79"/>
        <v>7140</v>
      </c>
      <c r="N56" s="259">
        <f t="shared" si="79"/>
        <v>7378</v>
      </c>
      <c r="O56" s="259">
        <f t="shared" si="79"/>
        <v>7140</v>
      </c>
      <c r="P56" s="306">
        <f t="shared" si="79"/>
        <v>7378</v>
      </c>
    </row>
    <row r="57" spans="2:16" ht="17.25" thickBot="1" x14ac:dyDescent="0.35">
      <c r="B57" s="392" t="s">
        <v>121</v>
      </c>
      <c r="C57" s="393"/>
      <c r="D57" s="307">
        <f t="shared" ref="D57:P57" si="80">D47/D56</f>
        <v>0.67027670336209466</v>
      </c>
      <c r="E57" s="308">
        <f t="shared" si="80"/>
        <v>0.52683654106804012</v>
      </c>
      <c r="F57" s="309">
        <f t="shared" si="80"/>
        <v>0.6568758344459279</v>
      </c>
      <c r="G57" s="309">
        <f t="shared" si="80"/>
        <v>0.66415435634609588</v>
      </c>
      <c r="H57" s="309">
        <f t="shared" si="80"/>
        <v>0.75794392523364484</v>
      </c>
      <c r="I57" s="309">
        <f t="shared" si="80"/>
        <v>0.84775399457340972</v>
      </c>
      <c r="J57" s="309">
        <f t="shared" si="80"/>
        <v>0.87663551401869155</v>
      </c>
      <c r="K57" s="309">
        <f t="shared" si="80"/>
        <v>0.70574681485497426</v>
      </c>
      <c r="L57" s="309">
        <f t="shared" si="80"/>
        <v>0.75494714014638109</v>
      </c>
      <c r="M57" s="309">
        <f t="shared" si="80"/>
        <v>0.70336134453781518</v>
      </c>
      <c r="N57" s="309">
        <f t="shared" si="80"/>
        <v>0.64529682840878289</v>
      </c>
      <c r="O57" s="309">
        <f t="shared" si="80"/>
        <v>0.59621848739495797</v>
      </c>
      <c r="P57" s="310">
        <f t="shared" si="80"/>
        <v>0.55868799132556246</v>
      </c>
    </row>
  </sheetData>
  <mergeCells count="24">
    <mergeCell ref="B52:B55"/>
    <mergeCell ref="B56:C56"/>
    <mergeCell ref="B57:C57"/>
    <mergeCell ref="B42:B43"/>
    <mergeCell ref="C42:C43"/>
    <mergeCell ref="B48:B51"/>
    <mergeCell ref="C4:C5"/>
    <mergeCell ref="D4:D5"/>
    <mergeCell ref="B4:B5"/>
    <mergeCell ref="B6:B9"/>
    <mergeCell ref="B10:B13"/>
    <mergeCell ref="B14:B17"/>
    <mergeCell ref="B23:B24"/>
    <mergeCell ref="C23:C24"/>
    <mergeCell ref="D23:D24"/>
    <mergeCell ref="B25:B28"/>
    <mergeCell ref="B37:C37"/>
    <mergeCell ref="B38:C38"/>
    <mergeCell ref="B33:B36"/>
    <mergeCell ref="B18:C18"/>
    <mergeCell ref="B19:C19"/>
    <mergeCell ref="B29:B32"/>
    <mergeCell ref="D42:D43"/>
    <mergeCell ref="B44:B4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6</vt:i4>
      </vt:variant>
    </vt:vector>
  </HeadingPairs>
  <TitlesOfParts>
    <vt:vector size="10" baseType="lpstr">
      <vt:lpstr>팔라티움 해운대</vt:lpstr>
      <vt:lpstr>파나크 영덕</vt:lpstr>
      <vt:lpstr>소노문해운대</vt:lpstr>
      <vt:lpstr>기존구분</vt:lpstr>
      <vt:lpstr>소노문해운대!Print_Area</vt:lpstr>
      <vt:lpstr>'파나크 영덕'!Print_Area</vt:lpstr>
      <vt:lpstr>'팔라티움 해운대'!Print_Area</vt:lpstr>
      <vt:lpstr>소노문해운대!Print_Titles</vt:lpstr>
      <vt:lpstr>'파나크 영덕'!Print_Titles</vt:lpstr>
      <vt:lpstr>'팔라티움 해운대'!Print_Titles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VMAdmin</dc:creator>
  <cp:lastModifiedBy>VMAdmin</cp:lastModifiedBy>
  <dcterms:created xsi:type="dcterms:W3CDTF">2026-01-07T00:54:44Z</dcterms:created>
  <dcterms:modified xsi:type="dcterms:W3CDTF">2026-01-07T06:19:35Z</dcterms:modified>
</cp:coreProperties>
</file>